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esktop\"/>
    </mc:Choice>
  </mc:AlternateContent>
  <xr:revisionPtr revIDLastSave="0" documentId="13_ncr:1_{E245BDAE-B07F-4909-80FD-3F15411C91C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Ir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2" l="1"/>
  <c r="C50" i="2"/>
  <c r="C49" i="2"/>
  <c r="D56" i="2" l="1"/>
  <c r="E56" i="2"/>
  <c r="D47" i="2"/>
  <c r="E47" i="2"/>
  <c r="E31" i="2"/>
  <c r="D31" i="2"/>
  <c r="E25" i="2"/>
  <c r="D25" i="2"/>
  <c r="D42" i="2" l="1"/>
  <c r="E42" i="2"/>
  <c r="D43" i="2"/>
  <c r="E43" i="2"/>
  <c r="D44" i="2"/>
  <c r="E44" i="2"/>
  <c r="D45" i="2"/>
  <c r="E45" i="2"/>
  <c r="D46" i="2"/>
  <c r="E46" i="2"/>
  <c r="E41" i="2"/>
  <c r="D41" i="2"/>
  <c r="E49" i="2" l="1"/>
  <c r="E50" i="2"/>
  <c r="E52" i="2"/>
  <c r="E53" i="2"/>
  <c r="E54" i="2"/>
  <c r="D49" i="2"/>
  <c r="D50" i="2"/>
  <c r="D52" i="2"/>
  <c r="D53" i="2"/>
  <c r="D54" i="2"/>
  <c r="C48" i="2"/>
  <c r="E48" i="2" s="1"/>
  <c r="E28" i="2"/>
  <c r="E29" i="2"/>
  <c r="E30" i="2"/>
  <c r="E32" i="2"/>
  <c r="E33" i="2"/>
  <c r="E34" i="2"/>
  <c r="E35" i="2"/>
  <c r="D28" i="2"/>
  <c r="D29" i="2"/>
  <c r="D30" i="2"/>
  <c r="D32" i="2"/>
  <c r="D33" i="2"/>
  <c r="D34" i="2"/>
  <c r="D35" i="2"/>
  <c r="E24" i="2"/>
  <c r="D24" i="2"/>
  <c r="E26" i="2"/>
  <c r="E23" i="2"/>
  <c r="D23" i="2"/>
  <c r="E20" i="2"/>
  <c r="D20" i="2"/>
  <c r="C19" i="2"/>
  <c r="E17" i="2"/>
  <c r="E18" i="2"/>
  <c r="D18" i="2"/>
  <c r="E12" i="2"/>
  <c r="E13" i="2"/>
  <c r="E11" i="2"/>
  <c r="D12" i="2"/>
  <c r="D13" i="2"/>
  <c r="D11" i="2"/>
  <c r="E9" i="2"/>
  <c r="D9" i="2"/>
  <c r="E7" i="2"/>
  <c r="D7" i="2"/>
  <c r="C4" i="2"/>
  <c r="E4" i="2" s="1"/>
  <c r="C36" i="2" l="1"/>
  <c r="D36" i="2" s="1"/>
  <c r="C39" i="2"/>
  <c r="D4" i="2"/>
  <c r="D27" i="2"/>
  <c r="D26" i="2"/>
  <c r="D19" i="2"/>
  <c r="C38" i="2"/>
  <c r="E19" i="2"/>
  <c r="C37" i="2"/>
  <c r="D48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C61" i="2"/>
  <c r="D61" i="2" s="1"/>
  <c r="C60" i="2"/>
  <c r="D60" i="2" s="1"/>
  <c r="C59" i="2"/>
  <c r="E59" i="2" s="1"/>
  <c r="C58" i="2"/>
  <c r="E58" i="2" s="1"/>
  <c r="E22" i="2"/>
  <c r="D22" i="2"/>
  <c r="E21" i="2"/>
  <c r="D21" i="2"/>
  <c r="E16" i="2"/>
  <c r="D16" i="2"/>
  <c r="C16" i="2"/>
  <c r="E15" i="2"/>
  <c r="D15" i="2"/>
  <c r="C15" i="2"/>
  <c r="E14" i="2"/>
  <c r="D14" i="2"/>
  <c r="C14" i="2"/>
  <c r="D6" i="2"/>
  <c r="E36" i="2" l="1"/>
  <c r="D39" i="2"/>
  <c r="E39" i="2"/>
  <c r="E60" i="2"/>
  <c r="E27" i="2"/>
  <c r="D38" i="2"/>
  <c r="E38" i="2"/>
  <c r="E61" i="2"/>
  <c r="E37" i="2"/>
  <c r="D37" i="2"/>
  <c r="D59" i="2"/>
  <c r="D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<sst xmlns="http://schemas.openxmlformats.org/spreadsheetml/2006/main" count="209" uniqueCount="188">
  <si>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</si>
  <si>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</si>
  <si>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</si>
  <si>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</si>
  <si>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</si>
  <si>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</si>
  <si>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</si>
  <si>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</si>
  <si>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</si>
  <si>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</si>
  <si>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</si>
  <si>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</si>
  <si>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</si>
  <si>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</si>
  <si>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</si>
  <si>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</si>
  <si>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</si>
  <si>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</si>
  <si>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</si>
  <si>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</si>
  <si>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</si>
  <si>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</si>
  <si>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</si>
  <si>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</si>
  <si>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</si>
  <si>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</si>
  <si>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</si>
  <si>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</si>
  <si>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</si>
  <si>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</si>
  <si>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</si>
  <si>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</si>
  <si>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</si>
  <si>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</si>
  <si>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</si>
  <si>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</si>
  <si>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</si>
  <si>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</si>
  <si>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</si>
  <si>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</si>
  <si>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</si>
  <si>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</si>
  <si>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</si>
  <si>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</si>
  <si>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</si>
  <si>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</si>
  <si>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</si>
  <si>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</si>
  <si>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</si>
  <si>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</si>
  <si>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</si>
  <si>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</si>
  <si>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</si>
  <si>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</si>
  <si>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</si>
  <si>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</si>
  <si>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</si>
  <si>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</si>
  <si>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</si>
  <si>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</si>
  <si>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</si>
  <si>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</si>
  <si>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</si>
  <si>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</si>
  <si>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</si>
  <si>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</si>
  <si>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</si>
  <si>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</si>
  <si>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</si>
  <si>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</si>
  <si>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</si>
  <si>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</si>
  <si>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</si>
  <si>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</si>
  <si>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</si>
  <si>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</si>
  <si>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</si>
  <si>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</si>
  <si>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</si>
  <si>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</si>
  <si>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</si>
  <si>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</si>
  <si>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</si>
  <si>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</si>
  <si>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</si>
  <si>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</si>
  <si>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</si>
  <si>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</si>
  <si>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</si>
  <si>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</si>
  <si>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</si>
  <si>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</si>
  <si>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</si>
  <si>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</si>
  <si>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</si>
  <si>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</si>
  <si>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</si>
  <si>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</si>
  <si>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</si>
  <si>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</si>
  <si>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</si>
  <si>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</si>
  <si>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</si>
  <si>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</si>
  <si>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</si>
  <si>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</si>
  <si>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</si>
  <si>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</si>
  <si>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</si>
  <si>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</si>
  <si>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</si>
  <si>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</si>
  <si>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</si>
  <si>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</si>
  <si>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</si>
  <si>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</si>
  <si>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</si>
  <si>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</si>
  <si>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</si>
  <si>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</si>
  <si>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</si>
  <si>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</si>
  <si>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</si>
  <si>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</si>
  <si>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</si>
  <si>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</si>
  <si>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</si>
  <si>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</si>
  <si>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</si>
  <si>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</si>
  <si>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</si>
  <si>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</si>
  <si>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</si>
  <si>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</si>
  <si>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</si>
  <si>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</si>
  <si>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</si>
  <si>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</si>
  <si>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</si>
  <si>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</si>
  <si>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</si>
  <si>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</si>
  <si>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</si>
  <si>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</si>
  <si>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</si>
  <si>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</si>
  <si>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</si>
  <si>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</si>
  <si>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</si>
  <si>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</si>
  <si>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</si>
  <si>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</si>
  <si>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</si>
  <si>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IRIS: metallic truss fuselage, ??? wing, cradle-to-grave, focus on half-life update, maybe comparison with AT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</si>
  <si>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</si>
  <si>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</si>
  <si>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</si>
  <si>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</si>
  <si>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</si>
  <si>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</si>
  <si>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</si>
  <si>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</si>
  <si>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</si>
  <si>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</si>
  <si>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</si>
  <si>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</si>
  <si>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</si>
  <si>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</si>
  <si>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</si>
  <si>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</si>
  <si>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</si>
  <si>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</si>
  <si>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pesticide use efficiency (losses)</t>
  </si>
  <si>
    <t>ff_cruise</t>
  </si>
  <si>
    <t>t_takeoff</t>
  </si>
  <si>
    <t>ff_takeoff</t>
  </si>
  <si>
    <t>t_cruise</t>
  </si>
  <si>
    <t>time spent in cruise mode</t>
  </si>
  <si>
    <t>time spent in take off mode</t>
  </si>
  <si>
    <t>ff_landing</t>
  </si>
  <si>
    <t>t_landing</t>
  </si>
  <si>
    <t>ff_XXXXX</t>
  </si>
  <si>
    <t>t_XXXXX</t>
  </si>
  <si>
    <t>s</t>
  </si>
  <si>
    <t>time spent in landing mode</t>
  </si>
  <si>
    <t>time spent in XXXXX mode</t>
  </si>
  <si>
    <t>fuel consumption per second on landing</t>
  </si>
  <si>
    <t>fuel consumption per second on 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</si>
</sst>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 applyAlignment="1">
      <alignment horizontal="center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/>
    </xf>
    <xf numFmtId="0" fontId="1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L117"/>
  <sheetViews>
    <sheetView tabSelected="1" zoomScale="115" zoomScaleNormal="115" workbookViewId="0">
      <pane ySplit="3" topLeftCell="A4" activePane="bottomLeft" state="frozen"/>
      <selection pane="bottomLeft" activeCell="F10" sqref="F10"/>
    </sheetView>
  </sheetViews>
  <sheetFormatPr defaultRowHeight="14.4" x14ac:dyDescent="0.3"/>
  <cols>
    <col min="1" max="1" width="7.109375" customWidth="1"/>
    <col min="2" max="2" width="17.77734375" style="12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7" x14ac:dyDescent="0.3">
      <c r="B1" s="43" t="s">
        <v>153</v>
      </c>
      <c r="C1" s="44"/>
      <c r="D1" s="44"/>
      <c r="E1" s="44"/>
      <c r="F1" s="44"/>
      <c r="G1" s="44"/>
    </row>
    <row r="2" spans="1:7" x14ac:dyDescent="0.3">
      <c r="B2" s="41"/>
      <c r="C2" s="42"/>
      <c r="D2" s="42"/>
      <c r="E2" s="42"/>
      <c r="F2" s="42"/>
      <c r="G2" s="42"/>
    </row>
    <row r="3" spans="1:7" x14ac:dyDescent="0.3">
      <c r="B3" s="4" t="s">
        <v>1</v>
      </c>
      <c r="C3" s="5" t="s">
        <v>0</v>
      </c>
      <c r="D3" s="5" t="s">
        <v>98</v>
      </c>
      <c r="E3" s="5" t="s">
        <v>99</v>
      </c>
      <c r="F3" s="6" t="s">
        <v>2</v>
      </c>
      <c r="G3" s="6" t="s">
        <v>3</v>
      </c>
    </row>
    <row r="4" spans="1:7" ht="14.4" customHeight="1" x14ac:dyDescent="0.3">
      <c r="A4" s="53" t="s">
        <v>48</v>
      </c>
      <c r="B4" s="9" t="s">
        <v>31</v>
      </c>
      <c r="C4" s="13">
        <f>30/(0.2*60)</f>
        <v>2.5</v>
      </c>
      <c r="D4" s="13">
        <f>C4*0.8</f>
        <v>2</v>
      </c>
      <c r="E4" s="13">
        <f>C4*1.2</f>
        <v>3</v>
      </c>
      <c r="F4" s="3" t="s">
        <v>30</v>
      </c>
      <c r="G4" s="3" t="s">
        <v>100</v>
      </c>
    </row>
    <row r="5" spans="1:7" x14ac:dyDescent="0.3">
      <c r="A5" s="54"/>
      <c r="B5" s="9" t="s">
        <v>5</v>
      </c>
      <c r="C5" s="38">
        <v>1000</v>
      </c>
      <c r="D5" s="38">
        <v>1000</v>
      </c>
      <c r="E5" s="38">
        <v>1000</v>
      </c>
      <c r="F5" s="3" t="s">
        <v>4</v>
      </c>
      <c r="G5" s="3" t="s">
        <v>101</v>
      </c>
    </row>
    <row r="6" spans="1:7" x14ac:dyDescent="0.3">
      <c r="A6" s="54"/>
      <c r="B6" s="9" t="s">
        <v>39</v>
      </c>
      <c r="C6" s="13">
        <v>1920</v>
      </c>
      <c r="D6" s="13">
        <f>C6*0.8</f>
        <v>1536</v>
      </c>
      <c r="E6" s="13">
        <v>1920</v>
      </c>
      <c r="F6" s="3" t="s">
        <v>159</v>
      </c>
      <c r="G6" s="3" t="s">
        <v>160</v>
      </c>
    </row>
    <row r="7" spans="1:7" x14ac:dyDescent="0.3">
      <c r="A7" s="54"/>
      <c r="B7" s="9" t="s">
        <v>40</v>
      </c>
      <c r="C7" s="13">
        <v>1.82</v>
      </c>
      <c r="D7" s="13">
        <f>C7*0.7</f>
        <v>1.274</v>
      </c>
      <c r="E7" s="13">
        <f>C7*1.1</f>
        <v>2.0020000000000002</v>
      </c>
      <c r="F7" s="3" t="s">
        <v>158</v>
      </c>
      <c r="G7" s="3" t="s">
        <v>102</v>
      </c>
    </row>
    <row r="8" spans="1:7" x14ac:dyDescent="0.3">
      <c r="A8" s="54"/>
      <c r="B8" s="9" t="s">
        <v>156</v>
      </c>
      <c r="C8" s="13">
        <v>5</v>
      </c>
      <c r="D8" s="13">
        <v>5</v>
      </c>
      <c r="E8" s="13">
        <v>5</v>
      </c>
      <c r="F8" s="3" t="s">
        <v>157</v>
      </c>
      <c r="G8" s="3" t="s">
        <v>161</v>
      </c>
    </row>
    <row r="9" spans="1:7" x14ac:dyDescent="0.3">
      <c r="A9" s="54"/>
      <c r="B9" s="9" t="s">
        <v>66</v>
      </c>
      <c r="C9" s="13">
        <v>25</v>
      </c>
      <c r="D9" s="13">
        <f>C9*0.8</f>
        <v>20</v>
      </c>
      <c r="E9" s="13">
        <f>C9*1.2</f>
        <v>30</v>
      </c>
      <c r="F9" s="3" t="s">
        <v>9</v>
      </c>
      <c r="G9" s="3" t="s">
        <v>103</v>
      </c>
    </row>
    <row r="10" spans="1:7" x14ac:dyDescent="0.3">
      <c r="A10" s="54"/>
      <c r="B10" s="9" t="s">
        <v>67</v>
      </c>
      <c r="C10" s="13">
        <v>9000</v>
      </c>
      <c r="D10" s="13">
        <v>9000</v>
      </c>
      <c r="E10" s="13">
        <v>9000</v>
      </c>
      <c r="F10" s="3" t="s">
        <v>6</v>
      </c>
      <c r="G10" s="3" t="s">
        <v>104</v>
      </c>
    </row>
    <row r="11" spans="1:7" x14ac:dyDescent="0.3">
      <c r="A11" s="36"/>
      <c r="B11" s="9" t="s">
        <v>24</v>
      </c>
      <c r="C11" s="13">
        <v>30</v>
      </c>
      <c r="D11" s="13">
        <f>C11*0.8</f>
        <v>24</v>
      </c>
      <c r="E11" s="13">
        <f>C11*1.2</f>
        <v>36</v>
      </c>
      <c r="F11" s="3"/>
      <c r="G11" s="3" t="s">
        <v>105</v>
      </c>
    </row>
    <row r="12" spans="1:7" x14ac:dyDescent="0.3">
      <c r="A12" s="36"/>
      <c r="B12" s="9" t="s">
        <v>25</v>
      </c>
      <c r="C12" s="13">
        <v>60</v>
      </c>
      <c r="D12" s="13">
        <f t="shared" ref="D12:D13" si="0">C12*0.8</f>
        <v>48</v>
      </c>
      <c r="E12" s="13">
        <f t="shared" ref="E12:E13" si="1">C12*1.2</f>
        <v>72</v>
      </c>
      <c r="F12" s="3"/>
      <c r="G12" s="3" t="s">
        <v>106</v>
      </c>
    </row>
    <row r="13" spans="1:7" x14ac:dyDescent="0.3">
      <c r="A13" s="36"/>
      <c r="B13" s="9" t="s">
        <v>26</v>
      </c>
      <c r="C13" s="13">
        <v>10</v>
      </c>
      <c r="D13" s="13">
        <f t="shared" si="0"/>
        <v>8</v>
      </c>
      <c r="E13" s="13">
        <f t="shared" si="1"/>
        <v>12</v>
      </c>
      <c r="F13" s="3"/>
      <c r="G13" s="3" t="s">
        <v>107</v>
      </c>
    </row>
    <row r="14" spans="1:7" ht="14.7" customHeight="1" x14ac:dyDescent="0.3">
      <c r="A14" s="55" t="s">
        <v>69</v>
      </c>
      <c r="B14" s="10" t="s">
        <v>70</v>
      </c>
      <c r="C14" s="14">
        <f>107087/500*C18</f>
        <v>107087</v>
      </c>
      <c r="D14" s="14">
        <f>107087/500*D18</f>
        <v>85669.6</v>
      </c>
      <c r="E14" s="14">
        <f>107087/500*E18</f>
        <v>128504.40000000001</v>
      </c>
      <c r="F14" s="7" t="s">
        <v>68</v>
      </c>
      <c r="G14" s="7" t="s">
        <v>108</v>
      </c>
    </row>
    <row r="15" spans="1:7" x14ac:dyDescent="0.3">
      <c r="A15" s="56"/>
      <c r="B15" s="10" t="s">
        <v>75</v>
      </c>
      <c r="C15" s="14">
        <f>190/500*C18</f>
        <v>190</v>
      </c>
      <c r="D15" s="14">
        <f t="shared" ref="D15:E15" si="2">190/500*D18</f>
        <v>152</v>
      </c>
      <c r="E15" s="14">
        <f t="shared" si="2"/>
        <v>228</v>
      </c>
      <c r="F15" s="7" t="s">
        <v>86</v>
      </c>
      <c r="G15" s="7" t="s">
        <v>109</v>
      </c>
    </row>
    <row r="16" spans="1:7" x14ac:dyDescent="0.3">
      <c r="A16" s="56"/>
      <c r="B16" s="10" t="s">
        <v>76</v>
      </c>
      <c r="C16" s="14">
        <f>3000/4/500*C18</f>
        <v>750</v>
      </c>
      <c r="D16" s="14">
        <f t="shared" ref="D16:E16" si="3">3000/4/500*D18</f>
        <v>600</v>
      </c>
      <c r="E16" s="14">
        <f t="shared" si="3"/>
        <v>900</v>
      </c>
      <c r="F16" s="7" t="s">
        <v>86</v>
      </c>
      <c r="G16" s="7" t="s">
        <v>110</v>
      </c>
    </row>
    <row r="17" spans="1:7" x14ac:dyDescent="0.3">
      <c r="A17" s="57" t="s">
        <v>71</v>
      </c>
      <c r="B17" s="32" t="s">
        <v>72</v>
      </c>
      <c r="C17" s="33">
        <v>48</v>
      </c>
      <c r="D17" s="33">
        <v>48</v>
      </c>
      <c r="E17" s="33">
        <f>C17*1.2</f>
        <v>57.599999999999994</v>
      </c>
      <c r="F17" s="34" t="s">
        <v>74</v>
      </c>
      <c r="G17" s="34" t="s">
        <v>73</v>
      </c>
    </row>
    <row r="18" spans="1:7" x14ac:dyDescent="0.3">
      <c r="A18" s="57"/>
      <c r="B18" s="32" t="s">
        <v>77</v>
      </c>
      <c r="C18" s="35">
        <v>500</v>
      </c>
      <c r="D18" s="35">
        <f>C18*0.8</f>
        <v>400</v>
      </c>
      <c r="E18" s="35">
        <f>C18*1.2</f>
        <v>600</v>
      </c>
      <c r="F18" s="34" t="s">
        <v>79</v>
      </c>
      <c r="G18" s="34" t="s">
        <v>78</v>
      </c>
    </row>
    <row r="19" spans="1:7" x14ac:dyDescent="0.3">
      <c r="A19" s="57"/>
      <c r="B19" s="32" t="s">
        <v>80</v>
      </c>
      <c r="C19" s="35">
        <f>6354*3</f>
        <v>19062</v>
      </c>
      <c r="D19" s="35">
        <f>C19*0.6</f>
        <v>11437.199999999999</v>
      </c>
      <c r="E19" s="35">
        <f>C19*1.4</f>
        <v>26686.799999999999</v>
      </c>
      <c r="F19" s="34" t="s">
        <v>84</v>
      </c>
      <c r="G19" s="34" t="s">
        <v>83</v>
      </c>
    </row>
    <row r="20" spans="1:7" x14ac:dyDescent="0.3">
      <c r="A20" s="57"/>
      <c r="B20" s="32" t="s">
        <v>81</v>
      </c>
      <c r="C20" s="35">
        <v>10</v>
      </c>
      <c r="D20" s="35">
        <f>C20*0.4</f>
        <v>4</v>
      </c>
      <c r="E20" s="35">
        <f>C20*1.6</f>
        <v>16</v>
      </c>
      <c r="F20" s="34" t="s">
        <v>85</v>
      </c>
      <c r="G20" s="34" t="s">
        <v>82</v>
      </c>
    </row>
    <row r="21" spans="1:7" x14ac:dyDescent="0.3">
      <c r="A21" s="57"/>
      <c r="B21" s="32" t="s">
        <v>87</v>
      </c>
      <c r="C21" s="35">
        <v>5</v>
      </c>
      <c r="D21" s="35">
        <f>C21</f>
        <v>5</v>
      </c>
      <c r="E21" s="35">
        <f>C21</f>
        <v>5</v>
      </c>
      <c r="F21" s="34" t="s">
        <v>85</v>
      </c>
      <c r="G21" s="34" t="s">
        <v>90</v>
      </c>
    </row>
    <row r="22" spans="1:7" x14ac:dyDescent="0.3">
      <c r="A22" s="57"/>
      <c r="B22" s="32" t="s">
        <v>88</v>
      </c>
      <c r="C22" s="35">
        <v>2</v>
      </c>
      <c r="D22" s="35">
        <f>C22</f>
        <v>2</v>
      </c>
      <c r="E22" s="35">
        <f>C22</f>
        <v>2</v>
      </c>
      <c r="F22" s="34" t="s">
        <v>85</v>
      </c>
      <c r="G22" s="34" t="s">
        <v>89</v>
      </c>
    </row>
    <row r="23" spans="1:7" x14ac:dyDescent="0.3">
      <c r="A23" s="57"/>
      <c r="B23" s="32" t="s">
        <v>91</v>
      </c>
      <c r="C23" s="35">
        <v>3100</v>
      </c>
      <c r="D23" s="35">
        <f>C23*0.8</f>
        <v>2480</v>
      </c>
      <c r="E23" s="35">
        <f>C23*1.2</f>
        <v>3720</v>
      </c>
      <c r="F23" s="34" t="s">
        <v>8</v>
      </c>
      <c r="G23" s="34" t="s">
        <v>92</v>
      </c>
    </row>
    <row r="24" spans="1:7" ht="14.4" customHeight="1" x14ac:dyDescent="0.3">
      <c r="A24" s="58" t="s">
        <v>45</v>
      </c>
      <c r="B24" s="11" t="s">
        <v>11</v>
      </c>
      <c r="C24" s="15">
        <v>0.3</v>
      </c>
      <c r="D24" s="15">
        <f>C24*0.8</f>
        <v>0.24</v>
      </c>
      <c r="E24" s="15">
        <f>C24*1.2</f>
        <v>0.36</v>
      </c>
      <c r="F24" s="8"/>
      <c r="G24" s="8" t="s">
        <v>154</v>
      </c>
    </row>
    <row r="25" spans="1:7" ht="14.4" customHeight="1" x14ac:dyDescent="0.3">
      <c r="A25" s="59"/>
      <c r="B25" s="11" t="s">
        <v>12</v>
      </c>
      <c r="C25" s="15">
        <v>0.3</v>
      </c>
      <c r="D25" s="15">
        <f>C25*0.8</f>
        <v>0.24</v>
      </c>
      <c r="E25" s="15">
        <f>C25*1.2</f>
        <v>0.36</v>
      </c>
      <c r="F25" s="8"/>
      <c r="G25" s="8" t="s">
        <v>162</v>
      </c>
    </row>
    <row r="26" spans="1:7" x14ac:dyDescent="0.3">
      <c r="A26" s="59"/>
      <c r="B26" s="11" t="s">
        <v>13</v>
      </c>
      <c r="C26" s="15">
        <v>0.1</v>
      </c>
      <c r="D26" s="15">
        <f t="shared" ref="D26:D35" si="4">C26*0.8</f>
        <v>8.0000000000000016E-2</v>
      </c>
      <c r="E26" s="15">
        <f t="shared" ref="E26:E35" si="5">C26*1.2</f>
        <v>0.12</v>
      </c>
      <c r="F26" s="8"/>
      <c r="G26" s="8" t="s">
        <v>111</v>
      </c>
    </row>
    <row r="27" spans="1:7" x14ac:dyDescent="0.3">
      <c r="A27" s="59"/>
      <c r="B27" s="11" t="s">
        <v>21</v>
      </c>
      <c r="C27" s="15">
        <v>0.1</v>
      </c>
      <c r="D27" s="15">
        <f t="shared" si="4"/>
        <v>8.0000000000000016E-2</v>
      </c>
      <c r="E27" s="15">
        <f t="shared" si="5"/>
        <v>0.12</v>
      </c>
      <c r="F27" s="8"/>
      <c r="G27" s="8" t="s">
        <v>112</v>
      </c>
    </row>
    <row r="28" spans="1:7" x14ac:dyDescent="0.3">
      <c r="A28" s="59"/>
      <c r="B28" s="11" t="s">
        <v>14</v>
      </c>
      <c r="C28" s="15">
        <v>0.05</v>
      </c>
      <c r="D28" s="15">
        <f t="shared" si="4"/>
        <v>4.0000000000000008E-2</v>
      </c>
      <c r="E28" s="15">
        <f t="shared" si="5"/>
        <v>0.06</v>
      </c>
      <c r="F28" s="8"/>
      <c r="G28" s="8" t="s">
        <v>113</v>
      </c>
    </row>
    <row r="29" spans="1:7" x14ac:dyDescent="0.3">
      <c r="A29" s="59"/>
      <c r="B29" s="11" t="s">
        <v>15</v>
      </c>
      <c r="C29" s="15">
        <v>0.05</v>
      </c>
      <c r="D29" s="15">
        <f t="shared" si="4"/>
        <v>4.0000000000000008E-2</v>
      </c>
      <c r="E29" s="15">
        <f t="shared" si="5"/>
        <v>0.06</v>
      </c>
      <c r="F29" s="8"/>
      <c r="G29" s="8" t="s">
        <v>114</v>
      </c>
    </row>
    <row r="30" spans="1:7" x14ac:dyDescent="0.3">
      <c r="A30" s="59"/>
      <c r="B30" s="11" t="s">
        <v>16</v>
      </c>
      <c r="C30" s="15">
        <v>1.5</v>
      </c>
      <c r="D30" s="15">
        <f t="shared" si="4"/>
        <v>1.2000000000000002</v>
      </c>
      <c r="E30" s="15">
        <f t="shared" si="5"/>
        <v>1.7999999999999998</v>
      </c>
      <c r="F30" s="8"/>
      <c r="G30" s="8" t="s">
        <v>155</v>
      </c>
    </row>
    <row r="31" spans="1:7" x14ac:dyDescent="0.3">
      <c r="A31" s="59"/>
      <c r="B31" s="11" t="s">
        <v>17</v>
      </c>
      <c r="C31" s="15">
        <v>1.5</v>
      </c>
      <c r="D31" s="15">
        <f t="shared" ref="D31" si="6">C31*0.8</f>
        <v>1.2000000000000002</v>
      </c>
      <c r="E31" s="15">
        <f t="shared" ref="E31" si="7">C31*1.2</f>
        <v>1.7999999999999998</v>
      </c>
      <c r="F31" s="8"/>
      <c r="G31" s="8" t="s">
        <v>163</v>
      </c>
    </row>
    <row r="32" spans="1:7" x14ac:dyDescent="0.3">
      <c r="A32" s="59"/>
      <c r="B32" s="11" t="s">
        <v>18</v>
      </c>
      <c r="C32" s="15">
        <v>1.2</v>
      </c>
      <c r="D32" s="15">
        <f t="shared" si="4"/>
        <v>0.96</v>
      </c>
      <c r="E32" s="15">
        <f t="shared" si="5"/>
        <v>1.44</v>
      </c>
      <c r="F32" s="8"/>
      <c r="G32" s="8" t="s">
        <v>115</v>
      </c>
    </row>
    <row r="33" spans="1:12" x14ac:dyDescent="0.3">
      <c r="A33" s="59"/>
      <c r="B33" s="11" t="s">
        <v>22</v>
      </c>
      <c r="C33" s="15">
        <v>1.2</v>
      </c>
      <c r="D33" s="15">
        <f t="shared" si="4"/>
        <v>0.96</v>
      </c>
      <c r="E33" s="15">
        <f t="shared" si="5"/>
        <v>1.44</v>
      </c>
      <c r="F33" s="8"/>
      <c r="G33" s="8" t="s">
        <v>116</v>
      </c>
    </row>
    <row r="34" spans="1:12" x14ac:dyDescent="0.3">
      <c r="A34" s="59"/>
      <c r="B34" s="11" t="s">
        <v>19</v>
      </c>
      <c r="C34" s="15">
        <v>15</v>
      </c>
      <c r="D34" s="15">
        <f t="shared" si="4"/>
        <v>12</v>
      </c>
      <c r="E34" s="15">
        <f t="shared" si="5"/>
        <v>18</v>
      </c>
      <c r="F34" s="8"/>
      <c r="G34" s="8" t="s">
        <v>117</v>
      </c>
    </row>
    <row r="35" spans="1:12" x14ac:dyDescent="0.3">
      <c r="A35" s="59"/>
      <c r="B35" s="11" t="s">
        <v>20</v>
      </c>
      <c r="C35" s="15">
        <v>15</v>
      </c>
      <c r="D35" s="15">
        <f t="shared" si="4"/>
        <v>12</v>
      </c>
      <c r="E35" s="15">
        <f t="shared" si="5"/>
        <v>18</v>
      </c>
      <c r="F35" s="8"/>
      <c r="G35" s="8" t="s">
        <v>118</v>
      </c>
    </row>
    <row r="36" spans="1:12" ht="14.4" customHeight="1" x14ac:dyDescent="0.3">
      <c r="A36" s="48" t="s">
        <v>46</v>
      </c>
      <c r="B36" s="17" t="s">
        <v>23</v>
      </c>
      <c r="C36" s="18">
        <f>80000/18000*(C19*2)</f>
        <v>169440</v>
      </c>
      <c r="D36" s="18">
        <f>C36*0.8</f>
        <v>135552</v>
      </c>
      <c r="E36" s="18">
        <f>C36*1.2</f>
        <v>203328</v>
      </c>
      <c r="F36" s="19" t="s">
        <v>68</v>
      </c>
      <c r="G36" s="19" t="s">
        <v>119</v>
      </c>
    </row>
    <row r="37" spans="1:12" x14ac:dyDescent="0.3">
      <c r="A37" s="49"/>
      <c r="B37" s="17" t="s">
        <v>27</v>
      </c>
      <c r="C37" s="18">
        <f>80/18000*(2*C19)</f>
        <v>169.44</v>
      </c>
      <c r="D37" s="18">
        <f t="shared" ref="D37:D39" si="8">C37*0.8</f>
        <v>135.55199999999999</v>
      </c>
      <c r="E37" s="18">
        <f t="shared" ref="E37:E39" si="9">C37*1.2</f>
        <v>203.328</v>
      </c>
      <c r="F37" s="19" t="s">
        <v>86</v>
      </c>
      <c r="G37" s="19" t="s">
        <v>120</v>
      </c>
    </row>
    <row r="38" spans="1:12" x14ac:dyDescent="0.3">
      <c r="A38" s="49"/>
      <c r="B38" s="17" t="s">
        <v>28</v>
      </c>
      <c r="C38" s="18">
        <f>64/18000*(2*C19)</f>
        <v>135.55199999999999</v>
      </c>
      <c r="D38" s="18">
        <f t="shared" si="8"/>
        <v>108.44159999999999</v>
      </c>
      <c r="E38" s="18">
        <f t="shared" si="9"/>
        <v>162.66239999999999</v>
      </c>
      <c r="F38" s="19" t="s">
        <v>86</v>
      </c>
      <c r="G38" s="19" t="s">
        <v>121</v>
      </c>
    </row>
    <row r="39" spans="1:12" x14ac:dyDescent="0.3">
      <c r="A39" s="49"/>
      <c r="B39" s="17" t="s">
        <v>29</v>
      </c>
      <c r="C39" s="18">
        <f>(15+15+20+20+20+20+19+19+20+20+20+20+20+20)/1000/18000*(2*C19)</f>
        <v>0.56762400000000002</v>
      </c>
      <c r="D39" s="18">
        <f t="shared" si="8"/>
        <v>0.45409920000000004</v>
      </c>
      <c r="E39" s="18">
        <f t="shared" si="9"/>
        <v>0.6811488</v>
      </c>
      <c r="F39" s="19" t="s">
        <v>86</v>
      </c>
      <c r="G39" s="19" t="s">
        <v>122</v>
      </c>
    </row>
    <row r="40" spans="1:12" x14ac:dyDescent="0.3">
      <c r="A40" s="50"/>
      <c r="B40" s="17" t="s">
        <v>167</v>
      </c>
      <c r="C40" s="18">
        <v>10</v>
      </c>
      <c r="D40" s="18">
        <v>10</v>
      </c>
      <c r="E40" s="18">
        <v>10</v>
      </c>
      <c r="F40" s="19" t="s">
        <v>169</v>
      </c>
      <c r="G40" s="19" t="s">
        <v>168</v>
      </c>
    </row>
    <row r="41" spans="1:12" ht="14.4" customHeight="1" x14ac:dyDescent="0.3">
      <c r="A41" s="45" t="s">
        <v>47</v>
      </c>
      <c r="B41" s="20" t="s">
        <v>32</v>
      </c>
      <c r="C41" s="21">
        <v>1500</v>
      </c>
      <c r="D41" s="21">
        <f>C41*0.8</f>
        <v>1200</v>
      </c>
      <c r="E41" s="21">
        <f>C41*1.2</f>
        <v>1800</v>
      </c>
      <c r="F41" s="22" t="s">
        <v>7</v>
      </c>
      <c r="G41" s="22" t="s">
        <v>123</v>
      </c>
    </row>
    <row r="42" spans="1:12" x14ac:dyDescent="0.3">
      <c r="A42" s="46"/>
      <c r="B42" s="20" t="s">
        <v>33</v>
      </c>
      <c r="C42" s="21">
        <v>2000</v>
      </c>
      <c r="D42" s="21">
        <f t="shared" ref="D42:D47" si="10">C42*0.8</f>
        <v>1600</v>
      </c>
      <c r="E42" s="21">
        <f t="shared" ref="E42:E47" si="11">C42*1.2</f>
        <v>2400</v>
      </c>
      <c r="F42" s="22" t="s">
        <v>7</v>
      </c>
      <c r="G42" s="22" t="s">
        <v>124</v>
      </c>
    </row>
    <row r="43" spans="1:12" x14ac:dyDescent="0.3">
      <c r="A43" s="46"/>
      <c r="B43" s="20" t="s">
        <v>34</v>
      </c>
      <c r="C43" s="21">
        <v>500</v>
      </c>
      <c r="D43" s="21">
        <f t="shared" si="10"/>
        <v>400</v>
      </c>
      <c r="E43" s="21">
        <f t="shared" si="11"/>
        <v>600</v>
      </c>
      <c r="F43" s="22" t="s">
        <v>7</v>
      </c>
      <c r="G43" s="22" t="s">
        <v>125</v>
      </c>
    </row>
    <row r="44" spans="1:12" x14ac:dyDescent="0.3">
      <c r="A44" s="46"/>
      <c r="B44" s="20" t="s">
        <v>35</v>
      </c>
      <c r="C44" s="21">
        <v>20</v>
      </c>
      <c r="D44" s="21">
        <f t="shared" si="10"/>
        <v>16</v>
      </c>
      <c r="E44" s="21">
        <f t="shared" si="11"/>
        <v>24</v>
      </c>
      <c r="F44" s="22" t="s">
        <v>38</v>
      </c>
      <c r="G44" s="22" t="s">
        <v>126</v>
      </c>
    </row>
    <row r="45" spans="1:12" x14ac:dyDescent="0.3">
      <c r="A45" s="46"/>
      <c r="B45" s="20" t="s">
        <v>36</v>
      </c>
      <c r="C45" s="21">
        <v>20</v>
      </c>
      <c r="D45" s="21">
        <f t="shared" si="10"/>
        <v>16</v>
      </c>
      <c r="E45" s="21">
        <f t="shared" si="11"/>
        <v>24</v>
      </c>
      <c r="F45" s="22" t="s">
        <v>38</v>
      </c>
      <c r="G45" s="22" t="s">
        <v>127</v>
      </c>
    </row>
    <row r="46" spans="1:12" x14ac:dyDescent="0.3">
      <c r="A46" s="46"/>
      <c r="B46" s="20" t="s">
        <v>37</v>
      </c>
      <c r="C46" s="21">
        <v>1</v>
      </c>
      <c r="D46" s="21">
        <f t="shared" si="10"/>
        <v>0.8</v>
      </c>
      <c r="E46" s="21">
        <f t="shared" si="11"/>
        <v>1.2</v>
      </c>
      <c r="F46" s="22" t="s">
        <v>38</v>
      </c>
      <c r="G46" s="22" t="s">
        <v>128</v>
      </c>
    </row>
    <row r="47" spans="1:12" x14ac:dyDescent="0.3">
      <c r="A47" s="47"/>
      <c r="B47" s="20" t="s">
        <v>152</v>
      </c>
      <c r="C47" s="21">
        <v>4</v>
      </c>
      <c r="D47" s="21">
        <f t="shared" si="10"/>
        <v>3.2</v>
      </c>
      <c r="E47" s="21">
        <f t="shared" si="11"/>
        <v>4.8</v>
      </c>
      <c r="F47" s="22" t="s">
        <v>8</v>
      </c>
      <c r="G47" s="22" t="s">
        <v>164</v>
      </c>
    </row>
    <row r="48" spans="1:12" ht="14.4" customHeight="1" x14ac:dyDescent="0.3">
      <c r="A48" s="60" t="s">
        <v>44</v>
      </c>
      <c r="B48" s="23" t="s">
        <v>173</v>
      </c>
      <c r="C48" s="37">
        <f>1700/3600</f>
        <v>0.47222222222222221</v>
      </c>
      <c r="D48" s="37">
        <f>C48*0.8</f>
        <v>0.37777777777777777</v>
      </c>
      <c r="E48" s="37">
        <f>C48*1.2</f>
        <v>0.56666666666666665</v>
      </c>
      <c r="F48" s="25" t="s">
        <v>10</v>
      </c>
      <c r="G48" s="25" t="s">
        <v>49</v>
      </c>
      <c r="L48" s="16"/>
    </row>
    <row r="49" spans="1:12" x14ac:dyDescent="0.3">
      <c r="A49" s="61"/>
      <c r="B49" s="23" t="s">
        <v>175</v>
      </c>
      <c r="C49" s="37">
        <f>1700/3600</f>
        <v>0.47222222222222221</v>
      </c>
      <c r="D49" s="24">
        <f t="shared" ref="D49:D56" si="12">C49*0.8</f>
        <v>0.37777777777777777</v>
      </c>
      <c r="E49" s="24">
        <f t="shared" ref="E49:E56" si="13">C49*1.2</f>
        <v>0.56666666666666665</v>
      </c>
      <c r="F49" s="25" t="s">
        <v>10</v>
      </c>
      <c r="G49" s="25" t="s">
        <v>133</v>
      </c>
      <c r="L49" s="16"/>
    </row>
    <row r="50" spans="1:12" x14ac:dyDescent="0.3">
      <c r="A50" s="61"/>
      <c r="B50" s="23" t="s">
        <v>179</v>
      </c>
      <c r="C50" s="37">
        <f>1700/3600</f>
        <v>0.47222222222222221</v>
      </c>
      <c r="D50" s="24">
        <f t="shared" si="12"/>
        <v>0.37777777777777777</v>
      </c>
      <c r="E50" s="24">
        <f t="shared" si="13"/>
        <v>0.56666666666666665</v>
      </c>
      <c r="F50" s="25" t="s">
        <v>10</v>
      </c>
      <c r="G50" s="25" t="s">
        <v>186</v>
      </c>
      <c r="L50" s="16"/>
    </row>
    <row r="51" spans="1:12" x14ac:dyDescent="0.3">
      <c r="A51" s="61"/>
      <c r="B51" s="23" t="s">
        <v>181</v>
      </c>
      <c r="C51" s="24">
        <v>1</v>
      </c>
      <c r="D51" s="24">
        <v>1</v>
      </c>
      <c r="E51" s="24">
        <v>1</v>
      </c>
      <c r="F51" s="25" t="s">
        <v>10</v>
      </c>
      <c r="G51" s="25" t="s">
        <v>187</v>
      </c>
      <c r="L51" s="16"/>
    </row>
    <row r="52" spans="1:12" x14ac:dyDescent="0.3">
      <c r="A52" s="61"/>
      <c r="B52" s="23" t="s">
        <v>176</v>
      </c>
      <c r="C52" s="39">
        <f>60*60</f>
        <v>3600</v>
      </c>
      <c r="D52" s="24">
        <f t="shared" si="12"/>
        <v>2880</v>
      </c>
      <c r="E52" s="24">
        <f t="shared" si="13"/>
        <v>4320</v>
      </c>
      <c r="F52" s="25" t="s">
        <v>183</v>
      </c>
      <c r="G52" s="25" t="s">
        <v>177</v>
      </c>
      <c r="L52" s="16"/>
    </row>
    <row r="53" spans="1:12" x14ac:dyDescent="0.3">
      <c r="A53" s="61"/>
      <c r="B53" s="23" t="s">
        <v>174</v>
      </c>
      <c r="C53" s="39">
        <v>120</v>
      </c>
      <c r="D53" s="24">
        <f t="shared" si="12"/>
        <v>96</v>
      </c>
      <c r="E53" s="24">
        <f t="shared" si="13"/>
        <v>144</v>
      </c>
      <c r="F53" s="25" t="s">
        <v>183</v>
      </c>
      <c r="G53" s="25" t="s">
        <v>178</v>
      </c>
      <c r="L53" s="16"/>
    </row>
    <row r="54" spans="1:12" x14ac:dyDescent="0.3">
      <c r="A54" s="61"/>
      <c r="B54" s="23" t="s">
        <v>180</v>
      </c>
      <c r="C54" s="39">
        <v>120</v>
      </c>
      <c r="D54" s="24">
        <f t="shared" si="12"/>
        <v>96</v>
      </c>
      <c r="E54" s="24">
        <f t="shared" si="13"/>
        <v>144</v>
      </c>
      <c r="F54" s="25" t="s">
        <v>183</v>
      </c>
      <c r="G54" s="25" t="s">
        <v>184</v>
      </c>
    </row>
    <row r="55" spans="1:12" x14ac:dyDescent="0.3">
      <c r="A55" s="61"/>
      <c r="B55" s="30" t="s">
        <v>182</v>
      </c>
      <c r="C55" s="40">
        <v>1</v>
      </c>
      <c r="D55" s="24">
        <v>1</v>
      </c>
      <c r="E55" s="24">
        <v>1</v>
      </c>
      <c r="F55" s="25" t="s">
        <v>183</v>
      </c>
      <c r="G55" s="25" t="s">
        <v>185</v>
      </c>
    </row>
    <row r="56" spans="1:12" x14ac:dyDescent="0.3">
      <c r="A56" s="61"/>
      <c r="B56" s="30" t="s">
        <v>165</v>
      </c>
      <c r="C56" s="40">
        <v>1</v>
      </c>
      <c r="D56" s="24">
        <f t="shared" si="12"/>
        <v>0.8</v>
      </c>
      <c r="E56" s="24">
        <f t="shared" si="13"/>
        <v>1.2</v>
      </c>
      <c r="F56" s="31" t="s">
        <v>171</v>
      </c>
      <c r="G56" s="25" t="s">
        <v>170</v>
      </c>
      <c r="L56" s="16"/>
    </row>
    <row r="57" spans="1:12" x14ac:dyDescent="0.3">
      <c r="A57" s="61"/>
      <c r="B57" s="30" t="s">
        <v>166</v>
      </c>
      <c r="C57" s="40">
        <v>0.9</v>
      </c>
      <c r="D57" s="24">
        <v>0.9</v>
      </c>
      <c r="E57" s="24">
        <v>1</v>
      </c>
      <c r="F57" s="31"/>
      <c r="G57" s="25" t="s">
        <v>172</v>
      </c>
      <c r="L57" s="16"/>
    </row>
    <row r="58" spans="1:12" ht="14.4" customHeight="1" x14ac:dyDescent="0.3">
      <c r="A58" s="61"/>
      <c r="B58" s="23" t="s">
        <v>41</v>
      </c>
      <c r="C58" s="24">
        <f>22.7/5</f>
        <v>4.54</v>
      </c>
      <c r="D58" s="24">
        <f>C58*0.8</f>
        <v>3.6320000000000001</v>
      </c>
      <c r="E58" s="24">
        <f>C58*1.2</f>
        <v>5.4479999999999995</v>
      </c>
      <c r="F58" s="25" t="s">
        <v>43</v>
      </c>
      <c r="G58" s="25" t="s">
        <v>129</v>
      </c>
      <c r="L58" s="16"/>
    </row>
    <row r="59" spans="1:12" x14ac:dyDescent="0.3">
      <c r="A59" s="61"/>
      <c r="B59" s="23" t="s">
        <v>42</v>
      </c>
      <c r="C59" s="24">
        <f>220/5</f>
        <v>44</v>
      </c>
      <c r="D59" s="24">
        <f>C59*0.8</f>
        <v>35.200000000000003</v>
      </c>
      <c r="E59" s="24">
        <f>C59*1.2</f>
        <v>52.8</v>
      </c>
      <c r="F59" s="25" t="s">
        <v>43</v>
      </c>
      <c r="G59" s="25" t="s">
        <v>130</v>
      </c>
      <c r="L59" s="16"/>
    </row>
    <row r="60" spans="1:12" x14ac:dyDescent="0.3">
      <c r="A60" s="61"/>
      <c r="B60" s="23" t="s">
        <v>93</v>
      </c>
      <c r="C60" s="24">
        <f>4.5/5</f>
        <v>0.9</v>
      </c>
      <c r="D60" s="24">
        <f>C60*0.8</f>
        <v>0.72000000000000008</v>
      </c>
      <c r="E60" s="24">
        <f>C60*1.2</f>
        <v>1.08</v>
      </c>
      <c r="F60" s="25" t="s">
        <v>43</v>
      </c>
      <c r="G60" s="25" t="s">
        <v>131</v>
      </c>
      <c r="L60" s="16"/>
    </row>
    <row r="61" spans="1:12" x14ac:dyDescent="0.3">
      <c r="A61" s="62"/>
      <c r="B61" s="23" t="s">
        <v>94</v>
      </c>
      <c r="C61" s="24">
        <f>53.328/5</f>
        <v>10.665600000000001</v>
      </c>
      <c r="D61" s="24">
        <f>C61*0.8</f>
        <v>8.5324800000000014</v>
      </c>
      <c r="E61" s="24">
        <f>C61*1.2</f>
        <v>12.798720000000001</v>
      </c>
      <c r="F61" s="25" t="s">
        <v>43</v>
      </c>
      <c r="G61" s="25" t="s">
        <v>132</v>
      </c>
      <c r="L61" s="16"/>
    </row>
    <row r="62" spans="1:12" ht="14.4" customHeight="1" x14ac:dyDescent="0.3">
      <c r="A62" s="51" t="s">
        <v>50</v>
      </c>
      <c r="B62" s="26" t="s">
        <v>51</v>
      </c>
      <c r="C62" s="27">
        <v>0.25</v>
      </c>
      <c r="D62" s="27">
        <f>C62</f>
        <v>0.25</v>
      </c>
      <c r="E62" s="27">
        <f>C62</f>
        <v>0.25</v>
      </c>
      <c r="F62" s="28"/>
      <c r="G62" s="28" t="s">
        <v>134</v>
      </c>
    </row>
    <row r="63" spans="1:12" x14ac:dyDescent="0.3">
      <c r="A63" s="52"/>
      <c r="B63" s="26" t="s">
        <v>60</v>
      </c>
      <c r="C63" s="27">
        <v>0.2</v>
      </c>
      <c r="D63" s="27">
        <f t="shared" ref="D63:D79" si="14">C63</f>
        <v>0.2</v>
      </c>
      <c r="E63" s="27">
        <f t="shared" ref="E63:E79" si="15">C63</f>
        <v>0.2</v>
      </c>
      <c r="F63" s="28"/>
      <c r="G63" s="28" t="s">
        <v>135</v>
      </c>
    </row>
    <row r="64" spans="1:12" x14ac:dyDescent="0.3">
      <c r="A64" s="52"/>
      <c r="B64" s="26" t="s">
        <v>52</v>
      </c>
      <c r="C64" s="27">
        <v>0.2</v>
      </c>
      <c r="D64" s="27">
        <f t="shared" si="14"/>
        <v>0.2</v>
      </c>
      <c r="E64" s="27">
        <f t="shared" si="15"/>
        <v>0.2</v>
      </c>
      <c r="F64" s="28"/>
      <c r="G64" s="28" t="s">
        <v>136</v>
      </c>
    </row>
    <row r="65" spans="1:12" x14ac:dyDescent="0.3">
      <c r="A65" s="52"/>
      <c r="B65" s="26" t="s">
        <v>53</v>
      </c>
      <c r="C65" s="29">
        <v>0.2</v>
      </c>
      <c r="D65" s="27">
        <f t="shared" si="14"/>
        <v>0.2</v>
      </c>
      <c r="E65" s="27">
        <f t="shared" si="15"/>
        <v>0.2</v>
      </c>
      <c r="F65" s="28"/>
      <c r="G65" s="28" t="s">
        <v>137</v>
      </c>
    </row>
    <row r="66" spans="1:12" x14ac:dyDescent="0.3">
      <c r="A66" s="52"/>
      <c r="B66" s="26" t="s">
        <v>54</v>
      </c>
      <c r="C66" s="29">
        <v>0.5</v>
      </c>
      <c r="D66" s="27">
        <f t="shared" si="14"/>
        <v>0.5</v>
      </c>
      <c r="E66" s="27">
        <f t="shared" si="15"/>
        <v>0.5</v>
      </c>
      <c r="F66" s="28"/>
      <c r="G66" s="28" t="s">
        <v>138</v>
      </c>
    </row>
    <row r="67" spans="1:12" x14ac:dyDescent="0.3">
      <c r="A67" s="52"/>
      <c r="B67" s="26" t="s">
        <v>95</v>
      </c>
      <c r="C67" s="29">
        <v>0.5</v>
      </c>
      <c r="D67" s="27">
        <f t="shared" si="14"/>
        <v>0.5</v>
      </c>
      <c r="E67" s="27">
        <f t="shared" si="15"/>
        <v>0.5</v>
      </c>
      <c r="F67" s="28"/>
      <c r="G67" s="28" t="s">
        <v>139</v>
      </c>
    </row>
    <row r="68" spans="1:12" x14ac:dyDescent="0.3">
      <c r="A68" s="52"/>
      <c r="B68" s="26" t="s">
        <v>55</v>
      </c>
      <c r="C68" s="29">
        <v>0.25</v>
      </c>
      <c r="D68" s="27">
        <f t="shared" si="14"/>
        <v>0.25</v>
      </c>
      <c r="E68" s="27">
        <f t="shared" si="15"/>
        <v>0.25</v>
      </c>
      <c r="F68" s="28"/>
      <c r="G68" s="28" t="s">
        <v>140</v>
      </c>
      <c r="L68" s="16"/>
    </row>
    <row r="69" spans="1:12" x14ac:dyDescent="0.3">
      <c r="A69" s="52"/>
      <c r="B69" s="26" t="s">
        <v>61</v>
      </c>
      <c r="C69" s="29">
        <v>0.1</v>
      </c>
      <c r="D69" s="27">
        <f t="shared" si="14"/>
        <v>0.1</v>
      </c>
      <c r="E69" s="27">
        <f t="shared" si="15"/>
        <v>0.1</v>
      </c>
      <c r="F69" s="28"/>
      <c r="G69" s="28" t="s">
        <v>141</v>
      </c>
      <c r="L69" s="16"/>
    </row>
    <row r="70" spans="1:12" x14ac:dyDescent="0.3">
      <c r="A70" s="52"/>
      <c r="B70" s="26" t="s">
        <v>56</v>
      </c>
      <c r="C70" s="29">
        <v>0.1</v>
      </c>
      <c r="D70" s="27">
        <f t="shared" si="14"/>
        <v>0.1</v>
      </c>
      <c r="E70" s="27">
        <f t="shared" si="15"/>
        <v>0.1</v>
      </c>
      <c r="F70" s="28"/>
      <c r="G70" s="28" t="s">
        <v>142</v>
      </c>
      <c r="L70" s="16"/>
    </row>
    <row r="71" spans="1:12" x14ac:dyDescent="0.3">
      <c r="A71" s="52"/>
      <c r="B71" s="26" t="s">
        <v>57</v>
      </c>
      <c r="C71" s="29">
        <v>0.1</v>
      </c>
      <c r="D71" s="27">
        <f t="shared" si="14"/>
        <v>0.1</v>
      </c>
      <c r="E71" s="27">
        <f t="shared" si="15"/>
        <v>0.1</v>
      </c>
      <c r="F71" s="28"/>
      <c r="G71" s="28" t="s">
        <v>143</v>
      </c>
      <c r="L71" s="16"/>
    </row>
    <row r="72" spans="1:12" x14ac:dyDescent="0.3">
      <c r="A72" s="52"/>
      <c r="B72" s="26" t="s">
        <v>58</v>
      </c>
      <c r="C72" s="29">
        <v>0.45</v>
      </c>
      <c r="D72" s="27">
        <f t="shared" si="14"/>
        <v>0.45</v>
      </c>
      <c r="E72" s="27">
        <f t="shared" si="15"/>
        <v>0.45</v>
      </c>
      <c r="F72" s="28"/>
      <c r="G72" s="28" t="s">
        <v>144</v>
      </c>
      <c r="L72" s="16"/>
    </row>
    <row r="73" spans="1:12" x14ac:dyDescent="0.3">
      <c r="A73" s="52"/>
      <c r="B73" s="26" t="s">
        <v>97</v>
      </c>
      <c r="C73" s="29">
        <v>0.45</v>
      </c>
      <c r="D73" s="27">
        <f t="shared" si="14"/>
        <v>0.45</v>
      </c>
      <c r="E73" s="27">
        <f t="shared" si="15"/>
        <v>0.45</v>
      </c>
      <c r="F73" s="28"/>
      <c r="G73" s="28" t="s">
        <v>145</v>
      </c>
      <c r="L73" s="16"/>
    </row>
    <row r="74" spans="1:12" x14ac:dyDescent="0.3">
      <c r="A74" s="52"/>
      <c r="B74" s="26" t="s">
        <v>59</v>
      </c>
      <c r="C74" s="29">
        <v>0.5</v>
      </c>
      <c r="D74" s="27">
        <f t="shared" si="14"/>
        <v>0.5</v>
      </c>
      <c r="E74" s="27">
        <f t="shared" si="15"/>
        <v>0.5</v>
      </c>
      <c r="F74" s="28"/>
      <c r="G74" s="28" t="s">
        <v>146</v>
      </c>
    </row>
    <row r="75" spans="1:12" x14ac:dyDescent="0.3">
      <c r="A75" s="52"/>
      <c r="B75" s="26" t="s">
        <v>62</v>
      </c>
      <c r="C75" s="27">
        <v>0.7</v>
      </c>
      <c r="D75" s="27">
        <f t="shared" si="14"/>
        <v>0.7</v>
      </c>
      <c r="E75" s="27">
        <f t="shared" si="15"/>
        <v>0.7</v>
      </c>
      <c r="F75" s="28"/>
      <c r="G75" s="28" t="s">
        <v>147</v>
      </c>
    </row>
    <row r="76" spans="1:12" x14ac:dyDescent="0.3">
      <c r="A76" s="52"/>
      <c r="B76" s="26" t="s">
        <v>63</v>
      </c>
      <c r="C76" s="27">
        <v>0.7</v>
      </c>
      <c r="D76" s="27">
        <f t="shared" si="14"/>
        <v>0.7</v>
      </c>
      <c r="E76" s="27">
        <f t="shared" si="15"/>
        <v>0.7</v>
      </c>
      <c r="F76" s="28"/>
      <c r="G76" s="28" t="s">
        <v>148</v>
      </c>
    </row>
    <row r="77" spans="1:12" x14ac:dyDescent="0.3">
      <c r="A77" s="52"/>
      <c r="B77" s="26" t="s">
        <v>64</v>
      </c>
      <c r="C77" s="27">
        <v>0.7</v>
      </c>
      <c r="D77" s="27">
        <f t="shared" si="14"/>
        <v>0.7</v>
      </c>
      <c r="E77" s="27">
        <f t="shared" si="15"/>
        <v>0.7</v>
      </c>
      <c r="F77" s="28"/>
      <c r="G77" s="28" t="s">
        <v>149</v>
      </c>
    </row>
    <row r="78" spans="1:12" x14ac:dyDescent="0.3">
      <c r="A78" s="52"/>
      <c r="B78" s="26" t="s">
        <v>65</v>
      </c>
      <c r="C78" s="27">
        <v>0.05</v>
      </c>
      <c r="D78" s="27">
        <f t="shared" si="14"/>
        <v>0.05</v>
      </c>
      <c r="E78" s="27">
        <f t="shared" si="15"/>
        <v>0.05</v>
      </c>
      <c r="F78" s="28"/>
      <c r="G78" s="28" t="s">
        <v>150</v>
      </c>
    </row>
    <row r="79" spans="1:12" x14ac:dyDescent="0.3">
      <c r="A79" s="52"/>
      <c r="B79" s="26" t="s">
        <v>96</v>
      </c>
      <c r="C79" s="27">
        <v>0.05</v>
      </c>
      <c r="D79" s="27">
        <f t="shared" si="14"/>
        <v>0.05</v>
      </c>
      <c r="E79" s="27">
        <f t="shared" si="15"/>
        <v>0.05</v>
      </c>
      <c r="F79" s="28"/>
      <c r="G79" s="28" t="s">
        <v>151</v>
      </c>
    </row>
    <row r="81" spans="12:12" x14ac:dyDescent="0.3">
      <c r="L81" s="16"/>
    </row>
    <row r="99" spans="12:12" x14ac:dyDescent="0.3">
      <c r="L99" s="16"/>
    </row>
    <row r="103" spans="12:12" x14ac:dyDescent="0.3">
      <c r="L103" s="16"/>
    </row>
    <row r="104" spans="12:12" x14ac:dyDescent="0.3">
      <c r="L104" s="16"/>
    </row>
    <row r="105" spans="12:12" x14ac:dyDescent="0.3">
      <c r="L105" s="16"/>
    </row>
    <row r="106" spans="12:12" x14ac:dyDescent="0.3">
      <c r="L106" s="16"/>
    </row>
    <row r="107" spans="12:12" x14ac:dyDescent="0.3">
      <c r="L107" s="16"/>
    </row>
    <row r="108" spans="12:12" x14ac:dyDescent="0.3">
      <c r="L108" s="16"/>
    </row>
    <row r="109" spans="12:12" x14ac:dyDescent="0.3">
      <c r="L109" s="16"/>
    </row>
    <row r="110" spans="12:12" x14ac:dyDescent="0.3">
      <c r="L110" s="16"/>
    </row>
    <row r="111" spans="12:12" x14ac:dyDescent="0.3">
      <c r="L111" s="16"/>
    </row>
    <row r="112" spans="12:12" x14ac:dyDescent="0.3">
      <c r="L112" s="16"/>
    </row>
    <row r="113" spans="12:12" x14ac:dyDescent="0.3">
      <c r="L113" s="16"/>
    </row>
    <row r="114" spans="12:12" x14ac:dyDescent="0.3">
      <c r="L114" s="16"/>
    </row>
    <row r="115" spans="12:12" x14ac:dyDescent="0.3">
      <c r="L115" s="16"/>
    </row>
    <row r="117" spans="12:12" x14ac:dyDescent="0.3">
      <c r="L117" s="16"/>
    </row>
  </sheetData>
  <mergeCells count="9">
    <mergeCell ref="B1:G1"/>
    <mergeCell ref="A41:A47"/>
    <mergeCell ref="A36:A40"/>
    <mergeCell ref="A62:A79"/>
    <mergeCell ref="A4:A10"/>
    <mergeCell ref="A14:A16"/>
    <mergeCell ref="A17:A23"/>
    <mergeCell ref="A24:A35"/>
    <mergeCell ref="A48:A6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2021-05-17T14:46:46Z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