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FBB8A65E-EEE0-42BC-AA8F-1CD4E7545388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Antera_spray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8" l="1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C72" i="8"/>
  <c r="C68" i="8"/>
  <c r="C66" i="8"/>
  <c r="C65" i="8"/>
  <c r="C64" i="8"/>
  <c r="C63" i="8"/>
  <c r="C62" i="8"/>
  <c r="C61" i="8"/>
  <c r="C60" i="8"/>
  <c r="C59" i="8"/>
  <c r="C54" i="8"/>
  <c r="C56" i="8" s="1"/>
  <c r="C53" i="8"/>
  <c r="E53" i="8" s="1"/>
  <c r="C51" i="8"/>
  <c r="D51" i="8" s="1"/>
  <c r="C49" i="8"/>
  <c r="D49" i="8" s="1"/>
  <c r="C48" i="8"/>
  <c r="E48" i="8" s="1"/>
  <c r="C47" i="8"/>
  <c r="D47" i="8" s="1"/>
  <c r="C46" i="8"/>
  <c r="D46" i="8" s="1"/>
  <c r="E46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50" i="8"/>
  <c r="E50" i="8"/>
  <c r="D52" i="8"/>
  <c r="E52" i="8"/>
  <c r="D55" i="8"/>
  <c r="E55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6" i="8"/>
  <c r="E6" i="8"/>
  <c r="D7" i="8"/>
  <c r="E7" i="8"/>
  <c r="D9" i="8"/>
  <c r="E9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E4" i="8"/>
  <c r="D4" i="8"/>
  <c r="C22" i="8"/>
  <c r="C23" i="8" s="1"/>
  <c r="C10" i="8"/>
  <c r="D10" i="8" s="1"/>
  <c r="C8" i="8"/>
  <c r="D8" i="8" s="1"/>
  <c r="C5" i="8"/>
  <c r="D5" i="8" s="1"/>
  <c r="E8" i="8" l="1"/>
  <c r="E49" i="8"/>
  <c r="E5" i="8"/>
  <c r="D54" i="8"/>
  <c r="D48" i="8"/>
  <c r="C21" i="8"/>
  <c r="D23" i="8"/>
  <c r="E23" i="8"/>
  <c r="E10" i="8"/>
  <c r="E22" i="8"/>
  <c r="D22" i="8"/>
  <c r="E51" i="8"/>
  <c r="E56" i="8"/>
  <c r="D56" i="8"/>
  <c r="E47" i="8"/>
  <c r="E54" i="8"/>
  <c r="D53" i="8"/>
  <c r="C20" i="8"/>
  <c r="C19" i="8"/>
  <c r="E19" i="8" l="1"/>
  <c r="D19" i="8"/>
  <c r="D20" i="8"/>
  <c r="E20" i="8"/>
  <c r="D21" i="8"/>
  <c r="E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tc={BF2451B8-D2BE-4559-B06B-DD37D8308B17}</author>
    <author>tc={613273C1-E8C3-4FA0-882D-2B38BB27084F}</author>
    <author>tc={03A25B29-1BC6-41AA-A707-83658686F3B5}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7" authorId="3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4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5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<sst xmlns="http://schemas.openxmlformats.org/spreadsheetml/2006/main" count="240" uniqueCount="213">
  <si>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</si>
  <si>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</si>
  <si>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</si>
  <si>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</si>
  <si>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</si>
  <si>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</si>
  <si>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</si>
  <si>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</si>
  <si>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</si>
  <si>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</si>
  <si>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</si>
  <si>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</si>
  <si>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</si>
  <si>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</si>
  <si>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</si>
  <si>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</si>
  <si>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</si>
  <si>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</si>
  <si>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</si>
  <si>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</si>
  <si>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</si>
  <si>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</si>
  <si>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</si>
  <si>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</si>
  <si>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</si>
  <si>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</si>
  <si>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</si>
  <si>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</si>
  <si>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</si>
  <si>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</si>
  <si>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</si>
  <si>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</si>
  <si>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</si>
  <si>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</si>
  <si>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</si>
  <si>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</si>
  <si>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</si>
  <si>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</si>
  <si>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</si>
  <si>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</si>
  <si>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</si>
  <si>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</si>
  <si>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</si>
  <si>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</si>
  <si>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</si>
  <si>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</si>
  <si>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</si>
  <si>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</si>
  <si>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</si>
  <si>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</si>
  <si>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</si>
  <si>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</si>
  <si>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</si>
  <si>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</si>
  <si>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</si>
  <si>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</si>
  <si>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</si>
  <si>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</si>
  <si>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</si>
  <si>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</si>
  <si>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</si>
  <si>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</si>
  <si>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</si>
  <si>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</si>
  <si>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</si>
  <si>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</si>
  <si>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</si>
  <si>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</si>
  <si>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</si>
  <si>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</si>
  <si>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</si>
  <si>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</si>
  <si>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</si>
  <si>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</si>
  <si>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</si>
  <si>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</si>
  <si>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</si>
  <si>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</si>
  <si>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</si>
  <si>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</si>
  <si>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</si>
  <si>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</si>
  <si>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</si>
  <si>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</si>
  <si>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</si>
  <si>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</si>
  <si>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</si>
  <si>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</si>
  <si>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</si>
  <si>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</si>
  <si>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</si>
  <si>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</si>
  <si>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</si>
  <si>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</si>
  <si>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</si>
  <si>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</si>
  <si>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</si>
  <si>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</si>
  <si>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</si>
  <si>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</si>
  <si>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</si>
  <si>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</si>
  <si>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</si>
  <si>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</si>
  <si>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</si>
  <si>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</si>
  <si>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</si>
  <si>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</si>
  <si>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</si>
  <si>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</si>
  <si>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</si>
  <si>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</si>
  <si>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</si>
  <si>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</si>
  <si>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</si>
  <si>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</si>
  <si>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</si>
  <si>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</si>
  <si>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ANTERA:  full composite, cradle-to-grave, focus on manufacturing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</si>
  <si>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</si>
  <si>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</si>
  <si>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</si>
  <si>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</si>
  <si>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</si>
  <si>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</si>
  <si>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</si>
  <si>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</si>
  <si>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</si>
  <si>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</si>
  <si>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</si>
  <si>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</si>
  <si>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</si>
  <si>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</si>
  <si>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</si>
  <si>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</si>
  <si>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</si>
  <si>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</si>
  <si>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</si>
  <si>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</si>
  <si>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</si>
  <si>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</si>
  <si>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</si>
  <si>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</si>
  <si>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</si>
  <si>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</si>
  <si>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</si>
  <si>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</si>
  <si>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</si>
  <si>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</si>
  <si>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</si>
  <si>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</si>
  <si>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</si>
  <si>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ff_cruise</t>
  </si>
  <si>
    <t>ff_takeoff</t>
  </si>
  <si>
    <t>fuel consumption per second on XXXXX</t>
  </si>
  <si>
    <t>t_cruise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</si>
  <si>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</si>
  <si>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</si>
  <si>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</si>
  <si>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</si>
  <si>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</si>
  <si>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</si>
  <si>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</si>
  <si>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</si>
  <si>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</si>
  <si>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</si>
  <si>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</si>
  <si>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</si>
  <si>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</si>
  <si>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</si>
  <si>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</si>
  <si>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</si>
  <si>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</si>
  <si>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</si>
  <si>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</si>
  <si>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</si>
  <si>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</si>
  <si>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</si>
  <si>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</si>
  <si>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</si>
  <si>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</si>
  <si>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</si>
  <si>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</si>
  <si>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</si>
  <si>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</si>
  <si>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</si>
  <si>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</si>
  <si>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</si>
  <si>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</si>
  <si>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</si>
  <si>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</si>
  <si>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</si>
  <si>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</si>
  <si>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</si>
  <si>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</si>
  <si>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</si>
  <si>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</si>
  <si>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</si>
  <si>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</si>
  <si>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Por voo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</si>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</sst>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Inherit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6" fillId="0" borderId="0" xfId="0" applyFont="1" applyAlignment="1">
      <alignment vertical="center"/>
    </xf>
    <xf numFmtId="166" fontId="0" fillId="8" borderId="1" xfId="0" applyNumberFormat="1" applyFill="1" applyBorder="1" applyAlignment="1">
      <alignment horizontal="center"/>
    </xf>
    <xf numFmtId="166" fontId="0" fillId="8" borderId="4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L129"/>
  <sheetViews>
    <sheetView tabSelected="1" zoomScale="115" zoomScaleNormal="115" workbookViewId="0">
      <pane ySplit="3" topLeftCell="A49" activePane="bottomLeft" state="frozen"/>
      <selection pane="bottomLeft" activeCell="B59" sqref="B59"/>
    </sheetView>
  </sheetViews>
  <sheetFormatPr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21875" style="2" bestFit="1" customWidth="1"/>
    <col min="7" max="7" width="75.77734375" style="2" bestFit="1" customWidth="1"/>
  </cols>
  <sheetData>
    <row r="1" spans="1:7">
      <c r="B1" s="53" t="s">
        <v>118</v>
      </c>
      <c r="C1" s="54"/>
      <c r="D1" s="54"/>
      <c r="E1" s="54"/>
      <c r="F1" s="54"/>
      <c r="G1" s="54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72" t="s">
        <v>37</v>
      </c>
      <c r="B4" s="8" t="s">
        <v>187</v>
      </c>
      <c r="C4" s="11">
        <v>1.0000000000000001E-5</v>
      </c>
      <c r="D4" s="11">
        <f>C4</f>
        <v>1.0000000000000001E-5</v>
      </c>
      <c r="E4" s="11">
        <f>C4</f>
        <v>1.0000000000000001E-5</v>
      </c>
      <c r="F4" s="3" t="s">
        <v>24</v>
      </c>
      <c r="G4" s="3" t="s">
        <v>189</v>
      </c>
    </row>
    <row r="5" spans="1:7" ht="15" customHeight="1">
      <c r="A5" s="72"/>
      <c r="B5" s="8" t="s">
        <v>188</v>
      </c>
      <c r="C5" s="11">
        <f>(20*12*20)/C12</f>
        <v>0.5393258426966292</v>
      </c>
      <c r="D5" s="11">
        <f t="shared" ref="D5:D68" si="0">C5</f>
        <v>0.5393258426966292</v>
      </c>
      <c r="E5" s="11">
        <f t="shared" ref="E5:E18" si="1">C5</f>
        <v>0.5393258426966292</v>
      </c>
      <c r="F5" s="3" t="s">
        <v>24</v>
      </c>
      <c r="G5" s="3" t="s">
        <v>190</v>
      </c>
    </row>
    <row r="6" spans="1:7">
      <c r="A6" s="72"/>
      <c r="B6" s="8" t="s">
        <v>5</v>
      </c>
      <c r="C6" s="26">
        <v>563.97</v>
      </c>
      <c r="D6" s="11">
        <f t="shared" si="0"/>
        <v>563.97</v>
      </c>
      <c r="E6" s="11">
        <f t="shared" si="1"/>
        <v>563.97</v>
      </c>
      <c r="F6" s="3" t="s">
        <v>4</v>
      </c>
      <c r="G6" s="3" t="s">
        <v>79</v>
      </c>
    </row>
    <row r="7" spans="1:7">
      <c r="A7" s="72"/>
      <c r="B7" s="8" t="s">
        <v>126</v>
      </c>
      <c r="C7" s="11">
        <v>1028</v>
      </c>
      <c r="D7" s="11">
        <f t="shared" si="0"/>
        <v>1028</v>
      </c>
      <c r="E7" s="11">
        <f t="shared" si="1"/>
        <v>1028</v>
      </c>
      <c r="F7" s="3" t="s">
        <v>136</v>
      </c>
      <c r="G7" s="3" t="s">
        <v>186</v>
      </c>
    </row>
    <row r="8" spans="1:7">
      <c r="A8" s="72"/>
      <c r="B8" s="8" t="s">
        <v>127</v>
      </c>
      <c r="C8" s="11">
        <f>257/C7</f>
        <v>0.25</v>
      </c>
      <c r="D8" s="11">
        <f t="shared" si="0"/>
        <v>0.25</v>
      </c>
      <c r="E8" s="11">
        <f t="shared" si="1"/>
        <v>0.25</v>
      </c>
      <c r="F8" s="3" t="s">
        <v>137</v>
      </c>
      <c r="G8" s="3" t="s">
        <v>185</v>
      </c>
    </row>
    <row r="9" spans="1:7">
      <c r="A9" s="72"/>
      <c r="B9" s="8" t="s">
        <v>128</v>
      </c>
      <c r="C9" s="11">
        <v>107</v>
      </c>
      <c r="D9" s="11">
        <f t="shared" si="0"/>
        <v>107</v>
      </c>
      <c r="E9" s="11">
        <f t="shared" si="1"/>
        <v>107</v>
      </c>
      <c r="F9" s="3" t="s">
        <v>125</v>
      </c>
      <c r="G9" s="3" t="s">
        <v>138</v>
      </c>
    </row>
    <row r="10" spans="1:7">
      <c r="A10" s="72"/>
      <c r="B10" s="8" t="s">
        <v>54</v>
      </c>
      <c r="C10" s="11">
        <f>AVERAGE(23,38,31)</f>
        <v>30.666666666666668</v>
      </c>
      <c r="D10" s="11">
        <f t="shared" si="0"/>
        <v>30.666666666666668</v>
      </c>
      <c r="E10" s="11">
        <f t="shared" si="1"/>
        <v>30.666666666666668</v>
      </c>
      <c r="F10" s="3" t="s">
        <v>9</v>
      </c>
      <c r="G10" s="3" t="s">
        <v>80</v>
      </c>
    </row>
    <row r="11" spans="1:7">
      <c r="A11" s="72"/>
      <c r="B11" s="8" t="s">
        <v>135</v>
      </c>
      <c r="C11" s="11">
        <v>1.0000000000000001E-5</v>
      </c>
      <c r="D11" s="11">
        <f t="shared" si="0"/>
        <v>1.0000000000000001E-5</v>
      </c>
      <c r="E11" s="11">
        <f t="shared" si="1"/>
        <v>1.0000000000000001E-5</v>
      </c>
      <c r="F11" s="3" t="s">
        <v>6</v>
      </c>
      <c r="G11" s="3" t="s">
        <v>175</v>
      </c>
    </row>
    <row r="12" spans="1:7">
      <c r="A12" s="72"/>
      <c r="B12" s="8" t="s">
        <v>122</v>
      </c>
      <c r="C12" s="11">
        <v>8900</v>
      </c>
      <c r="D12" s="11">
        <f t="shared" si="0"/>
        <v>8900</v>
      </c>
      <c r="E12" s="11">
        <f t="shared" si="1"/>
        <v>8900</v>
      </c>
      <c r="F12" s="3" t="s">
        <v>6</v>
      </c>
      <c r="G12" s="3" t="s">
        <v>176</v>
      </c>
    </row>
    <row r="13" spans="1:7">
      <c r="A13" s="72"/>
      <c r="B13" s="8" t="s">
        <v>129</v>
      </c>
      <c r="C13" s="11">
        <v>10</v>
      </c>
      <c r="D13" s="11">
        <f t="shared" si="0"/>
        <v>10</v>
      </c>
      <c r="E13" s="11">
        <f t="shared" si="1"/>
        <v>10</v>
      </c>
      <c r="F13" s="31"/>
      <c r="G13" s="31" t="s">
        <v>169</v>
      </c>
    </row>
    <row r="14" spans="1:7">
      <c r="A14" s="72"/>
      <c r="B14" s="8" t="s">
        <v>130</v>
      </c>
      <c r="C14" s="11">
        <v>20</v>
      </c>
      <c r="D14" s="11">
        <f t="shared" si="0"/>
        <v>20</v>
      </c>
      <c r="E14" s="11">
        <f t="shared" si="1"/>
        <v>20</v>
      </c>
      <c r="F14" s="31"/>
      <c r="G14" s="31" t="s">
        <v>170</v>
      </c>
    </row>
    <row r="15" spans="1:7">
      <c r="A15" s="72"/>
      <c r="B15" s="8" t="s">
        <v>131</v>
      </c>
      <c r="C15" s="11">
        <v>70</v>
      </c>
      <c r="D15" s="11">
        <f t="shared" si="0"/>
        <v>70</v>
      </c>
      <c r="E15" s="11">
        <f t="shared" si="1"/>
        <v>70</v>
      </c>
      <c r="F15" s="31"/>
      <c r="G15" s="31" t="s">
        <v>171</v>
      </c>
    </row>
    <row r="16" spans="1:7">
      <c r="A16" s="72"/>
      <c r="B16" s="8" t="s">
        <v>132</v>
      </c>
      <c r="C16" s="11">
        <v>10</v>
      </c>
      <c r="D16" s="11">
        <f t="shared" si="0"/>
        <v>10</v>
      </c>
      <c r="E16" s="11">
        <f t="shared" si="1"/>
        <v>10</v>
      </c>
      <c r="F16" s="31"/>
      <c r="G16" s="31" t="s">
        <v>172</v>
      </c>
    </row>
    <row r="17" spans="1:7">
      <c r="A17" s="72"/>
      <c r="B17" s="8" t="s">
        <v>133</v>
      </c>
      <c r="C17" s="11">
        <v>20</v>
      </c>
      <c r="D17" s="11">
        <f t="shared" si="0"/>
        <v>20</v>
      </c>
      <c r="E17" s="11">
        <f t="shared" si="1"/>
        <v>20</v>
      </c>
      <c r="F17" s="31"/>
      <c r="G17" s="31" t="s">
        <v>173</v>
      </c>
    </row>
    <row r="18" spans="1:7">
      <c r="A18" s="73"/>
      <c r="B18" s="8" t="s">
        <v>134</v>
      </c>
      <c r="C18" s="11">
        <v>70</v>
      </c>
      <c r="D18" s="11">
        <f t="shared" si="0"/>
        <v>70</v>
      </c>
      <c r="E18" s="11">
        <f t="shared" si="1"/>
        <v>70</v>
      </c>
      <c r="F18" s="31"/>
      <c r="G18" s="31" t="s">
        <v>174</v>
      </c>
    </row>
    <row r="19" spans="1:7" s="30" customFormat="1" ht="14.7" customHeight="1">
      <c r="A19" s="55" t="s">
        <v>56</v>
      </c>
      <c r="B19" s="43" t="s">
        <v>57</v>
      </c>
      <c r="C19" s="44">
        <f>214.17*C23</f>
        <v>510.43849999999998</v>
      </c>
      <c r="D19" s="44">
        <f t="shared" si="0"/>
        <v>510.43849999999998</v>
      </c>
      <c r="E19" s="44">
        <f t="shared" ref="E19:E89" si="2">C19</f>
        <v>510.43849999999998</v>
      </c>
      <c r="F19" s="45" t="s">
        <v>55</v>
      </c>
      <c r="G19" s="45" t="s">
        <v>81</v>
      </c>
    </row>
    <row r="20" spans="1:7" s="30" customFormat="1">
      <c r="A20" s="56"/>
      <c r="B20" s="43" t="s">
        <v>62</v>
      </c>
      <c r="C20" s="44">
        <f>0.38*C23</f>
        <v>0.90566666666666662</v>
      </c>
      <c r="D20" s="44">
        <f t="shared" si="0"/>
        <v>0.90566666666666662</v>
      </c>
      <c r="E20" s="44">
        <f t="shared" si="2"/>
        <v>0.90566666666666662</v>
      </c>
      <c r="F20" s="45" t="s">
        <v>69</v>
      </c>
      <c r="G20" s="45" t="s">
        <v>82</v>
      </c>
    </row>
    <row r="21" spans="1:7" s="30" customFormat="1">
      <c r="A21" s="56"/>
      <c r="B21" s="43" t="s">
        <v>63</v>
      </c>
      <c r="C21" s="44">
        <f>1.5*C23</f>
        <v>3.5750000000000002</v>
      </c>
      <c r="D21" s="44">
        <f t="shared" si="0"/>
        <v>3.5750000000000002</v>
      </c>
      <c r="E21" s="44">
        <f t="shared" si="2"/>
        <v>3.5750000000000002</v>
      </c>
      <c r="F21" s="45" t="s">
        <v>69</v>
      </c>
      <c r="G21" s="45" t="s">
        <v>83</v>
      </c>
    </row>
    <row r="22" spans="1:7" ht="14.4" customHeight="1">
      <c r="A22" s="57" t="s">
        <v>58</v>
      </c>
      <c r="B22" s="32" t="s">
        <v>59</v>
      </c>
      <c r="C22" s="46">
        <f>5*12</f>
        <v>60</v>
      </c>
      <c r="D22" s="46">
        <f t="shared" si="0"/>
        <v>60</v>
      </c>
      <c r="E22" s="46">
        <f t="shared" si="2"/>
        <v>60</v>
      </c>
      <c r="F22" s="34" t="s">
        <v>61</v>
      </c>
      <c r="G22" s="34" t="s">
        <v>60</v>
      </c>
    </row>
    <row r="23" spans="1:7">
      <c r="A23" s="58"/>
      <c r="B23" s="22" t="s">
        <v>64</v>
      </c>
      <c r="C23" s="24">
        <f>(10+26+43+43+21)/C22</f>
        <v>2.3833333333333333</v>
      </c>
      <c r="D23" s="24">
        <f t="shared" si="0"/>
        <v>2.3833333333333333</v>
      </c>
      <c r="E23" s="24">
        <f t="shared" si="2"/>
        <v>2.3833333333333333</v>
      </c>
      <c r="F23" s="23" t="s">
        <v>66</v>
      </c>
      <c r="G23" s="23" t="s">
        <v>65</v>
      </c>
    </row>
    <row r="24" spans="1:7">
      <c r="A24" s="58"/>
      <c r="B24" s="22" t="s">
        <v>177</v>
      </c>
      <c r="C24" s="24">
        <v>1.0000000000000001E-5</v>
      </c>
      <c r="D24" s="24">
        <f t="shared" si="0"/>
        <v>1.0000000000000001E-5</v>
      </c>
      <c r="E24" s="24">
        <f t="shared" si="2"/>
        <v>1.0000000000000001E-5</v>
      </c>
      <c r="F24" s="23" t="s">
        <v>67</v>
      </c>
      <c r="G24" s="23" t="s">
        <v>182</v>
      </c>
    </row>
    <row r="25" spans="1:7">
      <c r="A25" s="58"/>
      <c r="B25" s="22" t="s">
        <v>123</v>
      </c>
      <c r="C25" s="24">
        <v>600</v>
      </c>
      <c r="D25" s="24">
        <f t="shared" si="0"/>
        <v>600</v>
      </c>
      <c r="E25" s="24">
        <f t="shared" si="2"/>
        <v>600</v>
      </c>
      <c r="F25" s="23" t="s">
        <v>67</v>
      </c>
      <c r="G25" s="23" t="s">
        <v>183</v>
      </c>
    </row>
    <row r="26" spans="1:7">
      <c r="A26" s="58"/>
      <c r="B26" s="32" t="s">
        <v>178</v>
      </c>
      <c r="C26" s="33">
        <v>1.0000000000000001E-5</v>
      </c>
      <c r="D26" s="33">
        <f t="shared" si="0"/>
        <v>1.0000000000000001E-5</v>
      </c>
      <c r="E26" s="33">
        <f t="shared" si="2"/>
        <v>1.0000000000000001E-5</v>
      </c>
      <c r="F26" s="34" t="s">
        <v>68</v>
      </c>
      <c r="G26" s="34" t="s">
        <v>180</v>
      </c>
    </row>
    <row r="27" spans="1:7">
      <c r="A27" s="58"/>
      <c r="B27" s="32" t="s">
        <v>179</v>
      </c>
      <c r="C27" s="33">
        <v>6</v>
      </c>
      <c r="D27" s="33">
        <f t="shared" si="0"/>
        <v>6</v>
      </c>
      <c r="E27" s="33">
        <f t="shared" si="2"/>
        <v>6</v>
      </c>
      <c r="F27" s="34" t="s">
        <v>68</v>
      </c>
      <c r="G27" s="34" t="s">
        <v>181</v>
      </c>
    </row>
    <row r="28" spans="1:7">
      <c r="A28" s="58"/>
      <c r="B28" s="22" t="s">
        <v>70</v>
      </c>
      <c r="C28" s="24">
        <v>3</v>
      </c>
      <c r="D28" s="24">
        <f t="shared" si="0"/>
        <v>3</v>
      </c>
      <c r="E28" s="24">
        <f t="shared" si="2"/>
        <v>3</v>
      </c>
      <c r="F28" s="23" t="s">
        <v>68</v>
      </c>
      <c r="G28" s="23" t="s">
        <v>73</v>
      </c>
    </row>
    <row r="29" spans="1:7">
      <c r="A29" s="58"/>
      <c r="B29" s="22" t="s">
        <v>71</v>
      </c>
      <c r="C29" s="24">
        <v>1</v>
      </c>
      <c r="D29" s="24">
        <f t="shared" si="0"/>
        <v>1</v>
      </c>
      <c r="E29" s="24">
        <f t="shared" si="2"/>
        <v>1</v>
      </c>
      <c r="F29" s="23" t="s">
        <v>68</v>
      </c>
      <c r="G29" s="23" t="s">
        <v>72</v>
      </c>
    </row>
    <row r="30" spans="1:7">
      <c r="A30" s="58"/>
      <c r="B30" s="22" t="s">
        <v>74</v>
      </c>
      <c r="C30" s="24">
        <v>1000</v>
      </c>
      <c r="D30" s="24">
        <f t="shared" si="0"/>
        <v>1000</v>
      </c>
      <c r="E30" s="24">
        <f t="shared" si="2"/>
        <v>1000</v>
      </c>
      <c r="F30" s="23" t="s">
        <v>8</v>
      </c>
      <c r="G30" s="23" t="s">
        <v>75</v>
      </c>
    </row>
    <row r="31" spans="1:7" ht="14.4" customHeight="1">
      <c r="A31" s="59" t="s">
        <v>34</v>
      </c>
      <c r="B31" s="9" t="s">
        <v>11</v>
      </c>
      <c r="C31" s="12">
        <v>0.02</v>
      </c>
      <c r="D31" s="12">
        <f t="shared" si="0"/>
        <v>0.02</v>
      </c>
      <c r="E31" s="12">
        <f t="shared" si="2"/>
        <v>0.02</v>
      </c>
      <c r="F31" s="7"/>
      <c r="G31" s="7" t="s">
        <v>141</v>
      </c>
    </row>
    <row r="32" spans="1:7" ht="14.4" customHeight="1">
      <c r="A32" s="60"/>
      <c r="B32" s="9" t="s">
        <v>12</v>
      </c>
      <c r="C32" s="12">
        <v>0.24</v>
      </c>
      <c r="D32" s="12">
        <f t="shared" si="0"/>
        <v>0.24</v>
      </c>
      <c r="E32" s="12">
        <f t="shared" si="2"/>
        <v>0.24</v>
      </c>
      <c r="F32" s="7"/>
      <c r="G32" s="7" t="s">
        <v>142</v>
      </c>
    </row>
    <row r="33" spans="1:12">
      <c r="A33" s="60"/>
      <c r="B33" s="9" t="s">
        <v>143</v>
      </c>
      <c r="C33" s="12">
        <v>1.0000000000000001E-5</v>
      </c>
      <c r="D33" s="12">
        <f t="shared" si="0"/>
        <v>1.0000000000000001E-5</v>
      </c>
      <c r="E33" s="12">
        <f t="shared" si="2"/>
        <v>1.0000000000000001E-5</v>
      </c>
      <c r="F33" s="7"/>
      <c r="G33" s="7" t="s">
        <v>144</v>
      </c>
    </row>
    <row r="34" spans="1:12">
      <c r="A34" s="60"/>
      <c r="B34" s="9" t="s">
        <v>19</v>
      </c>
      <c r="C34" s="12">
        <v>0.74</v>
      </c>
      <c r="D34" s="12">
        <f t="shared" si="0"/>
        <v>0.74</v>
      </c>
      <c r="E34" s="12">
        <f t="shared" si="2"/>
        <v>0.74</v>
      </c>
      <c r="F34" s="7"/>
      <c r="G34" s="7" t="s">
        <v>84</v>
      </c>
    </row>
    <row r="35" spans="1:12">
      <c r="A35" s="60"/>
      <c r="B35" s="9" t="s">
        <v>13</v>
      </c>
      <c r="C35" s="12">
        <v>1.0000000000000001E-5</v>
      </c>
      <c r="D35" s="12">
        <f t="shared" si="0"/>
        <v>1.0000000000000001E-5</v>
      </c>
      <c r="E35" s="12">
        <f t="shared" si="2"/>
        <v>1.0000000000000001E-5</v>
      </c>
      <c r="F35" s="7"/>
      <c r="G35" s="7" t="s">
        <v>85</v>
      </c>
    </row>
    <row r="36" spans="1:12">
      <c r="A36" s="60"/>
      <c r="B36" s="9" t="s">
        <v>14</v>
      </c>
      <c r="C36" s="12">
        <v>1.0000000000000001E-5</v>
      </c>
      <c r="D36" s="12">
        <f t="shared" si="0"/>
        <v>1.0000000000000001E-5</v>
      </c>
      <c r="E36" s="12">
        <f t="shared" si="2"/>
        <v>1.0000000000000001E-5</v>
      </c>
      <c r="F36" s="7"/>
      <c r="G36" s="7" t="s">
        <v>86</v>
      </c>
    </row>
    <row r="37" spans="1:12">
      <c r="A37" s="60"/>
      <c r="B37" s="9" t="s">
        <v>15</v>
      </c>
      <c r="C37" s="12">
        <v>1.25</v>
      </c>
      <c r="D37" s="12">
        <f t="shared" si="0"/>
        <v>1.25</v>
      </c>
      <c r="E37" s="12">
        <f t="shared" si="2"/>
        <v>1.25</v>
      </c>
      <c r="F37" s="7"/>
      <c r="G37" s="7" t="s">
        <v>145</v>
      </c>
    </row>
    <row r="38" spans="1:12">
      <c r="A38" s="60"/>
      <c r="B38" s="9" t="s">
        <v>16</v>
      </c>
      <c r="C38" s="12">
        <v>1.25</v>
      </c>
      <c r="D38" s="12">
        <f t="shared" si="0"/>
        <v>1.25</v>
      </c>
      <c r="E38" s="12">
        <f t="shared" si="2"/>
        <v>1.25</v>
      </c>
      <c r="F38" s="7"/>
      <c r="G38" s="7" t="s">
        <v>146</v>
      </c>
    </row>
    <row r="39" spans="1:12">
      <c r="A39" s="60"/>
      <c r="B39" s="9" t="s">
        <v>147</v>
      </c>
      <c r="C39" s="12">
        <v>1</v>
      </c>
      <c r="D39" s="12">
        <f t="shared" si="0"/>
        <v>1</v>
      </c>
      <c r="E39" s="12">
        <f t="shared" si="2"/>
        <v>1</v>
      </c>
      <c r="F39" s="7"/>
      <c r="G39" s="7" t="s">
        <v>148</v>
      </c>
    </row>
    <row r="40" spans="1:12">
      <c r="A40" s="60"/>
      <c r="B40" s="9" t="s">
        <v>20</v>
      </c>
      <c r="C40" s="12">
        <v>1.2</v>
      </c>
      <c r="D40" s="12">
        <f t="shared" si="0"/>
        <v>1.2</v>
      </c>
      <c r="E40" s="12">
        <f t="shared" si="2"/>
        <v>1.2</v>
      </c>
      <c r="F40" s="7"/>
      <c r="G40" s="7" t="s">
        <v>87</v>
      </c>
    </row>
    <row r="41" spans="1:12">
      <c r="A41" s="60"/>
      <c r="B41" s="9" t="s">
        <v>17</v>
      </c>
      <c r="C41" s="12">
        <v>1</v>
      </c>
      <c r="D41" s="12">
        <f t="shared" si="0"/>
        <v>1</v>
      </c>
      <c r="E41" s="12">
        <f t="shared" si="2"/>
        <v>1</v>
      </c>
      <c r="F41" s="7"/>
      <c r="G41" s="7" t="s">
        <v>88</v>
      </c>
    </row>
    <row r="42" spans="1:12">
      <c r="A42" s="60"/>
      <c r="B42" s="9" t="s">
        <v>18</v>
      </c>
      <c r="C42" s="12">
        <v>1</v>
      </c>
      <c r="D42" s="12">
        <f t="shared" si="0"/>
        <v>1</v>
      </c>
      <c r="E42" s="12">
        <f t="shared" si="2"/>
        <v>1</v>
      </c>
      <c r="F42" s="7"/>
      <c r="G42" s="7" t="s">
        <v>89</v>
      </c>
    </row>
    <row r="43" spans="1:12" ht="14.4" customHeight="1">
      <c r="A43" s="61" t="s">
        <v>35</v>
      </c>
      <c r="B43" s="35" t="s">
        <v>119</v>
      </c>
      <c r="C43" s="38">
        <v>1.0000000000000001E-5</v>
      </c>
      <c r="D43" s="38">
        <f t="shared" si="0"/>
        <v>1.0000000000000001E-5</v>
      </c>
      <c r="E43" s="38">
        <f t="shared" si="2"/>
        <v>1.0000000000000001E-5</v>
      </c>
      <c r="F43" s="37" t="s">
        <v>55</v>
      </c>
      <c r="G43" s="39" t="s">
        <v>149</v>
      </c>
    </row>
    <row r="44" spans="1:12" ht="14.4" customHeight="1">
      <c r="A44" s="62"/>
      <c r="B44" s="35" t="s">
        <v>120</v>
      </c>
      <c r="C44" s="38">
        <v>1.0000000000000001E-5</v>
      </c>
      <c r="D44" s="38">
        <f t="shared" si="0"/>
        <v>1.0000000000000001E-5</v>
      </c>
      <c r="E44" s="38">
        <f t="shared" si="2"/>
        <v>1.0000000000000001E-5</v>
      </c>
      <c r="F44" s="37" t="s">
        <v>55</v>
      </c>
      <c r="G44" s="39" t="s">
        <v>150</v>
      </c>
    </row>
    <row r="45" spans="1:12" ht="14.4" customHeight="1">
      <c r="A45" s="62"/>
      <c r="B45" s="35" t="s">
        <v>121</v>
      </c>
      <c r="C45" s="38">
        <v>1.0000000000000001E-5</v>
      </c>
      <c r="D45" s="38">
        <f t="shared" si="0"/>
        <v>1.0000000000000001E-5</v>
      </c>
      <c r="E45" s="38">
        <f t="shared" si="2"/>
        <v>1.0000000000000001E-5</v>
      </c>
      <c r="F45" s="37" t="s">
        <v>55</v>
      </c>
      <c r="G45" s="39" t="s">
        <v>151</v>
      </c>
    </row>
    <row r="46" spans="1:12" ht="14.4" customHeight="1">
      <c r="A46" s="62"/>
      <c r="B46" s="47" t="s">
        <v>197</v>
      </c>
      <c r="C46" s="38">
        <f>4.44*C25</f>
        <v>2664.0000000000005</v>
      </c>
      <c r="D46" s="38">
        <f t="shared" si="0"/>
        <v>2664.0000000000005</v>
      </c>
      <c r="E46" s="38">
        <f t="shared" ref="E46" si="3">C46</f>
        <v>2664.0000000000005</v>
      </c>
      <c r="F46" s="39" t="s">
        <v>55</v>
      </c>
      <c r="G46" s="39" t="s">
        <v>198</v>
      </c>
      <c r="H46" s="48"/>
      <c r="J46" s="64" t="s">
        <v>199</v>
      </c>
      <c r="K46" s="64"/>
      <c r="L46" s="64"/>
    </row>
    <row r="47" spans="1:12">
      <c r="A47" s="62"/>
      <c r="B47" s="35" t="s">
        <v>21</v>
      </c>
      <c r="C47" s="36">
        <f>0.00444*C25</f>
        <v>2.6640000000000001</v>
      </c>
      <c r="D47" s="36">
        <f t="shared" si="0"/>
        <v>2.6640000000000001</v>
      </c>
      <c r="E47" s="36">
        <f t="shared" si="2"/>
        <v>2.6640000000000001</v>
      </c>
      <c r="F47" s="37" t="s">
        <v>69</v>
      </c>
      <c r="G47" s="39" t="s">
        <v>90</v>
      </c>
    </row>
    <row r="48" spans="1:12">
      <c r="A48" s="62"/>
      <c r="B48" s="35" t="s">
        <v>22</v>
      </c>
      <c r="C48" s="36">
        <f>0.00356*C25</f>
        <v>2.1359999999999997</v>
      </c>
      <c r="D48" s="36">
        <f t="shared" si="0"/>
        <v>2.1359999999999997</v>
      </c>
      <c r="E48" s="36">
        <f t="shared" si="2"/>
        <v>2.1359999999999997</v>
      </c>
      <c r="F48" s="37" t="s">
        <v>69</v>
      </c>
      <c r="G48" s="39" t="s">
        <v>91</v>
      </c>
    </row>
    <row r="49" spans="1:11">
      <c r="A49" s="62"/>
      <c r="B49" s="35" t="s">
        <v>23</v>
      </c>
      <c r="C49" s="36">
        <f>0.000015*C25</f>
        <v>9.0000000000000011E-3</v>
      </c>
      <c r="D49" s="36">
        <f t="shared" si="0"/>
        <v>9.0000000000000011E-3</v>
      </c>
      <c r="E49" s="36">
        <f t="shared" si="2"/>
        <v>9.0000000000000011E-3</v>
      </c>
      <c r="F49" s="37" t="s">
        <v>69</v>
      </c>
      <c r="G49" s="39" t="s">
        <v>92</v>
      </c>
    </row>
    <row r="50" spans="1:11">
      <c r="A50" s="63"/>
      <c r="B50" s="35" t="s">
        <v>139</v>
      </c>
      <c r="C50" s="36">
        <v>1.0000000000000001E-5</v>
      </c>
      <c r="D50" s="36">
        <f t="shared" si="0"/>
        <v>1.0000000000000001E-5</v>
      </c>
      <c r="E50" s="36">
        <f t="shared" si="2"/>
        <v>1.0000000000000001E-5</v>
      </c>
      <c r="F50" s="37" t="s">
        <v>140</v>
      </c>
      <c r="G50" s="39" t="s">
        <v>184</v>
      </c>
    </row>
    <row r="51" spans="1:11" ht="14.4" customHeight="1">
      <c r="A51" s="70" t="s">
        <v>36</v>
      </c>
      <c r="B51" s="14" t="s">
        <v>25</v>
      </c>
      <c r="C51" s="15">
        <f>0.3*800</f>
        <v>240</v>
      </c>
      <c r="D51" s="15">
        <f t="shared" si="0"/>
        <v>240</v>
      </c>
      <c r="E51" s="15">
        <f t="shared" si="2"/>
        <v>240</v>
      </c>
      <c r="F51" s="16" t="s">
        <v>7</v>
      </c>
      <c r="G51" s="16" t="s">
        <v>93</v>
      </c>
    </row>
    <row r="52" spans="1:11">
      <c r="A52" s="71"/>
      <c r="B52" s="14" t="s">
        <v>26</v>
      </c>
      <c r="C52" s="15">
        <v>1.0000000000000001E-5</v>
      </c>
      <c r="D52" s="15">
        <f t="shared" si="0"/>
        <v>1.0000000000000001E-5</v>
      </c>
      <c r="E52" s="15">
        <f t="shared" si="2"/>
        <v>1.0000000000000001E-5</v>
      </c>
      <c r="F52" s="16" t="s">
        <v>7</v>
      </c>
      <c r="G52" s="16" t="s">
        <v>94</v>
      </c>
    </row>
    <row r="53" spans="1:11">
      <c r="A53" s="71"/>
      <c r="B53" s="14" t="s">
        <v>27</v>
      </c>
      <c r="C53" s="15">
        <f>AVERAGE(1808,8554,18177,14838,1304)</f>
        <v>8936.2000000000007</v>
      </c>
      <c r="D53" s="15">
        <f t="shared" si="0"/>
        <v>8936.2000000000007</v>
      </c>
      <c r="E53" s="15">
        <f t="shared" si="2"/>
        <v>8936.2000000000007</v>
      </c>
      <c r="F53" s="16" t="s">
        <v>7</v>
      </c>
      <c r="G53" s="16" t="s">
        <v>95</v>
      </c>
    </row>
    <row r="54" spans="1:11">
      <c r="A54" s="71"/>
      <c r="B54" s="14" t="s">
        <v>28</v>
      </c>
      <c r="C54" s="15">
        <f>C6/1000</f>
        <v>0.56397000000000008</v>
      </c>
      <c r="D54" s="15">
        <f t="shared" si="0"/>
        <v>0.56397000000000008</v>
      </c>
      <c r="E54" s="15">
        <f t="shared" si="2"/>
        <v>0.56397000000000008</v>
      </c>
      <c r="F54" s="16" t="s">
        <v>31</v>
      </c>
      <c r="G54" s="16" t="s">
        <v>96</v>
      </c>
    </row>
    <row r="55" spans="1:11">
      <c r="A55" s="71"/>
      <c r="B55" s="14" t="s">
        <v>29</v>
      </c>
      <c r="C55" s="15">
        <v>1.0000000000000001E-5</v>
      </c>
      <c r="D55" s="15">
        <f t="shared" si="0"/>
        <v>1.0000000000000001E-5</v>
      </c>
      <c r="E55" s="15">
        <f t="shared" si="2"/>
        <v>1.0000000000000001E-5</v>
      </c>
      <c r="F55" s="16" t="s">
        <v>31</v>
      </c>
      <c r="G55" s="16" t="s">
        <v>97</v>
      </c>
    </row>
    <row r="56" spans="1:11">
      <c r="A56" s="71"/>
      <c r="B56" s="14" t="s">
        <v>30</v>
      </c>
      <c r="C56" s="15">
        <f>C54*0.7</f>
        <v>0.39477900000000005</v>
      </c>
      <c r="D56" s="15">
        <f t="shared" si="0"/>
        <v>0.39477900000000005</v>
      </c>
      <c r="E56" s="15">
        <f t="shared" si="2"/>
        <v>0.39477900000000005</v>
      </c>
      <c r="F56" s="16" t="s">
        <v>31</v>
      </c>
      <c r="G56" s="16" t="s">
        <v>98</v>
      </c>
    </row>
    <row r="57" spans="1:11" ht="14.55" customHeight="1">
      <c r="A57" s="65" t="s">
        <v>33</v>
      </c>
      <c r="B57" s="17" t="s">
        <v>152</v>
      </c>
      <c r="C57" s="49">
        <v>8.8198500000000006E-3</v>
      </c>
      <c r="D57" s="25">
        <f t="shared" si="0"/>
        <v>8.8198500000000006E-3</v>
      </c>
      <c r="E57" s="25">
        <f t="shared" ref="E57:E76" si="4">C57</f>
        <v>8.8198500000000006E-3</v>
      </c>
      <c r="F57" s="19" t="s">
        <v>10</v>
      </c>
      <c r="G57" s="19" t="s">
        <v>200</v>
      </c>
      <c r="K57" s="13"/>
    </row>
    <row r="58" spans="1:11">
      <c r="A58" s="66"/>
      <c r="B58" s="17" t="s">
        <v>153</v>
      </c>
      <c r="C58" s="49">
        <v>1.04578E-2</v>
      </c>
      <c r="D58" s="18">
        <f t="shared" si="0"/>
        <v>1.04578E-2</v>
      </c>
      <c r="E58" s="18">
        <f t="shared" si="4"/>
        <v>1.04578E-2</v>
      </c>
      <c r="F58" s="19" t="s">
        <v>10</v>
      </c>
      <c r="G58" s="19" t="s">
        <v>101</v>
      </c>
      <c r="K58" s="13"/>
    </row>
    <row r="59" spans="1:11">
      <c r="A59" s="66"/>
      <c r="B59" s="17" t="s">
        <v>201</v>
      </c>
      <c r="C59" s="49">
        <f>0.00440993</f>
        <v>4.4099300000000003E-3</v>
      </c>
      <c r="D59" s="18">
        <f t="shared" si="0"/>
        <v>4.4099300000000003E-3</v>
      </c>
      <c r="E59" s="18">
        <f t="shared" si="4"/>
        <v>4.4099300000000003E-3</v>
      </c>
      <c r="F59" s="19" t="s">
        <v>10</v>
      </c>
      <c r="G59" s="19" t="s">
        <v>154</v>
      </c>
      <c r="K59" s="13"/>
    </row>
    <row r="60" spans="1:11">
      <c r="A60" s="66"/>
      <c r="B60" s="17" t="s">
        <v>202</v>
      </c>
      <c r="C60" s="49">
        <f>0.00957584</f>
        <v>9.5758400000000004E-3</v>
      </c>
      <c r="D60" s="18">
        <f t="shared" si="0"/>
        <v>9.5758400000000004E-3</v>
      </c>
      <c r="E60" s="18">
        <f t="shared" si="4"/>
        <v>9.5758400000000004E-3</v>
      </c>
      <c r="F60" s="19"/>
      <c r="G60" s="19"/>
      <c r="K60" s="13"/>
    </row>
    <row r="61" spans="1:11">
      <c r="A61" s="66"/>
      <c r="B61" s="17" t="s">
        <v>203</v>
      </c>
      <c r="C61" s="49">
        <f>0.00944984</f>
        <v>9.4498399999999993E-3</v>
      </c>
      <c r="D61" s="18">
        <f t="shared" si="0"/>
        <v>9.4498399999999993E-3</v>
      </c>
      <c r="E61" s="18">
        <f t="shared" si="4"/>
        <v>9.4498399999999993E-3</v>
      </c>
      <c r="F61" s="19"/>
      <c r="G61" s="19"/>
      <c r="K61" s="13"/>
    </row>
    <row r="62" spans="1:11">
      <c r="A62" s="66"/>
      <c r="B62" s="17" t="s">
        <v>155</v>
      </c>
      <c r="C62" s="49">
        <f>6.32*60</f>
        <v>379.20000000000005</v>
      </c>
      <c r="D62" s="18">
        <f t="shared" si="0"/>
        <v>379.20000000000005</v>
      </c>
      <c r="E62" s="18">
        <f t="shared" si="4"/>
        <v>379.20000000000005</v>
      </c>
      <c r="F62" s="19" t="s">
        <v>156</v>
      </c>
      <c r="G62" s="19" t="s">
        <v>157</v>
      </c>
      <c r="K62" s="13"/>
    </row>
    <row r="63" spans="1:11">
      <c r="A63" s="66"/>
      <c r="B63" s="17" t="s">
        <v>158</v>
      </c>
      <c r="C63" s="49">
        <f>0.55*60</f>
        <v>33</v>
      </c>
      <c r="D63" s="18">
        <f t="shared" si="0"/>
        <v>33</v>
      </c>
      <c r="E63" s="18">
        <f t="shared" si="4"/>
        <v>33</v>
      </c>
      <c r="F63" s="19" t="s">
        <v>156</v>
      </c>
      <c r="G63" s="19" t="s">
        <v>159</v>
      </c>
      <c r="K63" s="13"/>
    </row>
    <row r="64" spans="1:11">
      <c r="A64" s="66"/>
      <c r="B64" s="20" t="s">
        <v>204</v>
      </c>
      <c r="C64" s="50">
        <f>2.7*60</f>
        <v>162</v>
      </c>
      <c r="D64" s="18">
        <f t="shared" si="0"/>
        <v>162</v>
      </c>
      <c r="E64" s="18">
        <f t="shared" si="4"/>
        <v>162</v>
      </c>
      <c r="F64" s="19" t="s">
        <v>156</v>
      </c>
      <c r="G64" s="19" t="s">
        <v>160</v>
      </c>
    </row>
    <row r="65" spans="1:11">
      <c r="A65" s="66"/>
      <c r="B65" s="20" t="s">
        <v>205</v>
      </c>
      <c r="C65" s="50">
        <f>5.2*60</f>
        <v>312</v>
      </c>
      <c r="D65" s="18">
        <f t="shared" si="0"/>
        <v>312</v>
      </c>
      <c r="E65" s="18">
        <f t="shared" si="4"/>
        <v>312</v>
      </c>
      <c r="F65" s="21"/>
      <c r="G65" s="19"/>
    </row>
    <row r="66" spans="1:11">
      <c r="A66" s="66"/>
      <c r="B66" s="20" t="s">
        <v>206</v>
      </c>
      <c r="C66" s="50">
        <f>2.82*60</f>
        <v>169.2</v>
      </c>
      <c r="D66" s="18">
        <f t="shared" si="0"/>
        <v>169.2</v>
      </c>
      <c r="E66" s="18">
        <f t="shared" si="4"/>
        <v>169.2</v>
      </c>
      <c r="F66" s="21"/>
      <c r="G66" s="19"/>
    </row>
    <row r="67" spans="1:11">
      <c r="A67" s="66"/>
      <c r="B67" s="20" t="s">
        <v>117</v>
      </c>
      <c r="C67" s="27">
        <v>2</v>
      </c>
      <c r="D67" s="18">
        <f t="shared" si="0"/>
        <v>2</v>
      </c>
      <c r="E67" s="18">
        <f t="shared" si="4"/>
        <v>2</v>
      </c>
      <c r="F67" s="21" t="s">
        <v>124</v>
      </c>
      <c r="G67" s="19" t="s">
        <v>161</v>
      </c>
      <c r="K67" s="13"/>
    </row>
    <row r="68" spans="1:11">
      <c r="A68" s="66"/>
      <c r="B68" s="20" t="s">
        <v>207</v>
      </c>
      <c r="C68" s="27">
        <f>C67</f>
        <v>2</v>
      </c>
      <c r="D68" s="18">
        <f t="shared" si="0"/>
        <v>2</v>
      </c>
      <c r="E68" s="18">
        <f t="shared" si="4"/>
        <v>2</v>
      </c>
      <c r="F68" s="21" t="s">
        <v>124</v>
      </c>
      <c r="G68" s="19"/>
      <c r="K68" s="13"/>
    </row>
    <row r="69" spans="1:11" ht="14.55" customHeight="1">
      <c r="A69" s="66"/>
      <c r="B69" s="20" t="s">
        <v>162</v>
      </c>
      <c r="C69" s="27">
        <v>0.95</v>
      </c>
      <c r="D69" s="18">
        <f t="shared" ref="D69:D76" si="5">C69</f>
        <v>0.95</v>
      </c>
      <c r="E69" s="18">
        <f t="shared" si="4"/>
        <v>0.95</v>
      </c>
      <c r="F69" s="21"/>
      <c r="G69" s="19" t="s">
        <v>163</v>
      </c>
      <c r="K69" s="13"/>
    </row>
    <row r="70" spans="1:11" ht="14.55" customHeight="1">
      <c r="A70" s="66"/>
      <c r="B70" s="20" t="s">
        <v>208</v>
      </c>
      <c r="C70" s="27">
        <v>1</v>
      </c>
      <c r="D70" s="18">
        <f t="shared" si="5"/>
        <v>1</v>
      </c>
      <c r="E70" s="18">
        <f t="shared" si="4"/>
        <v>1</v>
      </c>
      <c r="F70" s="21"/>
      <c r="G70" s="19"/>
      <c r="K70" s="13"/>
    </row>
    <row r="71" spans="1:11" ht="14.55" customHeight="1">
      <c r="A71" s="66"/>
      <c r="B71" s="20" t="s">
        <v>210</v>
      </c>
      <c r="C71" s="27">
        <v>10</v>
      </c>
      <c r="D71" s="18">
        <f t="shared" si="5"/>
        <v>10</v>
      </c>
      <c r="E71" s="18">
        <f t="shared" si="4"/>
        <v>10</v>
      </c>
      <c r="F71" s="21" t="s">
        <v>209</v>
      </c>
      <c r="G71" s="19" t="s">
        <v>212</v>
      </c>
      <c r="K71" s="13"/>
    </row>
    <row r="72" spans="1:11" ht="14.55" customHeight="1">
      <c r="A72" s="66"/>
      <c r="B72" s="20" t="s">
        <v>211</v>
      </c>
      <c r="C72" s="27">
        <f>150/C68</f>
        <v>75</v>
      </c>
      <c r="D72" s="18">
        <f t="shared" si="5"/>
        <v>75</v>
      </c>
      <c r="E72" s="18">
        <f t="shared" si="4"/>
        <v>75</v>
      </c>
      <c r="F72" s="21" t="s">
        <v>209</v>
      </c>
      <c r="G72" s="19"/>
      <c r="K72" s="13"/>
    </row>
    <row r="73" spans="1:11" ht="14.55" customHeight="1">
      <c r="A73" s="66"/>
      <c r="B73" s="17" t="s">
        <v>164</v>
      </c>
      <c r="C73" s="18">
        <v>2.3315789473684214</v>
      </c>
      <c r="D73" s="18">
        <f t="shared" si="5"/>
        <v>2.3315789473684214</v>
      </c>
      <c r="E73" s="18">
        <f t="shared" si="4"/>
        <v>2.3315789473684214</v>
      </c>
      <c r="F73" s="19" t="s">
        <v>32</v>
      </c>
      <c r="G73" s="19" t="s">
        <v>99</v>
      </c>
      <c r="K73" s="13"/>
    </row>
    <row r="74" spans="1:11">
      <c r="A74" s="66"/>
      <c r="B74" s="17" t="s">
        <v>165</v>
      </c>
      <c r="C74" s="18">
        <v>4.4784688995215309E-2</v>
      </c>
      <c r="D74" s="18">
        <f t="shared" si="5"/>
        <v>4.4784688995215309E-2</v>
      </c>
      <c r="E74" s="18">
        <f t="shared" si="4"/>
        <v>4.4784688995215309E-2</v>
      </c>
      <c r="F74" s="19" t="s">
        <v>32</v>
      </c>
      <c r="G74" s="19" t="s">
        <v>166</v>
      </c>
      <c r="K74" s="13"/>
    </row>
    <row r="75" spans="1:11">
      <c r="A75" s="66"/>
      <c r="B75" s="17" t="s">
        <v>167</v>
      </c>
      <c r="C75" s="18">
        <v>4.2497607655502394</v>
      </c>
      <c r="D75" s="18">
        <f t="shared" si="5"/>
        <v>4.2497607655502394</v>
      </c>
      <c r="E75" s="18">
        <f t="shared" si="4"/>
        <v>4.2497607655502394</v>
      </c>
      <c r="F75" s="19" t="s">
        <v>32</v>
      </c>
      <c r="G75" s="19" t="s">
        <v>168</v>
      </c>
      <c r="K75" s="13"/>
    </row>
    <row r="76" spans="1:11">
      <c r="A76" s="67"/>
      <c r="B76" s="17" t="s">
        <v>76</v>
      </c>
      <c r="C76" s="18">
        <v>6</v>
      </c>
      <c r="D76" s="18">
        <f t="shared" si="5"/>
        <v>6</v>
      </c>
      <c r="E76" s="18">
        <f t="shared" si="4"/>
        <v>6</v>
      </c>
      <c r="F76" s="19" t="s">
        <v>32</v>
      </c>
      <c r="G76" s="19" t="s">
        <v>100</v>
      </c>
      <c r="K76" s="13"/>
    </row>
    <row r="77" spans="1:11" ht="14.4" customHeight="1">
      <c r="A77" s="68" t="s">
        <v>38</v>
      </c>
      <c r="B77" s="40" t="s">
        <v>39</v>
      </c>
      <c r="C77" s="51">
        <v>0.25</v>
      </c>
      <c r="D77" s="41">
        <f t="shared" ref="D77:D94" si="6">C77</f>
        <v>0.25</v>
      </c>
      <c r="E77" s="41">
        <f t="shared" si="2"/>
        <v>0.25</v>
      </c>
      <c r="F77" s="42"/>
      <c r="G77" s="42" t="s">
        <v>102</v>
      </c>
    </row>
    <row r="78" spans="1:11">
      <c r="A78" s="69"/>
      <c r="B78" s="40" t="s">
        <v>48</v>
      </c>
      <c r="C78" s="51">
        <v>0.2</v>
      </c>
      <c r="D78" s="41">
        <f t="shared" si="6"/>
        <v>0.2</v>
      </c>
      <c r="E78" s="41">
        <f t="shared" si="2"/>
        <v>0.2</v>
      </c>
      <c r="F78" s="42"/>
      <c r="G78" s="42" t="s">
        <v>103</v>
      </c>
    </row>
    <row r="79" spans="1:11">
      <c r="A79" s="69"/>
      <c r="B79" s="40" t="s">
        <v>40</v>
      </c>
      <c r="C79" s="51">
        <v>0.2</v>
      </c>
      <c r="D79" s="41">
        <f t="shared" si="6"/>
        <v>0.2</v>
      </c>
      <c r="E79" s="41">
        <f t="shared" si="2"/>
        <v>0.2</v>
      </c>
      <c r="F79" s="42"/>
      <c r="G79" s="42" t="s">
        <v>104</v>
      </c>
    </row>
    <row r="80" spans="1:11">
      <c r="A80" s="69"/>
      <c r="B80" s="40" t="s">
        <v>41</v>
      </c>
      <c r="C80" s="52">
        <v>0.2</v>
      </c>
      <c r="D80" s="41">
        <f t="shared" si="6"/>
        <v>0.2</v>
      </c>
      <c r="E80" s="41">
        <f t="shared" si="2"/>
        <v>0.2</v>
      </c>
      <c r="F80" s="42"/>
      <c r="G80" s="42" t="s">
        <v>105</v>
      </c>
    </row>
    <row r="81" spans="1:11">
      <c r="A81" s="69"/>
      <c r="B81" s="40" t="s">
        <v>42</v>
      </c>
      <c r="C81" s="52">
        <v>0.5</v>
      </c>
      <c r="D81" s="41">
        <f t="shared" si="6"/>
        <v>0.5</v>
      </c>
      <c r="E81" s="41">
        <f t="shared" si="2"/>
        <v>0.5</v>
      </c>
      <c r="F81" s="42"/>
      <c r="G81" s="42" t="s">
        <v>106</v>
      </c>
    </row>
    <row r="82" spans="1:11">
      <c r="A82" s="69"/>
      <c r="B82" s="40" t="s">
        <v>191</v>
      </c>
      <c r="C82" s="52">
        <v>0.5</v>
      </c>
      <c r="D82" s="41">
        <f t="shared" si="6"/>
        <v>0.5</v>
      </c>
      <c r="E82" s="41">
        <f t="shared" si="2"/>
        <v>0.5</v>
      </c>
      <c r="F82" s="42"/>
      <c r="G82" s="42" t="s">
        <v>194</v>
      </c>
      <c r="K82" s="13"/>
    </row>
    <row r="83" spans="1:11">
      <c r="A83" s="69"/>
      <c r="B83" s="40" t="s">
        <v>43</v>
      </c>
      <c r="C83" s="52">
        <v>0.25</v>
      </c>
      <c r="D83" s="41">
        <f t="shared" si="6"/>
        <v>0.25</v>
      </c>
      <c r="E83" s="41">
        <f t="shared" si="2"/>
        <v>0.25</v>
      </c>
      <c r="F83" s="42"/>
      <c r="G83" s="42" t="s">
        <v>107</v>
      </c>
      <c r="K83" s="13"/>
    </row>
    <row r="84" spans="1:11">
      <c r="A84" s="69"/>
      <c r="B84" s="40" t="s">
        <v>49</v>
      </c>
      <c r="C84" s="52">
        <v>0.1</v>
      </c>
      <c r="D84" s="41">
        <f t="shared" si="6"/>
        <v>0.1</v>
      </c>
      <c r="E84" s="41">
        <f t="shared" si="2"/>
        <v>0.1</v>
      </c>
      <c r="F84" s="42"/>
      <c r="G84" s="42" t="s">
        <v>108</v>
      </c>
      <c r="K84" s="13"/>
    </row>
    <row r="85" spans="1:11">
      <c r="A85" s="69"/>
      <c r="B85" s="40" t="s">
        <v>44</v>
      </c>
      <c r="C85" s="52">
        <v>0.1</v>
      </c>
      <c r="D85" s="41">
        <f t="shared" si="6"/>
        <v>0.1</v>
      </c>
      <c r="E85" s="41">
        <f t="shared" si="2"/>
        <v>0.1</v>
      </c>
      <c r="F85" s="42"/>
      <c r="G85" s="42" t="s">
        <v>109</v>
      </c>
      <c r="K85" s="13"/>
    </row>
    <row r="86" spans="1:11">
      <c r="A86" s="69"/>
      <c r="B86" s="40" t="s">
        <v>45</v>
      </c>
      <c r="C86" s="52">
        <v>0.1</v>
      </c>
      <c r="D86" s="41">
        <f t="shared" si="6"/>
        <v>0.1</v>
      </c>
      <c r="E86" s="41">
        <f t="shared" si="2"/>
        <v>0.1</v>
      </c>
      <c r="F86" s="42"/>
      <c r="G86" s="42" t="s">
        <v>110</v>
      </c>
      <c r="K86" s="13"/>
    </row>
    <row r="87" spans="1:11">
      <c r="A87" s="69"/>
      <c r="B87" s="40" t="s">
        <v>46</v>
      </c>
      <c r="C87" s="52">
        <v>0.45</v>
      </c>
      <c r="D87" s="41">
        <f t="shared" si="6"/>
        <v>0.45</v>
      </c>
      <c r="E87" s="41">
        <f t="shared" si="2"/>
        <v>0.45</v>
      </c>
      <c r="F87" s="42"/>
      <c r="G87" s="42" t="s">
        <v>111</v>
      </c>
    </row>
    <row r="88" spans="1:11">
      <c r="A88" s="69"/>
      <c r="B88" s="40" t="s">
        <v>192</v>
      </c>
      <c r="C88" s="52">
        <v>0.45</v>
      </c>
      <c r="D88" s="41">
        <f t="shared" si="6"/>
        <v>0.45</v>
      </c>
      <c r="E88" s="41">
        <f t="shared" si="2"/>
        <v>0.45</v>
      </c>
      <c r="F88" s="42"/>
      <c r="G88" s="42" t="s">
        <v>195</v>
      </c>
    </row>
    <row r="89" spans="1:11">
      <c r="A89" s="69"/>
      <c r="B89" s="40" t="s">
        <v>47</v>
      </c>
      <c r="C89" s="52">
        <v>0.5</v>
      </c>
      <c r="D89" s="41">
        <f t="shared" si="6"/>
        <v>0.5</v>
      </c>
      <c r="E89" s="41">
        <f t="shared" si="2"/>
        <v>0.5</v>
      </c>
      <c r="F89" s="42"/>
      <c r="G89" s="42" t="s">
        <v>112</v>
      </c>
    </row>
    <row r="90" spans="1:11">
      <c r="A90" s="69"/>
      <c r="B90" s="40" t="s">
        <v>50</v>
      </c>
      <c r="C90" s="51">
        <v>0.7</v>
      </c>
      <c r="D90" s="41">
        <f t="shared" si="6"/>
        <v>0.7</v>
      </c>
      <c r="E90" s="41">
        <f t="shared" ref="E90:E94" si="7">C90</f>
        <v>0.7</v>
      </c>
      <c r="F90" s="42"/>
      <c r="G90" s="42" t="s">
        <v>113</v>
      </c>
    </row>
    <row r="91" spans="1:11">
      <c r="A91" s="69"/>
      <c r="B91" s="40" t="s">
        <v>51</v>
      </c>
      <c r="C91" s="51">
        <v>0.7</v>
      </c>
      <c r="D91" s="41">
        <f t="shared" si="6"/>
        <v>0.7</v>
      </c>
      <c r="E91" s="41">
        <f t="shared" si="7"/>
        <v>0.7</v>
      </c>
      <c r="F91" s="42"/>
      <c r="G91" s="42" t="s">
        <v>114</v>
      </c>
    </row>
    <row r="92" spans="1:11">
      <c r="A92" s="69"/>
      <c r="B92" s="40" t="s">
        <v>52</v>
      </c>
      <c r="C92" s="51">
        <v>0.7</v>
      </c>
      <c r="D92" s="41">
        <f t="shared" si="6"/>
        <v>0.7</v>
      </c>
      <c r="E92" s="41">
        <f t="shared" si="7"/>
        <v>0.7</v>
      </c>
      <c r="F92" s="42"/>
      <c r="G92" s="42" t="s">
        <v>115</v>
      </c>
    </row>
    <row r="93" spans="1:11">
      <c r="A93" s="69"/>
      <c r="B93" s="40" t="s">
        <v>53</v>
      </c>
      <c r="C93" s="51">
        <v>0.05</v>
      </c>
      <c r="D93" s="41">
        <f t="shared" si="6"/>
        <v>0.05</v>
      </c>
      <c r="E93" s="41">
        <f t="shared" si="7"/>
        <v>0.05</v>
      </c>
      <c r="F93" s="42"/>
      <c r="G93" s="42" t="s">
        <v>116</v>
      </c>
      <c r="K93" s="13"/>
    </row>
    <row r="94" spans="1:11">
      <c r="A94" s="69"/>
      <c r="B94" s="40" t="s">
        <v>193</v>
      </c>
      <c r="C94" s="51">
        <v>0.05</v>
      </c>
      <c r="D94" s="41">
        <f t="shared" si="6"/>
        <v>0.05</v>
      </c>
      <c r="E94" s="41">
        <f t="shared" si="7"/>
        <v>0.05</v>
      </c>
      <c r="F94" s="42"/>
      <c r="G94" s="42" t="s">
        <v>196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10">
    <mergeCell ref="J46:L46"/>
    <mergeCell ref="A57:A76"/>
    <mergeCell ref="A77:A94"/>
    <mergeCell ref="A51:A56"/>
    <mergeCell ref="A4:A18"/>
    <mergeCell ref="B1:G1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Antera_spray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2021-05-27T21:00:27Z</dcterms:modified>
</cp:coreProperties>
</file>