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3"/>
    <sheet state="visible" name="Tally" sheetId="2" r:id="rId4"/>
    <sheet state="visible" name="ExtraTK" sheetId="3" r:id="rId5"/>
    <sheet state="visible" name="LightsForLiberty" sheetId="4" r:id="rId6"/>
    <sheet state="visible" name="L4Lintl" sheetId="5" r:id="rId7"/>
    <sheet state="hidden" name="extra" sheetId="6" r:id="rId8"/>
    <sheet state="hidden" name="Sheet5"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D1">
      <text>
        <t xml:space="preserve">See US postal abbreviations here: http://www.50states.com/abbreviations.htm
</t>
      </text>
    </comment>
    <comment authorId="0" ref="F1">
      <text>
        <t xml:space="preserve">Date of event in YYYY-MM-DD format, starting with the earliest action in the city.</t>
      </text>
    </comment>
    <comment authorId="0" ref="G1">
      <text>
        <t xml:space="preserve">If number is only expressed in vague words, list phrase here, e.g. "several dozen" or "hundreds" or "many thousands." Otherwise put NA. If more than one text estimate, separate with semi-colons.</t>
      </text>
    </comment>
    <comment authorId="0" ref="H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I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J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K1">
      <text>
        <t xml:space="preserve">10% upward adjustment of EstimateLow when EstimateHigh &gt; 300. When EstimateHigh &lt; 301, AdjustedLow = EstimateLow.</t>
      </text>
    </comment>
    <comment authorId="0" ref="L1">
      <text>
        <t xml:space="preserve">10% downward adjustment of EstimateHigh when EstimateHigh &gt; 300. When EstimateHigh &lt; 301, AdjustedHigh = EstimateHigh.</t>
      </text>
    </comment>
    <comment authorId="0" ref="M1">
      <text>
        <t xml:space="preserve">Who organized the action (e.g. Women's March, Greenpeace, etc.) If not known, enter "general protestors." If more than one actor, separate with semi-colons.</t>
      </text>
    </comment>
    <comment authorId="0" ref="N1">
      <text>
        <t xml:space="preserve">Type of claim(s) involved (e.g. women's rights, anti-Muslim Ban, environmental rights, etc.) If more than one, separate with semi-colons. If not known, enter "NA."</t>
      </text>
    </comment>
    <comment authorId="0" ref="O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D1">
      <text>
        <t xml:space="preserve">See US postal abbreviations here: http://www.50states.com/abbreviations.htm
</t>
      </text>
    </comment>
    <comment authorId="0" ref="F1">
      <text>
        <t xml:space="preserve">Date of event in YYYY-MM-DD format, starting with the earliest action in the city.</t>
      </text>
    </comment>
    <comment authorId="0" ref="G1">
      <text>
        <t xml:space="preserve">If number is only expressed in vague words, list phrase here, e.g. "several dozen" or "hundreds" or "many thousands." Otherwise put NA. If more than one text estimate, separate with semi-colons.</t>
      </text>
    </comment>
    <comment authorId="0" ref="H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I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J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K1">
      <text>
        <t xml:space="preserve">10% upward adjustment of EstimateLow when EstimateHigh &gt; 300. When EstimateHigh &lt; 301, AdjustedLow = EstimateLow.</t>
      </text>
    </comment>
    <comment authorId="0" ref="L1">
      <text>
        <t xml:space="preserve">10% downward adjustment of EstimateHigh when EstimateHigh &gt; 300. When EstimateHigh &lt; 301, AdjustedHigh = EstimateHigh.</t>
      </text>
    </comment>
    <comment authorId="0" ref="M1">
      <text>
        <t xml:space="preserve">Who organized the action (e.g. Women's March, Greenpeace, etc.) If not known, enter "general protestors." If more than one actor, separate with semi-colons.</t>
      </text>
    </comment>
    <comment authorId="0" ref="N1">
      <text>
        <t xml:space="preserve">Type of claim(s) involved (e.g. women's rights, anti-Muslim Ban, environmental rights, etc.) If more than one, separate with semi-colons. If not known, enter "NA."</t>
      </text>
    </comment>
    <comment authorId="0" ref="O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D1">
      <text>
        <t xml:space="preserve">See US postal abbreviations here: http://www.50states.com/abbreviations.htm
</t>
      </text>
    </comment>
    <comment authorId="0" ref="F1">
      <text>
        <t xml:space="preserve">Date of event in YYYY-MM-DD format, starting with the earliest action in the city.</t>
      </text>
    </comment>
    <comment authorId="0" ref="G1">
      <text>
        <t xml:space="preserve">If number is only expressed in vague words, list phrase here, e.g. "several dozen" or "hundreds" or "many thousands." Otherwise put NA. If more than one text estimate, separate with semi-colons. "Website" = indicates numbers came from submission to crowdcounting.org
"FB" = Facebook "went" count</t>
      </text>
    </comment>
    <comment authorId="0" ref="H1">
      <text>
        <t xml:space="preserve">Lowest reported participation count. Often (not always) the number cited by police or public officials. Vague estimates are interpreted as follows: "hundreds" = 200; "thousands" =2000; "tens of thousands" = 20000; "hundreds of thousands" = 200000. NO COMMAS. </t>
      </text>
    </comment>
    <comment authorId="0" ref="I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J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K1">
      <text>
        <t xml:space="preserve">10% upward adjustment of EstimateLow when EstimateHigh &gt; 300. When EstimateHigh &lt; 301, AdjustedLow = EstimateLow.</t>
      </text>
    </comment>
    <comment authorId="0" ref="L1">
      <text>
        <t xml:space="preserve">10% downward adjustment of EstimateHigh when EstimateHigh &gt; 300. When EstimateHigh &lt; 301, AdjustedHigh = EstimateHigh.</t>
      </text>
    </comment>
    <comment authorId="0" ref="M1">
      <text>
        <t xml:space="preserve">Who organized the action (e.g. Women's March, Greenpeace, etc.) If not known, enter "general protestors." If more than one actor, separate with semi-colons.</t>
      </text>
    </comment>
    <comment authorId="0" ref="N1">
      <text>
        <t xml:space="preserve">Type of claim(s) involved (e.g. women's rights, anti-Muslim Ban, environmental rights, etc.) If more than one, separate with semi-colons. If not known, enter "NA."</t>
      </text>
    </comment>
    <comment authorId="0" ref="O1">
      <text>
        <t xml:space="preserve">Pro-Trump claim is a 2. Anti-Trump is a 1. Neither or unrelated is a 0. Use broad definitions of pro and anti.</t>
      </text>
    </comment>
    <comment authorId="0" ref="P1">
      <text>
        <t xml:space="preserve">Type of action (e.g. protest, demo, strike, riot, etc.). If more than one, separate with semi-colons.</t>
      </text>
    </comment>
    <comment authorId="0" ref="Q1">
      <text>
        <t xml:space="preserve">Number of participants reportedly arrested, if applicable.</t>
      </text>
    </comment>
    <comment authorId="0" ref="R1">
      <text>
        <t xml:space="preserve">Number of participants with reported injuries, if applicable.</t>
      </text>
    </comment>
    <comment authorId="0" ref="S1">
      <text>
        <t xml:space="preserve">Number of police reportedly injured, if applicable.</t>
      </text>
    </comment>
    <comment authorId="0" ref="T1">
      <text>
        <t xml:space="preserve">Enter 1 if property was reportedly damaged, 0 if otherwise.</t>
      </text>
    </comment>
    <comment authorId="0" ref="U1">
      <text>
        <t xml:space="preserve">Coded 1 if this is an independent event (i.e. not already listed under another city/town name on the same date), 0 if otherwise.
</t>
      </text>
    </comment>
    <comment authorId="0" ref="V1">
      <text>
        <t xml:space="preserve">Coded 1 if this is an independent event (i.e. not already listed under another city/town name on the same date), 0 if otherwise. A protest and counter-protest in the same location on the same day both get a 1.</t>
      </text>
    </comment>
    <comment authorId="0" ref="W1">
      <text>
        <t xml:space="preserve">Source for EstimateText or EstimateLow</t>
      </text>
    </comment>
    <comment authorId="0" ref="X1">
      <text>
        <t xml:space="preserve">Source for EstimateHigh if different from Source1</t>
      </text>
    </comment>
    <comment authorId="0" ref="Y1">
      <text>
        <t xml:space="preserve">Additional source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Name of city/town where each action took place, in alphabetical order.</t>
      </text>
    </comment>
    <comment authorId="0" ref="B1">
      <text>
        <t xml:space="preserve">If known, the location within the city/town where an action took place.</t>
      </text>
    </comment>
    <comment authorId="0" ref="C1">
      <text>
        <t xml:space="preserve">See US postal abbreviations here: http://www.50states.com/abbreviations.htm
</t>
      </text>
    </comment>
    <comment authorId="0" ref="E1">
      <text>
        <t xml:space="preserve">Date of event in YYYY-MM-DD format, starting with the earliest action in the city.</t>
      </text>
    </comment>
    <comment authorId="0" ref="F1">
      <text>
        <t xml:space="preserve">If number is only expressed in vague words, list phrase here, e.g. "several dozen" or "hundreds" or "many thousands." Otherwise put NA. If more than one text estimate, separate with semi-colons.</t>
      </text>
    </comment>
    <comment authorId="0" ref="G1">
      <text>
        <t xml:space="preserve">Lowest reported participation count. Often (not always) the number cited by police or public officials. Vague estimates are interpreted as follows: "hundreds" = 200; "thousands" =2000; "tens of thousands" = 20000; "hundreds of thousands" = 200000. NO COMMAS.</t>
      </text>
    </comment>
    <comment authorId="0" ref="H1">
      <text>
        <t xml:space="preserve">The best guess participation count. Best guess estimate is produced using the following assumptions: (1) For cases where EstimateHigh is greater than 300 people: (a) adjust EstimateLow upward by 10%; (b) adjust EstimateHigh downward by 10%; then (c) take the average of these adjusted values. (2) For cases where EstimateHigh is 300 people or less, take the average of EstimateLow and EstimateHigh (observers tend to produce more accurate head counts when there were 300 people or less). (3) For cases where Estimate2=Estimate 1, take this estimate as "true."</t>
      </text>
    </comment>
    <comment authorId="0" ref="I1">
      <text>
        <t xml:space="preserve">Highest reported participant count. Often (not always) the number cited by event organizers and/or activists. Vague estimates are interpreted as follows: "hundreds" = 200; "thousands" =2000; "tens of thousands" = 20000; "hundreds of thousands" = 200000. NO COMMAS.</t>
      </text>
    </comment>
    <comment authorId="0" ref="J1">
      <text>
        <t xml:space="preserve">10% upward adjustment of EstimateLow when EstimateHigh &gt; 300. When EstimateHigh &lt; 301, AdjustedLow = EstimateLow.</t>
      </text>
    </comment>
    <comment authorId="0" ref="K1">
      <text>
        <t xml:space="preserve">10% downward adjustment of EstimateHigh when EstimateHigh &gt; 300. When EstimateHigh &lt; 301, AdjustedHigh = EstimateHigh.</t>
      </text>
    </comment>
    <comment authorId="0" ref="L1">
      <text>
        <t xml:space="preserve">Who organized the action (e.g. Women's March, Greenpeace, etc.) If not known, enter "general protestors." If more than one actor, separate with semi-colons.</t>
      </text>
    </comment>
    <comment authorId="0" ref="M1">
      <text>
        <t xml:space="preserve">Type of claim(s) involved (e.g. women's rights, anti-Muslim Ban, environmental rights, etc.) If more than one, separate with semi-colons. If not known, enter "NA."</t>
      </text>
    </comment>
    <comment authorId="0" ref="N1">
      <text>
        <t xml:space="preserve">Pro-Trump claim is a 2. Anti-Trump is a 1. Neither or unrelated is a 0. Use broad definitions of pro and anti.</t>
      </text>
    </comment>
    <comment authorId="0" ref="O1">
      <text>
        <t xml:space="preserve">Type of action (e.g. protest, demo, strike, riot, etc.). If more than one, separate with semi-colons.</t>
      </text>
    </comment>
    <comment authorId="0" ref="P1">
      <text>
        <t xml:space="preserve">Number of participants reportedly arrested, if applicable.</t>
      </text>
    </comment>
    <comment authorId="0" ref="Q1">
      <text>
        <t xml:space="preserve">Number of participants with reported injuries, if applicable.</t>
      </text>
    </comment>
    <comment authorId="0" ref="R1">
      <text>
        <t xml:space="preserve">Number of police reportedly injured, if applicable.</t>
      </text>
    </comment>
    <comment authorId="0" ref="S1">
      <text>
        <t xml:space="preserve">Enter 1 if property was reportedly damaged, 0 if otherwise.</t>
      </text>
    </comment>
    <comment authorId="0" ref="T1">
      <text>
        <t xml:space="preserve">Coded 1 if this is an independent event (i.e. not already listed under another city/town name on the same date), 0 if otherwise.
</t>
      </text>
    </comment>
    <comment authorId="0" ref="U1">
      <text>
        <t xml:space="preserve">Coded 1 if this is an independent event (i.e. not already listed under another city/town name on the same date), 0 if otherwise. A protest and counter-protest in the same location on the same day both get a 1.</t>
      </text>
    </comment>
    <comment authorId="0" ref="V1">
      <text>
        <t xml:space="preserve">Source for EstimateText or EstimateLow</t>
      </text>
    </comment>
    <comment authorId="0" ref="W1">
      <text>
        <t xml:space="preserve">Source for EstimateHigh if different from Source1</t>
      </text>
    </comment>
    <comment authorId="0" ref="X1">
      <text>
        <t xml:space="preserve">Additional source</t>
      </text>
    </comment>
  </commentList>
</comments>
</file>

<file path=xl/sharedStrings.xml><?xml version="1.0" encoding="utf-8"?>
<sst xmlns="http://schemas.openxmlformats.org/spreadsheetml/2006/main" count="11024" uniqueCount="5445">
  <si>
    <t>Crowd Counting Consortium</t>
  </si>
  <si>
    <t>CityTown</t>
  </si>
  <si>
    <t xml:space="preserve">Data collection in progress by Jeremy Pressman (@djpressman, U of Connecticut) and Erica Chenoweth (@EricaChenoweth, Harvard U). </t>
  </si>
  <si>
    <t>With thanks to Marinela Mukollari and Jennifer Nilsen for assistance compiling sources.</t>
  </si>
  <si>
    <t>Location</t>
  </si>
  <si>
    <t>County</t>
  </si>
  <si>
    <t>We are collecting this data in the public interest and to further scholarly research. We are working with countlove.org to collect data on demonstrations.</t>
  </si>
  <si>
    <t>StateTerritory</t>
  </si>
  <si>
    <t>Country</t>
  </si>
  <si>
    <t>Date</t>
  </si>
  <si>
    <t>EstimateText</t>
  </si>
  <si>
    <t>EstimateLow</t>
  </si>
  <si>
    <t>BestGuess</t>
  </si>
  <si>
    <t>EstimateHigh</t>
  </si>
  <si>
    <t>AdjustedLow</t>
  </si>
  <si>
    <t>AdjustedHigh</t>
  </si>
  <si>
    <t>Actor</t>
  </si>
  <si>
    <t>Claim</t>
  </si>
  <si>
    <t>Pro(2)/Anti(1)</t>
  </si>
  <si>
    <t>EventType</t>
  </si>
  <si>
    <t>ReportedArrests</t>
  </si>
  <si>
    <t>ReportedParticipantInjuries</t>
  </si>
  <si>
    <t>ReportedPoliceInjuries</t>
  </si>
  <si>
    <t>ReportedPropertyDamage</t>
  </si>
  <si>
    <t>Total Marchers US (not incl Lights)</t>
  </si>
  <si>
    <t>TownsCities</t>
  </si>
  <si>
    <t>Events</t>
  </si>
  <si>
    <t>Source1</t>
  </si>
  <si>
    <t>Source2</t>
  </si>
  <si>
    <t>Source3</t>
  </si>
  <si>
    <t>Misc.</t>
  </si>
  <si>
    <t>Brownsville</t>
  </si>
  <si>
    <t>Cameron</t>
  </si>
  <si>
    <t>TX</t>
  </si>
  <si>
    <t>US</t>
  </si>
  <si>
    <t>count pic</t>
  </si>
  <si>
    <t>general protestors</t>
  </si>
  <si>
    <t>Philadelphia</t>
  </si>
  <si>
    <t>against government crackdown and detention policy at border; anti-ICE</t>
  </si>
  <si>
    <t>Old City</t>
  </si>
  <si>
    <t>PA</t>
  </si>
  <si>
    <t>Center City</t>
  </si>
  <si>
    <t>Total Events US Towns &amp; Cities</t>
  </si>
  <si>
    <t>vigil</t>
  </si>
  <si>
    <t>na</t>
  </si>
  <si>
    <t>Richmond</t>
  </si>
  <si>
    <t>VA</t>
  </si>
  <si>
    <t>https://twitter.com/caroltx26/status/1145695435522301952</t>
  </si>
  <si>
    <t>Anchorage</t>
  </si>
  <si>
    <t>AK</t>
  </si>
  <si>
    <t>Marchers, Lights for Liberty (US), July 12</t>
  </si>
  <si>
    <t>Santa Cruz</t>
  </si>
  <si>
    <t>CA</t>
  </si>
  <si>
    <t>Brattleboro</t>
  </si>
  <si>
    <t>Pliny Park</t>
  </si>
  <si>
    <t>VT</t>
  </si>
  <si>
    <t>El Paso</t>
  </si>
  <si>
    <t>outside detention facility</t>
  </si>
  <si>
    <t>Buffalo</t>
  </si>
  <si>
    <t>pro-detention camps; pro-Trump</t>
  </si>
  <si>
    <t>NY</t>
  </si>
  <si>
    <t>protest</t>
  </si>
  <si>
    <t>Events, Lights for Liberty (US)</t>
  </si>
  <si>
    <t>https://twitter.com/KatzOnEarth/status/1145773879849365512</t>
  </si>
  <si>
    <t>Denver</t>
  </si>
  <si>
    <t>Washington Park</t>
  </si>
  <si>
    <t>CO</t>
  </si>
  <si>
    <t>Bristol</t>
  </si>
  <si>
    <t>County Parade</t>
  </si>
  <si>
    <t>New York</t>
  </si>
  <si>
    <t>Brownsville; Brooklyn</t>
  </si>
  <si>
    <t>Kings</t>
  </si>
  <si>
    <t>protest cyclist death; improve safety for cyclists</t>
  </si>
  <si>
    <t>General Protestors</t>
  </si>
  <si>
    <t>Protest of detention centers</t>
  </si>
  <si>
    <t>Parade</t>
  </si>
  <si>
    <t>https://nam01.safelinks.protection.outlook.com/?url=https%3A%2F%2Fwww.mynbc5.com%2Farticle%2Factivists-protest-migrant-detention-centers-during-fourth-of-july-parade%2F28293604&amp;data=02%7C01%7Cjeremy.pressman%40uconn.edu%7Cce1061604c3f4651aee708d70280bd04%7C17f1a87e2a254eaab9df9d439034b080%7C0%7C0%7C636980624265018408&amp;sdata=Izxle0dlM%2FMDvFPsLlhnA9ObOyylcXGAfBQO%2FRZy2NY%3D&amp;reserved=0</t>
  </si>
  <si>
    <t>https://twitter.com/BPEricAdams/status/1145822476246630404</t>
  </si>
  <si>
    <t>Washington</t>
  </si>
  <si>
    <t>outside US Supreme Court</t>
  </si>
  <si>
    <t>DC</t>
  </si>
  <si>
    <t>more than 75</t>
  </si>
  <si>
    <t>Abolitionist Action Committee</t>
  </si>
  <si>
    <t>end death penalty</t>
  </si>
  <si>
    <t>vigil; fast</t>
  </si>
  <si>
    <t>http://abolition.org/fastandvigil/index.html</t>
  </si>
  <si>
    <t>Clint</t>
  </si>
  <si>
    <t>Detention Center</t>
  </si>
  <si>
    <t>Migrants aren't being treated right</t>
  </si>
  <si>
    <t>Demonstration</t>
  </si>
  <si>
    <t>https://nam01.safelinks.protection.outlook.com/?url=https%3A%2F%2Fwww.marinij.com%2F2019%2F07%2F06%2Fmarin-activist-rallies-for-migrant-children-at-texas-border%2F&amp;data=02%7C01%7Cjeremy.pressman%40uconn.edu%7Cce1061604c3f4651aee708d70280bd04%7C17f1a87e2a254eaab9df9d439034b080%7C0%7C0%7C636980624265018408&amp;sdata=3ou21BEm4ML%2Bjq3IJ9kcBtEzKgOLWssXcWbe1HKsoQQ%3D&amp;reserved=0</t>
  </si>
  <si>
    <t>https://twitter.com/persiancowboy/status/1145818328587546624</t>
  </si>
  <si>
    <t>four days, June 28-July 2</t>
  </si>
  <si>
    <t>Border Agricultural Workers Project</t>
  </si>
  <si>
    <t>Speaking event</t>
  </si>
  <si>
    <t>https://nam01.safelinks.protection.outlook.com/?url=https%3A%2F%2Fwww.elpasotimes.com%2Fstory%2Fnews%2F2019%2F07%2F06%2Fartists-protest-migrant-detention-el-paso-event%2F1662754001%2F&amp;data=02%7C01%7Cjeremy.pressman%40uconn.edu%7Cce1061604c3f4651aee708d70280bd04%7C17f1a87e2a254eaab9df9d439034b080%7C0%7C0%7C636980624265018408&amp;sdata=jTnNFHXosMR2vLKxtuRl0eBPzkwqYMo18c%2BtF1yD6bo%3D&amp;reserved=0</t>
  </si>
  <si>
    <t>Ames</t>
  </si>
  <si>
    <t>outside office of US Rep. Steve King</t>
  </si>
  <si>
    <t>Story</t>
  </si>
  <si>
    <t>IA</t>
  </si>
  <si>
    <t>over 100</t>
  </si>
  <si>
    <t>https://twitter.com/RonSchuck1/status/1146134021518368768</t>
  </si>
  <si>
    <t>#closethecamps protests</t>
  </si>
  <si>
    <t>Andersonville</t>
  </si>
  <si>
    <t>outside US Rep. Lipinski's office; 6241 S. Archer</t>
  </si>
  <si>
    <t xml:space="preserve">Cook </t>
  </si>
  <si>
    <t>IL</t>
  </si>
  <si>
    <t>~ 116</t>
  </si>
  <si>
    <t>Durham</t>
  </si>
  <si>
    <t>CCB Plaza</t>
  </si>
  <si>
    <t>NC</t>
  </si>
  <si>
    <t>https://twitter.com/officergleason/status/1146109494973337602</t>
  </si>
  <si>
    <t>Pro White Supremacy</t>
  </si>
  <si>
    <t>Rally</t>
  </si>
  <si>
    <t>https://nam01.safelinks.protection.outlook.com/?url=https%3A%2F%2Fabc11.com%2Fpolitics%2Fdurham-students-protest-against-immigration-policies%2F5381102%2F&amp;data=02%7C01%7Cjeremy.pressman%40uconn.edu%7Cce1061604c3f4651aee708d70280bd04%7C17f1a87e2a254eaab9df9d439034b080%7C0%7C0%7C636980624265028400&amp;sdata=In7ouuQGr%2FA11cQ8cY%2BgQZoDtPNif6sf3ZZZX8a60Jw%3D&amp;reserved=0</t>
  </si>
  <si>
    <t>https://twitter.com/indivisible9IL/status/1146104372801232897</t>
  </si>
  <si>
    <t>Aberdeen</t>
  </si>
  <si>
    <t>Atlanta</t>
  </si>
  <si>
    <t>outside office of US Sen. David Perdue</t>
  </si>
  <si>
    <t>Fulton</t>
  </si>
  <si>
    <t>GA</t>
  </si>
  <si>
    <t>Anderson Park</t>
  </si>
  <si>
    <t>SD</t>
  </si>
  <si>
    <t>SD - Aberdeen</t>
  </si>
  <si>
    <t>https://twitter.com/austinatlanta/status/1146091043206643713</t>
  </si>
  <si>
    <t>Hanover</t>
  </si>
  <si>
    <t>County Courthouse</t>
  </si>
  <si>
    <t>KKK Organization</t>
  </si>
  <si>
    <t>Anti White Supremacy</t>
  </si>
  <si>
    <t>Protest</t>
  </si>
  <si>
    <t>https://nam01.safelinks.protection.outlook.com/?url=https%3A%2F%2Fwww.richmond.com%2Fnews%2Fwhite-supremacists-in-klan-robes-hold-surprise-rally-outside-hanover%2Farticle_15e58460-1a15-5919-9e81-004d59ddbba1.html&amp;data=02%7C01%7Cjeremy.pressman%40uconn.edu%7Cce1061604c3f4651aee708d70280bd04%7C17f1a87e2a254eaab9df9d439034b080%7C0%7C0%7C636980624265028400&amp;sdata=g5I5BkhEgTUNZJ%2F22A%2Fj1uMT2cgLBSV%2FFqAY0ZjCVjA%3D&amp;reserved=0</t>
  </si>
  <si>
    <t>Austin</t>
  </si>
  <si>
    <t>outside US Sen. Cornyn's office</t>
  </si>
  <si>
    <t>Travis</t>
  </si>
  <si>
    <t>https://twitter.com/YRUMarchingTX/status/1146097051945619456</t>
  </si>
  <si>
    <t>FB: 26</t>
  </si>
  <si>
    <t>https://www.facebook.com/events/2039208003049281/</t>
  </si>
  <si>
    <t>Republic Square Park</t>
  </si>
  <si>
    <t>nearly 300</t>
  </si>
  <si>
    <t>https://www.statesman.com/news/20190702/update-nearly-300-rally-in-austin-to-close-border-detention-centers-in-nationwide-protest?nocache=1</t>
  </si>
  <si>
    <t>https://nam01.safelinks.protection.outlook.com/?url=https%3A%2F%2Fwww.richmond.com%2Fnews%2Fwhite-supremacists-in-klan-robes-hold-surprise-rally-outside-hanover%2Farticle_15e58460-1a15-5919-9e81-004d59ddbba1.html&amp;data=02%7C01%7Cjeremy.pressman%40uconn.edu%7Cce1061604c3f4651aee708d70280bd04%7C17f1a87e2a254eaab9df9d439034b080%7C0%7C0%7C636980624265038394&amp;sdata=lqTuXCcSon47a4kv8Mq74AXeQaW9CWlgcchrqBkyPZA%3D&amp;reserved=0</t>
  </si>
  <si>
    <t>Zelasko Park</t>
  </si>
  <si>
    <t>https://twitter.com/marymhuber/status/1146100220838551552</t>
  </si>
  <si>
    <t>Beaverton</t>
  </si>
  <si>
    <t>OR</t>
  </si>
  <si>
    <t>https://twitter.com/JanetRWeil/status/1146134120394739712</t>
  </si>
  <si>
    <t>WA</t>
  </si>
  <si>
    <t>WA - Hoquiam</t>
  </si>
  <si>
    <t>Animal Welfare, rights</t>
  </si>
  <si>
    <t>https://nam01.safelinks.protection.outlook.com/?url=https%3A%2F%2Fdenver.cbslocal.com%2F2019%2F07%2F06%2Fneighbors-argue-geese-program%2F&amp;data=02%7C01%7Cjeremy.pressman%40uconn.edu%7Cce1061604c3f4651aee708d70280bd04%7C17f1a87e2a254eaab9df9d439034b080%7C0%7C0%7C636980624265038394&amp;sdata=L1eRmFSDHcF4xo%2BDGJrt%2Fs2YjPKA1yDTcifFVnVh2%2Bo%3D&amp;reserved=0</t>
  </si>
  <si>
    <t>Bel Air</t>
  </si>
  <si>
    <t>Harford</t>
  </si>
  <si>
    <t>MD</t>
  </si>
  <si>
    <t>FB: 19</t>
  </si>
  <si>
    <t>https://www.facebook.com/events/2969208106486215/?</t>
  </si>
  <si>
    <t>https://twitter.com/SocialWorkItOut/status/1146170034114482177</t>
  </si>
  <si>
    <t>Bedminster</t>
  </si>
  <si>
    <t>Abilene</t>
  </si>
  <si>
    <t>Corner of Rd</t>
  </si>
  <si>
    <t>NJ</t>
  </si>
  <si>
    <t xml:space="preserve">City Hall </t>
  </si>
  <si>
    <t>Biddeford</t>
  </si>
  <si>
    <t>Against President</t>
  </si>
  <si>
    <t>York</t>
  </si>
  <si>
    <t>ME</t>
  </si>
  <si>
    <t>https://nam01.safelinks.protection.outlook.com/?url=https%3A%2F%2Fwww.mycentraljersey.com%2Fstory%2Fnews%2Fpolitics%2F2019%2F07%2F06%2Ftrump-returns-bedminster-first-time-year-and-met-protesters%2F1664190001&amp;data=02%7C01%7Cjeremy.pressman%40uconn.edu%7Cce1061604c3f4651aee708d70280bd04%7C17f1a87e2a254eaab9df9d439034b080%7C0%7C0%7C636980624265048389&amp;sdata=2M7LRsE9RspHC9x4SOnNOOxR4eOrRMh6TC2uWZD%2FA%2F0%3D&amp;reserved=0</t>
  </si>
  <si>
    <t>about 50</t>
  </si>
  <si>
    <t>https://twitter.com/RunningRedNB/status/1146171223346491395</t>
  </si>
  <si>
    <t>Taylor County Democratic Party</t>
  </si>
  <si>
    <t>https://twitter.com/TylerKalahar/status/1146186275277459459</t>
  </si>
  <si>
    <t>to draw attention to inhumane conditions faced by migrants</t>
  </si>
  <si>
    <t xml:space="preserve">vigil </t>
  </si>
  <si>
    <t>https://www.reporternews.com/story/news/2019/07/11/lights-liberty-protest-event-planned-abilene/1707345001/</t>
  </si>
  <si>
    <t>Marin</t>
  </si>
  <si>
    <t>Birmingham</t>
  </si>
  <si>
    <t>Jefferson</t>
  </si>
  <si>
    <t>AL</t>
  </si>
  <si>
    <t>Immigration treatment</t>
  </si>
  <si>
    <t>Vigil</t>
  </si>
  <si>
    <t>https://nam01.safelinks.protection.outlook.com/?url=https%3A%2F%2Fwww.marinij.com%2F2019%2F07%2F06%2Fmarin-activist-rallies-for-migrant-children-at-texas-border%2F&amp;data=02%7C01%7Cjeremy.pressman%40uconn.edu%7Cce1061604c3f4651aee708d70280bd04%7C17f1a87e2a254eaab9df9d439034b080%7C0%7C0%7C636980624265048389&amp;sdata=2NFOO16Ec4V6%2BsfU8EbP6f41flT8FJI605NcYxTHLi8%3D&amp;reserved=0</t>
  </si>
  <si>
    <t>https://twitter.com/JoyceWhiteVance/status/1146101753059979265</t>
  </si>
  <si>
    <t>Boston</t>
  </si>
  <si>
    <t>Holocaust memorial; outside JFK building</t>
  </si>
  <si>
    <t>Suffolk</t>
  </si>
  <si>
    <t>MA</t>
  </si>
  <si>
    <t>hundreds; at least 500; more than 1000</t>
  </si>
  <si>
    <t>https://twitter.com/BostonGlobe/status/1146184896500686848</t>
  </si>
  <si>
    <t>Adelanto</t>
  </si>
  <si>
    <t>Adelanto Geo Detention Center 10400 Rancho Rd</t>
  </si>
  <si>
    <t>Denton</t>
  </si>
  <si>
    <t>Denton County Courthouse</t>
  </si>
  <si>
    <t>CA - Adelanto</t>
  </si>
  <si>
    <t>Disability Commission of Denton Democratic Party</t>
  </si>
  <si>
    <t>Disability Rights</t>
  </si>
  <si>
    <t>https://nam01.safelinks.protection.outlook.com/?url=https%3A%2F%2Fdentonrc.com%2Fnews%2Fcivil-rights-rally-to-commemorate-ada-legislation%2Farticle_1d6a4361-af92-5a64-8237-6a909672358c.html&amp;data=02%7C01%7Cjeremy.pressman%40uconn.edu%7Cce1061604c3f4651aee708d70280bd04%7C17f1a87e2a254eaab9df9d439034b080%7C0%7C0%7C636980624265048389&amp;sdata=JubADXqEuCiCx1fL%2FdQ2UBiK0kj74kg%2FUbDvVvO6zQ0%3D&amp;reserved=0</t>
  </si>
  <si>
    <t>https://twitter.com/schock/status/1146176647441395712</t>
  </si>
  <si>
    <t>website</t>
  </si>
  <si>
    <t>https://www.nbcboston.com/news/local/Hundreds-March-Through-Boston-to-Protest-ICE-US-Immigration-512143991.html</t>
  </si>
  <si>
    <t>https://www.facebook.com/events/621216731719790/</t>
  </si>
  <si>
    <t>civil dis</t>
  </si>
  <si>
    <t>Adrian</t>
  </si>
  <si>
    <t>Houston</t>
  </si>
  <si>
    <t>Lenawee County Courthouse</t>
  </si>
  <si>
    <t>Bradenton</t>
  </si>
  <si>
    <t>MI</t>
  </si>
  <si>
    <t>Manatee Avenue and 14th Street West</t>
  </si>
  <si>
    <t>Manatee</t>
  </si>
  <si>
    <t>FL</t>
  </si>
  <si>
    <t>MI - Adrian</t>
  </si>
  <si>
    <t>National Education Association</t>
  </si>
  <si>
    <t>Pro Immigration</t>
  </si>
  <si>
    <t>https://nam01.safelinks.protection.outlook.com/?url=https%3A%2F%2Fblogs.edweek.org%2Fteachers%2Fteaching_now%2F2019%2F07%2Feducators_march_shelter_immigrant_youth.html&amp;data=02%7C01%7Cjeremy.pressman%40uconn.edu%7Cce1061604c3f4651aee708d70280bd04%7C17f1a87e2a254eaab9df9d439034b080%7C0%7C0%7C636980624265058383&amp;sdata=IaiAtI%2BrqMawK6xJAza9QNomO09bk%2B%2FvlIiw7hB5Fjw%3D&amp;reserved=0</t>
  </si>
  <si>
    <t>https://www.bradenton.com/news/local/article232187192.html</t>
  </si>
  <si>
    <t>close to 150</t>
  </si>
  <si>
    <t>https://www.facebook.com/events/884201965293556/</t>
  </si>
  <si>
    <t>support government crackdown and detention policy at border; pro-Trump</t>
  </si>
  <si>
    <t>counter-protest</t>
  </si>
  <si>
    <t>https://www.lenconnect.com/news/20190714/community-turns-out-for-border-protest</t>
  </si>
  <si>
    <t>Dodge City</t>
  </si>
  <si>
    <t>Eisenhower Park</t>
  </si>
  <si>
    <t>KS</t>
  </si>
  <si>
    <t>Anti Abortion, Anti-LGBTQ</t>
  </si>
  <si>
    <t>March</t>
  </si>
  <si>
    <t>Bremerton</t>
  </si>
  <si>
    <t>Kitsap</t>
  </si>
  <si>
    <t>https://nam01.safelinks.protection.outlook.com/?url=https%3A%2F%2Fwww.cjonline.com%2Fnews%2F20190706%2Fanti-abortion-pro-choice-rallies-converge-on-downtown-dodge-city&amp;data=02%7C01%7Cjeremy.pressman%40uconn.edu%7Cce1061604c3f4651aee708d70280bd04%7C17f1a87e2a254eaab9df9d439034b080%7C0%7C0%7C636980624265068378&amp;sdata=wHvvPEBXfS7AUbOYoJ0QdPXqoZneyOurfKFqoY8Fm%2B0%3D&amp;reserved=0</t>
  </si>
  <si>
    <t>https://twitter.com/alexwilliams93/status/1146180462831792129</t>
  </si>
  <si>
    <t>Aiken</t>
  </si>
  <si>
    <t>Newberry St Fountain</t>
  </si>
  <si>
    <t>SC</t>
  </si>
  <si>
    <t>SC - Aiken</t>
  </si>
  <si>
    <t>Burbank</t>
  </si>
  <si>
    <t>Outside office of Rep. Adam Schiff</t>
  </si>
  <si>
    <t>Los Angeles</t>
  </si>
  <si>
    <t>more than 200</t>
  </si>
  <si>
    <t>https://twitter.com/WhereAreTheChi5/status/1146240782921158656</t>
  </si>
  <si>
    <t>FB: 58</t>
  </si>
  <si>
    <t>Counter protest, pro choice, LGBTQ</t>
  </si>
  <si>
    <t>Counter Protest</t>
  </si>
  <si>
    <t>CSRA League of Women Voters</t>
  </si>
  <si>
    <t>https://twitter.com/KrisAnkarlo/status/1146150272604893184</t>
  </si>
  <si>
    <t>https://nam01.safelinks.protection.outlook.com/?url=https%3A%2F%2Fwww.cjonline.com%2Fnews%2F20190706%2Fanti-abortion-pro-choice-rallies-converge-on-downtown-dodge-city&amp;data=02%7C01%7Cjeremy.pressman%40uconn.edu%7Cce1061604c3f4651aee708d70280bd04%7C17f1a87e2a254eaab9df9d439034b080%7C0%7C0%7C636980624265078371&amp;sdata=Aa1bA%2FqJT7QB4URLqzztT0O3Derzk5dFRpHihZpPx2k%3D&amp;reserved=0</t>
  </si>
  <si>
    <t>https://www.facebook.com/events/317033989249490/</t>
  </si>
  <si>
    <t>Burlington</t>
  </si>
  <si>
    <t>https://twitter.com/AnibalShow/status/1149897773057302528</t>
  </si>
  <si>
    <t>Church Street</t>
  </si>
  <si>
    <t>Chittenden</t>
  </si>
  <si>
    <t>approximately 300</t>
  </si>
  <si>
    <t>march</t>
  </si>
  <si>
    <t>https://twitter.com/BrookeNadell/status/1146087615449509888</t>
  </si>
  <si>
    <t>https://vtdigger.org/2019/07/02/close-the-camps-protest-floods-church-street/?utm_source=twitter&amp;utm_medium=Social&amp;utm_campaign=SocialWarfare</t>
  </si>
  <si>
    <t>Alameda</t>
  </si>
  <si>
    <t>city hall</t>
  </si>
  <si>
    <t>Long Beach</t>
  </si>
  <si>
    <t>Harvey Milk Promenade Park</t>
  </si>
  <si>
    <t>Greater than 100</t>
  </si>
  <si>
    <t>ICE should leave Long Beach</t>
  </si>
  <si>
    <t>CA- Alameda</t>
  </si>
  <si>
    <t>https://nam01.safelinks.protection.outlook.com/?url=http%3A%2F%2Fwww.presstelegram.com%2Flong-beach-protesters-call-for-ice-to-leave-the-city-in-saturday-rally&amp;data=02%7C01%7Cjeremy.pressman%40uconn.edu%7Cce1061604c3f4651aee708d70280bd04%7C17f1a87e2a254eaab9df9d439034b080%7C0%7C0%7C636980624265078371&amp;sdata=JLhGztKMngpZE%2Fg2zOC9e63MI7W0PUy3wCi%2FyHTtZ9Q%3D&amp;reserved=0</t>
  </si>
  <si>
    <t>Carbondale</t>
  </si>
  <si>
    <t>Jackson</t>
  </si>
  <si>
    <t>guestimate 35</t>
  </si>
  <si>
    <t>FB: 45</t>
  </si>
  <si>
    <t>https://twitter.com/trenchologist/status/1146174254649659393</t>
  </si>
  <si>
    <t>https://www.facebook.com/events/2946681242222993/</t>
  </si>
  <si>
    <t>Catonsville</t>
  </si>
  <si>
    <t>district office of US Rep Cummings</t>
  </si>
  <si>
    <t xml:space="preserve">Baltimore </t>
  </si>
  <si>
    <t>between 40 and 50</t>
  </si>
  <si>
    <t>Freedom Plaza</t>
  </si>
  <si>
    <t>For White Supremacy</t>
  </si>
  <si>
    <t>https://twitter.com/codyboteler/status/1146091412389339136</t>
  </si>
  <si>
    <t>https://nam01.safelinks.protection.outlook.com/?url=https%3A%2F%2Fwww.usatoday.com%2Fstory%2Fnews%2Fnation%2F2019%2F07%2F06%2Fwhite-nationalist-linked-proud-boys-outnumbered-counter-protesters%2F1661585001%2F&amp;data=02%7C01%7Cjeremy.pressman%40uconn.edu%7Cce1061604c3f4651aee708d70280bd04%7C17f1a87e2a254eaab9df9d439034b080%7C0%7C0%7C636980624265088366&amp;sdata=n%2BITx9sH4xh9EfE97GmQhnCZUc96pLgpbjbk3aFmbzI%3D&amp;reserved=0</t>
  </si>
  <si>
    <t>Albany</t>
  </si>
  <si>
    <t>West Capitol Park</t>
  </si>
  <si>
    <t>NY - Albany - West Capital Park</t>
  </si>
  <si>
    <t>Central Falls</t>
  </si>
  <si>
    <t xml:space="preserve">outside Donald W. Wyatt Detention Facility </t>
  </si>
  <si>
    <t>Providence</t>
  </si>
  <si>
    <t>RI</t>
  </si>
  <si>
    <t>Never Again</t>
  </si>
  <si>
    <t>https://www.providencejournal.com/news/20190702/18-arrested-in-never-again-protest-of-wyatts-ice-role</t>
  </si>
  <si>
    <t>https://www.facebook.com/events/746787915723374/</t>
  </si>
  <si>
    <t>https://www.facebook.com/events/832864713766153/</t>
  </si>
  <si>
    <t>Pershing Park</t>
  </si>
  <si>
    <t>Pro Civil Rights</t>
  </si>
  <si>
    <t>https://nam01.safelinks.protection.outlook.com/?url=https%3A%2F%2Fwww.usatoday.com%2Fstory%2Fnews%2Fnation%2F2019%2F07%2F06%2Fwhite-nationalist-linked-proud-boys-outnumbered-counter-protesters%2F1661585001%2F&amp;data=02%7C01%7Cjeremy.pressman%40uconn.edu%7Cce1061604c3f4651aee708d70280bd04%7C17f1a87e2a254eaab9df9d439034b080%7C0%7C0%7C636980624265098367&amp;sdata=4YiUAV%2FDaRVcachV4JGyHc9FjdOZb3i3GAJk7zeBV0E%3D&amp;reserved=0</t>
  </si>
  <si>
    <t>Charleston</t>
  </si>
  <si>
    <t>https://twitter.com/VaniaAdasme/status/1146090366384451585</t>
  </si>
  <si>
    <t>https://twitter.com/TerryStackhouse/status/1149810664921358337</t>
  </si>
  <si>
    <t>2 different FB event pages</t>
  </si>
  <si>
    <t>Chicago</t>
  </si>
  <si>
    <t>Logan Square; near office of US Rep Chuy Garcia</t>
  </si>
  <si>
    <t>Cook</t>
  </si>
  <si>
    <t>Linn County Courthouse</t>
  </si>
  <si>
    <t>OR - Albany - Linn County Courthouse</t>
  </si>
  <si>
    <t>https://twitter.com/CareSaysSo/status/1146184053776879616</t>
  </si>
  <si>
    <t>Shreveport</t>
  </si>
  <si>
    <t>LA</t>
  </si>
  <si>
    <t>Approximately 120</t>
  </si>
  <si>
    <t>S.A.V.E.</t>
  </si>
  <si>
    <t>Lights for Liberty.</t>
  </si>
  <si>
    <t>Pro Civil Rights, Criminal Justice Reform</t>
  </si>
  <si>
    <t>https://nam01.safelinks.protection.outlook.com/?url=https%3A%2F%2Fwww.arklatexhomepage.com%2Fnews%2Flocal-news%2Forganzation-rally-against-gun-violence-in-downtown-shreveport%2F&amp;data=02%7C01%7Cjeremy.pressman%40uconn.edu%7C0e9477e9ea4346e0c3c108d70424caf2%7C17f1a87e2a254eaab9df9d439034b080%7C0%7C0%7C636982428388261248&amp;sdata=OpgwadcV4vF8KWe%2FTskxcb5o40AAYkqIMDgDD1%2Fz2wI%3D&amp;reserved=0</t>
  </si>
  <si>
    <t>https://www.facebook.com/events/2530706960294765/</t>
  </si>
  <si>
    <t>Columbia</t>
  </si>
  <si>
    <t>outside US Rep. Vicky Hartzler’s office</t>
  </si>
  <si>
    <t xml:space="preserve">Boone </t>
  </si>
  <si>
    <t>MO</t>
  </si>
  <si>
    <t xml:space="preserve">around </t>
  </si>
  <si>
    <t>https://www.kbia.org/post/dozens-turn-out-detention-center-protest-columbia#stream/0</t>
  </si>
  <si>
    <t>https://democratherald.com/albany/albany-immigration-protest-joins-nationwide-demonstration/article_ad5f0c2c-4c24-5e4d-8581-49ad05c1e6a8.html</t>
  </si>
  <si>
    <t>Dallas</t>
  </si>
  <si>
    <t>https://twitter.com/CloudRunner666/status/1146189543097479173</t>
  </si>
  <si>
    <t>Kalamazoo</t>
  </si>
  <si>
    <t>Count pic</t>
  </si>
  <si>
    <t>Employees of Bus Company</t>
  </si>
  <si>
    <t>Worker's Collective Bargaining</t>
  </si>
  <si>
    <t>Albert Lea</t>
  </si>
  <si>
    <t>Strike</t>
  </si>
  <si>
    <t>Freeborn County Sheriff's Office</t>
  </si>
  <si>
    <t>MN</t>
  </si>
  <si>
    <t>MN - albert Lee</t>
  </si>
  <si>
    <t>https://nam01.safelinks.protection.outlook.com/?url=https%3A%2F%2Fwww.mlive.com%2Fnews%2Fkalamazoo%2F2019%2F07%2Fbus-drivers-protest-working-conditions-in-kalamazoo-county.html&amp;data=02%7C01%7Cjeremy.pressman%40uconn.edu%7C0e9477e9ea4346e0c3c108d70424caf2%7C17f1a87e2a254eaab9df9d439034b080%7C0%7C0%7C636982428388261248&amp;sdata=Ny3wEyY9acEyQYsdAqcEZiEfItA8SvmD47rd9PXKamI%3D&amp;reserved=0</t>
  </si>
  <si>
    <t>Davis</t>
  </si>
  <si>
    <t>Yolo</t>
  </si>
  <si>
    <t>100+; ~300</t>
  </si>
  <si>
    <t>https://twitter.com/Cati_Fu/status/1146171070975598592</t>
  </si>
  <si>
    <t>Families Belong Together</t>
  </si>
  <si>
    <t>https://twitter.com/inclusionchick/status/1146166538367410176</t>
  </si>
  <si>
    <t>https://www.facebook.com/events/1325525950937350/?active_tab=about</t>
  </si>
  <si>
    <t>https://twitter.com/FF_I_YOLO/status/1146189953916735489</t>
  </si>
  <si>
    <t>Erie</t>
  </si>
  <si>
    <t>Poor People's Campaign</t>
  </si>
  <si>
    <t>Progressive Agenda</t>
  </si>
  <si>
    <t>Albuquerque</t>
  </si>
  <si>
    <t>5441 Watson Drive SE</t>
  </si>
  <si>
    <t>NM</t>
  </si>
  <si>
    <t>Dayton</t>
  </si>
  <si>
    <t>https://nam01.safelinks.protection.outlook.com/?url=https%3A%2F%2Fwww.goerie.com%2Fnews%2F20190708%2Fcommunity-college-health-care-top-erie-march-concerns&amp;data=02%7C01%7Cjeremy.pressman%40uconn.edu%7C0e9477e9ea4346e0c3c108d70424caf2%7C17f1a87e2a254eaab9df9d439034b080%7C0%7C0%7C636982428388271242&amp;sdata=RTw9NfQHohKDyiNYJecTwvnfmuMPewtKhp4ziD6atqw%3D&amp;reserved=0</t>
  </si>
  <si>
    <t>outside office of US Rep. Mike Turner</t>
  </si>
  <si>
    <t>NM - Albuquerque</t>
  </si>
  <si>
    <t>Montgomery</t>
  </si>
  <si>
    <t>OH</t>
  </si>
  <si>
    <t>https://twitter.com/DSA_Dayton/status/1146098392994582528</t>
  </si>
  <si>
    <t>FB: 418</t>
  </si>
  <si>
    <t>Three Sisters Collective; RAICES</t>
  </si>
  <si>
    <t>De Pere</t>
  </si>
  <si>
    <t>outside office of US Rep. Mike Gallagher</t>
  </si>
  <si>
    <t>Brown</t>
  </si>
  <si>
    <t>WI</t>
  </si>
  <si>
    <t>count video</t>
  </si>
  <si>
    <t>https://www.facebook.com/events/443101756269001/</t>
  </si>
  <si>
    <t>https://twitter.com/ErinnKTaylor/status/1146108257922158593</t>
  </si>
  <si>
    <t>Alexandria</t>
  </si>
  <si>
    <t>Market Square</t>
  </si>
  <si>
    <t>VA - Alexandria</t>
  </si>
  <si>
    <t>https://twitter.com/texasdawn543/status/1146102167012614146</t>
  </si>
  <si>
    <t>Battle Creek Pride</t>
  </si>
  <si>
    <t>Pro LGBTQ</t>
  </si>
  <si>
    <t>https://nam01.safelinks.protection.outlook.com/?url=https%3A%2F%2Fwww.battlecreekenquirer.com%2Fstory%2Fnews%2F2019%2F07%2F08%2Fbattle-creeks-rainbow-crosswalks-draw-protesters-supporters%2F1675422001%2F&amp;data=02%7C01%7Cjeremy.pressman%40uconn.edu%7C0e9477e9ea4346e0c3c108d70424caf2%7C17f1a87e2a254eaab9df9d439034b080%7C0%7C0%7C636982428388271242&amp;sdata=kg2PqZpqjVWnmMFmFkSnyw%2FRZH3ZiF2gwN2zcsHtam8%3D&amp;reserved=0</t>
  </si>
  <si>
    <t>FB: 77</t>
  </si>
  <si>
    <t>vigil; rally</t>
  </si>
  <si>
    <t>https://www.facebook.com/events/631773920659954/</t>
  </si>
  <si>
    <t>https://twitter.com/suzuhiggins/status/1146135699395006464</t>
  </si>
  <si>
    <t>Alpena</t>
  </si>
  <si>
    <t>NOAA riverside parking lot to Court House</t>
  </si>
  <si>
    <t>MI - Alpina</t>
  </si>
  <si>
    <t>Des Moines</t>
  </si>
  <si>
    <t>Polk</t>
  </si>
  <si>
    <t>https://twitter.com/MicheleBrazelt1/status/1146102199543574528</t>
  </si>
  <si>
    <t>ANTI LGBTQ</t>
  </si>
  <si>
    <t>about 100</t>
  </si>
  <si>
    <t>People for Social Justice; League of Women Voters of Alpena County</t>
  </si>
  <si>
    <t>march; vigil</t>
  </si>
  <si>
    <t>https://www.facebook.com/events/2079511265685583/</t>
  </si>
  <si>
    <t>Dobbs Ferry</t>
  </si>
  <si>
    <t xml:space="preserve">Westchester </t>
  </si>
  <si>
    <t>nearly 100</t>
  </si>
  <si>
    <t>https://twitter.com/SethSchori/status/1146100482471026688</t>
  </si>
  <si>
    <t>https://www.thealpenanews.com/news/local-news/2019/07/100-protest-immigration-detention-centers/</t>
  </si>
  <si>
    <t>El Cajon</t>
  </si>
  <si>
    <t>in front of US Rep. Duncan Hunter's office</t>
  </si>
  <si>
    <t>San Diego</t>
  </si>
  <si>
    <t>St. Louis Park</t>
  </si>
  <si>
    <t>150-200</t>
  </si>
  <si>
    <t>Nearly 100</t>
  </si>
  <si>
    <t>Move On</t>
  </si>
  <si>
    <t>Alpharetta</t>
  </si>
  <si>
    <t>Encore Parkway Bridge over GA 400</t>
  </si>
  <si>
    <t>https://twitter.com/R8derMike/status/1146187068499877888</t>
  </si>
  <si>
    <t>General Public</t>
  </si>
  <si>
    <t>Pledge of Allegiance should be said before town council meetings</t>
  </si>
  <si>
    <t>Public Forum</t>
  </si>
  <si>
    <t>GA - Alpharetta - Encore Parkway Overpass Across GA 400</t>
  </si>
  <si>
    <t>https://nam01.safelinks.protection.outlook.com/?url=http%3A%2F%2Fwww.startribune.com%2Fst-louis-park-city-council-expected-to-renew-discussion-on-saying-the-pledge-of-allegiance-at-its-meetings%2F512420812%2F&amp;data=02%7C01%7Cjeremy.pressman%40uconn.edu%7C0e9477e9ea4346e0c3c108d70424caf2%7C17f1a87e2a254eaab9df9d439034b080%7C0%7C0%7C636982428388281239&amp;sdata=Nv9FLs4JslHkLg8XnKcdRv8l%2B1Me%2F0NviJVG5C739bc%3D&amp;reserved=0</t>
  </si>
  <si>
    <t>FB: 237</t>
  </si>
  <si>
    <t>No Safe Seats</t>
  </si>
  <si>
    <t>Elizabeth</t>
  </si>
  <si>
    <t>outside ICE facility</t>
  </si>
  <si>
    <t>Union</t>
  </si>
  <si>
    <t>something like 300</t>
  </si>
  <si>
    <t>https://www.facebook.com/events/465133424055834/</t>
  </si>
  <si>
    <t>https://twitter.com/sergiosiano92/status/1146095276534489089</t>
  </si>
  <si>
    <t>https://twitter.com/dana_oz_vo/status/1149841961563631616</t>
  </si>
  <si>
    <t>https://twitter.com/mattjdeen/status/1146231860529422338</t>
  </si>
  <si>
    <t>American Muslims for Palestine</t>
  </si>
  <si>
    <t>Israel Palestine Peace</t>
  </si>
  <si>
    <t>Speaking Event</t>
  </si>
  <si>
    <t>https://nam01.safelinks.protection.outlook.com/?url=https%3A%2F%2Fwww.middleeasteye.net%2Fnews%2Fchristian-zionists-praise-trump-Israel-support-DC-conference&amp;data=02%7C01%7Cjeremy.pressman%40uconn.edu%7C0e9477e9ea4346e0c3c108d70424caf2%7C17f1a87e2a254eaab9df9d439034b080%7C0%7C0%7C636982428388281239&amp;sdata=HnpJAYa15IsX6e5U0TCsoKVudJQl1NEHomhVjTor3I8%3D&amp;reserved=0</t>
  </si>
  <si>
    <t>Altadena</t>
  </si>
  <si>
    <t>Altadena Community Church UCC</t>
  </si>
  <si>
    <t>Eugene</t>
  </si>
  <si>
    <t>Lane</t>
  </si>
  <si>
    <t>https://twitter.com/RonWyden/status/1146188872214183938</t>
  </si>
  <si>
    <t>CA - ALtadena</t>
  </si>
  <si>
    <t>https://twitter.com/UnreqalMMalone/status/1146235589370376192</t>
  </si>
  <si>
    <t>300+</t>
  </si>
  <si>
    <t>State Capitol</t>
  </si>
  <si>
    <t>Conf. Flag should be allowed/embraced</t>
  </si>
  <si>
    <t>Flagstaff</t>
  </si>
  <si>
    <t>https://nam01.safelinks.protection.outlook.com/?url=https%3A%2F%2Fwww.thestate.com%2Fnews%2Fpolitics-government%2Farticle232407362.html&amp;data=02%7C01%7Cjeremy.pressman%40uconn.edu%7C0e9477e9ea4346e0c3c108d70424caf2%7C17f1a87e2a254eaab9df9d439034b080%7C0%7C0%7C636982428388291230&amp;sdata=SGP8Spxlh8O%2F6NFRBMtewwBdkNrXlCjGi%2BBnUtpHVyI%3D&amp;reserved=0</t>
  </si>
  <si>
    <t>Coconino</t>
  </si>
  <si>
    <t>AZ</t>
  </si>
  <si>
    <t>https://twitter.com/LizzyDbrink/status/1146134077168218112</t>
  </si>
  <si>
    <t>https://www.facebook.com/events/1607429452723255/permalink/1607429459389921</t>
  </si>
  <si>
    <t>Fort Worth</t>
  </si>
  <si>
    <t>outside US Rep. Kay Granger's office</t>
  </si>
  <si>
    <t xml:space="preserve">Tarrant </t>
  </si>
  <si>
    <t>IN</t>
  </si>
  <si>
    <t>https://twitter.com/indivisibletx24/status/1146067600150937600</t>
  </si>
  <si>
    <t>https://twitter.com/LaDeziree/status/1149897201218248704</t>
  </si>
  <si>
    <t>Garden City</t>
  </si>
  <si>
    <t>https://nam01.safelinks.protection.outlook.com/?url=http%3A%2F%2Fwww.liherald.com%2Foysterbay%2Fstories%2Fon-july-12-march-for-immigrants-liberty-and-justice%2C116300&amp;data=02%7C01%7Cjeremy.pressman%40uconn.edu%7C0e9477e9ea4346e0c3c108d70424caf2%7C17f1a87e2a254eaab9df9d439034b080%7C0%7C0%7C636982428388291230&amp;sdata=3okDxXEsRHOGvGD%2BFizHE8biKC0CV5U%2F5AptiKqJ%2Fys%3D&amp;reserved=0</t>
  </si>
  <si>
    <t>Amarillo</t>
  </si>
  <si>
    <t>601 S Buchanan St</t>
  </si>
  <si>
    <t>TX - Amarillo</t>
  </si>
  <si>
    <t>Franklin</t>
  </si>
  <si>
    <t>outside US Rep. Trey's office</t>
  </si>
  <si>
    <t>Johnson</t>
  </si>
  <si>
    <t>https://twitter.com/Nate_Powell_Art/status/1146128581732556801</t>
  </si>
  <si>
    <t>FB: 10</t>
  </si>
  <si>
    <t>https://www.facebook.com/events/326292748246283/</t>
  </si>
  <si>
    <t>Fullerton</t>
  </si>
  <si>
    <t>Outside office of Rep. Gil Cisneros</t>
  </si>
  <si>
    <t>Orange</t>
  </si>
  <si>
    <t>https://www.hub-la.com/news/protests-demanding-closure-of-migrant-detention-camps-scheduled-for-southland/</t>
  </si>
  <si>
    <t>DeKalb</t>
  </si>
  <si>
    <t>Memorial Park</t>
  </si>
  <si>
    <t>Amherst</t>
  </si>
  <si>
    <t>300 N Forest Road</t>
  </si>
  <si>
    <t>General Protestors, Local organizers</t>
  </si>
  <si>
    <t>North Presbyterian Church; Lights for Liberty</t>
  </si>
  <si>
    <t>https://nam01.safelinks.protection.outlook.com/?url=https%3A%2F%2Fwww.daily-chronicle.com%2F2019%2F07%2F05%2Fborder-detention-vigil-set-for-friday-to-protest-u-s-actions%2Faddorsf%2F&amp;data=02%7C01%7Cjeremy.pressman%40uconn.edu%7C0e9477e9ea4346e0c3c108d70424caf2%7C17f1a87e2a254eaab9df9d439034b080%7C0%7C0%7C636982428388301223&amp;sdata=M5u8F4DhA7IASiJcOWuuCUmJ4Uw1LN7issulD5piGH4%3D&amp;reserved=0</t>
  </si>
  <si>
    <t>Immigration; For compassionate immigration; Families</t>
  </si>
  <si>
    <t>Glendale</t>
  </si>
  <si>
    <t>Maricopa</t>
  </si>
  <si>
    <t>https://twitter.com/RachelWoolley83/status/1146185792710012929</t>
  </si>
  <si>
    <t>https://buffalonews.com/2019/07/05/amherst-church-to-hold-protest-over-conditions-at-border-detention-centers/</t>
  </si>
  <si>
    <t>Greenville</t>
  </si>
  <si>
    <t>https://twitter.com/PaulineHill01/status/1146113452060106752</t>
  </si>
  <si>
    <t>Harrisburg</t>
  </si>
  <si>
    <t>capitol</t>
  </si>
  <si>
    <t>Dauphin</t>
  </si>
  <si>
    <t>about 3 dozen</t>
  </si>
  <si>
    <t>Hollidaysburg</t>
  </si>
  <si>
    <t>Blair County Courthouse</t>
  </si>
  <si>
    <t>https://www.pennlive.com/news/2019/07/protesters-demand-closure-of-border-detention-camps-as-trump-warns-of-massive-raids.html</t>
  </si>
  <si>
    <t>Lights for Liberty</t>
  </si>
  <si>
    <t>https://nam01.safelinks.protection.outlook.com/?url=http%3A%2F%2Fwww.altoonamirror.com%2Fnews%2Flocal-news%2F2019%2F07%2Fvigil-set-to-protest-asylum-issue%2F&amp;data=02%7C01%7Cjeremy.pressman%40uconn.edu%7C0e9477e9ea4346e0c3c108d70424caf2%7C17f1a87e2a254eaab9df9d439034b080%7C0%7C0%7C636982428388301223&amp;sdata=nEe7dcYMMdBAIRIIo0bLZXt%2BqanBqTGTJ2tNQ2lGWhs%3D&amp;reserved=0</t>
  </si>
  <si>
    <t>Andover</t>
  </si>
  <si>
    <t>Shawsheen Square</t>
  </si>
  <si>
    <t>Hilliard</t>
  </si>
  <si>
    <t>Outside office of US Rep. Steve Stivers</t>
  </si>
  <si>
    <t>MA - Andover</t>
  </si>
  <si>
    <t>https://twitter.com/mmynatt/status/1146123887006105600</t>
  </si>
  <si>
    <t>FB: 41</t>
  </si>
  <si>
    <t>Merrimack Valley Shows Up for Racial and Social Justice</t>
  </si>
  <si>
    <t>detention center</t>
  </si>
  <si>
    <t>Harris</t>
  </si>
  <si>
    <t>The Woodlands</t>
  </si>
  <si>
    <t>https://www.facebook.com/events/2264278723822440/</t>
  </si>
  <si>
    <t>https://twitter.com/PSR_Houston/status/1145117199633453056</t>
  </si>
  <si>
    <t>https://nam01.safelinks.protection.outlook.com/?url=https%3A%2F%2Fwww.chron.com%2Fneighborhood%2Fwoodlands%2Fnews%2Farticle%2FAnti-detention-center-protest-set-for-Friday-near-14079905.php&amp;data=02%7C01%7Cjeremy.pressman%40uconn.edu%7C0e9477e9ea4346e0c3c108d70424caf2%7C17f1a87e2a254eaab9df9d439034b080%7C0%7C0%7C636982428388301223&amp;sdata=2qkuG3eavrglAIBv1UyXWbn%2FfmhjJwBqUxz0Gus4AmA%3D&amp;reserved=0</t>
  </si>
  <si>
    <t>Huntington Beach</t>
  </si>
  <si>
    <t>Angel Camp</t>
  </si>
  <si>
    <t>pier</t>
  </si>
  <si>
    <t>corners of highway 4 and 49</t>
  </si>
  <si>
    <t>Ca - Angel camp</t>
  </si>
  <si>
    <t>https://twitter.com/everybodyzzmama/status/1146175307646287872</t>
  </si>
  <si>
    <t>FB: 5</t>
  </si>
  <si>
    <t>Indianapolis</t>
  </si>
  <si>
    <t>in front of US Sen. Todd Young's office</t>
  </si>
  <si>
    <t>https://www.facebook.com/events/845451475854665/</t>
  </si>
  <si>
    <t>Marion</t>
  </si>
  <si>
    <t>easily more than 50 people</t>
  </si>
  <si>
    <t>Salisbury</t>
  </si>
  <si>
    <t>https://twitter.com/GraceKozak/status/1146095962722643969</t>
  </si>
  <si>
    <t>https://nam01.safelinks.protection.outlook.com/?url=https%3A%2F%2Fwww.salisburypost.com%2F2019%2F07%2F08%2Fsalisbury-vigil-of-solidarity-to-protest-inhumane-conditions-faced-by-migrants%2F&amp;data=02%7C01%7Cjeremy.pressman%40uconn.edu%7C0e9477e9ea4346e0c3c108d70424caf2%7C17f1a87e2a254eaab9df9d439034b080%7C0%7C0%7C636982428388311214&amp;sdata=MElxA7pWH1OMhswtWtoKLF34x7H8aO1CQ5Sd%2FJrIgn0%3D&amp;reserved=0</t>
  </si>
  <si>
    <t>weekly event</t>
  </si>
  <si>
    <t>Ann Arbor</t>
  </si>
  <si>
    <t>https://twitter.com/laurenechapman_/status/1146091772516417542</t>
  </si>
  <si>
    <t>Federal building</t>
  </si>
  <si>
    <t>MI - Ann Arbor - Federal Bldg</t>
  </si>
  <si>
    <t>Irvine</t>
  </si>
  <si>
    <t>Outside office of Rep. Katie Porter</t>
  </si>
  <si>
    <t>800ish; hundreds</t>
  </si>
  <si>
    <t>https://www.facebook.com/events/2365990303462262/</t>
  </si>
  <si>
    <t>Tampa</t>
  </si>
  <si>
    <t>Ybor City</t>
  </si>
  <si>
    <t>https://twitter.com/chellestrow/status/1146157130916872192</t>
  </si>
  <si>
    <t>https://nam01.safelinks.protection.outlook.com/?url=https%3A%2F%2Fwww.cltampa.com%2Fnews-views%2Flocal-news%2Farticle%2F21076209%2Ftampas-lights-for-liberty-immigration-march-happens-in-ybor-city-on-friday&amp;data=02%7C01%7Cjeremy.pressman%40uconn.edu%7C0e9477e9ea4346e0c3c108d70424caf2%7C17f1a87e2a254eaab9df9d439034b080%7C0%7C0%7C636982428388311214&amp;sdata=1Axnh5AcxIw6f5YiWSdeRl1aRCPOtHA7tmuMKFu2alE%3D&amp;reserved=0</t>
  </si>
  <si>
    <t>https://twitter.com/IndivisSoGenCo/status/1149990025523879938</t>
  </si>
  <si>
    <t>Kingston</t>
  </si>
  <si>
    <t>outside office of US Rep. Delgado</t>
  </si>
  <si>
    <t>https://twitter.com/jeffkisseloff/status/1146094589356457984</t>
  </si>
  <si>
    <t>https://www.michigandaily.com/section/government/hundreds-protest-immigration-detention-camps-walk-through-downtown-carrying-</t>
  </si>
  <si>
    <t>Laguna Beach</t>
  </si>
  <si>
    <t>main beach</t>
  </si>
  <si>
    <t>https://twitter.com/ocsigncompany/status/1146233672586158081</t>
  </si>
  <si>
    <t>Annapolis</t>
  </si>
  <si>
    <t>Morgan Hill</t>
  </si>
  <si>
    <t>Whitmore Park</t>
  </si>
  <si>
    <t>MD - Annapolis</t>
  </si>
  <si>
    <t>https://nam01.safelinks.protection.outlook.com/?url=https%3A%2F%2Fwww.morganhilltimes.com%2F2019%2F07%2F08%2Flocals-to-protest-detention-centers-july-12%2F&amp;data=02%7C01%7Cjeremy.pressman%40uconn.edu%7C0e9477e9ea4346e0c3c108d70424caf2%7C17f1a87e2a254eaab9df9d439034b080%7C0%7C0%7C636982428388321213&amp;sdata=ofGRPBOnxFe5HWK8EyM1oyAdZW2ALkMa9M4vIKgzqxY%3D&amp;reserved=0</t>
  </si>
  <si>
    <t>Las Cruces</t>
  </si>
  <si>
    <t>https://twitter.com/cwisenews/status/1146090788947996672</t>
  </si>
  <si>
    <t>Maybe 60-75</t>
  </si>
  <si>
    <t>March On Maryland</t>
  </si>
  <si>
    <t>https://www.facebook.com/events/358170884846094/</t>
  </si>
  <si>
    <t>Leesburg</t>
  </si>
  <si>
    <t>30 to 40</t>
  </si>
  <si>
    <t>https://twitter.com/DOlivani/status/1146121251326431234</t>
  </si>
  <si>
    <t>https://twitter.com/lisa_b_davidson/status/1149808960012193792</t>
  </si>
  <si>
    <t>Outside office of Rep. Karen Bass</t>
  </si>
  <si>
    <t>For Confederate Symbol</t>
  </si>
  <si>
    <t>https://nam01.safelinks.protection.outlook.com/?url=https%3A%2F%2Fwww.thestate.com%2Fnews%2Fpolitics-government%2Farticle232407362.html&amp;data=02%7C01%7Cjeremy.pressman%40uconn.edu%7C0e9477e9ea4346e0c3c108d70424caf2%7C17f1a87e2a254eaab9df9d439034b080%7C0%7C0%7C636982428388321213&amp;sdata=uUC3%2BSEVR3KwbkmPdTo%2Bxitc49HkvJCGJoRGdlih9ns%3D&amp;reserved=0</t>
  </si>
  <si>
    <t>https://twitter.com/lisa_b_davidson/status/1149819873649975297</t>
  </si>
  <si>
    <t>Louisville</t>
  </si>
  <si>
    <t>Federal Courthouse; US Sen. Mitch McConnell's office; 601 West Broadway</t>
  </si>
  <si>
    <t>KY</t>
  </si>
  <si>
    <t>Anniston</t>
  </si>
  <si>
    <t>Federal Courthouse</t>
  </si>
  <si>
    <t>https://twitter.com/MAF_Louisville/status/1145828761889361922</t>
  </si>
  <si>
    <t>AL - Anniston</t>
  </si>
  <si>
    <t>about 60</t>
  </si>
  <si>
    <t>Manchester</t>
  </si>
  <si>
    <t>Lights for Liberty, Anniston</t>
  </si>
  <si>
    <t>NH</t>
  </si>
  <si>
    <t>Shakopee</t>
  </si>
  <si>
    <t>https://www.facebook.com/events/402695017009287/</t>
  </si>
  <si>
    <t>https://twitter.com/RightsNH/status/1146098924001869824</t>
  </si>
  <si>
    <t>Amazon Workers</t>
  </si>
  <si>
    <t>Collective Bargaining Rights for Amazon Workers</t>
  </si>
  <si>
    <t>https://nam01.safelinks.protection.outlook.com/?url=https%3A%2F%2Fwww.cbsnews.com%2Fnews%2Famazon-prime-day-2019-workers-plan-prime-day-protest-over-work-conditions-at-warehouse-in-minnesota%2F&amp;data=02%7C01%7Cjeremy.pressman%40uconn.edu%7C0e9477e9ea4346e0c3c108d70424caf2%7C17f1a87e2a254eaab9df9d439034b080%7C0%7C0%7C636982428388331207&amp;sdata=k2a4EU1Hh1VfCNLrNnSLCmYtMblf%2FAlSULYpWBuIOfA%3D&amp;reserved=0</t>
  </si>
  <si>
    <t>https://twitter.com/EsqPhillips/status/1146074059471540226</t>
  </si>
  <si>
    <t>https://twitter.com/drdia/status/1149891789215678465</t>
  </si>
  <si>
    <t>https://www.annistonstar.com/slideshows/lights-for-liberty-candlelight-vigil-at-the-federal-courthouse-in/collection_0d649170-a515-11e9-bd1d-5bc1b9c2d5d9.html?utm_medium=social&amp;utm_source=facebook&amp;utm_campaign=user-share#18</t>
  </si>
  <si>
    <t>Miami</t>
  </si>
  <si>
    <t>outside US Sen Rubio's office</t>
  </si>
  <si>
    <t>https://twitter.com/dazyjane410/status/1146096358014816256</t>
  </si>
  <si>
    <t>San Francisco</t>
  </si>
  <si>
    <t>Speaker Pelosi's Office</t>
  </si>
  <si>
    <t>Milwaukee</t>
  </si>
  <si>
    <t>Never Again Action</t>
  </si>
  <si>
    <t>Blockade/ Public Disturbance</t>
  </si>
  <si>
    <t>hundreds</t>
  </si>
  <si>
    <t>https://twitter.com/jimbretzke/status/1146105771861696518</t>
  </si>
  <si>
    <t>https://nam01.safelinks.protection.outlook.com/?url=https%3A%2F%2Fwww.dailycal.org%2F2019%2F07%2F08%2F500-people-protest-border-detention-centers-at-house-speaker-nancy-pelosis-office%2F&amp;data=02%7C01%7Cjeremy.pressman%40uconn.edu%7C0e9477e9ea4346e0c3c108d70424caf2%7C17f1a87e2a254eaab9df9d439034b080%7C0%7C0%7C636982428388331207&amp;sdata=uZJyB0%2F44Chq05izZGWbKY3AYT%2Ftnyt1Mc932fiW1dc%3D&amp;reserved=0</t>
  </si>
  <si>
    <t>Appleton</t>
  </si>
  <si>
    <t>Houdini Plaza</t>
  </si>
  <si>
    <t>WI - Appleton - Fox Valley</t>
  </si>
  <si>
    <t>https://twitter.com/voces_milwaukee/status/1146102943583789057</t>
  </si>
  <si>
    <t>a few hundred</t>
  </si>
  <si>
    <t>Mineola</t>
  </si>
  <si>
    <t>Nassau County Courthouse</t>
  </si>
  <si>
    <t>One Love - Wellness Center</t>
  </si>
  <si>
    <t>https://twitter.com/NathanStange/status/1146173588610961413</t>
  </si>
  <si>
    <t>Count video</t>
  </si>
  <si>
    <t>Stop Gun Violence</t>
  </si>
  <si>
    <t>https://nam01.safelinks.protection.outlook.com/?url=https%3A%2F%2Fwww.nbc12.com%2F2019%2F07%2F08%2Fcentral-virginia-officials-hold-stop-gun-violence-rally%2F&amp;data=02%7C01%7Cjeremy.pressman%40uconn.edu%7C0e9477e9ea4346e0c3c108d70424caf2%7C17f1a87e2a254eaab9df9d439034b080%7C0%7C0%7C636982428388341199&amp;sdata=%2FfCHERY7WctCP5ZWwdXASUZgFCXZyXeGHJfp8VFyc4M%3D&amp;reserved=0</t>
  </si>
  <si>
    <t>https://twitter.com/IndivisibleRVC/status/1146138423608188928</t>
  </si>
  <si>
    <t>https://www.facebook.com/events/498034334275516/</t>
  </si>
  <si>
    <t>Minneapolis</t>
  </si>
  <si>
    <t>https://www.wbay.com/content/news/Vigil-held-in-Appleton-to-protest-southern-border-detention-centers--512667921.html</t>
  </si>
  <si>
    <t>https://twitter.com/NickGjerde/status/1146110909758287874</t>
  </si>
  <si>
    <t>Miramar</t>
  </si>
  <si>
    <t>ICE facility</t>
  </si>
  <si>
    <t>Showing Up for Racial Justice</t>
  </si>
  <si>
    <t>Civil Rights, Racial Justice, Against Confederate Symbol</t>
  </si>
  <si>
    <t>https://nam01.safelinks.protection.outlook.com/?url=https%3A%2F%2Fwww.greenvilleonline.com%2Fstory%2Fnews%2F2019%2F06%2F21%2Fsc-racial-justice-group-rally-replace-confederate-flag-supporters%2F1523200001%2F&amp;data=02%7C01%7Cjeremy.pressman%40uconn.edu%7C0e9477e9ea4346e0c3c108d70424caf2%7C17f1a87e2a254eaab9df9d439034b080%7C0%7C0%7C636982428388351196&amp;sdata=90kajWdKxJY4cEIos4GkW3P%2Bbr0d4HKnDtbxy3whuU4%3D&amp;reserved=0</t>
  </si>
  <si>
    <t>https://twitter.com/tomaskenn/status/1146077538025988103</t>
  </si>
  <si>
    <t>Arlington</t>
  </si>
  <si>
    <t>DREAM Sculpture; SW corner of Abram and Pecan St</t>
  </si>
  <si>
    <t>TX - Arlington</t>
  </si>
  <si>
    <t>Morris</t>
  </si>
  <si>
    <t>outside public library</t>
  </si>
  <si>
    <t>over 60</t>
  </si>
  <si>
    <t>https://twitter.com/IndivisiMorris/status/1146211273824231424</t>
  </si>
  <si>
    <t>FB: 39</t>
  </si>
  <si>
    <t>St. Alban's Episcopal Church</t>
  </si>
  <si>
    <t>https://www.facebook.com/events/316662909219831/</t>
  </si>
  <si>
    <t>https://www.stevenscountytimes.com/news/4632972-morris-protesters-join-nationwide-rally-against-ice-detention-centers#.XRwUGt1SpxU.twitter</t>
  </si>
  <si>
    <t>Gainsville</t>
  </si>
  <si>
    <t>About 12</t>
  </si>
  <si>
    <t>Arlington Heights</t>
  </si>
  <si>
    <t>Against utility Price Hike</t>
  </si>
  <si>
    <t>Arlington Heights Train Station</t>
  </si>
  <si>
    <t>IL - Arlington Heights</t>
  </si>
  <si>
    <t>https://nam01.safelinks.protection.outlook.com/?url=https%3A%2F%2Fwww.alligator.org%2Fmultimedia%2Fgainesville-citizens-protest-gru-price-hikes%2Fcollection_2ba61a12-a765-11e9-a82b-73caf596a621.html&amp;data=02%7C01%7Cjeremy.pressman%40uconn.edu%7C0ace5cbfbf3f4a67a07f08d70a5fbe7f%7C17f1a87e2a254eaab9df9d439034b080%7C0%7C0%7C636989278651395270&amp;sdata=iVHCFFPfGxIUr9znP7YqXlAn0YLgjQK7XEsHpVfDnto%3D&amp;reserved=0</t>
  </si>
  <si>
    <t>Mount Prospect</t>
  </si>
  <si>
    <t>https://twitter.com/caro_88_/status/1146407587002441728</t>
  </si>
  <si>
    <t>https://www.facebook.com/events/3380997878592450/</t>
  </si>
  <si>
    <t>New Orleans</t>
  </si>
  <si>
    <t>Federal Building</t>
  </si>
  <si>
    <t>https://twitter.com/arkhmommy/status/1149930822922899457</t>
  </si>
  <si>
    <t>https://twitter.com/RevMelanieNOLA/status/1146105056594419714</t>
  </si>
  <si>
    <t>Hudson</t>
  </si>
  <si>
    <t>https://www.dailyherald.com/news/20190712/protesters-line-arlington-heights-road-over-migrant-conditions-near-us-mexico-border</t>
  </si>
  <si>
    <t>https://nam01.safelinks.protection.outlook.com/?url=https%3A%2F%2Fwww.communityadvocate.com%2F2019%2F07%2F16%2Fresidents-protest-u-s-immigration-practices%2F&amp;data=02%7C01%7Cjeremy.pressman%40uconn.edu%7C0ace5cbfbf3f4a67a07f08d70a5fbe7f%7C17f1a87e2a254eaab9df9d439034b080%7C0%7C0%7C636989278651405264&amp;sdata=iWCqn%2FNatP7%2BrdpdtVmu3mvZkNObxZsG2V2v8OZ8pLs%3D&amp;reserved=0</t>
  </si>
  <si>
    <t>Middle Collegiate Church, East Village, Manhattan</t>
  </si>
  <si>
    <t>na; more than 600</t>
  </si>
  <si>
    <t>https://twitter.com/B52Malmet/status/1146096539888181253</t>
  </si>
  <si>
    <t>Arroyo Grande</t>
  </si>
  <si>
    <t>Heritage Square</t>
  </si>
  <si>
    <t>CA - Arroyo Grande - Heritage Square</t>
  </si>
  <si>
    <t>https://twitter.com/B52Malmet/status/1146173013441884161</t>
  </si>
  <si>
    <t>FB: 132</t>
  </si>
  <si>
    <t>https://twitter.com/RevJacquiLewis/status/1146193768766464000</t>
  </si>
  <si>
    <t>Asheville</t>
  </si>
  <si>
    <t>Vance Monument</t>
  </si>
  <si>
    <t>Weatherford</t>
  </si>
  <si>
    <t>Cherry Park</t>
  </si>
  <si>
    <t>NC - Asheville</t>
  </si>
  <si>
    <t>https://nam01.safelinks.protection.outlook.com/?url=https%3A%2F%2Fwww.weatherforddemocrat.com%2Fnews%2Flocal_news%2Flights-for-liberty-vigil-draws-people-to-protest-migrant-detention%2Farticle_5b119efa-dc5b-5b03-961a-06e90209f9ec.html&amp;data=02%7C01%7Cjeremy.pressman%40uconn.edu%7C0ace5cbfbf3f4a67a07f08d70a5fbe7f%7C17f1a87e2a254eaab9df9d439034b080%7C0%7C0%7C636989278651405264&amp;sdata=Hu3Lthjf8BdR%2FLMAL%2FDyfnwpNqUZvgBE20%2FUgyrMCrs%3D&amp;reserved=0</t>
  </si>
  <si>
    <t>619 Lorimer St; Brooklyn; outside US Rep Maloney office</t>
  </si>
  <si>
    <t>https://twitter.com/WritingLiYakira/status/1146113116150910977</t>
  </si>
  <si>
    <t>around 500</t>
  </si>
  <si>
    <t>https://www.facebook.com/events/2416967011716739/</t>
  </si>
  <si>
    <t>US Rep. Max Rose’s Brooklyn office; 8203 3rd Ave.</t>
  </si>
  <si>
    <t>nearly 200</t>
  </si>
  <si>
    <t>https://www.wendybrandes.com/blog/2019/07/closethecamps-take-to-the-streets-on-july-2/</t>
  </si>
  <si>
    <t>size mentioned on FB event page</t>
  </si>
  <si>
    <t>Ashland</t>
  </si>
  <si>
    <t>Ashland Plaza</t>
  </si>
  <si>
    <t>OR - Ashland</t>
  </si>
  <si>
    <t>https://twitter.com/mcnelis/status/1146131054048055296</t>
  </si>
  <si>
    <t>Whidby Island</t>
  </si>
  <si>
    <t>https://twitter.com/Natalie_DeVito/status/1146236795681738755</t>
  </si>
  <si>
    <t>https://nam01.safelinks.protection.outlook.com/?url=http%3A%2F%2Fwww.southwhidbeyrecord.com%2Fnews%2Fislanders-join-protest-against-detention-centers%2F&amp;data=02%7C01%7Cjeremy.pressman%40uconn.edu%7C0ace5cbfbf3f4a67a07f08d70a5fbe7f%7C17f1a87e2a254eaab9df9d439034b080%7C0%7C0%7C636989278651415259&amp;sdata=5fIvHOBMM0xepZ%2BVvsKa6BFpZpUEI8E6nQb8p0PZn0s%3D&amp;reserved=0</t>
  </si>
  <si>
    <t>Oregon District 2- Indivisible</t>
  </si>
  <si>
    <t>https://www.facebook.com/events/424675348119327/</t>
  </si>
  <si>
    <t>outside US Senator Chuck Schumer’s home; 9 Prospect Park West</t>
  </si>
  <si>
    <t>https://twitter.com/DreagleMan/status/1149894163539742722</t>
  </si>
  <si>
    <t>https://twitter.com/bkindivisible/status/1146180434977538048</t>
  </si>
  <si>
    <t>Pearson Plaza</t>
  </si>
  <si>
    <t>WI - Ashland</t>
  </si>
  <si>
    <t>Marysville</t>
  </si>
  <si>
    <t>Yuba County Superior Court</t>
  </si>
  <si>
    <t>Pro immigration</t>
  </si>
  <si>
    <t>https://nam01.safelinks.protection.outlook.com/?url=https%3A%2F%2Fwww.appeal-democrat.com%2Fnews%2Fpeople-protest-conditions-of-immigration-detainees%2Farticle_0189cf92-a785-11e9-a3b9-93e88c798538.html&amp;data=02%7C01%7Cjeremy.pressman%40uconn.edu%7C0ace5cbfbf3f4a67a07f08d70a5fbe7f%7C17f1a87e2a254eaab9df9d439034b080%7C0%7C0%7C636989278651415259&amp;sdata=8mGOSZ5NKjJ28cltyCvA1I%2F746iH1gdbqPZ3yZnbw3E%3D&amp;reserved=0</t>
  </si>
  <si>
    <t>Staten Island mall</t>
  </si>
  <si>
    <t>protest assaults</t>
  </si>
  <si>
    <t>https://www.silive.com/galleries/UAKBOXMNA5A4ZHHJLQMSEKXRSA/</t>
  </si>
  <si>
    <t>more than 80</t>
  </si>
  <si>
    <t>https://www.facebook.com/events/777092059372542/</t>
  </si>
  <si>
    <t>Oakland</t>
  </si>
  <si>
    <t>highway overpass</t>
  </si>
  <si>
    <t>https://twitter.com/NoPuppet_007/status/1146236061166653440</t>
  </si>
  <si>
    <t>Astoria</t>
  </si>
  <si>
    <t>Clatsop County Courthouse</t>
  </si>
  <si>
    <t>Orlando</t>
  </si>
  <si>
    <t>Big Tree Park</t>
  </si>
  <si>
    <t>FB: 12</t>
  </si>
  <si>
    <t>about 125; about 100</t>
  </si>
  <si>
    <t>Astoria OR Women's March</t>
  </si>
  <si>
    <t>Evergreen</t>
  </si>
  <si>
    <t>https://twitter.com/_lcoops/status/1146099275157463042</t>
  </si>
  <si>
    <t>https://www.kptv.com/news/more-than-people-gather-in-downtown-portland-to-protest-migrant/article_07c6a8b4-a58f-11e9-abdd-c7b620df7494.html</t>
  </si>
  <si>
    <t>https://nam01.safelinks.protection.outlook.com/?url=https%3A%2F%2Fwww.canyoncourier.com%2Fcontent%2Fevergreen-residents-protest-treatment-migrants&amp;data=02%7C01%7Cjeremy.pressman%40uconn.edu%7C0ace5cbfbf3f4a67a07f08d70a5fbe7f%7C17f1a87e2a254eaab9df9d439034b080%7C0%7C0%7C636989278651425253&amp;sdata=HRPKq7eYPYVg9B8P7flaYT1YQ3ZvPiDIFymMWu27RB0%3D&amp;reserved=0</t>
  </si>
  <si>
    <t>https://twitter.com/gemisura/status/1146099098031968256</t>
  </si>
  <si>
    <t>https://www.facebook.com/events/614642032378167/</t>
  </si>
  <si>
    <t>https://www.wesh.com/article/this-day-in-history-aviator-amelia-earhart-vanishes-over-the-pacific-ocean/28259645</t>
  </si>
  <si>
    <t>Athens</t>
  </si>
  <si>
    <t>Arch on Broad St, front of UGA</t>
  </si>
  <si>
    <t>Cedar Rapids</t>
  </si>
  <si>
    <t>GA - Athens</t>
  </si>
  <si>
    <t>Overland Park</t>
  </si>
  <si>
    <t>Against Climate Change</t>
  </si>
  <si>
    <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636989278651425253&amp;sdata=H5%2BG0XUkK3qATmkiStBNtDF4Kw3r91B7Y126P1tDFeM%3D&amp;reserved=0</t>
  </si>
  <si>
    <t>https://twitter.com/grammy_jules/status/1146126493371813888</t>
  </si>
  <si>
    <t>FB: 269</t>
  </si>
  <si>
    <t>https://twitter.com/museumuse/status/1146237327469101056</t>
  </si>
  <si>
    <t>https://www.facebook.com/events/659428207870864/</t>
  </si>
  <si>
    <t>Plaza Fiesta</t>
  </si>
  <si>
    <t>Palo Alto</t>
  </si>
  <si>
    <t>GA - Chamblee</t>
  </si>
  <si>
    <t>near Stanford University</t>
  </si>
  <si>
    <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636989278651435245&amp;sdata=qfunuoq7eKpRxn9Vq2XdYJYssMVkDOgZsT%2Fe%2FDNtE14%3D&amp;reserved=0</t>
  </si>
  <si>
    <t>FB: 627</t>
  </si>
  <si>
    <t>New Sanctuary Movement of Atlanta</t>
  </si>
  <si>
    <t>https://www.facebook.com/events/426317611554788/</t>
  </si>
  <si>
    <t>Panorama City</t>
  </si>
  <si>
    <t>Outside office of Rep. Tony Cardenas</t>
  </si>
  <si>
    <t>https://twitter.com/melimuses/status/1149853747666964482</t>
  </si>
  <si>
    <t>Atlantic City</t>
  </si>
  <si>
    <t>O'Donnel Memorial Park</t>
  </si>
  <si>
    <t>NJ - South Jersey</t>
  </si>
  <si>
    <t>Pasadena</t>
  </si>
  <si>
    <t xml:space="preserve">Outside office of Rep. </t>
  </si>
  <si>
    <t>Maui</t>
  </si>
  <si>
    <t>HI</t>
  </si>
  <si>
    <t>https://twitter.com/abc7carlos/status/1146135697062940673</t>
  </si>
  <si>
    <t>https://nam01.safelinks.protection.outlook.com/?url=http%3A%2F%2Fwww.presstelegram.com%2Fprotesters-ask-long-beach-to-address-safety-traffic-concerns-with-broadway-bike-lane-project&amp;data=02%7C01%7Cjeremy.pressman%40uconn.edu%7C0ace5cbfbf3f4a67a07f08d70a5fbe7f%7C17f1a87e2a254eaab9df9d439034b080%7C0%7C0%7C636989278651435245&amp;sdata=PkApIMqHb14ubNaje6Hrm9%2BQOlYkZmmen8YymfTT0Jk%3D&amp;reserved=0</t>
  </si>
  <si>
    <t>FB: 162</t>
  </si>
  <si>
    <t>South Jersey Faith Leaders Paying Attention</t>
  </si>
  <si>
    <t>Outside of US Sen. Toomey’s Philadelphia office; 2nd  and Chestnut</t>
  </si>
  <si>
    <t>https://twitter.com/chloe_resists/status/1146096103508652032</t>
  </si>
  <si>
    <t>https://www.facebook.com/events/2050344028601695/</t>
  </si>
  <si>
    <t>Phoenix</t>
  </si>
  <si>
    <t>outside ICE office; 2035 N Central Ave</t>
  </si>
  <si>
    <t>Auburn</t>
  </si>
  <si>
    <t>Robert Fox (City Council Candidate)</t>
  </si>
  <si>
    <t>Place County Courthouse</t>
  </si>
  <si>
    <t>For Bikes</t>
  </si>
  <si>
    <t>CA - Auburn</t>
  </si>
  <si>
    <t>https://nam01.safelinks.protection.outlook.com/?url=http%3A%2F%2Fwww.presstelegram.com%2Fprotesters-ask-long-beach-to-address-safety-traffic-concerns-with-broadway-bike-lane-project&amp;data=02%7C01%7Cjeremy.pressman%40uconn.edu%7C0ace5cbfbf3f4a67a07f08d70a5fbe7f%7C17f1a87e2a254eaab9df9d439034b080%7C0%7C0%7C636989278651445239&amp;sdata=Jm%2B%2B%2B2G%2B3FuTLN3sohFhLg34lu6bptTXBijSiGRxfjw%3D&amp;reserved=0</t>
  </si>
  <si>
    <t>https://twitter.com/az_resist/status/1146110417292283904</t>
  </si>
  <si>
    <t>FB: 54</t>
  </si>
  <si>
    <t>Indivisible Auburn</t>
  </si>
  <si>
    <t>https://www.facebook.com/events/462084491246893/</t>
  </si>
  <si>
    <t>Pittsburgh</t>
  </si>
  <si>
    <t>City-County Building</t>
  </si>
  <si>
    <t>https://twitter.com/SilkQuilt/status/1146094525846368257</t>
  </si>
  <si>
    <t>Augusta</t>
  </si>
  <si>
    <t>Maine State House</t>
  </si>
  <si>
    <t>ME - Augusta</t>
  </si>
  <si>
    <t>Plattsburgh</t>
  </si>
  <si>
    <t>in front the government center</t>
  </si>
  <si>
    <t>Against Bike lanes</t>
  </si>
  <si>
    <t>more than 50</t>
  </si>
  <si>
    <t>Capitol Area Indivisible</t>
  </si>
  <si>
    <t>https://nam01.safelinks.protection.outlook.com/?url=https%3A%2F%2Fmauinow.com%2F2019%2F07%2F16%2Fday-2-protest-at-maunakea%2F&amp;data=02%7C01%7Cjeremy.pressman%40uconn.edu%7C0ace5cbfbf3f4a67a07f08d70a5fbe7f%7C17f1a87e2a254eaab9df9d439034b080%7C0%7C0%7C636989278651445239&amp;sdata=1X1mgUMYXtgGyVWGND8naprgB%2Be1zGtAGhlHxcw0NQE%3D&amp;reserved=0</t>
  </si>
  <si>
    <t>https://www.facebook.com/events/2939753629498676/</t>
  </si>
  <si>
    <t>https://twitter.com/Nerdzilla76/status/1146238380818272256</t>
  </si>
  <si>
    <t>https://twitter.com/SuitUpMaine/status/1149904217538252800</t>
  </si>
  <si>
    <t>https://www.northcountrypublicradio.org/news/story/39037/20190703/close-the-camps-protesters-in-plattsburgh-call-for-end-of-migrant-detention-facilities?fbclid=IwAR2XtONrpo_lKB8a-tzvLm8f94sSEpKQg6OaBOXe-3cOidgDEI6IR3SXp0w</t>
  </si>
  <si>
    <t>Aurora</t>
  </si>
  <si>
    <t>GEO detention center</t>
  </si>
  <si>
    <t>CO - Aurora - GEO Detention Center</t>
  </si>
  <si>
    <t>Hilo</t>
  </si>
  <si>
    <t>Count Video</t>
  </si>
  <si>
    <t>Against Development</t>
  </si>
  <si>
    <t>https://nam01.safelinks.protection.outlook.com/?url=https%3A%2F%2Fwww.hawaiinewsnow.com%2F2019%2F07%2F16%2Fboth-sides-tmt-debate-make-their-point-known-with-rallies-across-state%2F&amp;data=02%7C01%7Cjeremy.pressman%40uconn.edu%7C0ace5cbfbf3f4a67a07f08d70a5fbe7f%7C17f1a87e2a254eaab9df9d439034b080%7C0%7C0%7C636989278651455234&amp;sdata=l6vzRBYLJKtaMbBKMw5GYyW8s%2Fln%2FSfrJeMMFYHzY1c%3D&amp;reserved=0</t>
  </si>
  <si>
    <t>Portland</t>
  </si>
  <si>
    <t>hundreds; 250 or so</t>
  </si>
  <si>
    <t xml:space="preserve">about 2000;  between 1500 and 2000 </t>
  </si>
  <si>
    <t>Lights for Liberty; other organizations</t>
  </si>
  <si>
    <t>https://twitter.com/jbozworth/status/1146126700310224898</t>
  </si>
  <si>
    <t>https://www.facebook.com/events/899744577041187/</t>
  </si>
  <si>
    <t>https://twitter.com/bbowers73/status/1146185124951674880</t>
  </si>
  <si>
    <t>https://www.denverpost.com/2019/07/12/ice-facility-protesters-mexican-flag-raised/</t>
  </si>
  <si>
    <t>Prescott</t>
  </si>
  <si>
    <t>Courthouse Square</t>
  </si>
  <si>
    <t>Oahu</t>
  </si>
  <si>
    <t>https://twitter.com/APDChiefMetz/status/1149884294526951425</t>
  </si>
  <si>
    <t>https://twitter.com/IndivisPrescott/status/1146155320906940416</t>
  </si>
  <si>
    <t>https://www.denverpost.com/2019/07/12/aurora-ice-facility-protest-federal-immigration-roundup/</t>
  </si>
  <si>
    <t>Raleigh</t>
  </si>
  <si>
    <t>https://twitter.com/arrbeejay/status/1146112203285770242</t>
  </si>
  <si>
    <t>https://www.9news.com/article/news/local/local-politics/aurora-police-chief-explains-why-officers-didnt-intervene-after-protesters-removed-american-flag-from-ice-facility/73-03141788-6b43-4597-a3e5-f3df205a60eb</t>
  </si>
  <si>
    <t>Rapid City</t>
  </si>
  <si>
    <t>More than 30</t>
  </si>
  <si>
    <t>intersection of West Main Street and Sheridan Lake Road</t>
  </si>
  <si>
    <t>about 25</t>
  </si>
  <si>
    <t>https://nam01.safelinks.protection.outlook.com/?url=https%3A%2F%2Fwww.abqjournal.com%2F1340906%2Fadvocates-and-officials-protest-immigration-raids-ex-attorney-theres-been-an-uptick-in-ice-activity-in-new-mexico.html&amp;data=02%7C01%7Cjeremy.pressman%40uconn.edu%7C0ace5cbfbf3f4a67a07f08d70a5fbe7f%7C17f1a87e2a254eaab9df9d439034b080%7C0%7C0%7C636989278651455234&amp;sdata=ZxO7tSmyRsp0lminjYksmbp0XcfpCTuNrph%2BO39zxhQ%3D&amp;reserved=0</t>
  </si>
  <si>
    <t>https://rapidcityjournal.com/news/local/protesters-decry-child-detentions-at-border/article_70334ed8-fade-5eb0-8cc3-91e9ae768e15.html#utm_campaign=blox&amp;utm_source=twitter&amp;utm_medium=social</t>
  </si>
  <si>
    <t>Water Street Mall</t>
  </si>
  <si>
    <t>IL - Aurora</t>
  </si>
  <si>
    <t>FB: 49</t>
  </si>
  <si>
    <t>https://www.facebook.com/events/709686742793513/</t>
  </si>
  <si>
    <t>Reno</t>
  </si>
  <si>
    <t>NV</t>
  </si>
  <si>
    <t>https://twitter.com/StephanNPage/status/1146180880362119168</t>
  </si>
  <si>
    <t>Capitol</t>
  </si>
  <si>
    <t>TX - Austin</t>
  </si>
  <si>
    <t>54th St</t>
  </si>
  <si>
    <t>Rise and Resist</t>
  </si>
  <si>
    <t>Blockade</t>
  </si>
  <si>
    <t>https://nam01.safelinks.protection.outlook.com/?url=https%3A%2F%2Fwww.amny.com%2Fnews%2Fice-protest-1.33895599&amp;data=02%7C01%7Cjeremy.pressman%40uconn.edu%7C0ace5cbfbf3f4a67a07f08d70a5fbe7f%7C17f1a87e2a254eaab9df9d439034b080%7C0%7C0%7C636989278651465226&amp;sdata=O%2BfgrVxqs3E8%2FCY7vWB6fIHHeG46yI67Y7HSbOYldIM%3D&amp;reserved=0</t>
  </si>
  <si>
    <t>Richardson</t>
  </si>
  <si>
    <t>100 N Central Expressway</t>
  </si>
  <si>
    <t>https://twitter.com/GoldenDana/status/1146130168475455489</t>
  </si>
  <si>
    <t>FB: 1100</t>
  </si>
  <si>
    <t>Lights4Liberty Austin, TX</t>
  </si>
  <si>
    <t>https://www.facebook.com/events/681145182332656/</t>
  </si>
  <si>
    <t>https://twitter.com/em__tea/status/1146144701881495553</t>
  </si>
  <si>
    <t>Bainbridge Island</t>
  </si>
  <si>
    <t>100 Winslow Way W</t>
  </si>
  <si>
    <t>WA - Bainbridge Island</t>
  </si>
  <si>
    <t>San Ysidro</t>
  </si>
  <si>
    <t>San Ysidro Public High School</t>
  </si>
  <si>
    <t>Rochester</t>
  </si>
  <si>
    <t>outside office of US Rep. Jim Hagedorn</t>
  </si>
  <si>
    <t>Dozens</t>
  </si>
  <si>
    <t>Pro Public Transportation</t>
  </si>
  <si>
    <t>https://nam01.safelinks.protection.outlook.com/?url=https%3A%2F%2Fwww.sandiegouniontribune.com%2Fcommunities%2Fsouth-county%2Fstory%2F2019-07-16%2Fsan-ysidro-parents-and-students-protest-elimination-of-schol-bus-stops&amp;data=02%7C01%7Cjeremy.pressman%40uconn.edu%7C0ace5cbfbf3f4a67a07f08d70a5fbe7f%7C17f1a87e2a254eaab9df9d439034b080%7C0%7C0%7C636989278651465226&amp;sdata=V%2Ben9AEj1zvjbsr4MjZvOCh4ipupYZsRfdfYvby22Ak%3D&amp;reserved=0</t>
  </si>
  <si>
    <t>https://twitter.com/CalynTReports/status/1146108221578469376</t>
  </si>
  <si>
    <t>The 4th Branch</t>
  </si>
  <si>
    <t>in front of Rochester’s federal building on State Street</t>
  </si>
  <si>
    <t>approx 200</t>
  </si>
  <si>
    <t>https://13wham.com/news/local/rochester-protesters-joins-national-push-to-closethecamps-during-tuesday-rally</t>
  </si>
  <si>
    <t>https://www.facebook.com/events/486007972172272/?active_tab=about</t>
  </si>
  <si>
    <t>https://twitter.com/neelykelley/status/1146097952710156289</t>
  </si>
  <si>
    <t>Municipal building</t>
  </si>
  <si>
    <t>Fair Pay for US Women's Soccer</t>
  </si>
  <si>
    <t>Bakersfield</t>
  </si>
  <si>
    <t>Speaking Event, Petition</t>
  </si>
  <si>
    <t>Truxton Ave.; ICE office</t>
  </si>
  <si>
    <t>CA - Bakersfield- Kern County</t>
  </si>
  <si>
    <t>https://nam01.safelinks.protection.outlook.com/?url=https%3A%2F%2Fwww.chicagotribune.com%2Fnews%2Fbreaking%2Fct-us-womens-soccer-rally-equal-pay-20190716-y3mc5dkmqne3nj3giixevdyntu-story.html&amp;data=02%7C01%7Cjeremy.pressman%40uconn.edu%7C0ace5cbfbf3f4a67a07f08d70a5fbe7f%7C17f1a87e2a254eaab9df9d439034b080%7C0%7C0%7C636989278651475222&amp;sdata=AXAFSOJLwUvb5OW7lrpuIqJpZ3bp32yR4KR4FgixZEI%3D&amp;reserved=0</t>
  </si>
  <si>
    <t>Rockaway</t>
  </si>
  <si>
    <t>outside office of US Rep. Gregory Meeks</t>
  </si>
  <si>
    <t>around 400</t>
  </si>
  <si>
    <t>http://erikmcgregor.com/2019/07/02/close-the-camps/</t>
  </si>
  <si>
    <t>Women's March Kern County</t>
  </si>
  <si>
    <t>https://www.facebook.com/events/1865259140241963/</t>
  </si>
  <si>
    <t>https://www.bakersfield.com/news/turnout-exceeds-expectations-at-local-rally-against-inhumane-conditions-at/article_44d5977e-a50d-11e9-8d63-1fd8ad878356.html</t>
  </si>
  <si>
    <t>Rockland</t>
  </si>
  <si>
    <t>Park Street by Chapman Park</t>
  </si>
  <si>
    <t>100+; 75</t>
  </si>
  <si>
    <t>https://twitter.com/dafna613/status/1146397749891469319</t>
  </si>
  <si>
    <t>San Rafael</t>
  </si>
  <si>
    <t>Civic Center</t>
  </si>
  <si>
    <t>Pro Affordable Housing</t>
  </si>
  <si>
    <t>https://nam01.safelinks.protection.outlook.com/?url=https%3A%2F%2Fwww.marinij.com%2F2019%2F07%2F16%2Fgolden-gate-village-supporters-rally-at-marin-civic-center%2F&amp;data=02%7C01%7Cjeremy.pressman%40uconn.edu%7C0ace5cbfbf3f4a67a07f08d70a5fbe7f%7C17f1a87e2a254eaab9df9d439034b080%7C0%7C0%7C636989278651485222&amp;sdata=GcVDrUBsPnGcymXHsEvhU3UYYXTi5zU1RSGqj72dVfs%3D&amp;reserved=0</t>
  </si>
  <si>
    <t>https://knox.villagesoup.com/p/midcoast-citizens-turn-out-to-protest-detention-of-immigrant-children/1822624</t>
  </si>
  <si>
    <t>Baltimore</t>
  </si>
  <si>
    <t>St. Bartholomew's Episcopal Church</t>
  </si>
  <si>
    <t>MD - Baltimore - St. Bartholomew's Episcopal Church</t>
  </si>
  <si>
    <t>FB: 7</t>
  </si>
  <si>
    <t>prayer vigil</t>
  </si>
  <si>
    <t>https://www.facebook.com/events/649071982239955/</t>
  </si>
  <si>
    <t>West Maui</t>
  </si>
  <si>
    <t>https://nam01.safelinks.protection.outlook.com/?url=https%3A%2F%2Fmauinow.com%2F2019%2F07%2F16%2Fday-2-protest-at-maunakea%2F&amp;data=02%7C01%7Cjeremy.pressman%40uconn.edu%7C0ace5cbfbf3f4a67a07f08d70a5fbe7f%7C17f1a87e2a254eaab9df9d439034b080%7C0%7C0%7C636989278651485222&amp;sdata=UQMB6PFq%2BS1zrLUCXNlrL1%2BqbkuOXxkFWsUCDuYI1i4%3D&amp;reserved=0</t>
  </si>
  <si>
    <t>Church on the Square; Canton Square</t>
  </si>
  <si>
    <t>MD - Baltimore - East baltimore, Church on the square</t>
  </si>
  <si>
    <t>Sacramento</t>
  </si>
  <si>
    <t>downtown</t>
  </si>
  <si>
    <t>plus 100; hundreds; dozens</t>
  </si>
  <si>
    <t>FB: 35</t>
  </si>
  <si>
    <t>https://twitter.com/wren_kevin/status/1146130979351740417</t>
  </si>
  <si>
    <t>https://www.facebook.com/events/668732566873013/</t>
  </si>
  <si>
    <t>https://twitter.com/sharynesque/status/1146413430368116736</t>
  </si>
  <si>
    <t>Patriot Plaza</t>
  </si>
  <si>
    <t>Hundreds</t>
  </si>
  <si>
    <t>MD - Baltimore - Patriot Plaza</t>
  </si>
  <si>
    <t>https://nam01.safelinks.protection.outlook.com/?url=https%3A%2F%2Fwww.khon2.com%2Flocal-news-2%2Fanother-rally-is-scheduled-to-begin-at-the-state-capitol-in-efforts-to-stop-the-tmt-construction%2F&amp;data=02%7C01%7Cjeremy.pressman%40uconn.edu%7C0ace5cbfbf3f4a67a07f08d70a5fbe7f%7C17f1a87e2a254eaab9df9d439034b080%7C0%7C0%7C636989278651485222&amp;sdata=x1JPjvtSjLJy%2FU%2B1ffUW4zKecsnoP%2BagezlTPrTyKeU%3D&amp;reserved=0</t>
  </si>
  <si>
    <t>https://www.sacbee.com/news/politics-government/article232210047.html</t>
  </si>
  <si>
    <t>FB: 203</t>
  </si>
  <si>
    <t>https://www.facebook.com/events/373047776896225/</t>
  </si>
  <si>
    <t>Salt Lake City</t>
  </si>
  <si>
    <t>UT</t>
  </si>
  <si>
    <t>https://twitter.com/__ohdear__/status/1146094736857452544</t>
  </si>
  <si>
    <t>City Hall</t>
  </si>
  <si>
    <t>MD - Baltimore City Hall</t>
  </si>
  <si>
    <t>#standoneverycorner</t>
  </si>
  <si>
    <t>Kalorama</t>
  </si>
  <si>
    <t>about 500</t>
  </si>
  <si>
    <t>outside US Sen. Feinstein’s office; 1 Post St.</t>
  </si>
  <si>
    <t>CASA</t>
  </si>
  <si>
    <t>For us, Not Amazon</t>
  </si>
  <si>
    <t>Against ICE, Stop selling Amazon tech to ICE</t>
  </si>
  <si>
    <t>https://nam01.safelinks.protection.outlook.com/?url=https%3A%2F%2Fwtop.com%2Fwashington-business-journal%2F2019%2F07%2Fprime-day-protesters-chant-leave-boxes-at-jeff-bezos-d-c-home%2F&amp;data=02%7C01%7Cjeremy.pressman%40uconn.edu%7C0ace5cbfbf3f4a67a07f08d70a5fbe7f%7C17f1a87e2a254eaab9df9d439034b080%7C0%7C0%7C636989278651495209&amp;sdata=9XAictzF4t%2FG5aDRBAUOvhCnSDmzK%2Fmci2p5WRIe6qI%3D&amp;reserved=0</t>
  </si>
  <si>
    <t>https://www.facebook.com/events/491481034925943/</t>
  </si>
  <si>
    <t>https://twitter.com/emteehall/status/1146109213518659584</t>
  </si>
  <si>
    <t>https://twitter.com/SFWeekly/status/1146152182082752512</t>
  </si>
  <si>
    <t>https://www.baltimoresun.com/politics/bs-md-vigil-20190713-n5kzi5ql5rco5osen3va5nc7qq-story.html</t>
  </si>
  <si>
    <t>Sarasota</t>
  </si>
  <si>
    <t>https://twitter.com/LilyPotter130/status/1146150067470065664</t>
  </si>
  <si>
    <t>Johns Hopkins University campus</t>
  </si>
  <si>
    <t>about 20</t>
  </si>
  <si>
    <t>https://twitter.com/PrettyHonestDoc/status/1151844457966387201</t>
  </si>
  <si>
    <t>Repairers of the Breach</t>
  </si>
  <si>
    <t>https://nam01.safelinks.protection.outlook.com/?url=https%3A%2F%2Fwww.elpasotimes.com%2Fstory%2Fnews%2F2019%2F07%2F16%2Fnorth-carolina-faith-group-plans-protest-migrant-separation-el-paso%2F1735338001%2F&amp;data=02%7C01%7Cjeremy.pressman%40uconn.edu%7C0ace5cbfbf3f4a67a07f08d70a5fbe7f%7C17f1a87e2a254eaab9df9d439034b080%7C0%7C0%7C636989278651495209&amp;sdata=LN3Z8iNtBgH%2FHBnagrBi%2FBeua0bLTfR6vysL26HfEeg%3D&amp;reserved=0</t>
  </si>
  <si>
    <t>Seattle</t>
  </si>
  <si>
    <t>US Rep. Jayapal's office</t>
  </si>
  <si>
    <t>dozens</t>
  </si>
  <si>
    <t>Bangor</t>
  </si>
  <si>
    <t>https://twitter.com/CJaneKnit_1/status/1146132068566364161</t>
  </si>
  <si>
    <t>ME - Bangor</t>
  </si>
  <si>
    <t>https://www.msn.com/en-us/money/news/seattle-supernumberclosethecamps-protest-denounces-cruelty-used-to-deter-immigration/ar-AADMjjy?ocid=st</t>
  </si>
  <si>
    <t>FB: 33</t>
  </si>
  <si>
    <t>https://www.facebook.com/events/355107491870448/</t>
  </si>
  <si>
    <t>https://nam01.safelinks.protection.outlook.com/?url=https%3A%2F%2Fwww.morganhilltimes.com%2F2019%2F07%2F16%2Fmore-than-100-protest-ice%2F&amp;data=02%7C01%7Cjeremy.pressman%40uconn.edu%7C0ace5cbfbf3f4a67a07f08d70a5fbe7f%7C17f1a87e2a254eaab9df9d439034b080%7C0%7C0%7C636989278651505209&amp;sdata=82b24ZKDXTvJfEXdMaaLvOZIoVEBggv4lPlFd769lGk%3D&amp;reserved=0</t>
  </si>
  <si>
    <t>ICE office</t>
  </si>
  <si>
    <t>Bar Harbor</t>
  </si>
  <si>
    <t>Agamont Park</t>
  </si>
  <si>
    <t>ME - Bar Harbor</t>
  </si>
  <si>
    <t>http://cadc2bfe0b1cd1dc8cef0a1f59de532a.blogspot.com/</t>
  </si>
  <si>
    <t>FB: 30</t>
  </si>
  <si>
    <t xml:space="preserve">Indivisible MDI </t>
  </si>
  <si>
    <t>https://www.facebook.com/events/2248929805191997/</t>
  </si>
  <si>
    <t>every Tuesday</t>
  </si>
  <si>
    <t>Sitka</t>
  </si>
  <si>
    <t>two dozen</t>
  </si>
  <si>
    <t>Berkeley</t>
  </si>
  <si>
    <t>https://twitter.com/SharonH15962851/status/1149879871428075521</t>
  </si>
  <si>
    <t>Civic Center Park</t>
  </si>
  <si>
    <t>https://nam01.safelinks.protection.outlook.com/?url=https%3A%2F%2Fwww.dailycal.org%2F2019%2F07%2F15%2Fhundreds-gather-in-berkeley-for-rally-against-immigration-detention-centers%2F&amp;data=02%7C01%7Cjeremy.pressman%40uconn.edu%7C0ace5cbfbf3f4a67a07f08d70a5fbe7f%7C17f1a87e2a254eaab9df9d439034b080%7C0%7C0%7C636989278651515199&amp;sdata=QVLbehcZlwM2LEO48NVyqp2W%2BuTGB2fk6NsKZhGynh0%3D&amp;reserved=0</t>
  </si>
  <si>
    <t>https://www.alaskapublic.org/2019/07/05/sitkans-protest-conditions-in-detention-centers-from-afar/</t>
  </si>
  <si>
    <t>https://mainebeacon.com/mainers-join-worldwide-vigils-to-protest-immigrant-detention-abuses/</t>
  </si>
  <si>
    <t>civil dis?</t>
  </si>
  <si>
    <t>Bastrop</t>
  </si>
  <si>
    <t>Bastrop County Courthouse; 804 Pecan St.</t>
  </si>
  <si>
    <t>Southfield</t>
  </si>
  <si>
    <t>Amazon Worker Rights</t>
  </si>
  <si>
    <t>outside US Rep. Brenda Lawrence's office</t>
  </si>
  <si>
    <t>TX - Bastrop County</t>
  </si>
  <si>
    <t>https://nam01.safelinks.protection.outlook.com/?url=https%3A%2F%2Fwww.mprnews.org%2Fstory%2F2019%2F07%2F16%2Famazons-shakopee-workers-unions-stage-demonstration-over-conditions&amp;data=02%7C01%7Cjeremy.pressman%40uconn.edu%7C0ace5cbfbf3f4a67a07f08d70a5fbe7f%7C17f1a87e2a254eaab9df9d439034b080%7C0%7C0%7C636989278651515199&amp;sdata=yPAMPmng%2BLHOI3xX2hBZ7cKwk0Q5kqqeseh9N9Fz6n8%3D&amp;reserved=0</t>
  </si>
  <si>
    <t>https://twitter.com/ms_susiesims/status/1146109954992087041</t>
  </si>
  <si>
    <t>approx 60-70</t>
  </si>
  <si>
    <t>Springdale</t>
  </si>
  <si>
    <t>outside US Sen. Tom Cotton</t>
  </si>
  <si>
    <t>https://www.facebook.com/events/2420890404861093/</t>
  </si>
  <si>
    <t>AR</t>
  </si>
  <si>
    <t>stopped counting at 125; na</t>
  </si>
  <si>
    <t>https://twitter.com/OZRKIndivisible/status/1146123004553965574</t>
  </si>
  <si>
    <t>https://twitter.com/OZRKIndivisible/status/1146123195147325440</t>
  </si>
  <si>
    <t>Batavia</t>
  </si>
  <si>
    <t>Federal Dr</t>
  </si>
  <si>
    <t>NY - Batavia</t>
  </si>
  <si>
    <t>Mauna Kea</t>
  </si>
  <si>
    <t>https://nam01.safelinks.protection.outlook.com/?url=https%3A%2F%2Fwww.westhawaiitoday.com%2F2019%2F07%2F16%2Fhawaii-news%2Fupdate-tmt-protesters-move-higher-up-access-road-police-asked-to-agree-to-certain-conditions%2F&amp;data=02%7C01%7Cjeremy.pressman%40uconn.edu%7C0ace5cbfbf3f4a67a07f08d70a5fbe7f%7C17f1a87e2a254eaab9df9d439034b080%7C0%7C0%7C636989278651525195&amp;sdata=XXEl8xkTQ79JdaR18feM2QFt2z30AvcPjuLyUjTZ%2BTE%3D&amp;reserved=0</t>
  </si>
  <si>
    <t>https://twitter.com/EVELYNNGSMOMMY/status/1146235881105309698</t>
  </si>
  <si>
    <t>a little over 200; more than 170</t>
  </si>
  <si>
    <t>https://www.facebook.com/events/630475337420957/</t>
  </si>
  <si>
    <t>Springfield</t>
  </si>
  <si>
    <t>https://twitter.com/AKAReSister/status/1146169615791341570</t>
  </si>
  <si>
    <t>https://twitter.com/HeatherAHartel/status/1149901301272236033</t>
  </si>
  <si>
    <t>Staunton</t>
  </si>
  <si>
    <t>Augusta County Courthouse</t>
  </si>
  <si>
    <t>https://www.thedailynewsonline.com/bdn01/protesters-rally-in-batavia-to-end-detention-camps-20190712</t>
  </si>
  <si>
    <t>https://www.newsleader.com/story/news/2019/07/02/staunton-residents-protest-migrant-detention-facilities/1633165001/</t>
  </si>
  <si>
    <t>Against ICE, Pro Immigration</t>
  </si>
  <si>
    <t>https://nam01.safelinks.protection.outlook.com/?url=https%3A%2F%2Fsfbay.ca%2F2019%2F07%2F15%2Fhundreds-protest-amazon-facial-recognition-partnership-with-ice%2F&amp;data=02%7C01%7Cjeremy.pressman%40uconn.edu%7C0ace5cbfbf3f4a67a07f08d70a5fbe7f%7C17f1a87e2a254eaab9df9d439034b080%7C0%7C0%7C636989278651535190&amp;sdata=DrgABrZ3e8cd8EijNVh0OkC7lS1pBfDXKXbga3VdGfc%3D&amp;reserved=0</t>
  </si>
  <si>
    <t>Bath</t>
  </si>
  <si>
    <t>Stuart</t>
  </si>
  <si>
    <t>@IndivisibleSagC</t>
  </si>
  <si>
    <t>https://twitter.com/rosiekw12/status/1146179920491622400</t>
  </si>
  <si>
    <t>https://twitter.com/SuitUpMaine/status/1149904229416484865</t>
  </si>
  <si>
    <t>outside US Rep K Castor's office</t>
  </si>
  <si>
    <t>at least 80</t>
  </si>
  <si>
    <t>https://twitter.com/RickKosan/status/1146089238968098819</t>
  </si>
  <si>
    <t>Baton Rouge</t>
  </si>
  <si>
    <t>National Mall</t>
  </si>
  <si>
    <t>900 N Third St</t>
  </si>
  <si>
    <t>LA - Baton Rouge</t>
  </si>
  <si>
    <t>https://nam01.safelinks.protection.outlook.com/?url=https%3A%2F%2Fwww.jpost.com%2FAmerican-Politics%2FWe-must-take-action-especially-as-a-Jew-595885&amp;data=02%7C01%7Cjeremy.pressman%40uconn.edu%7C0ace5cbfbf3f4a67a07f08d70a5fbe7f%7C17f1a87e2a254eaab9df9d439034b080%7C0%7C0%7C636989278651545181&amp;sdata=XOHppQjhlCl7Iei45VS740Xfbu1CUhKbWQpOwKn%2FS6A%3D&amp;reserved=0</t>
  </si>
  <si>
    <t>FB: 70</t>
  </si>
  <si>
    <t>Tarrytown</t>
  </si>
  <si>
    <t>Indivisible Louisiana Capitol Region</t>
  </si>
  <si>
    <t>https://www.facebook.com/events/624420394715532/</t>
  </si>
  <si>
    <t>https://twitter.com/kmarcuswrites/status/1146184713608056832</t>
  </si>
  <si>
    <t>Battle Creek</t>
  </si>
  <si>
    <t xml:space="preserve">185 E Michigan Ave </t>
  </si>
  <si>
    <t>MI - Battle Creek</t>
  </si>
  <si>
    <t>Torrance</t>
  </si>
  <si>
    <t>Farmers' Market</t>
  </si>
  <si>
    <t xml:space="preserve">Jamestown </t>
  </si>
  <si>
    <t>Indivisible Beach Cities</t>
  </si>
  <si>
    <t>https://www.dailypress.com/virginiagazette/news/va-vg-donald-trump-jamestown-400-protests-0730-story.html</t>
  </si>
  <si>
    <t>FB: 62</t>
  </si>
  <si>
    <t>White Rose Revolt Michigan</t>
  </si>
  <si>
    <t>https://www.facebook.com/events/1268220076635349/</t>
  </si>
  <si>
    <t>https://twitter.com/patticrane/status/1146095229897859074</t>
  </si>
  <si>
    <t>Beacon</t>
  </si>
  <si>
    <t>Pohill Park</t>
  </si>
  <si>
    <t>NY - Beacon</t>
  </si>
  <si>
    <t>Van Nuys</t>
  </si>
  <si>
    <t>Outside office of Rep. Brad Sherman</t>
  </si>
  <si>
    <t>FB: 69</t>
  </si>
  <si>
    <t>Making America Strong Again</t>
  </si>
  <si>
    <t>Rock Hill</t>
  </si>
  <si>
    <t>https://www.facebook.com/events/635744456936657/</t>
  </si>
  <si>
    <t>https://www.heraldonline.com/news/local/article233297627.html</t>
  </si>
  <si>
    <t>Waco</t>
  </si>
  <si>
    <t>Skowhegan</t>
  </si>
  <si>
    <t>Beaufort</t>
  </si>
  <si>
    <t>100 Sea Island Parkway</t>
  </si>
  <si>
    <t>SC - Beaufort</t>
  </si>
  <si>
    <t>https://www.wabi.tv/content/news/Silent-No-More-Against-Maines-DHHS-held-a-rally-in-Skowhegan-513402211.html</t>
  </si>
  <si>
    <t>https://twitter.com/sylviatx/status/1146130148980338688</t>
  </si>
  <si>
    <t>FB: 34</t>
  </si>
  <si>
    <t>https://www.facebook.com/events/2367222790228110/</t>
  </si>
  <si>
    <t>https://kdvr.com/2019/07/30/denver-cyclists-plan-rally-after-recent-deaths/</t>
  </si>
  <si>
    <t>Walnut Creek</t>
  </si>
  <si>
    <t>Corner of Ygnacio Valley and N Civic Dr.</t>
  </si>
  <si>
    <t>around 200+</t>
  </si>
  <si>
    <t>https://twitter.com/lauriejwolfe/status/1146258742775668736</t>
  </si>
  <si>
    <t>https://twitter.com/BetoForSC/status/1149844370604138498</t>
  </si>
  <si>
    <t>Hudson Falls</t>
  </si>
  <si>
    <t>https://poststar.com/news/local/pro-trump-group-to-hold-rally-friday-in-juckett-park/article_1133f30d-5cca-53cb-991c-bb0ea3fd30b6.html</t>
  </si>
  <si>
    <t>https://twitter.com/lauriejwolfe/status/1146259214580367360</t>
  </si>
  <si>
    <t>Beaumont</t>
  </si>
  <si>
    <t>TX - Beaumont</t>
  </si>
  <si>
    <t>Detroit</t>
  </si>
  <si>
    <t>outside White House</t>
  </si>
  <si>
    <t>https://www.freep.com/story/news/politics/elections/2019/07/30/rashida-tlaib-tax-rich-democratic-debate/1872050001/</t>
  </si>
  <si>
    <t>https://twitter.com/vanitaguptaCR/status/1146197898910208002</t>
  </si>
  <si>
    <t>https://www.facebook.com/events/369097607132951/</t>
  </si>
  <si>
    <t>outside US Sen Mitch McConnell office building</t>
  </si>
  <si>
    <t>https://twitter.com/UndcoverVampire/status/1146394689962217472</t>
  </si>
  <si>
    <t>https://www.columbiamissourian.com/news/local/more-than-people-protest-prohibition-before-city-meeting/article_db729b5e-b21a-11e9-b195-d3d3aae13d8d.html</t>
  </si>
  <si>
    <t>Beaver</t>
  </si>
  <si>
    <t>county courthouse</t>
  </si>
  <si>
    <t>PA - Beaver</t>
  </si>
  <si>
    <t>Beaver County Voice for Change; Beaver County United; Southwest PA Now</t>
  </si>
  <si>
    <t>West Chester</t>
  </si>
  <si>
    <t>outside office of US Rep. Houlahan</t>
  </si>
  <si>
    <t>https://www.facebook.com/events/459567108213134/</t>
  </si>
  <si>
    <t>Columbus</t>
  </si>
  <si>
    <t>https://twitter.com/BonniBK/status/1145815288681848832</t>
  </si>
  <si>
    <t>Beckley</t>
  </si>
  <si>
    <t>Word Park</t>
  </si>
  <si>
    <t>WV</t>
  </si>
  <si>
    <t>WV - Beckley</t>
  </si>
  <si>
    <t>Winston-Salem</t>
  </si>
  <si>
    <t>Anderson</t>
  </si>
  <si>
    <t>Anderson High School</t>
  </si>
  <si>
    <t>https://www.heraldbulletin.com/news/local_news/red-for-ed-rally-supports-proposed-acs-employee-handbook/article_209a8700-9661-53db-b8b2-b70cae0f3fec.html</t>
  </si>
  <si>
    <t>https://twitter.com/akiman10/status/1146187302340845575</t>
  </si>
  <si>
    <t>FB: 23</t>
  </si>
  <si>
    <t>Women's March WV South; Women's March West Virginia</t>
  </si>
  <si>
    <t>https://www.facebook.com/events/449122252536779/</t>
  </si>
  <si>
    <t>Worcester</t>
  </si>
  <si>
    <t>https://twitter.com/lboragine/status/1146106889710854144</t>
  </si>
  <si>
    <t>Bedford</t>
  </si>
  <si>
    <t>The First Parish</t>
  </si>
  <si>
    <t>MA - Bedford</t>
  </si>
  <si>
    <t>Ypsilanti</t>
  </si>
  <si>
    <t>FB: 43</t>
  </si>
  <si>
    <t>https://www.facebook.com/events/2353913648035819/</t>
  </si>
  <si>
    <t>https://twitter.com/jenelaina/status/1146109808027873280</t>
  </si>
  <si>
    <t>Logan</t>
  </si>
  <si>
    <t>https://nam01.safelinks.protection.outlook.com/?url=https%3A%2F%2Fwww.hjnews.com%2Fnews%2Flocal%2Fintactivists-protest-circumcision-in-logan%2Farticle_776bf54b-ee06-5127-9998-ccb610e22695.html&amp;data=02%7C01%7Cjeremy.pressman%40uconn.edu%7C99b870d1c90640b0b4eb08d71564a526%7C17f1a87e2a254eaab9df9d439034b080%7C0%7C0%7C637001394323733294&amp;sdata=Y4gaD%2Fy9cITYVVn8PQNe1e4WC%2BJnvsd4VYbmvdxLbXM%3D&amp;reserved=0</t>
  </si>
  <si>
    <t>Bellingham</t>
  </si>
  <si>
    <t>WA - Bellingham</t>
  </si>
  <si>
    <t>For budget; Execuitive; Against state executive</t>
  </si>
  <si>
    <t>https://www.ktuu.com/content/news/Protest-at-Park-Strip-against-Gov-Dunleavys-vetoes-512226431.html</t>
  </si>
  <si>
    <t>FB: 102</t>
  </si>
  <si>
    <t>https://www.facebook.com/events/445461776006816/</t>
  </si>
  <si>
    <t>Carrizo Springs</t>
  </si>
  <si>
    <t>Immigrant Detention Center</t>
  </si>
  <si>
    <t>@CDFTexas; @OrganizeTexas; @DetentionWatch</t>
  </si>
  <si>
    <t>https://twitter.com/James_Barragan/status/1146442948982247425</t>
  </si>
  <si>
    <t>Belton</t>
  </si>
  <si>
    <t>Historic Courthouse</t>
  </si>
  <si>
    <t>Idaho Falls</t>
  </si>
  <si>
    <t>ID</t>
  </si>
  <si>
    <t>https://www.postregister.com/news/government/south-boulevard-residents-hold-bike-in-to-protest-changes/article_f908506a-3683-5c93-b70e-315dc65456a6.html</t>
  </si>
  <si>
    <t>https://www.dallasnews.com/news/immigration/2019/07/03/three-arrested-following-protest-texas-facility-migrant-children</t>
  </si>
  <si>
    <t>TX - Belton</t>
  </si>
  <si>
    <t xml:space="preserve">Missoula </t>
  </si>
  <si>
    <t>MT</t>
  </si>
  <si>
    <t>nearly 30</t>
  </si>
  <si>
    <t>Wheaton</t>
  </si>
  <si>
    <t>Jeannette Rankin Peace Center</t>
  </si>
  <si>
    <t>International; Against war; Iran</t>
  </si>
  <si>
    <t>around 40; more than 30</t>
  </si>
  <si>
    <t>https://missoulian.com/news/local/protest-rally-warns-against-war-with-iran/article_78c002ae-978c-5c1f-ba52-70fe9c1a4e2d.html</t>
  </si>
  <si>
    <t>Bell County Democrats</t>
  </si>
  <si>
    <t>https://www.dailyherald.com/news/20190730/dupage-probation-employees-rally-to-demand-higher-pay</t>
  </si>
  <si>
    <t>https://www.facebook.com/events/358724484702546/</t>
  </si>
  <si>
    <t>https://www.kcentv.com/article/news/local/belton-protest-to-end-detention-camps-met-with-counter-protesters/500-836e32bf-96bf-49da-8608-f6f39d2a8f92</t>
  </si>
  <si>
    <t>Modesto</t>
  </si>
  <si>
    <t>Downtown Modesto</t>
  </si>
  <si>
    <t>Families; For compassionate immigration; immigration</t>
  </si>
  <si>
    <t>https://www.modbee.com/news/local/article232261882.html</t>
  </si>
  <si>
    <t>https://www.modbee.com/news/local/article233317807.html</t>
  </si>
  <si>
    <t>http://www.tdtnews.com/news/article_ade52542-a510-11e9-933a-6b49a439095c.html</t>
  </si>
  <si>
    <t>https://www.nbc12.com/2019/07/30/lawmakers-protest-trumps-visit-with-event-mark-evolution-african-americans/</t>
  </si>
  <si>
    <t>met counter-protest</t>
  </si>
  <si>
    <t>Bend</t>
  </si>
  <si>
    <t>2001 NE 6th St</t>
  </si>
  <si>
    <t>OR - BENd</t>
  </si>
  <si>
    <t>Immigration; for greater immigreation constraints; Counter protest</t>
  </si>
  <si>
    <t>FB: 87</t>
  </si>
  <si>
    <t>Indivisible Bend</t>
  </si>
  <si>
    <t>https://www.facebook.com/events/375255790011773/</t>
  </si>
  <si>
    <t>Boyle Heights</t>
  </si>
  <si>
    <t xml:space="preserve">Centro Community Service Organization; Legalization for All Network </t>
  </si>
  <si>
    <t>Immigration; For compassionate immigration</t>
  </si>
  <si>
    <t>http://www.fightbacknews.org/2019/7/5/chicanos-protest-raids-and-deportations</t>
  </si>
  <si>
    <t>Benecia</t>
  </si>
  <si>
    <t>Gazeebo Park</t>
  </si>
  <si>
    <t>CA - Benecia</t>
  </si>
  <si>
    <t>Montpelier</t>
  </si>
  <si>
    <t>Independence Day Parade</t>
  </si>
  <si>
    <t>Executive; Against president</t>
  </si>
  <si>
    <t>https://vtdigger.org/2019/07/04/montpelier-celebrates-independence-day-with-funnel-cake-protest-floats/</t>
  </si>
  <si>
    <t>FB: 138</t>
  </si>
  <si>
    <t>https://www.facebook.com/events/350536272520879/</t>
  </si>
  <si>
    <t>Spokane</t>
  </si>
  <si>
    <t>https://twitter.com/QuintenVoyce/status/1149916926237270016</t>
  </si>
  <si>
    <t>Washington Square Park</t>
  </si>
  <si>
    <t>free Manning and Assange</t>
  </si>
  <si>
    <t>For homeless residents; Other</t>
  </si>
  <si>
    <t>https://twitter.com/CredicoRandy/status/1146278494571249666</t>
  </si>
  <si>
    <t>https://www.spokesman.com/stories/2019/jul/19/city-of-spokane-faces-second-lawsuit-over-handling/</t>
  </si>
  <si>
    <t>https://twitter.com/thenationofmike/status/1152416465082912769</t>
  </si>
  <si>
    <t>Bennington</t>
  </si>
  <si>
    <t>Four Corners</t>
  </si>
  <si>
    <t>VT - Bennington</t>
  </si>
  <si>
    <t>protest; vigil</t>
  </si>
  <si>
    <t>https://twitter.com/bikenewyork/status/1146419951072362496</t>
  </si>
  <si>
    <t>https://twitter.com/MaxSholl/status/1146445568316715009</t>
  </si>
  <si>
    <t>https://www.facebook.com/events/2275076246090146/</t>
  </si>
  <si>
    <t>Protest did not happen in July 2019</t>
  </si>
  <si>
    <t>Vancouver</t>
  </si>
  <si>
    <t>Collective Bargaining; For better compensation</t>
  </si>
  <si>
    <t>Theo Lacy Facility</t>
  </si>
  <si>
    <t>University pedestrian bridge over I-80</t>
  </si>
  <si>
    <t>CA - Berkley -University Avenue Pedestrian Bridge over Interstate 80</t>
  </si>
  <si>
    <t>https://www.columbian.com/news/2019/jul/20/kaiser-target-of-rally-amid-contract-dispute/</t>
  </si>
  <si>
    <t>https://twitter.com/DanielleRaskin1/status/1146449893331853313</t>
  </si>
  <si>
    <t>80-100; website</t>
  </si>
  <si>
    <t>Indivisible East Bay; Together We Will-Albany Berkeley; El Cerrito Progressives</t>
  </si>
  <si>
    <t>https://www.facebook.com/events/2924594807764801/</t>
  </si>
  <si>
    <t>front of U.S. Senator Dianne Feinstein’s office on Post Street</t>
  </si>
  <si>
    <t>https://twitter.com/pilarwish/status/1146404356717023232</t>
  </si>
  <si>
    <t>https://twitter.com/ArtSciSarah/status/1149912185012801536</t>
  </si>
  <si>
    <t>rallies not in July</t>
  </si>
  <si>
    <t>Service Employees International Union</t>
  </si>
  <si>
    <t>Santa Rosa</t>
  </si>
  <si>
    <t>Old Courthouse Square</t>
  </si>
  <si>
    <t>CA - Berkeley</t>
  </si>
  <si>
    <t>rally</t>
  </si>
  <si>
    <t>https://www.facebook.com/events/2364561867164921/</t>
  </si>
  <si>
    <t>corner of Ygnacio Valley Road and North Civic Drive</t>
  </si>
  <si>
    <t>https://sanfrancisco.cbslocal.com/2019/07/13/100s-rally-to-condemn-ice-raids-in-berkeley/</t>
  </si>
  <si>
    <t>Hillsboro</t>
  </si>
  <si>
    <t>Bethel</t>
  </si>
  <si>
    <t>Bethel Municipal Center</t>
  </si>
  <si>
    <t>CT</t>
  </si>
  <si>
    <t>pro-Trump</t>
  </si>
  <si>
    <t>CT - Bethel</t>
  </si>
  <si>
    <t>https://twitter.com/willsommer/status/1146432120623173632</t>
  </si>
  <si>
    <t>FB: 147</t>
  </si>
  <si>
    <t>https://www.facebook.com/events/412578639339797/</t>
  </si>
  <si>
    <t>general public</t>
  </si>
  <si>
    <t>Murphy</t>
  </si>
  <si>
    <t>Cherokee County Courthouse</t>
  </si>
  <si>
    <t>For comassionate immigration; immigration; families</t>
  </si>
  <si>
    <t>Beverly</t>
  </si>
  <si>
    <t>First Baptist Church</t>
  </si>
  <si>
    <t>MA - Beverly</t>
  </si>
  <si>
    <t>https://www.kvue.com/article/news/hundreds-protest-child-detention-centers-at-texas-capitol/269-96b35d4e-79dc-459d-9ed9-31ee68762139</t>
  </si>
  <si>
    <t>https://www.cherokeescout.com/news-subscribers/protestors-pause-remember-detainees</t>
  </si>
  <si>
    <t>Lights for Liberty: Beverly, MA</t>
  </si>
  <si>
    <t>Clint Border Detention facility; 13400 The Alameda Ave</t>
  </si>
  <si>
    <t>https://twitter.com/sueysaunders/status/1146097300638355457</t>
  </si>
  <si>
    <t>https://www.facebook.com/events/2355151628105486/</t>
  </si>
  <si>
    <t>No access to page</t>
  </si>
  <si>
    <t>ICE Field office; 333 Mount Elliot Street</t>
  </si>
  <si>
    <t>Big Stone Gap</t>
  </si>
  <si>
    <t>Miners Park</t>
  </si>
  <si>
    <t>VA - Big Stone Gap</t>
  </si>
  <si>
    <t>https://www.facebook.com/events/2238717803108112/?active_tab=about</t>
  </si>
  <si>
    <t>Southern Appalachian Mountain Stewards; The STAY Project</t>
  </si>
  <si>
    <t>https://www.facebook.com/events/2399214850404349/</t>
  </si>
  <si>
    <t>https://www.inquirer.com/opinion/jewish-protests-trump-border-camps-never-again-action-holocaust-20190716.html</t>
  </si>
  <si>
    <t>San Luis Obipso</t>
  </si>
  <si>
    <t>Superior Court</t>
  </si>
  <si>
    <t>CA - San Luis Obipso</t>
  </si>
  <si>
    <t>FB: 156</t>
  </si>
  <si>
    <t>Women's March San Luis Obispo</t>
  </si>
  <si>
    <t>Gainesville</t>
  </si>
  <si>
    <t>rally; vigil</t>
  </si>
  <si>
    <t>https://www.facebook.com/events/380341599273224/</t>
  </si>
  <si>
    <t>Indivisible Lumpkin</t>
  </si>
  <si>
    <t>Immigration; For Compassionate immigration; Families</t>
  </si>
  <si>
    <t>Billings</t>
  </si>
  <si>
    <t>Billings First Church</t>
  </si>
  <si>
    <t>MT - Billings</t>
  </si>
  <si>
    <t>https://www.gainesvilletimes.com/news/why-protesters-filled-gainesville-square-july-4/</t>
  </si>
  <si>
    <t>estimated 5000</t>
  </si>
  <si>
    <t>https://nbcmontana.com/news/nation-world/thousands-protest-trump-immigration-policies-in-chicago</t>
  </si>
  <si>
    <t>FB: 97</t>
  </si>
  <si>
    <t>Great Falls</t>
  </si>
  <si>
    <t>Billings First Church; Billings Sanctuary Rising</t>
  </si>
  <si>
    <t>civic center</t>
  </si>
  <si>
    <t>Downtown houston</t>
  </si>
  <si>
    <t>Over 1000</t>
  </si>
  <si>
    <t>https://www.facebook.com/events/1293373820840985/</t>
  </si>
  <si>
    <t>Great Falls Community Action Team</t>
  </si>
  <si>
    <t>National Education Association members and teachers</t>
  </si>
  <si>
    <t>Families; For compassionate immigration; Immigration</t>
  </si>
  <si>
    <t>http://www.fightbacknews.org/2019/7/5/over-1000-union-educators-protest-houston-detention-center</t>
  </si>
  <si>
    <t>https://www.greatfallstribune.com/story/news/2019/07/13/great-falls-vigil-held-protest-conditions-southern-border/1725155001/</t>
  </si>
  <si>
    <t xml:space="preserve">Hoboken </t>
  </si>
  <si>
    <t>Binghamton</t>
  </si>
  <si>
    <t>Temple Concord</t>
  </si>
  <si>
    <t>Church Square Park</t>
  </si>
  <si>
    <t>NY - Binghamton - Temple Concord</t>
  </si>
  <si>
    <t>NJ - Hoboken - Day Event</t>
  </si>
  <si>
    <t>letter writing</t>
  </si>
  <si>
    <t>https://www.facebook.com/events/414012856123022/?</t>
  </si>
  <si>
    <t>letter-writing not protest</t>
  </si>
  <si>
    <t>Corpus Christi</t>
  </si>
  <si>
    <t>Ocean Drive; Cole Park Amphitheater</t>
  </si>
  <si>
    <t>https://twitter.com/DeneenMelody/status/1146457135531745280</t>
  </si>
  <si>
    <t>her and a dozen</t>
  </si>
  <si>
    <t>Coalition to Close the Concentration Camps.</t>
  </si>
  <si>
    <t>FB: 75</t>
  </si>
  <si>
    <t>https://www.caller.com/story/news/local/2019/07/13/south-texas-activists-protest-migrant-detention-centers-u-s-border/1713793001/</t>
  </si>
  <si>
    <t>https://www.facebook.com/events/416775802270170/</t>
  </si>
  <si>
    <t>Roanoke</t>
  </si>
  <si>
    <t>Unitarian Universalist Church of Roanoke</t>
  </si>
  <si>
    <t>VA - Roanoke</t>
  </si>
  <si>
    <t>FB: 92</t>
  </si>
  <si>
    <t>Roanoke Indivisible Public Page; Women’s March on Roanoke</t>
  </si>
  <si>
    <t>Parkland Parents</t>
  </si>
  <si>
    <t>Guns; For greater gun control</t>
  </si>
  <si>
    <t>https://www.facebook.com/events/2245269945734484/?</t>
  </si>
  <si>
    <t>https://pix11.com/2019/07/04/parkland-parents-stage-4th-of-july-march-on-trump-tower/</t>
  </si>
  <si>
    <t>Sag Harbor</t>
  </si>
  <si>
    <t>The Windmill 8 Wharf St</t>
  </si>
  <si>
    <t>NY - Sag Harbor</t>
  </si>
  <si>
    <t>Bisbee</t>
  </si>
  <si>
    <t>walk</t>
  </si>
  <si>
    <t>Grassy Park on Tombstone Canyon</t>
  </si>
  <si>
    <t>AZ - Bisbee</t>
  </si>
  <si>
    <t>https://www.facebook.com/events/2696821913895063/?active_tab=discussion</t>
  </si>
  <si>
    <t>Mobile</t>
  </si>
  <si>
    <t>UUFM on Old Shell Road</t>
  </si>
  <si>
    <t>AL - Mobile</t>
  </si>
  <si>
    <t>114 N 8th Street</t>
  </si>
  <si>
    <t>nearly 300; nearly 400</t>
  </si>
  <si>
    <t>UUFM</t>
  </si>
  <si>
    <t>protest; march</t>
  </si>
  <si>
    <t>https://www.facebook.com/events/352304298785868/</t>
  </si>
  <si>
    <t>https://twitter.com/NeverAgainActn/status/1146401540661567488</t>
  </si>
  <si>
    <t>150+; more than 150</t>
  </si>
  <si>
    <t>Lights For Liberty - Bisbee; St. John’s Episcopal Church</t>
  </si>
  <si>
    <t>https://www.facebook.com/events/434415434070761/</t>
  </si>
  <si>
    <t>https://www.facebook.com/events/1086364868233035/</t>
  </si>
  <si>
    <t>1250 Poydras St</t>
  </si>
  <si>
    <t>LA - New Orleans</t>
  </si>
  <si>
    <t>FB: 709</t>
  </si>
  <si>
    <t>https://www.facebook.com/events/2715898351758086/?active_tab=discussion</t>
  </si>
  <si>
    <t>POSTPONED TO JULY 19</t>
  </si>
  <si>
    <t>https://twitter.com/IndivisibleofAZ/status/1150197552391737344</t>
  </si>
  <si>
    <t>Lafayette</t>
  </si>
  <si>
    <t>Parc Putnam</t>
  </si>
  <si>
    <t>LA - Lafayette</t>
  </si>
  <si>
    <t>DSA SWLA Organizing Committee Lafayette</t>
  </si>
  <si>
    <t>https://www.inquirer.com/news/philadelphia/fourth-of-july-parade-protest-immigration-policy-ice-20190704.html</t>
  </si>
  <si>
    <t>https://www.facebook.com/events/206434833578844/</t>
  </si>
  <si>
    <t>POSTPONED TO JULY 20</t>
  </si>
  <si>
    <t>Covington</t>
  </si>
  <si>
    <t>Columbia Street Landing</t>
  </si>
  <si>
    <t>LA - Covington</t>
  </si>
  <si>
    <t>Biscoe</t>
  </si>
  <si>
    <t>Progressive Northshore Democrats</t>
  </si>
  <si>
    <t>https://www.facebook.com/events/1571829372953169/</t>
  </si>
  <si>
    <t>POSTPONED TO JULY 26</t>
  </si>
  <si>
    <t>https://twitter.com/kckinch/status/1149919662051930113</t>
  </si>
  <si>
    <t xml:space="preserve">Wilshire Blvd, Rep Karen Bass' Office </t>
  </si>
  <si>
    <t>outside the White House</t>
  </si>
  <si>
    <t>Revolutionary Communist Party, USA</t>
  </si>
  <si>
    <t>anti-Trump</t>
  </si>
  <si>
    <t>https://ktla.com/2019/07/04/protesters-clash-after-american-flag-burned-outside-white-house-on-july-4th/</t>
  </si>
  <si>
    <t>Black Mountain</t>
  </si>
  <si>
    <t>Town Square</t>
  </si>
  <si>
    <t>around 200,website</t>
  </si>
  <si>
    <t>NC - Black Mountain</t>
  </si>
  <si>
    <t>demand that detention camps holding immigrant children and their families be closed</t>
  </si>
  <si>
    <t>demonstration</t>
  </si>
  <si>
    <t>none</t>
  </si>
  <si>
    <t>https://www.courant.com/news/connecticut/hc-news-connecticut-lights-of-liberty-vigils-preview-20190709-vk2bdhmoezdg3nkdmreumrd5ee-story.html</t>
  </si>
  <si>
    <t>https://twitter.com/aletweetsnews/status/1146944633206923265</t>
  </si>
  <si>
    <t>https://www.facebook.com/events/315834779292423/</t>
  </si>
  <si>
    <t xml:space="preserve">Bronson Park </t>
  </si>
  <si>
    <t>https://www.usatoday.com/story/news/politics/2019/07/04/independence-day-flag-burning-leads-scuffle-near-white-house/1652121001/</t>
  </si>
  <si>
    <t>protestors, website</t>
  </si>
  <si>
    <t xml:space="preserve">First Congregational Church </t>
  </si>
  <si>
    <t>dawn attention to the conditions detainees have faced on the American side of the Mexican-U.S border</t>
  </si>
  <si>
    <t>https://www.mlive.com/news/kalamazoo/2019/07/church-puts-flowers-behind-bars-to-protest-children-detained-at-border.html</t>
  </si>
  <si>
    <t>Blacksburg</t>
  </si>
  <si>
    <t>VA - Blacksburg</t>
  </si>
  <si>
    <t xml:space="preserve">Washington </t>
  </si>
  <si>
    <t>L'Enfant Plaza - ICE Headquarters</t>
  </si>
  <si>
    <t>Proud Boys</t>
  </si>
  <si>
    <t>see above</t>
  </si>
  <si>
    <t>more than 100; website</t>
  </si>
  <si>
    <t>100 protestors, website</t>
  </si>
  <si>
    <t>Love Thy Neighbor NRV</t>
  </si>
  <si>
    <t>Jews United for Justice, CASA</t>
  </si>
  <si>
    <t>opposing government plans to round up undocumented people</t>
  </si>
  <si>
    <t>https://www.facebook.com/events/450260312434662/</t>
  </si>
  <si>
    <t>https://washingtonjewishweek.com/55478/jews-join-together-to-protest-ice-raids/featured-slider-post/</t>
  </si>
  <si>
    <t>Youngstown</t>
  </si>
  <si>
    <t>Chapel Hill</t>
  </si>
  <si>
    <t>Dorthy Butler and Mary Fawcett</t>
  </si>
  <si>
    <t xml:space="preserve">Peace and Justice Plaza </t>
  </si>
  <si>
    <t>famillies; for compassionate immigration; immigration</t>
  </si>
  <si>
    <t>http://www.wfmj.com/story/40745169/youngstown-families-protest-family-separation-at-us-border</t>
  </si>
  <si>
    <t>https://m.youtube.com/watch?v=gUW0DGJb4bI</t>
  </si>
  <si>
    <t xml:space="preserve">around 50, website </t>
  </si>
  <si>
    <t>progressive counter-demonstrators</t>
  </si>
  <si>
    <t>Bloomington</t>
  </si>
  <si>
    <t>IL - Bloomington</t>
  </si>
  <si>
    <t>to make sure that they know that the town doesn’t accept or tolerate racism, and that they’re not welcome here and that they can’t intimidate us</t>
  </si>
  <si>
    <t>counter protest</t>
  </si>
  <si>
    <t>https://www.dailytarheel.com/article/2019/07/durham-bridge-protest</t>
  </si>
  <si>
    <t>Town Hall</t>
  </si>
  <si>
    <t>https://www.facebook.com/events/2101228906652390/</t>
  </si>
  <si>
    <t>Confederates Against UNC Antifa Fascists</t>
  </si>
  <si>
    <t>to expose what they called "fascism" and "domestic terrorism" at UNC</t>
  </si>
  <si>
    <t>outside US Rep. Pelosi office</t>
  </si>
  <si>
    <t>Goshen</t>
  </si>
  <si>
    <t>more than 400; over 500</t>
  </si>
  <si>
    <t xml:space="preserve">Orange County Jail </t>
  </si>
  <si>
    <t>https://twitter.com/CREDOMobile/status/1147175865622695937</t>
  </si>
  <si>
    <t>several hundred, website</t>
  </si>
  <si>
    <t>Monroe County Courthouse</t>
  </si>
  <si>
    <t>Rabbi Marcus Rubenstein of Temple Sinai in Middletown</t>
  </si>
  <si>
    <t>IN - Bloomington</t>
  </si>
  <si>
    <t>https://thehill.com/homenews/house/451763-anti-ice-protesters-demonstrate-outside-pelosis-office</t>
  </si>
  <si>
    <t>call for an end the incarceration of undocumented people by Immigration and Customs Enforcement on the orders of the Trump Administration</t>
  </si>
  <si>
    <t xml:space="preserve">rally </t>
  </si>
  <si>
    <t>http://westchester.news12.com/story/40767668/activists-protest-ice-detainees-being-held-at-orange-county-correctional-facility</t>
  </si>
  <si>
    <t>FB: 187</t>
  </si>
  <si>
    <t>Bank of the West, 810 S.W. Broadway &amp; Microsoft retail outlet at 300 S.W. Yamhill</t>
  </si>
  <si>
    <t>https://www.facebook.com/events/2425701794332788/</t>
  </si>
  <si>
    <t>against "profiteers" of Immigration and Custom Enforcement and the Customs and Border Protection</t>
  </si>
  <si>
    <t>outside ICE headquarters</t>
  </si>
  <si>
    <t>Blue Ridge</t>
  </si>
  <si>
    <t>Downtown; Courthouse steps</t>
  </si>
  <si>
    <t>https://twitter.com/in_la_lucha/status/1147169643058094080</t>
  </si>
  <si>
    <t>GA - Blue Ridge</t>
  </si>
  <si>
    <t>https://pamplinmedia.com/pt/9-news/433010-342569-week-long-portland-protest-targets-ice-profiteers-</t>
  </si>
  <si>
    <t>Norton</t>
  </si>
  <si>
    <t>Norton City Park</t>
  </si>
  <si>
    <t>Nicetown</t>
  </si>
  <si>
    <t xml:space="preserve">approximately 70, website </t>
  </si>
  <si>
    <t>Family Crisis Support Services</t>
  </si>
  <si>
    <t>to let assault and harassment victims know they have options through FCSS</t>
  </si>
  <si>
    <t>Against fossil fuels; Environment; Against hazardous conditions</t>
  </si>
  <si>
    <t>https://www.facebook.com/events/2220494591402390/</t>
  </si>
  <si>
    <t>https://www.nbcphiladelphia.com/news/local/Philly-Community-Protests-Plans-to-Build-Gas-Plant-in-Their-Neighborhood_Philadelphia-512202572.html</t>
  </si>
  <si>
    <t>http://www.timesnews.net/Local/2019/07/08/We-believe-you-Area-residents-march-in-Norton-to-support-sexual-assault-and-harassment-victims</t>
  </si>
  <si>
    <t xml:space="preserve">San Diego Superior Court </t>
  </si>
  <si>
    <t>https://twitter.com/DougDeMoura/status/1149863205042364417</t>
  </si>
  <si>
    <t>dozens, website</t>
  </si>
  <si>
    <t>in support of a man whose arrest in Chicano Park sparked controversy last month</t>
  </si>
  <si>
    <t>https://www.nbcsandiego.com/news/local/eddie-alvarez-arrest-controversy-sdpd-superior-court-appearance-protest-512449821.html</t>
  </si>
  <si>
    <t>Wasilla</t>
  </si>
  <si>
    <t>Wasilla Middle School</t>
  </si>
  <si>
    <t>Boise</t>
  </si>
  <si>
    <t>City Hall; Anne Frank Memorial</t>
  </si>
  <si>
    <t>ID - Boise</t>
  </si>
  <si>
    <t xml:space="preserve">about 60, website </t>
  </si>
  <si>
    <t>KKK</t>
  </si>
  <si>
    <t>pro-KKK</t>
  </si>
  <si>
    <t xml:space="preserve">opposed to the governor's budget proposals  </t>
  </si>
  <si>
    <t>https://twitter.com/KellyAvellino/status/1147651780899233792</t>
  </si>
  <si>
    <t>https://www.adn.com/politics/alaska-legislature/2019/07/09/dueling-rallies-meet-on-doorstep-of-would-be-special-session-in-wasilla/</t>
  </si>
  <si>
    <t xml:space="preserve">AK </t>
  </si>
  <si>
    <t>https://www.facebook.com/events/331675471095468/</t>
  </si>
  <si>
    <t>some 200,  website</t>
  </si>
  <si>
    <t>support of the governor's budget proposal</t>
  </si>
  <si>
    <t>https://www.usatoday.com/story/news/nation/2019/07/06/white-nationalist-linked-proud-boys-outnumbered-counter-protesters/1661585001/</t>
  </si>
  <si>
    <t xml:space="preserve">Charlotte </t>
  </si>
  <si>
    <t>Charlotte-Mecklenburg Government Center</t>
  </si>
  <si>
    <t>https://twitter.com/BoiseJack/status/1149862082151510016</t>
  </si>
  <si>
    <t xml:space="preserve">Trump's campaign rally </t>
  </si>
  <si>
    <t>http://www.wilsontimes.com/stories/notebook-trump-to-hold-campaign-rally-in-greenville,182587</t>
  </si>
  <si>
    <t>pro-Trump; pro-free speech</t>
  </si>
  <si>
    <t>https://thinkprogress.org/proud-boys-far-right-free-speech-rally-dc-july-fourth-weekend/</t>
  </si>
  <si>
    <t>Abingdon</t>
  </si>
  <si>
    <t>https://twitter.com/postcards4USA/status/1150186193147039744</t>
  </si>
  <si>
    <t>Route 7</t>
  </si>
  <si>
    <t xml:space="preserve">20, website </t>
  </si>
  <si>
    <t>Hartford County Climate Action, Friends of Hartford</t>
  </si>
  <si>
    <t xml:space="preserve">against the development of the Abingdon Business Park </t>
  </si>
  <si>
    <t>https://www.baltimoresun.com/maryland/harford/aegis/cng-ag-abingdon-woods-protest-0710-20190709-47j2l65zrfbxfcvcjcfyidnt4i-story.html</t>
  </si>
  <si>
    <t>FB event page dead</t>
  </si>
  <si>
    <t>Charlottesville</t>
  </si>
  <si>
    <t xml:space="preserve">Free Speech Wall - Downtown Mall </t>
  </si>
  <si>
    <t>Boone</t>
  </si>
  <si>
    <t>Intersection of Highway 105 and Blowing Rock Rd</t>
  </si>
  <si>
    <t>NC - Boone</t>
  </si>
  <si>
    <t>https://dcist.com/story/19/07/03/far-right-groups-including-the-proud-boys-are-rallying-in-d-c-this-weekend/</t>
  </si>
  <si>
    <t xml:space="preserve">Virginia Organizing </t>
  </si>
  <si>
    <t>to show support for the Affordable Care Act</t>
  </si>
  <si>
    <t>https://www.cbs19news.com/content/news/Virginia-Organizing-holds-rally-for-ACA-512496651.html</t>
  </si>
  <si>
    <t>City and County Building to the Salt Lake Lobby</t>
  </si>
  <si>
    <t>Watauga NAACP Branch</t>
  </si>
  <si>
    <t>https://www.facebook.com/events/704887119962877/</t>
  </si>
  <si>
    <t>several hundred,  website</t>
  </si>
  <si>
    <t xml:space="preserve">None listed </t>
  </si>
  <si>
    <t>to demand the state cancels its plan for the Utah Inland Port</t>
  </si>
  <si>
    <t xml:space="preserve">none </t>
  </si>
  <si>
    <t>https://www.abc4.com/news/local-utah-state-news/several-groups-gather-at-salt-lake-chamber-to-protest-utah-inland-port/</t>
  </si>
  <si>
    <t>counter protestors</t>
  </si>
  <si>
    <t>anti-Trump; against far right</t>
  </si>
  <si>
    <t xml:space="preserve">State Capitol </t>
  </si>
  <si>
    <t>State House</t>
  </si>
  <si>
    <t>MA - Boston</t>
  </si>
  <si>
    <t>hundreds,  website</t>
  </si>
  <si>
    <t xml:space="preserve">Moms Demand Action, March for Our Lives, Coalition to Stop Gun Violence </t>
  </si>
  <si>
    <t xml:space="preserve">for greater gun control </t>
  </si>
  <si>
    <t>https://pilotonline.com/news/government/politics/virginia/article_c8c95a88-a257-11e9-88bf-a385f01eda60.html</t>
  </si>
  <si>
    <t>hundreds; over 1000</t>
  </si>
  <si>
    <t>Massachusetts Jobs with Justice; other advocacy groups</t>
  </si>
  <si>
    <t xml:space="preserve">general protestors </t>
  </si>
  <si>
    <t xml:space="preserve">against greater gun control </t>
  </si>
  <si>
    <t>https://www.facebook.com/events/2399385257006613/</t>
  </si>
  <si>
    <t xml:space="preserve">100, website </t>
  </si>
  <si>
    <t>https://www.masslive.com/politics/2019/07/boston-protesters-join-nationwide-lights-for-liberty-vigils.html</t>
  </si>
  <si>
    <t>765 Elmwood ave</t>
  </si>
  <si>
    <t>Midland</t>
  </si>
  <si>
    <t>Andrews County</t>
  </si>
  <si>
    <t>Collective Bargaining; For unionization</t>
  </si>
  <si>
    <t>https://www.wivb.com/news/spot-protest-planned-for-elmwood-ave-location-on-saturday/</t>
  </si>
  <si>
    <t>protest an impending proposal by Waste Control Specialists to store 40,000 tons of nuclear reactor waste in Andrews.</t>
  </si>
  <si>
    <t>https://www.oaoa.com/news/local/article_43247dc6-a299-11e9-a56c-fb652cdc0f53.html</t>
  </si>
  <si>
    <t>Boulder</t>
  </si>
  <si>
    <t>bandshell</t>
  </si>
  <si>
    <t>CO - Boulder</t>
  </si>
  <si>
    <t xml:space="preserve">Joe Biden's Campaign Office </t>
  </si>
  <si>
    <t>FB: 155</t>
  </si>
  <si>
    <t>https://www.facebook.com/events/402277574018082/</t>
  </si>
  <si>
    <t xml:space="preserve">MA activists </t>
  </si>
  <si>
    <t xml:space="preserve">to protest Joe Biden's record on immigration </t>
  </si>
  <si>
    <t>https://www.masslive.com/politics/2019/07/massachusetts-immigration-activists-to-protest-outside-of-joe-bidens-2020-headquarters-in-philadelphia.html</t>
  </si>
  <si>
    <t>Fairbanks</t>
  </si>
  <si>
    <t>Fairbanks LIO</t>
  </si>
  <si>
    <t>against Governor's budget choices; favor override</t>
  </si>
  <si>
    <t xml:space="preserve">Seattle </t>
  </si>
  <si>
    <t xml:space="preserve">Westlake Park </t>
  </si>
  <si>
    <t>https://twitter.com/FDNMPolitics/status/1148330919478124545</t>
  </si>
  <si>
    <t>Bowling Green</t>
  </si>
  <si>
    <t>William H. Natcher Federal Courthouse</t>
  </si>
  <si>
    <t>https://www.wbko.com/content/news/Lights-for-Liberty-Candlelight-Vigil-512666921.html</t>
  </si>
  <si>
    <t xml:space="preserve">Motorcyclists </t>
  </si>
  <si>
    <t>create awareness for the missing and murdered indigenous women,</t>
  </si>
  <si>
    <t>https://www.king5.com/article/news/local/motorcyclist-ride-to-raise-awareness-about-missing-and-murdered-indigenous-women/281-124d8dc5-0c78-402b-9953-d209ae33dcdf</t>
  </si>
  <si>
    <t>https://twitter.com/FDNMPolitics/status/1148344106017361920</t>
  </si>
  <si>
    <t xml:space="preserve">Hahnemann University Hospital </t>
  </si>
  <si>
    <t>https://www.kentucky.com/news/local/counties/fayette-county/article232604587.html</t>
  </si>
  <si>
    <t>Nurses</t>
  </si>
  <si>
    <t xml:space="preserve">to save the Hahnemann University Hospital </t>
  </si>
  <si>
    <t>https://6abc.com/health/hundreds-rally-to-save-hahnemann-univ-hospital/5375145/</t>
  </si>
  <si>
    <t>outside Palantir HQ; 5 Little W 12th St</t>
  </si>
  <si>
    <t>https://twitter.com/ConMijente/status/1146126351348355072</t>
  </si>
  <si>
    <t>Juneau</t>
  </si>
  <si>
    <t xml:space="preserve">Alaska Capital Building </t>
  </si>
  <si>
    <t>Bozeman</t>
  </si>
  <si>
    <t>Gallatin County Courthouse</t>
  </si>
  <si>
    <t>MT - BOzeman</t>
  </si>
  <si>
    <t>more than 750,  website</t>
  </si>
  <si>
    <t>calling for the state Legislature to override Gov. Mike Dunleavy’s budget vetoes</t>
  </si>
  <si>
    <t>https://www.ktoo.org/2019/07/08/juneauites-turn-out-to-protest-budget-cuts-on-first-day-of-special-session/</t>
  </si>
  <si>
    <t>demand payment of full state dividend</t>
  </si>
  <si>
    <t>PFLAG Bozeman/ Gallatin Valley; MHRN</t>
  </si>
  <si>
    <t>http://www.newsminer.com/news/alaska_news/divided-alaska-legislature-convenes-session-in-cities/article_df836392-36f7-510c-a599-4e31ee79bf2c.html</t>
  </si>
  <si>
    <t xml:space="preserve">Wyman Park </t>
  </si>
  <si>
    <t>https://www.facebook.com/events/457577661470029/</t>
  </si>
  <si>
    <t>about 150 activists,  website</t>
  </si>
  <si>
    <t>against legislation allowing Johns Hopkins University to create an armed private police force</t>
  </si>
  <si>
    <t>https://www.theguardian.com/us-news/2019/jul/10/hundreds-of-cyclists-hold-die-in-in-new-york-city-to-protest-deaths?CMP=twt_a-world_b-gdnworld</t>
  </si>
  <si>
    <t>https://baltimorebrew.com/2019/07/02/johns-hopkins-police-force-plan-protested-as-bill-takes-effect/</t>
  </si>
  <si>
    <t>Branford</t>
  </si>
  <si>
    <t>Trinity Episcopal Church of Branford</t>
  </si>
  <si>
    <t>CT - Branford</t>
  </si>
  <si>
    <t xml:space="preserve">Federal Building on State Street </t>
  </si>
  <si>
    <t>FB: 71</t>
  </si>
  <si>
    <t xml:space="preserve">Greece Baptist Church </t>
  </si>
  <si>
    <t>Golden Heart Plaza</t>
  </si>
  <si>
    <t>called for the camps to be closed, as well as for members of Congress to stop funding to the centers and visit the facilities themselves</t>
  </si>
  <si>
    <t>http://13wham.com/news/local/rochester-protesters-joins-national-push-to-closethecamps-during-tuesday-rally</t>
  </si>
  <si>
    <t>https://twitter.com/FDNMPolitics/status/1148780763493437440</t>
  </si>
  <si>
    <t xml:space="preserve">Syracuse </t>
  </si>
  <si>
    <t>Rep. John Katko’s office</t>
  </si>
  <si>
    <t>https://www.facebook.com/events/461238324729587/</t>
  </si>
  <si>
    <t>in support of closing the detention facility camps that are holding migrant children and families</t>
  </si>
  <si>
    <t>silent protest</t>
  </si>
  <si>
    <t>http://cnycentral.com/news/local/silent-protest-in-syracuse-calls-for-closing-migrant-detention-centers</t>
  </si>
  <si>
    <t>Doral</t>
  </si>
  <si>
    <t>Sen. Marco Rubio's Office</t>
  </si>
  <si>
    <t>https://twitter.com/bagatelleno12/status/1148729475389153280</t>
  </si>
  <si>
    <t>VT - Brattleboro</t>
  </si>
  <si>
    <t>to call on lawmakers to close ICE detention centers and stop funding them</t>
  </si>
  <si>
    <t>https://wsvn.com/news/politics/lawmakers-visit-homestead-detention-center-as-protesters-meet-around-south-florida/</t>
  </si>
  <si>
    <t>Rockville</t>
  </si>
  <si>
    <t>Mongomery County Council Building</t>
  </si>
  <si>
    <t>Brattleboro-Area Not In Our Namer</t>
  </si>
  <si>
    <t>for police reform</t>
  </si>
  <si>
    <t>https://www.facebook.com/events/690387604765089</t>
  </si>
  <si>
    <t>U.S. Immigration and Customs Enforcement facility</t>
  </si>
  <si>
    <t>https://twitter.com/Daniel_Schere/status/1148725857130881024</t>
  </si>
  <si>
    <t>call of action to close the camps, demanding that Congress defunds hate, defunds ICE close the camps</t>
  </si>
  <si>
    <t>Brazil</t>
  </si>
  <si>
    <t>Clay County Jail</t>
  </si>
  <si>
    <t>IN - Brazil - Clay County Jail</t>
  </si>
  <si>
    <t>St. Paul</t>
  </si>
  <si>
    <t>Fort Snelling</t>
  </si>
  <si>
    <t xml:space="preserve">Boston </t>
  </si>
  <si>
    <t xml:space="preserve">New England Holocaust Memorial on Congress Street, Tremont Street, Chinatown, Suffolk County House of Correction in the South End </t>
  </si>
  <si>
    <t>https://twitter.com/WomensMarchMN/status/1146129809103294465</t>
  </si>
  <si>
    <t>about 1000,  website</t>
  </si>
  <si>
    <t xml:space="preserve">jewish activists </t>
  </si>
  <si>
    <t>urging the Trump administration to "close the camps"</t>
  </si>
  <si>
    <t>FB: 63</t>
  </si>
  <si>
    <t xml:space="preserve">https://www.bostonglobe.com/metro/2019/07/02/protest/OuNM4jlpelhNw0GlwcLEYL/story.html	</t>
  </si>
  <si>
    <t>https://www.facebook.com/events/355127505201921/</t>
  </si>
  <si>
    <t>https://www.phillyvoice.com/immigration-rights-protest-arrests-joe-biden-headquarters-philadelphia-sit-in/</t>
  </si>
  <si>
    <t>Sen. Amy Klobuchar's Office</t>
  </si>
  <si>
    <t>urging the Minnesota Democrat to lead the charge to improve conditions at immigrant holding facilities on the southern border that they largely blame on the Trump administration.</t>
  </si>
  <si>
    <t>https://www.wthitv.com/content/news/Lights-for-Liberty--512669001.html</t>
  </si>
  <si>
    <t>US Capitol</t>
  </si>
  <si>
    <t>https://www.mprnews.org/story/2019/07/02/hundreds-attend-minneapolis-protest-cruel-immigration-holding-facilities</t>
  </si>
  <si>
    <t>https://www.rollcall.com/news/congress/18-people-protesting-icecbp-arrested-by-captiol-police</t>
  </si>
  <si>
    <t xml:space="preserve">Rep. Daniel Webster's Office </t>
  </si>
  <si>
    <t>nearly 40,  website</t>
  </si>
  <si>
    <t>Brea</t>
  </si>
  <si>
    <t>State College Blvd.</t>
  </si>
  <si>
    <t xml:space="preserve">MoveOn </t>
  </si>
  <si>
    <t>protested conditions at border facilities for children</t>
  </si>
  <si>
    <t>CA - Brea</t>
  </si>
  <si>
    <t>https://www.dailycommercial.com/news/20190702/locals-protest-at-websters-office-over-border-facilities</t>
  </si>
  <si>
    <t xml:space="preserve">Tampa </t>
  </si>
  <si>
    <t xml:space="preserve">Rep. Kathy Castor </t>
  </si>
  <si>
    <t>FB: 80</t>
  </si>
  <si>
    <t>nearly 90,  website</t>
  </si>
  <si>
    <t>Uber and Lyft</t>
  </si>
  <si>
    <t>Other; Uber against regulation</t>
  </si>
  <si>
    <t>#ClosetheCamps</t>
  </si>
  <si>
    <t>Indivisible CA39</t>
  </si>
  <si>
    <t xml:space="preserve">against the Trump Administration's treatment of migrants </t>
  </si>
  <si>
    <t>https://www.latimes.com/business/technology/la-fi-tn-ab5-uber-lyft-rally-sacramento-pay-20190715-story.html</t>
  </si>
  <si>
    <t>https://www.facebook.com/events/2396022883753661/</t>
  </si>
  <si>
    <t>https://www.wmnf.org/closethecamps-protest-tampa-kathy-castor/</t>
  </si>
  <si>
    <t>Spring Hill</t>
  </si>
  <si>
    <t>Congress Member Vern Buchanan's Office</t>
  </si>
  <si>
    <t>East end of the Manette Bridge</t>
  </si>
  <si>
    <t>WA - Bremerton</t>
  </si>
  <si>
    <t>inside Biden campaign office</t>
  </si>
  <si>
    <t>Movimiento Cosecha</t>
  </si>
  <si>
    <t>protest immigrant deportations by Obama administration</t>
  </si>
  <si>
    <t>against the Trump Administration's treatment of migrants</t>
  </si>
  <si>
    <t>https://twitter.com/CosechaMovement/status/1149006651195842560</t>
  </si>
  <si>
    <t>Resist 45; Kitsap Progressive Action Network; St. Paul's Episcopal Church</t>
  </si>
  <si>
    <t>https://www.eventbrite.com/e/lights-for-liberty-bremerton-wa-tickets-64511080378#</t>
  </si>
  <si>
    <t>outside ICE office on Delaware</t>
  </si>
  <si>
    <t>against ICE</t>
  </si>
  <si>
    <t>https://twitter.com/HannahBuehler/status/1149358067894693888</t>
  </si>
  <si>
    <t xml:space="preserve">Bradenton </t>
  </si>
  <si>
    <t xml:space="preserve">Downtown Bradenton </t>
  </si>
  <si>
    <t>not FB event page</t>
  </si>
  <si>
    <t>Brenham</t>
  </si>
  <si>
    <t>Downtown Courthouse</t>
  </si>
  <si>
    <t>TX - Brenham</t>
  </si>
  <si>
    <t>30 protestors,  website</t>
  </si>
  <si>
    <t>Groton</t>
  </si>
  <si>
    <t>Intersection of Boston Road and Sandy Pond road</t>
  </si>
  <si>
    <t xml:space="preserve">Liv Coleman (former Democratic Representative), general protestors </t>
  </si>
  <si>
    <t xml:space="preserve">urged Congressman Vern Buchanan to pass legislation closing immigration detention centers </t>
  </si>
  <si>
    <t>https://www.bradenton.com/news/local/article232206197.html</t>
  </si>
  <si>
    <t>Local residents and medical officials</t>
  </si>
  <si>
    <t>Collective bargaining; for better compensation</t>
  </si>
  <si>
    <t xml:space="preserve">not listed </t>
  </si>
  <si>
    <t>https://www.lowellsun.com/2019/07/13/residents-rally-for-nashoba-nurses/</t>
  </si>
  <si>
    <t>FB:27</t>
  </si>
  <si>
    <t>Texas Rural Voices</t>
  </si>
  <si>
    <t xml:space="preserve">about 50, website </t>
  </si>
  <si>
    <t>https://www.facebook.com/events/1215451788624834/</t>
  </si>
  <si>
    <t xml:space="preserve">against Trump's immigration policies and the treatment of migrants at the U.S - Mexico Border </t>
  </si>
  <si>
    <t>https://www.baltimoresun.com/maryland/baltimore-county/ph-ca-at-border-protest-20190702-story.html</t>
  </si>
  <si>
    <t>consulate general of the Republic of Korea</t>
  </si>
  <si>
    <t>Market Street, California Sen. Dianne Feinstein’s office, House Speaker Nancy Pelosi’s office</t>
  </si>
  <si>
    <t>Brewster</t>
  </si>
  <si>
    <t>First Parish Brewster Unitarian Universalist</t>
  </si>
  <si>
    <t>MA - Brewster</t>
  </si>
  <si>
    <t>end dog meat trade</t>
  </si>
  <si>
    <t>calling on the Trump administration to close detention facilities along the southern border where hundreds of children are being detained.</t>
  </si>
  <si>
    <t>https://www.facebook.com/events/2446484105402248/</t>
  </si>
  <si>
    <t>FB: 32</t>
  </si>
  <si>
    <t>Lower Cape Indivisible; First Parish Brewster Unitarian Universalist; Indivisible Massachusetts</t>
  </si>
  <si>
    <t>https://www.sfchronicle.com/bayarea/article/Hundreds-shut-down-San-Francisco-streets-to-14067556.php</t>
  </si>
  <si>
    <t>https://www.facebook.com/events/443813523122058/</t>
  </si>
  <si>
    <t>Tallahassee</t>
  </si>
  <si>
    <t>11th Avenue at 34th Street near the Javits Center</t>
  </si>
  <si>
    <t xml:space="preserve">more than 80, website </t>
  </si>
  <si>
    <t xml:space="preserve">#ClosetheCamps, retired public school teachers, university faculty, state workers </t>
  </si>
  <si>
    <t>provoked by reports that migrant children are being taken from their parents at the southern border, kept in dire conditions in detention camps and denied medical care</t>
  </si>
  <si>
    <t>Make the Road NY; New York Communities for Change</t>
  </si>
  <si>
    <t>press Amazon to cut ties with ICE, Palantir</t>
  </si>
  <si>
    <t>Bridgeport</t>
  </si>
  <si>
    <t>29th and Halsted</t>
  </si>
  <si>
    <t>https://www.tallahassee.com/story/news/politics/2019/07/02/close-camps-rally-draws-dozens-protesters-old-capitol/1630475001/</t>
  </si>
  <si>
    <t>IL - Bridgeport</t>
  </si>
  <si>
    <t>https://abc7ny.com/politics/immigrant-rights-protest-blocking-traffic-near-javits-center/5388849/</t>
  </si>
  <si>
    <t xml:space="preserve">Columbia </t>
  </si>
  <si>
    <t>Rep. Vicky Hartzler’s office</t>
  </si>
  <si>
    <t>FB: 42</t>
  </si>
  <si>
    <t>First Lutheran Church of The Trinity</t>
  </si>
  <si>
    <t>protest child detention camps across the country</t>
  </si>
  <si>
    <t>https://www.facebook.com/events/2274107699302983/</t>
  </si>
  <si>
    <t>https://www.columbiamissourian.com/news/local/columbia-protesters-decry-conditions-at-detention-camps/article_2631c2ca-9cf7-11e9-9200-afeeb5185e08.html</t>
  </si>
  <si>
    <t>Queens</t>
  </si>
  <si>
    <t>Congresswoman Debbie Lesko's office</t>
  </si>
  <si>
    <t>Other; Utility; Against Fees</t>
  </si>
  <si>
    <t>https://www.qchron.com/editions/queenswide/st-rally-for-utility-responsibility-bill/article_ac1478cb-7da5-5f94-8b1c-cdd7f8bb84fa.html</t>
  </si>
  <si>
    <t>demanding migrant detention centers be closed</t>
  </si>
  <si>
    <t>https://www.abc15.com/news/region-west-valley/glendale/valley-demonstrators-demand-detention-centers-be-closed</t>
  </si>
  <si>
    <t>Brookings</t>
  </si>
  <si>
    <t>Bankus Fountain</t>
  </si>
  <si>
    <t>Or - Brookings</t>
  </si>
  <si>
    <t xml:space="preserve">Rep. Brian Mast's office </t>
  </si>
  <si>
    <t xml:space="preserve">nearly 100, website </t>
  </si>
  <si>
    <t>to push for the closure of immigrant detention centers across America.</t>
  </si>
  <si>
    <t>FB: 6</t>
  </si>
  <si>
    <t>https://www.wptv.com/news/local-news/immigrants-in-south-florida/protesters-to-gather-outside-u-s-rep-brian-masts-office-on-tuesday</t>
  </si>
  <si>
    <t>https://www.facebook.com/events/559846091215266</t>
  </si>
  <si>
    <t>Rep. Cindy Axne’s office</t>
  </si>
  <si>
    <t>630 Sansome St; ICE</t>
  </si>
  <si>
    <t>https://twitter.com/vs3733/status/1149942501563760640</t>
  </si>
  <si>
    <t>anti-ICE; against deportation</t>
  </si>
  <si>
    <t>to demand that detention camps on the border be closed</t>
  </si>
  <si>
    <t>https://www.facebook.com/events/383190675888136/</t>
  </si>
  <si>
    <t>https://www.desmoinesregister.com/story/news/politics/2019/07/02/close-camps-protesters-cindy-axne-border-immigration-protest-desmoines/1631591001/</t>
  </si>
  <si>
    <t xml:space="preserve">Cedar Rapids </t>
  </si>
  <si>
    <t xml:space="preserve">Cedar Rapids Courthouse </t>
  </si>
  <si>
    <t>https://www.facebook.com/events/346513379352513/</t>
  </si>
  <si>
    <t>Southwest Key- Casa Padre</t>
  </si>
  <si>
    <t>TX -Brownsville</t>
  </si>
  <si>
    <t>Rep. Steve King's office</t>
  </si>
  <si>
    <t>FB: 55</t>
  </si>
  <si>
    <t>March On Texas- Awesome Women in Action Chapter; Cameron County Texas Democratic Women</t>
  </si>
  <si>
    <t>protest cooperation between King County Sheriff’s Office and ICE</t>
  </si>
  <si>
    <t>https://www.facebook.com/events/2382312381980312/</t>
  </si>
  <si>
    <t>https://mynorthwest.com/1447866/king-county-ice-protests-7-11-19/?utm_content=buffer0650d&amp;utm_medium=social&amp;utm_source=twitter.com&amp;utm_campaign=KIRO+buffer</t>
  </si>
  <si>
    <t>Federal Building on East Wisconsin Avenue</t>
  </si>
  <si>
    <t xml:space="preserve">Citizens Action Wisconsin, general protestors </t>
  </si>
  <si>
    <t>to call for the end of migrant detention centers</t>
  </si>
  <si>
    <t>https://www.jsonline.com/story/news/local/milwaukee/2019/07/02/hundreds-milwaukee-protest-migrant-detentions-centers-deportations/1633602001/</t>
  </si>
  <si>
    <t>Bryan</t>
  </si>
  <si>
    <t>Brazos County Courthouse</t>
  </si>
  <si>
    <t>TX - Bryan</t>
  </si>
  <si>
    <t>https://www.facebook.com/events/737833403326983/</t>
  </si>
  <si>
    <t>LOVE Park</t>
  </si>
  <si>
    <t>about 200, website</t>
  </si>
  <si>
    <t>victims of gun violence</t>
  </si>
  <si>
    <t xml:space="preserve">against gun violence </t>
  </si>
  <si>
    <t>Brazos County Democratic Party</t>
  </si>
  <si>
    <t>https://www.inquirer.com/news/peace-rally-philadelphia-gun-violence-love-park-20190702.html</t>
  </si>
  <si>
    <t>https://www.facebook.com/events/466169357504598/</t>
  </si>
  <si>
    <t>1191 2nd Ave</t>
  </si>
  <si>
    <t>Robert S. Vance Federal Building and United States Courthouse on 5th Avenue North</t>
  </si>
  <si>
    <t>Olympia Assembly; El Comite; May 1st Action Coalition</t>
  </si>
  <si>
    <t>against Bank of the West ties to ICE</t>
  </si>
  <si>
    <t>Elmwood Ave and Bidwell Pkwy</t>
  </si>
  <si>
    <t xml:space="preserve">dozens, website </t>
  </si>
  <si>
    <t>to voice their opposition to “horrific conditions” at federal immigration detention camps along the United States-Mexico border.</t>
  </si>
  <si>
    <t>https://www.al.com/news/birmingham/2019/07/inhumane-cruel-birmingham-protestors-call-for-end-to-immigrant-detention-centers.html</t>
  </si>
  <si>
    <t>NOT Lights for Liberty event</t>
  </si>
  <si>
    <t xml:space="preserve">Church Street, Main Street, Sens. Bernie Sanders and Patrick Leahy's offices </t>
  </si>
  <si>
    <t>Westlake Park</t>
  </si>
  <si>
    <t>FB: 105</t>
  </si>
  <si>
    <t>approximately 300, website</t>
  </si>
  <si>
    <t>demanding the closure of child detention centers at the southern border, and the release of three undocumented immigrants working in Vermont who were recently detained.</t>
  </si>
  <si>
    <t>NY - Buffalo</t>
  </si>
  <si>
    <t>https://vtdigger.org/2019/07/02/close-the-camps-protest-floods-church-street/</t>
  </si>
  <si>
    <t>Fort Myers</t>
  </si>
  <si>
    <t>https://www.facebook.com/events/1320433761465898/</t>
  </si>
  <si>
    <t>Port St. Lucie</t>
  </si>
  <si>
    <t>Westford</t>
  </si>
  <si>
    <t>Town Common</t>
  </si>
  <si>
    <t>Johnny Carson Park</t>
  </si>
  <si>
    <t>Ca - BUrbank</t>
  </si>
  <si>
    <t>counter-protest; pro-ICE</t>
  </si>
  <si>
    <t>https://twitter.com/ryjhendrickson/status/1149810837567234049</t>
  </si>
  <si>
    <t>Daytona Beach</t>
  </si>
  <si>
    <t>FB: 191</t>
  </si>
  <si>
    <t>Burbank Democratic Club</t>
  </si>
  <si>
    <t>https://www.facebook.com/events/729094374175851/?active_tab=about</t>
  </si>
  <si>
    <t>Federal Court Building</t>
  </si>
  <si>
    <t xml:space="preserve">Amnesty International </t>
  </si>
  <si>
    <t>called on U.S. authorities to stop "targeting human rights defenders at the border, endangering migrants, and asylum seekers in the process,"</t>
  </si>
  <si>
    <t>https://www.10news.com/news/local-news/amnesty-international-to-protest-federal-governments-treatment-of-aid-workers-at-us-mexico-border</t>
  </si>
  <si>
    <t>Burien</t>
  </si>
  <si>
    <t>Highline United Methodist Church</t>
  </si>
  <si>
    <t>WA - BUrien</t>
  </si>
  <si>
    <t xml:space="preserve">Sen. Mitch McConnell's office </t>
  </si>
  <si>
    <t>about 9</t>
  </si>
  <si>
    <t xml:space="preserve">around 100, website </t>
  </si>
  <si>
    <t>Mama's Hip Family Co-op, general protestors</t>
  </si>
  <si>
    <t xml:space="preserve">demanded Mitch McConnell take action on behalf of children at the U.S.-Mexico border by closing all camps, ceasing funding for detention campuses and reuniting all families that have been separated </t>
  </si>
  <si>
    <t xml:space="preserve">protest, demonstration </t>
  </si>
  <si>
    <t>https://www.courier-journal.com/story/news/politics/2019/07/02/louisville-group-demands-mcconnell-take-action-migrant-kids-on-us-mexico-border/1632381001/</t>
  </si>
  <si>
    <t>https://www.facebook.com/events/1891580814276632/?</t>
  </si>
  <si>
    <t xml:space="preserve">Norwich </t>
  </si>
  <si>
    <t xml:space="preserve">Rep. Joe Courtney's office </t>
  </si>
  <si>
    <t>https://www.reviewjournal.com/local/las-vegas-protesters-join-nationwide-outcry-against-detention-centers-1719710/</t>
  </si>
  <si>
    <t xml:space="preserve">more than 2 dozen, website </t>
  </si>
  <si>
    <t>protest of the migrant children and families in federal detention at the border</t>
  </si>
  <si>
    <t>https://www.norwichbulletin.com/news/20190702/residents-protest-in-norwich-against-detention-of-migrant-children-families-at-border</t>
  </si>
  <si>
    <t xml:space="preserve">Lincoln Park </t>
  </si>
  <si>
    <t>Burleson</t>
  </si>
  <si>
    <t>Warren Park</t>
  </si>
  <si>
    <t>TX - Burleson</t>
  </si>
  <si>
    <t>over a dozen, website</t>
  </si>
  <si>
    <t xml:space="preserve">Tax the Rich, general protestors </t>
  </si>
  <si>
    <t>demand that lawmakers address rising economic inequality by advocating for tax fairness instead</t>
  </si>
  <si>
    <t>https://mainebeacon.com/ahead-of-more-trump-cuts-for-wealthy-mainers-rally-for-tax-fairness/</t>
  </si>
  <si>
    <t>Honolulu</t>
  </si>
  <si>
    <t>Against development; other</t>
  </si>
  <si>
    <t>Lindsey Graham’s office</t>
  </si>
  <si>
    <t>https://www.khon2.com/local-news/tmt-protesters-forge-ahead-in-the-fight-to-save-mauna-kea/</t>
  </si>
  <si>
    <t>https://www.facebook.com/events/422504765007256/</t>
  </si>
  <si>
    <t>about 30, website</t>
  </si>
  <si>
    <t>demand the closure of immigrant detention centers</t>
  </si>
  <si>
    <t>https://www.heraldonline.com/news/local/article232196052.html</t>
  </si>
  <si>
    <t>Homestead 1839</t>
  </si>
  <si>
    <t>Sherwood</t>
  </si>
  <si>
    <t>IA - Burlington</t>
  </si>
  <si>
    <t>half dozen</t>
  </si>
  <si>
    <t>environmental activists</t>
  </si>
  <si>
    <t>called for an independent investigation into the administration’s permitting of a proposed natural gas compressor station in North Weymouth</t>
  </si>
  <si>
    <t>https://twitter.com/FreeRangeChcken/status/1149926066670039046</t>
  </si>
  <si>
    <t>https://www.patriotledger.com/news/20190702/compressor-foes-stage-boston-protest-vow-court-battle</t>
  </si>
  <si>
    <t>Northhampton</t>
  </si>
  <si>
    <t>Congressman Jim McGovern’s office</t>
  </si>
  <si>
    <t>FB: 40</t>
  </si>
  <si>
    <t xml:space="preserve">about 2 dozen, website </t>
  </si>
  <si>
    <t>https://www.facebook.com/events/413322515940939/?notif_t=plan_user_associated&amp;notif_id=1561606136858298</t>
  </si>
  <si>
    <t>parents and children</t>
  </si>
  <si>
    <t>asking lawmakers that migrant detention centers be shut down, funding be cut off and families be reunited</t>
  </si>
  <si>
    <t>Las Vegas</t>
  </si>
  <si>
    <t>10 to 12; about 5</t>
  </si>
  <si>
    <t>https://www.masslive.com/news/2019/07/playdate-protesters-gather-at-congressman-jim-mcgoverns-office-in-northampton.html</t>
  </si>
  <si>
    <t>Congresswoman Pramila Jayapal's Office</t>
  </si>
  <si>
    <t>https://twitter.com/schachin/status/1149922434318884864</t>
  </si>
  <si>
    <t>demanding an end to migrant camps along the southern border.</t>
  </si>
  <si>
    <t>UU Church; Church Street</t>
  </si>
  <si>
    <t>VT - Burlington</t>
  </si>
  <si>
    <t>https://q13fox.com/2019/07/02/seattle-closethecamps-protest-denounces-cruelty-used-to-deter-immigration/</t>
  </si>
  <si>
    <t>San Bernardino</t>
  </si>
  <si>
    <t>about 18</t>
  </si>
  <si>
    <t>Rep. Derek Kilmer’s Office, Norm Dicks Government Center</t>
  </si>
  <si>
    <t>https://heavy.com/news/2019/07/lights-for-liberty-crowd-photos/amp/</t>
  </si>
  <si>
    <t xml:space="preserve">about 80, website </t>
  </si>
  <si>
    <t>demanding the government close detention facilities on the border with Mexico where officials say migrant children and adults are being kept in inhumane conditions.</t>
  </si>
  <si>
    <t>https://www.facebook.com/events/353350558712401/</t>
  </si>
  <si>
    <t>https://www.kitsapsun.com/story/news/2019/07/02/protesters-demand-closure-migrant-detention-facilities/1634633001/</t>
  </si>
  <si>
    <t>Santa Clarita</t>
  </si>
  <si>
    <t xml:space="preserve">Augusta County Courthouse </t>
  </si>
  <si>
    <t>https://www.mynbc5.com/article/report-marijuana-legalization-leads-to-increased-snack-sales/28369858</t>
  </si>
  <si>
    <t>https://signalscv.com/2019/07/protesters-rally-against-migrant-detention-centers/</t>
  </si>
  <si>
    <t xml:space="preserve">about 25, website </t>
  </si>
  <si>
    <t>against migrant detention facilities run by the U.S. Customs and Border Protection.</t>
  </si>
  <si>
    <t xml:space="preserve">Pueblo </t>
  </si>
  <si>
    <t xml:space="preserve">Rawlings Library </t>
  </si>
  <si>
    <t>https://www.bostonglobe.com/news/nation/2019/07/14/police-investigate-after-flag-removed-during-protest/YpXyaCSfjVKJNun6UrMWfJ/story.html</t>
  </si>
  <si>
    <t>the treatment of migrants seeking asylum along the US - Mexico border.</t>
  </si>
  <si>
    <t>Callicoon</t>
  </si>
  <si>
    <t>Bridge St</t>
  </si>
  <si>
    <t>NY - Callicoon</t>
  </si>
  <si>
    <t>https://www.koaa.com/news/covering-colorado/group-holds-rally-in-pueblo-to-protest-treatment-of-migrants-at-border</t>
  </si>
  <si>
    <t>demanding better conditions for immigrants flowing into the U.S.</t>
  </si>
  <si>
    <t>Spot Coffee</t>
  </si>
  <si>
    <t>https://www.facebook.com/events/339866300247516/</t>
  </si>
  <si>
    <t>https://www.krqe.com/news/albuquerque-metro/demonstrators-protest-conditions-at-immigrant-detention-centers/</t>
  </si>
  <si>
    <t>Pro-Union protestors</t>
  </si>
  <si>
    <t>Collective Bargaining; For Unionization; Campaign</t>
  </si>
  <si>
    <t>https://www.wgrz.com/article/money/business/crowds-protest-firings-outside-spot-coffee-on-elmwood-avenue/71-ad2ba977-a0fb-4161-a4fb-cf52a698944b</t>
  </si>
  <si>
    <t>https://riverreporter.com/news-news-stories/locals-plan-%E2%80%98lights-liberty%E2%80%99-vigils-migrant-children</t>
  </si>
  <si>
    <t>Waco Immigrants Alliance</t>
  </si>
  <si>
    <t>to call attention to the conditions of border detention centers</t>
  </si>
  <si>
    <t>https://www.centexproud.com/news/close-the-camps-rally-held-in-waco/</t>
  </si>
  <si>
    <t>Naples</t>
  </si>
  <si>
    <t>Congressman Francis Rooney's Office</t>
  </si>
  <si>
    <t>more than 100</t>
  </si>
  <si>
    <t>protesting what they say are inhumane conditions at migrant detention centers.</t>
  </si>
  <si>
    <t>March/protest</t>
  </si>
  <si>
    <t>https://www.michigandaily.com/section/ann-arbor/local-residents-march-through-downtown-ann-arbor-demanding-driver%E2%80%99s-licenses</t>
  </si>
  <si>
    <t>Camano Island</t>
  </si>
  <si>
    <t>Terry's Corner - Camano Island SR 532</t>
  </si>
  <si>
    <t>https://www.fox4now.com/news/state/protesters-across-the-country-gather-to-protest-migrant-camps</t>
  </si>
  <si>
    <t>Congressman Jim Hagedorn’s Office</t>
  </si>
  <si>
    <t xml:space="preserve">about 140, website </t>
  </si>
  <si>
    <t>urging the closure of what many say are inhuman immigrant detention centers.</t>
  </si>
  <si>
    <t>WA - Camano Island</t>
  </si>
  <si>
    <t>https://www.kimt.com/content/news/Close-the-Camps-protest-in-Rochester-urges-change-at-southern-border-512144282.html</t>
  </si>
  <si>
    <t>Camano Island Democrats</t>
  </si>
  <si>
    <t xml:space="preserve">downtown Plattsburgh </t>
  </si>
  <si>
    <t xml:space="preserve">several dozen, website </t>
  </si>
  <si>
    <t>calling for the closure of migrant detention centers at the southern border</t>
  </si>
  <si>
    <t>Other; For greater safety; Transportation</t>
  </si>
  <si>
    <t>https://www.mynbc5.com/article/hundreds-of-activists-in-champlain-valley-protest-migrant-detention-centers/28268251</t>
  </si>
  <si>
    <t>https://whdh.com/news/protesters-decry-rmv-at-state-house-rally/</t>
  </si>
  <si>
    <t>Rep. Antonio Delgado's Office</t>
  </si>
  <si>
    <t>https://www.facebook.com/events/2621874901454951/?active_tab=about</t>
  </si>
  <si>
    <t xml:space="preserve">to demand the closure of migrant detention facilities </t>
  </si>
  <si>
    <t>https://www.dailyfreeman.com/migrant-detention-facilities-protest-in-kingston/youtube_c8a0ae00-381d-5c4b-aab8-7406e5e2f586.html</t>
  </si>
  <si>
    <t>size mentioned on FB event page of Olympia event</t>
  </si>
  <si>
    <t>State College</t>
  </si>
  <si>
    <t>Allen Street Gates</t>
  </si>
  <si>
    <t>Civil rights; against confederate symbol;for racial justice; counter protest</t>
  </si>
  <si>
    <t>Camarillo</t>
  </si>
  <si>
    <t>Ojai Avenue in front of Libbey Park</t>
  </si>
  <si>
    <t>https://www.live5news.com/2019/07/13/dozens-gather-pro-confederate-flag-rally-sc-state-house/</t>
  </si>
  <si>
    <t>CA - Camarillo</t>
  </si>
  <si>
    <t xml:space="preserve">Centre County Residents </t>
  </si>
  <si>
    <t>to close the detention camps holding immigrant children near the border, defund deportation and the family separation policy and reunite immigrant families that have been separated during the process of seeking asylum</t>
  </si>
  <si>
    <t>https://www.centredaily.com/news/local/article231944628.html</t>
  </si>
  <si>
    <t xml:space="preserve">Palo Alto </t>
  </si>
  <si>
    <t>Embarcadero Road, El Camino Real</t>
  </si>
  <si>
    <t>500+; hundreds</t>
  </si>
  <si>
    <t>Davenport</t>
  </si>
  <si>
    <t xml:space="preserve">about 100, website </t>
  </si>
  <si>
    <t>https://www.facebook.com/events/332453321002025/</t>
  </si>
  <si>
    <t>For animal welfare; other; recurring</t>
  </si>
  <si>
    <t xml:space="preserve">against border detention centers </t>
  </si>
  <si>
    <t>https://www.mercurynews.com/2019/07/02/protesters-rally-against-border-detention-centers/</t>
  </si>
  <si>
    <t>https://www.kwqc.com/content/news/Davenport-group-holds-peaceful-protest-to-raise-awareness-about-puppy-mills--512686371.html</t>
  </si>
  <si>
    <t>Canonsburg</t>
  </si>
  <si>
    <t xml:space="preserve">Canonsburg Parade </t>
  </si>
  <si>
    <t>https://www.keyt.com/news/ventura-county/lights-for-liberty-march-held-in-camarillo-ahead-of-reported-ice-raids-across-country/1094742308</t>
  </si>
  <si>
    <t>the failure to represent certain victims of violent crimes that come from a certain demographic or a certain community, and that could be white or black</t>
  </si>
  <si>
    <t>https://www.wtae.com/article/protest-organizer-hopes-demonstrators-will-shut-down-canonsburg-4th-of-july-parade/28270269</t>
  </si>
  <si>
    <t>Immigration: for compassionate immigration; families</t>
  </si>
  <si>
    <t>https://www.wisn.com/article/caged-jesus-demonstration-against-immigration-detention-center-conditions/28383730</t>
  </si>
  <si>
    <t>https://twitter.com/fiestaluna74/status/1149903656264691712</t>
  </si>
  <si>
    <t xml:space="preserve">Kansas Revival </t>
  </si>
  <si>
    <t xml:space="preserve">opposing abortion and LGBTQ+ rights </t>
  </si>
  <si>
    <t>https://www.kansas.com/news/politics-government/article232160492.html</t>
  </si>
  <si>
    <t>https://www.vcstar.com/story/news/local/communities/camarillo/2019/07/13/hundredd-march-camarillo-part-lights-liberty-protest/1725613001/</t>
  </si>
  <si>
    <t>Kansas Unity Coalition</t>
  </si>
  <si>
    <t>supporting abortion, LGBTQ+ rights, equality, justice and equal rights</t>
  </si>
  <si>
    <t>Montgomery County</t>
  </si>
  <si>
    <t>loe man</t>
  </si>
  <si>
    <t>against fossil fuels; environment</t>
  </si>
  <si>
    <t>assault</t>
  </si>
  <si>
    <t xml:space="preserve">Honolulu Hale </t>
  </si>
  <si>
    <t>https://www.roanoke.com/business/pipeline-protesters-arrested-in-montgomery-county/article_ae816222-c3c5-59c7-a987-1d52acff978f.html</t>
  </si>
  <si>
    <t>Supporters of the Haiku Stairs</t>
  </si>
  <si>
    <t>urging Mayor Kirk Caldwell and members of the City Council to open the trail for public access.</t>
  </si>
  <si>
    <t>https://www.hawaiinewsnow.com/2019/07/02/supporters-haiku-stairs-plan-rally-front-honolulu-hale/</t>
  </si>
  <si>
    <t>outside ICE building; 770 Paseo Camarillo</t>
  </si>
  <si>
    <t>CA - Ventura county- Camarillo</t>
  </si>
  <si>
    <t xml:space="preserve">Chase Building </t>
  </si>
  <si>
    <t>Prairie View</t>
  </si>
  <si>
    <t>civil rights; for greater accountability; Police; For right to assemble</t>
  </si>
  <si>
    <t>by demanding the children caged there are set free from these inhumane conditions.”</t>
  </si>
  <si>
    <t>FB: 447</t>
  </si>
  <si>
    <t>https://www.chron.com/news/houston-texas/article/Activists-plan-vigil-rally-on-four-year-14093317.php</t>
  </si>
  <si>
    <t>https://www.timesrecordnews.com/story/news/local/2019/07/01/border-patrol-detention-center-protests-planned-us-texas-wichita-falls/1621740001/</t>
  </si>
  <si>
    <t>https://www.facebook.com/events/893304381020578/</t>
  </si>
  <si>
    <t xml:space="preserve">Sherman </t>
  </si>
  <si>
    <t xml:space="preserve">Grayson County Courthouse </t>
  </si>
  <si>
    <t>Camas</t>
  </si>
  <si>
    <t>Camas Friends Church</t>
  </si>
  <si>
    <t>Saratoga Springs</t>
  </si>
  <si>
    <t>demanding closure of what is believed to be inhumane detention centers housing tens of thousands of migrants.</t>
  </si>
  <si>
    <t>other; for animal welfare</t>
  </si>
  <si>
    <t>https://www.timesunion.com/news/article/Track-protesters-return-to-shed-light-on-horse-14093719.php</t>
  </si>
  <si>
    <t>Rep. Michael Cloud's office</t>
  </si>
  <si>
    <t>WA - Camas</t>
  </si>
  <si>
    <t>South Bend</t>
  </si>
  <si>
    <t>George R. Brown Convention Center</t>
  </si>
  <si>
    <t>Civil Rights; For greater accountability; Police; For right to assemble</t>
  </si>
  <si>
    <t>https://www.southbendtribune.com/news/local/black-lives-matter-rally-in-south-bend-calls-for-unity/article_20b95d4b-1969-562b-aa73-23411b6f50e8.html</t>
  </si>
  <si>
    <t>https://www.facebook.com/events/2273400556214016/</t>
  </si>
  <si>
    <t xml:space="preserve">Fort Worth </t>
  </si>
  <si>
    <t>Representative Kay Granger’s Office</t>
  </si>
  <si>
    <t>Cambridge</t>
  </si>
  <si>
    <t>MA - Cambridge</t>
  </si>
  <si>
    <t>Granger consistently votes with the Trump administration on immigration matters</t>
  </si>
  <si>
    <t>Tacoma</t>
  </si>
  <si>
    <t>Northwest Detention Center</t>
  </si>
  <si>
    <t>against government crackdown and detention policy</t>
  </si>
  <si>
    <t xml:space="preserve">Austin </t>
  </si>
  <si>
    <t>FB: 148</t>
  </si>
  <si>
    <t>https://www.facebook.com/events/706435219844056/</t>
  </si>
  <si>
    <t xml:space="preserve">nearly 300, website </t>
  </si>
  <si>
    <t>demand the closure of detention centers on the U.S.-Mexico border amid reports of inhumane and unsafe conditions.</t>
  </si>
  <si>
    <t>https://www.statesman.com/news/20190702/update-nearly-300-rally-in-austin-to-close-border-detention-centers-in-nationwide-protest</t>
  </si>
  <si>
    <t>La Cruces</t>
  </si>
  <si>
    <t>Xochitl Torres Small Las Cruces Office</t>
  </si>
  <si>
    <t xml:space="preserve">NM </t>
  </si>
  <si>
    <t>Catholic Day of Action for Immigrant Children,</t>
  </si>
  <si>
    <t>https://twitter.com/JoeCurtatone/status/1149865110699151361</t>
  </si>
  <si>
    <t xml:space="preserve">70, website </t>
  </si>
  <si>
    <t>https://www.kvia.com/news/new-mexico/dozens-of-las-cruces-protesters-join-in-nationwide-close-the-camps-demonstrations/1091534046</t>
  </si>
  <si>
    <t>Camden</t>
  </si>
  <si>
    <t>122 E. Camden-Wyoming Avenue</t>
  </si>
  <si>
    <t>DE</t>
  </si>
  <si>
    <t>DE - Camden</t>
  </si>
  <si>
    <t>Ygnacio Valley Road and North Civic Drive</t>
  </si>
  <si>
    <t>civil rights; for abortion rights</t>
  </si>
  <si>
    <t>https://www.wfmj.com/story/40785149/protesters-gather-in-youngstown-for-stop-the-ban-rally</t>
  </si>
  <si>
    <t>to call attention to reports of migrants being kept in dire conditions and being denied medical care, and children being taken from their parents</t>
  </si>
  <si>
    <t>https://sanfrancisco.cbslocal.com/2019/06/30/bay-area-rallies-planned-to-protest-conditions-at-u-s-immigration-camps/</t>
  </si>
  <si>
    <t>Camden Friends Meeting</t>
  </si>
  <si>
    <t>https://www.facebook.com/events/644266089375979/</t>
  </si>
  <si>
    <t>Cincinnati</t>
  </si>
  <si>
    <t>Avondale</t>
  </si>
  <si>
    <t>against punishment; other</t>
  </si>
  <si>
    <t>https://www.wcpo.com/news/local-news/hamilton-county/supporters-rally-for-tracie-hunter-as-former-judge-faces-six-month-prison-sentence</t>
  </si>
  <si>
    <t>broken link</t>
  </si>
  <si>
    <t xml:space="preserve">Dallas </t>
  </si>
  <si>
    <t>Grassy Knoll</t>
  </si>
  <si>
    <t xml:space="preserve">Cape Canaveral </t>
  </si>
  <si>
    <t>Comprehensive Health Services</t>
  </si>
  <si>
    <t>FL - Cape Canaveral</t>
  </si>
  <si>
    <t>North Texas Action Committee</t>
  </si>
  <si>
    <t>demand the closure of President Trump’s concentration camps where refugees and immigrants are detained.</t>
  </si>
  <si>
    <t>http://www.fightbacknews.org/2019/6/30/dallas-rally-demand-close-immigrant-concentration-camps</t>
  </si>
  <si>
    <t>FB: 169</t>
  </si>
  <si>
    <t>Gilford</t>
  </si>
  <si>
    <t>https://www.facebook.com/events/2361438340561235/</t>
  </si>
  <si>
    <t>Rehoboth Beach</t>
  </si>
  <si>
    <t>backyard of home</t>
  </si>
  <si>
    <t>Route 1 between iHOP and the Exxon station</t>
  </si>
  <si>
    <t>photo: 200</t>
  </si>
  <si>
    <t>rally for Kamala Harris</t>
  </si>
  <si>
    <t xml:space="preserve">close to 100, website </t>
  </si>
  <si>
    <t>https://www.bostonglobe.com/news/politics/2019/07/14/kamala-harris-campaigns-new-hampshire-today-what-should-new-england-voters-know-about-presidential-candidate/CaZ04XYtzud6uoeVflTtgO/story.html</t>
  </si>
  <si>
    <t>Progressive Democrats of Sussex County</t>
  </si>
  <si>
    <t>protesting the government’s policy of separating children from their families, and detaining the children of illegal immigrants and asylum seekers</t>
  </si>
  <si>
    <t>https://www.capegazette.com/article/protesters-line-route-1/184410</t>
  </si>
  <si>
    <t>Cape Girardeau</t>
  </si>
  <si>
    <t>Freedom Corner Capaha Park</t>
  </si>
  <si>
    <t>MO - Girardeau</t>
  </si>
  <si>
    <t>Port Aransas</t>
  </si>
  <si>
    <t>Dredge Bridge off Cotter Road</t>
  </si>
  <si>
    <t>Port Aransas Conservancy</t>
  </si>
  <si>
    <t>opposing plans by the Port of Corpus Christi and other companies looking to further industrial growth</t>
  </si>
  <si>
    <t>https://www.caller.com/story/news/local/2019/07/22/port-aransas-residents-protest-port-corpus-christi-plans-harbor-island/1786502001/</t>
  </si>
  <si>
    <t>over 50; dozens</t>
  </si>
  <si>
    <t>Guaynabo</t>
  </si>
  <si>
    <t>PR</t>
  </si>
  <si>
    <t>https://www.facebook.com/events/2621712867848672/</t>
  </si>
  <si>
    <t>Irondequoit</t>
  </si>
  <si>
    <t>immigration; for compassionate immigration</t>
  </si>
  <si>
    <t>https://www.democratandchronicle.com/story/news/2019/07/14/ice-raids-protesters-gather-irondequoit-decry-planned-raids/1728213001/</t>
  </si>
  <si>
    <t xml:space="preserve">more than 500000, website </t>
  </si>
  <si>
    <t xml:space="preserve">calling for governor's resignation </t>
  </si>
  <si>
    <t xml:space="preserve">present, not specified  </t>
  </si>
  <si>
    <t>present, not specified</t>
  </si>
  <si>
    <t>https://www.nytimes.com/2019/07/22/us/puerto-rico-protests-politics.html</t>
  </si>
  <si>
    <t>https://www.semissourian.com/gallery/35163</t>
  </si>
  <si>
    <t xml:space="preserve">Fremont Street </t>
  </si>
  <si>
    <t>demand that the governor of Puerto Rico step down</t>
  </si>
  <si>
    <t>https://www.ktnv.com/news/supporters-of-puerto-rico-demonstrate-against-governor-on-fremont-street</t>
  </si>
  <si>
    <t>Hartford</t>
  </si>
  <si>
    <t>Carlisle</t>
  </si>
  <si>
    <t>steps of the Old Courthouse</t>
  </si>
  <si>
    <t>Other; against eviction</t>
  </si>
  <si>
    <t>PA - Carlisle</t>
  </si>
  <si>
    <t>http://www.startribune.com/minneapolis-tenants-march-on-church-that-landlord-attends-asking-that-he-not-evict-them/512712312/</t>
  </si>
  <si>
    <t>No Tolls CT</t>
  </si>
  <si>
    <t xml:space="preserve">protesting tolls </t>
  </si>
  <si>
    <t>https://www.courant.com/politics/hc-pol-anti-toll-protesters-special-session-20190722-qwmiwpqfcrhord5h4qibc6xjjq-story.html</t>
  </si>
  <si>
    <t>FB: 66</t>
  </si>
  <si>
    <t xml:space="preserve">Plaza Park </t>
  </si>
  <si>
    <t>https://www.facebook.com/events/479921816095082/</t>
  </si>
  <si>
    <t xml:space="preserve">more than 50, website </t>
  </si>
  <si>
    <t xml:space="preserve">homeless people </t>
  </si>
  <si>
    <t xml:space="preserve">against police threatening them for trespassing on public property </t>
  </si>
  <si>
    <t>immigration for compassionate immigration</t>
  </si>
  <si>
    <t>https://vtdigger.org/2019/07/22/as-homeless-residents-protest-brattleboro-prepares-a-fix/</t>
  </si>
  <si>
    <t>https://www.mpnnow.com/news/20190715/ice-raids-protested-locally</t>
  </si>
  <si>
    <t>New London</t>
  </si>
  <si>
    <t>The Whale Tail</t>
  </si>
  <si>
    <t>Carpinteria</t>
  </si>
  <si>
    <t>CA - Carpinteria</t>
  </si>
  <si>
    <t>to demand the resignation of Puerto Rico’s governor</t>
  </si>
  <si>
    <t>https://www.wtnh.com/news/new-london-to-host-gathering-in-support-of-puerto-rico-protesters-demand-governor-rossellos-resignation</t>
  </si>
  <si>
    <t>Somersworth</t>
  </si>
  <si>
    <t>high school</t>
  </si>
  <si>
    <t>"hundreds" combined with Gilford event</t>
  </si>
  <si>
    <t xml:space="preserve">Eugene </t>
  </si>
  <si>
    <t xml:space="preserve">Lane County Courthouse </t>
  </si>
  <si>
    <t>Indivisible Carpinteria</t>
  </si>
  <si>
    <t>https://www.facebook.com/events/2404904723124815/</t>
  </si>
  <si>
    <t xml:space="preserve">condeming white nationalism </t>
  </si>
  <si>
    <t>http://kval.com/news/local/eugene-leaders-rally-at-lane-county-courthouse-to-condemn-white-nationalism</t>
  </si>
  <si>
    <t>Brevard</t>
  </si>
  <si>
    <t>Transylvania County Courthouse</t>
  </si>
  <si>
    <t>https://www.thedailybeast.com/never-again-action-1000-protesters-with-jewish-group-block-entrance-to-ice-headquarters</t>
  </si>
  <si>
    <t xml:space="preserve">some 50, website </t>
  </si>
  <si>
    <t>Carrboro</t>
  </si>
  <si>
    <t>Town Commons</t>
  </si>
  <si>
    <t xml:space="preserve">what they think is a dangerous environment of hate, stemmed from Trump tweet </t>
  </si>
  <si>
    <t>NC - Carrboro</t>
  </si>
  <si>
    <t>http://wlos.com/news/local/crowd-gathers-in-brevard-to-protest-atmosphere-of-hatred-they-say-is-intolerable</t>
  </si>
  <si>
    <t xml:space="preserve">Green Township </t>
  </si>
  <si>
    <t>FB: 151</t>
  </si>
  <si>
    <t>Lights for Liberty Carrboro</t>
  </si>
  <si>
    <t>Tracie Hunter's supporters</t>
  </si>
  <si>
    <t xml:space="preserve">Tracie Hunter's jail sentence by a racist judge </t>
  </si>
  <si>
    <t>https://www.cincinnati.com/story/news/2019/07/22/hunter-supporters-protest-judges-westside-neighborhood/1800926001/</t>
  </si>
  <si>
    <t>Immigration; For compassionate immigraion; families</t>
  </si>
  <si>
    <t>https://www.king5.com/article/news/local/ice-raid-protests-outside-tacomas-northwest-detention-center/281-deaafc87-da51-4fb8-ba67-4389f686b671</t>
  </si>
  <si>
    <t xml:space="preserve">Killeen </t>
  </si>
  <si>
    <t xml:space="preserve">South Fort Hood Street </t>
  </si>
  <si>
    <t xml:space="preserve">Puerto Rican community </t>
  </si>
  <si>
    <t xml:space="preserve">calling for the governor of Puerto Rico to resign </t>
  </si>
  <si>
    <t>http://kdhnews.com/news/local/puerto-rican-natives-planning-to-protest-today-in-killeen/article_0ab1d4ce-ac90-11e9-b82f-973ef4985534.html</t>
  </si>
  <si>
    <t>https://www.facebook.com/events/498769104199279/</t>
  </si>
  <si>
    <t xml:space="preserve">The Torch of Friendship </t>
  </si>
  <si>
    <t>ICE Field Office</t>
  </si>
  <si>
    <t>General protestors</t>
  </si>
  <si>
    <t>immigration; against ICE; against business; amazon</t>
  </si>
  <si>
    <t>https://www.ajc.com/news/breaking-news/more-than-100-protest-outside-atlanta-ice-field-office/hAeGwReK36V2zLwWTuAWJK/</t>
  </si>
  <si>
    <t xml:space="preserve">speaking out against the governor of Puerto Rico </t>
  </si>
  <si>
    <t>https://wsvn.com/news/local/miami-dade/solidarity-protest-held-in-downtown-miami-against-puerto-rico-governor/</t>
  </si>
  <si>
    <t>Castro Valley</t>
  </si>
  <si>
    <t>Corner of Castro Valley Blvd. and Redwood Rd.</t>
  </si>
  <si>
    <t>CA - Castro Valley</t>
  </si>
  <si>
    <t xml:space="preserve">calling for Puerto Rico's governor to resign </t>
  </si>
  <si>
    <t>https://www.telegram.com/news/20190722/worcester-residents-echo-puerto-rico-protest</t>
  </si>
  <si>
    <t>Castro Valley Pride</t>
  </si>
  <si>
    <t>https://denverite.com/2019/07/15/denver-michael-hancock-inauguration-2019-geese-protest-arrest/</t>
  </si>
  <si>
    <t>https://www.facebook.com/events/569468110245519/</t>
  </si>
  <si>
    <t xml:space="preserve">San Ysidro </t>
  </si>
  <si>
    <t xml:space="preserve">parents </t>
  </si>
  <si>
    <t>displeasure over the Sweetwater Union High School District’s transportation decisions</t>
  </si>
  <si>
    <t>https://twitter.com/OhanaCat/status/1149885310680961024</t>
  </si>
  <si>
    <t>https://www.10news.com/news/local-news/south-bay-parents-protest-sweetwater-districts-bus-route-cuts-on-first-day-of-school</t>
  </si>
  <si>
    <t xml:space="preserve">State Transportation Building </t>
  </si>
  <si>
    <t xml:space="preserve">MA </t>
  </si>
  <si>
    <t>about two dozen</t>
  </si>
  <si>
    <t>https://twitter.com/cvsiak/status/1149906396478988288</t>
  </si>
  <si>
    <t>Homeless / community members</t>
  </si>
  <si>
    <t>Exectiive against mayor; for homesless residents</t>
  </si>
  <si>
    <t>https://denverite.com/2019/07/15/welcome-to-governing-new-and-returning-denver-officials-heres-your-first-protest-of-the-session/</t>
  </si>
  <si>
    <t xml:space="preserve">Community Labor United, The Green Justice </t>
  </si>
  <si>
    <t>called for a reduced-fare option for low-income MBTA riders</t>
  </si>
  <si>
    <t>https://www.masslive.com/boston/2019/07/dozens-of-mbta-riders-call-for-reduced-fare-option-for-low-income-riders-during-protest-in-boston.html</t>
  </si>
  <si>
    <t xml:space="preserve">Cleveland </t>
  </si>
  <si>
    <t>FREE Stamp art installation in Willard Park</t>
  </si>
  <si>
    <t>Federal Court House</t>
  </si>
  <si>
    <t>IA - Cedar Rapids</t>
  </si>
  <si>
    <t>Ohio residents of Hispanic heritage</t>
  </si>
  <si>
    <t>President Donald Trump’s administration has stoked unneeded fear among immigrant communities</t>
  </si>
  <si>
    <t>https://www.cleveland.com/metro/2019/07/advocates-for-ohios-hispanic-community-rally-against-trumps-immigration-policies-at-clevelands-free-stamp.html</t>
  </si>
  <si>
    <t>Federal building; 450 Main Street</t>
  </si>
  <si>
    <t>https://www.facebook.com/events/397057337578904/</t>
  </si>
  <si>
    <t>Melbourne</t>
  </si>
  <si>
    <t>Eau Gallie Square</t>
  </si>
  <si>
    <t>Center for Worker Justice of Eastern Iowa; Freedom for Immigrants Eastern Iowa</t>
  </si>
  <si>
    <t>https://www.facebook.com/events/2334600983483773/</t>
  </si>
  <si>
    <t>calling for Puerto Rico Governor to step down</t>
  </si>
  <si>
    <t>https://www.floridatoday.com/story/news/crime/2019/07/22/melbourne-protesters-ask-puerto-rican-governor-resign/1800017001/</t>
  </si>
  <si>
    <t>https://heavy.com/news/2019/07/trump-greenville-rally-crowd-size/</t>
  </si>
  <si>
    <t>Stonington</t>
  </si>
  <si>
    <t>Municipal Fish Pier</t>
  </si>
  <si>
    <t>https://www.desmoinesregister.com/picture-gallery/news/2019/07/13/photos-hundreds-rally-lights-liberty-vigil-cedar-rapids/1721312001/</t>
  </si>
  <si>
    <t xml:space="preserve">perhaps 300, website </t>
  </si>
  <si>
    <t xml:space="preserve">Lobstermen, family members </t>
  </si>
  <si>
    <t>protest proposed federal rules aimed at protecting right whales</t>
  </si>
  <si>
    <t>onshore and kayactivists</t>
  </si>
  <si>
    <t>https://www.ellsworthamerican.com/maine-news/waterfront/lobstermen-politicians-rally-to-protest-whale-rules/</t>
  </si>
  <si>
    <t>Waikiki</t>
  </si>
  <si>
    <t>Fort DeRussy, Honolulu Zoo</t>
  </si>
  <si>
    <t>Immigration; for compassionate immigration</t>
  </si>
  <si>
    <t>https://www.khon2.com/news/hundreds-gather-to-protest-tmt-construction-begins-monday/</t>
  </si>
  <si>
    <t xml:space="preserve">2000, website </t>
  </si>
  <si>
    <t>Kia'i (protectors)</t>
  </si>
  <si>
    <t>protecting the Mauna Kea</t>
  </si>
  <si>
    <t>protect</t>
  </si>
  <si>
    <t>https://www.khon2.com/news/local-news/thousands-of-kiai-protectors-march-waikiki-streets/</t>
  </si>
  <si>
    <t>Celebration</t>
  </si>
  <si>
    <t>West Osceola Library</t>
  </si>
  <si>
    <t>Fl - Celebration</t>
  </si>
  <si>
    <t xml:space="preserve">San Juan </t>
  </si>
  <si>
    <t>The Governor’s Mansion</t>
  </si>
  <si>
    <t>Elliston</t>
  </si>
  <si>
    <t>Flatwoods Road</t>
  </si>
  <si>
    <t>about 15</t>
  </si>
  <si>
    <t xml:space="preserve">10000, website </t>
  </si>
  <si>
    <t>Pipeline protestors</t>
  </si>
  <si>
    <t>other; against development</t>
  </si>
  <si>
    <t>FB: 9</t>
  </si>
  <si>
    <t>https://www.nbcmiami.com/news/local/Protests-San-Juan-Puerto-Rico-Calls-for-Governors-Resignation-512923171.html</t>
  </si>
  <si>
    <t>https://www.facebook.com/events/648115278932205</t>
  </si>
  <si>
    <t xml:space="preserve">South Bend </t>
  </si>
  <si>
    <t>County-City Building</t>
  </si>
  <si>
    <t>about 40, website</t>
  </si>
  <si>
    <t xml:space="preserve">against abuse, killing and racism in ID </t>
  </si>
  <si>
    <t xml:space="preserve">church service </t>
  </si>
  <si>
    <t>https://www.wndu.com/content/news/South-Bend-dubbed-a-sick-city--512068511.html</t>
  </si>
  <si>
    <t>Centerville</t>
  </si>
  <si>
    <t>River Park Pavillion</t>
  </si>
  <si>
    <t>TN</t>
  </si>
  <si>
    <t>TN - Centerville</t>
  </si>
  <si>
    <t xml:space="preserve">Indianapolis </t>
  </si>
  <si>
    <t>Herald Square</t>
  </si>
  <si>
    <t xml:space="preserve">Statehouse </t>
  </si>
  <si>
    <t xml:space="preserve">IN </t>
  </si>
  <si>
    <t>approximately 100</t>
  </si>
  <si>
    <t>general public / jewish community</t>
  </si>
  <si>
    <t>Collective bargaining; immigration; for worker rights; amazon; against ICE</t>
  </si>
  <si>
    <t>https://www.amny.com/news/amazon-protest-prime-day-1.33875769/</t>
  </si>
  <si>
    <t>Hoosier Action</t>
  </si>
  <si>
    <t>protest changes to Indiana’s Medicaid requirements that they say will create more obstacles to health care, cost people their health insurance and profit private companies</t>
  </si>
  <si>
    <t xml:space="preserve">FB: 6 </t>
  </si>
  <si>
    <t>https://www.washtimesherald.com/news/hoosiers-protest-work-requirement-for-health-insurance/article_d96bd50a-21e9-579f-9d2d-d09c8a2846d2.html</t>
  </si>
  <si>
    <t>Hickman County Democrats</t>
  </si>
  <si>
    <t>https://www.facebook.com/events/366721240696833/</t>
  </si>
  <si>
    <t>amazon employees</t>
  </si>
  <si>
    <t xml:space="preserve">customers, advocacy groups </t>
  </si>
  <si>
    <t>water rates going up by 10% as the Board of Public Works approved the request for it</t>
  </si>
  <si>
    <t>https://www.wbaltv.com/article/protest-water-rate-hike-in-baltimore/28250248</t>
  </si>
  <si>
    <t>https://www.kiro7.com/news/local/rallies-planned-in-protest-of-amazon-on-annual-prime-day-including-at-seattle-headquarters/967052109</t>
  </si>
  <si>
    <t>Chamblee</t>
  </si>
  <si>
    <t>Jacksonville</t>
  </si>
  <si>
    <t>Times Union Center of the Performing Arts</t>
  </si>
  <si>
    <t xml:space="preserve">FL </t>
  </si>
  <si>
    <t>Northside Coalition, Jacksonville Community Action</t>
  </si>
  <si>
    <t>equal opportunities in Jacksonville, starting with the city’s budget</t>
  </si>
  <si>
    <t>https://www.actionnewsjax.com/news/local/anti-violence-protesters-gather-during-mayor-sheriff-inauguration/963020289</t>
  </si>
  <si>
    <t>Amazon Office Building</t>
  </si>
  <si>
    <t>Sen. Dianne Feinstein’s Office</t>
  </si>
  <si>
    <t>civil rights; for status quo; national anthem</t>
  </si>
  <si>
    <t>https://www.kron4.com/news/bay-area/san-francisco-activists-protest-amazon-citing-ties-to-federal-immigration-officials/</t>
  </si>
  <si>
    <t>protest the treatment of immigrants at the United States’ border with Mexico</t>
  </si>
  <si>
    <t>protest conditions at controversial U.S. immigration detention centers.</t>
  </si>
  <si>
    <t xml:space="preserve">Sen. Joni Ernst's Office </t>
  </si>
  <si>
    <t>https://www.ajc.com/news/local/metro-atlanta-vigils-protest-treatment-immigrants-the-border/r5muplXUlZMPR8PCl1GDZL/</t>
  </si>
  <si>
    <t>Moms Against the Camps</t>
  </si>
  <si>
    <t>calling on Sen. Joni Ernst to take action on the crisis at the United States southern border</t>
  </si>
  <si>
    <t>https://kdsm17.com/news/local/group-frustrated-after-call-with-sen-joni-ernst-on-immigration</t>
  </si>
  <si>
    <t>Amazon employees</t>
  </si>
  <si>
    <t>Collectiuve bargaining; immigration; for worker rights; amazon; against ICE</t>
  </si>
  <si>
    <t>Highland Park</t>
  </si>
  <si>
    <t>Irving School Playground, Woodbridge Ave, Highland Park Borough Hall</t>
  </si>
  <si>
    <t>over 50, website</t>
  </si>
  <si>
    <t>Human Relations Commission and the Commission on Immigrant and Refugee Affairs of Highland Park,</t>
  </si>
  <si>
    <t>bring attention to immigrant families separated by the federal government</t>
  </si>
  <si>
    <t>https://www.mycentraljersey.com/story/news/2019/07/11/highland-park-holds-families-together-march-protest-family-separations/1693943001/</t>
  </si>
  <si>
    <t>Southwest Third Avenue, Yamhill Street, the Microsoft store</t>
  </si>
  <si>
    <t>Chappaqua</t>
  </si>
  <si>
    <t>Gazebo, S Greely Ave</t>
  </si>
  <si>
    <t xml:space="preserve">a dozen, website </t>
  </si>
  <si>
    <t>NY - Chappaqua -Gazebo, South Greely Avenue</t>
  </si>
  <si>
    <t>protesting Microsoft’s contract with Immigration and Customs Enforcement</t>
  </si>
  <si>
    <t>https://www.oregonlive.com/crime/2019/07/counterprotestor-arrested-accused-of-wielding-knife-at-occupy-ice-protest-tuesday.html</t>
  </si>
  <si>
    <t>North Carolina Utilities Commission</t>
  </si>
  <si>
    <t>100 to 150</t>
  </si>
  <si>
    <t>Left of Main Street</t>
  </si>
  <si>
    <t>https://www.facebook.com/events/596594877532393/</t>
  </si>
  <si>
    <t>against Piedmont Natural Gas</t>
  </si>
  <si>
    <t>https://www.wcnc.com/article/news/groups-protesting-piedmont-natural-gas-rate-hike-proposal/275-b82b1be2-64fc-4070-a221-fe50d8bc0068</t>
  </si>
  <si>
    <t>Amazon MSP1 Warehouse; 2601 4th Ave E</t>
  </si>
  <si>
    <t>Amazon workers</t>
  </si>
  <si>
    <t>demand better working conditions</t>
  </si>
  <si>
    <t>Hågatña</t>
  </si>
  <si>
    <t>Paseo Loop</t>
  </si>
  <si>
    <t xml:space="preserve">Guam </t>
  </si>
  <si>
    <t>https://www.facebook.com/events/2084548085172315/</t>
  </si>
  <si>
    <t>https://www.lohud.com/story/news/local/westchester/chappaqua/2019/07/13/hillary-clinton-speaks-lights-liberty-vigil-chappaqua/1724818001/</t>
  </si>
  <si>
    <t>Navy rejected demands for a pause on military construction</t>
  </si>
  <si>
    <t>https://www.guampdn.com/story/news/local/2019/07/10/guam-protests-military-construction-preserve-history/1680595001/</t>
  </si>
  <si>
    <t>U.S Capital</t>
  </si>
  <si>
    <t>City Council</t>
  </si>
  <si>
    <t>against fossil feuls; environment</t>
  </si>
  <si>
    <t>http://www.startribune.com/100-plus-people-protest-st-louis-park-s-decision-to-nix-the-pledge-of-allegiance/512757582/</t>
  </si>
  <si>
    <t>Charles Town</t>
  </si>
  <si>
    <t>Jefferson County Courthouse</t>
  </si>
  <si>
    <t>more than 500, website</t>
  </si>
  <si>
    <t>moms, kids</t>
  </si>
  <si>
    <t>urge Congress to take action to stop climate change</t>
  </si>
  <si>
    <t>https://www.nbc4i.com/news/moms-and-kids-rally-for-climate-action-in-washington/</t>
  </si>
  <si>
    <t>Pioneer Courthouse Square</t>
  </si>
  <si>
    <t>female protestors</t>
  </si>
  <si>
    <t>against transgender rights</t>
  </si>
  <si>
    <t>Amazon office; 525 Market Street</t>
  </si>
  <si>
    <t>WV - Charles Town</t>
  </si>
  <si>
    <t>https://www.kptv.com/news/transgender-rights-at-center-of-downtown-portland-demonstration-counter-protest/article_7fd6bbf6-a435-11e9-a897-e7e8bbd4e27d.html</t>
  </si>
  <si>
    <t>against Amazon</t>
  </si>
  <si>
    <t>https://twitter.com/tigerbeat/status/1150852908327395328</t>
  </si>
  <si>
    <t>masked protestors</t>
  </si>
  <si>
    <t>for transgender rights</t>
  </si>
  <si>
    <t>FB: 29</t>
  </si>
  <si>
    <t>https://www.facebook.com/events/433043307250924/</t>
  </si>
  <si>
    <t>Greece</t>
  </si>
  <si>
    <t>Greece Community Center</t>
  </si>
  <si>
    <t>Department of Homeland Security</t>
  </si>
  <si>
    <t>thousands; at least 1000</t>
  </si>
  <si>
    <t>Crescent Beach Neighborhood Association</t>
  </si>
  <si>
    <t>plan to take legal action against the officials who regulate the lake levels</t>
  </si>
  <si>
    <t>https://twitter.com/danielalapidous/status/1151188281733681153</t>
  </si>
  <si>
    <t>http://13wham.com/news/local/lawsuit-rally-planned-for-people-in-greece-lakeshore-communities</t>
  </si>
  <si>
    <t>Riverfront Park</t>
  </si>
  <si>
    <t>Tempe</t>
  </si>
  <si>
    <t>SC - Charleston</t>
  </si>
  <si>
    <t>Mill Avenue Bridge</t>
  </si>
  <si>
    <t>police transparency and accountability concerns</t>
  </si>
  <si>
    <t>Kalispell</t>
  </si>
  <si>
    <t>15 Depot Park, Kalispell, MT 59901</t>
  </si>
  <si>
    <t>https://www.12news.com/article/news/local/valley/3-arrested-in-mill-avenue-bridge-protest-over-police-accountability-concerns/75-f7dce643-8028-4c0f-8df8-cd499ac3d56c</t>
  </si>
  <si>
    <t>MoveOn Organization</t>
  </si>
  <si>
    <t>Rally for Anti-Trump</t>
  </si>
  <si>
    <t>over 300; hundreds</t>
  </si>
  <si>
    <t>https://www.dailyinterlake.com/local_news/20190719/tuesday_resist_trump_rallies_part_of_national_moveon_movement</t>
  </si>
  <si>
    <t>ICE's San Francisco Headquarters</t>
  </si>
  <si>
    <t>https://www.facebook.com/events/2357407171252587/?ti=icl</t>
  </si>
  <si>
    <t>standing up against Trump's racist and repressive attacks</t>
  </si>
  <si>
    <t>https://sfist.com/2019/07/11/rally-outside-ice-hq-sansome/</t>
  </si>
  <si>
    <t>Freehold</t>
  </si>
  <si>
    <t xml:space="preserve">Monmouth County Courthouse </t>
  </si>
  <si>
    <t>https://twitter.com/94FernandoSoto/status/1150218540995239937</t>
  </si>
  <si>
    <t>For compassionate immigration; immigration; families</t>
  </si>
  <si>
    <t>demand removal of judges for controversial comment made in regard to sexual assault cases</t>
  </si>
  <si>
    <t>https://www.nbcnews.com/news/us-news/never-again-means-close-camps-jews-protest-ice-across-country-n1029386</t>
  </si>
  <si>
    <t>https://www.nj.com/news/2019/07/expressing-their-contempt-of-court-protesters-call-for-removal-of-judges-in-rape-case-scandals.html</t>
  </si>
  <si>
    <t xml:space="preserve">Microsoft, Bank of West </t>
  </si>
  <si>
    <t>https://www.live5news.com/2019/07/13/lowcountry-protest-held-stop-ice-detention-camps/</t>
  </si>
  <si>
    <t>demand that the businesses sever their ties with Immigration and Customs Enforcement</t>
  </si>
  <si>
    <t>https://www.oregonlive.com/portland/2019/07/occupy-ice-protest-targets-2-portland-businesses-thursday.html</t>
  </si>
  <si>
    <t>Klamath Falls</t>
  </si>
  <si>
    <t>about 80</t>
  </si>
  <si>
    <t>Unitarian Universalist Social Justice Committee</t>
  </si>
  <si>
    <t>For compassionate immigration; Immigration; Families</t>
  </si>
  <si>
    <t>ICE Offices</t>
  </si>
  <si>
    <t>https://www.heraldandnews.com/klamath/immigration-vigil-draws-supporters-protesters/article_520c9d5e-c2f8-5a4b-971e-7356046d14a1.html</t>
  </si>
  <si>
    <t>steps of capitol</t>
  </si>
  <si>
    <t xml:space="preserve">protested the government's immigrant detention camps </t>
  </si>
  <si>
    <t>WV - Charleston</t>
  </si>
  <si>
    <t>https://www.wgrz.com/article/news/protest-closes-part-of-downtown-buffalo/71-5ca67a64-97a6-470b-a943-b7b9334b200b</t>
  </si>
  <si>
    <t>Hahnemann University Hospital</t>
  </si>
  <si>
    <t>FB: 60</t>
  </si>
  <si>
    <t>Keeper of the Mountains Foundation; St John's Charleston</t>
  </si>
  <si>
    <t>nurses, service workers</t>
  </si>
  <si>
    <t>closing of Hahnemann University Hospital</t>
  </si>
  <si>
    <t>https://www.facebook.com/events/655092588235739/</t>
  </si>
  <si>
    <t>https://6abc.com/business/nurses-service-workers-protest-outside-hahnemann-/5389018/</t>
  </si>
  <si>
    <t>San Luis Obispo</t>
  </si>
  <si>
    <t>Mission Plaza</t>
  </si>
  <si>
    <t>The Queer Crowd</t>
  </si>
  <si>
    <t>to remember gay pride’s radical roots with a new march and rally</t>
  </si>
  <si>
    <t>Charlotte</t>
  </si>
  <si>
    <t>3900 Gossett Ave</t>
  </si>
  <si>
    <t>https://www.sanluisobispo.com/news/local/article232449837.html</t>
  </si>
  <si>
    <t>NC - Charlotte</t>
  </si>
  <si>
    <t>counter-protestors</t>
  </si>
  <si>
    <t>Immigration; For greater immigration constraints; Counter protest</t>
  </si>
  <si>
    <t>Counter-protest</t>
  </si>
  <si>
    <t>Salt Lake Chamber Offices</t>
  </si>
  <si>
    <t>FB: 22</t>
  </si>
  <si>
    <t>more than 150</t>
  </si>
  <si>
    <t>against the Utah Inland Port</t>
  </si>
  <si>
    <t>https://www.facebook.com/events/422188168369266/</t>
  </si>
  <si>
    <t xml:space="preserve">Fenway </t>
  </si>
  <si>
    <t>Boston Cyclist Union</t>
  </si>
  <si>
    <t>Sidewalk in front of Federal Building W Main &amp; McIntire Blvd</t>
  </si>
  <si>
    <t>to show how dangerous the bike lanes can be without protection</t>
  </si>
  <si>
    <t>VA - Charlottesville</t>
  </si>
  <si>
    <t>https://www.masslive.com/boston/2019/07/more-than-100-boston-protesters-form-human-bike-lane-barriers-demanding-dcr-provide-safer-road-conditions.html</t>
  </si>
  <si>
    <t>East Carolina University’s Williams Arena at Minges Coliseum</t>
  </si>
  <si>
    <t>nearly 8000 and hundreds outside</t>
  </si>
  <si>
    <t>Trump administration</t>
  </si>
  <si>
    <t>almost 500; closer to 300; website</t>
  </si>
  <si>
    <t>https://www.cnn.com/2019/07/16/politics/greenville-trump-rally-north-carolina/index.html</t>
  </si>
  <si>
    <t>LightBody Sound Healing Charlottesville</t>
  </si>
  <si>
    <t>https://www.facebook.com/events/1159058620944663/</t>
  </si>
  <si>
    <t>https://twitter.com/paix120/status/1149845907254501377</t>
  </si>
  <si>
    <t>Tukwila</t>
  </si>
  <si>
    <t>to Seattle ICE office</t>
  </si>
  <si>
    <t>Colectiva Legal del Pueblo; other organizations listed</t>
  </si>
  <si>
    <t>against ICE; against deportation</t>
  </si>
  <si>
    <t>https://www.facebook.com/events/899284080410214/</t>
  </si>
  <si>
    <t>Chatham</t>
  </si>
  <si>
    <t>MA - Chatham</t>
  </si>
  <si>
    <t>Waterville</t>
  </si>
  <si>
    <t>n/a</t>
  </si>
  <si>
    <t>Against sexual/domestic violence; Other</t>
  </si>
  <si>
    <t>https://www.centralmaine.com/2019/07/18/as-tango-garners-small-audience-vocal-protesters-maine-film-center-disavows-choice-of-showing/</t>
  </si>
  <si>
    <t>FB: 3</t>
  </si>
  <si>
    <t>Lower Cape Indivisible</t>
  </si>
  <si>
    <t>https://www.facebook.com/events/518598278680309/</t>
  </si>
  <si>
    <t>DEAD LINK</t>
  </si>
  <si>
    <t>Chattanooga</t>
  </si>
  <si>
    <t>Coolidge Park</t>
  </si>
  <si>
    <t>TN - CHattanooga</t>
  </si>
  <si>
    <t>Executive; Against state executive; Against corruption</t>
  </si>
  <si>
    <t>https://www.azcentral.com/story/news/politics/arizona/2019/07/17/phoenix-protesters-call-puerto-rico-governor-ricardo-rossello-resign/1762945001/</t>
  </si>
  <si>
    <t>FB: 168</t>
  </si>
  <si>
    <t>Mercy Junction Justice and Peace Center</t>
  </si>
  <si>
    <t>https://www.facebook.com/events/898164460549493</t>
  </si>
  <si>
    <t>Chelsea</t>
  </si>
  <si>
    <t>Pierce Park</t>
  </si>
  <si>
    <t>MI - Chelsea</t>
  </si>
  <si>
    <t>FB: 59</t>
  </si>
  <si>
    <t>https://www.facebook.com/events/337679230457718/</t>
  </si>
  <si>
    <t>Democratic Socialists of America and Jobs with Justice</t>
  </si>
  <si>
    <t>Collective Bargaining; For better compensation; Amazon</t>
  </si>
  <si>
    <t>https://www.kptv.com/news/portland-demonstrators-accuse-amazon-of-paying-employees-poverty-wages/article_ff4a7ade-a8fa-11e9-aad9-2f377bda2839.html</t>
  </si>
  <si>
    <t>Chester</t>
  </si>
  <si>
    <t>Chester Meeting House</t>
  </si>
  <si>
    <t>CT - Chester</t>
  </si>
  <si>
    <t>Australia, Adelaide</t>
  </si>
  <si>
    <t>https://www.facebook.com/events/1061012210956242/</t>
  </si>
  <si>
    <t>Wayne</t>
  </si>
  <si>
    <t>Beaumont Health employees and union members</t>
  </si>
  <si>
    <t>https://www.freep.com/story/news/local/michigan/2019/07/17/beaumont-health-wayne-hospital-rallies-better-wages-healthcare/1762935001/</t>
  </si>
  <si>
    <t>Australia, Brisbane</t>
  </si>
  <si>
    <t>Chestertown</t>
  </si>
  <si>
    <t>MD - Chestertown</t>
  </si>
  <si>
    <t>Soul Force Politics</t>
  </si>
  <si>
    <t>Sydney</t>
  </si>
  <si>
    <t>Australia</t>
  </si>
  <si>
    <t>https://www.facebook.com/events/1318479391643985/</t>
  </si>
  <si>
    <t>https://twitter.com/Lights4Liberty/status/1149887041192300546</t>
  </si>
  <si>
    <t xml:space="preserve">count video </t>
  </si>
  <si>
    <t>Other; For homeless residents</t>
  </si>
  <si>
    <t>127th and Western</t>
  </si>
  <si>
    <t>https://www.10news.com/news/local-news/people-living-in-vehicles-rally-against-new-city-restrictions</t>
  </si>
  <si>
    <t>IL - Chicago</t>
  </si>
  <si>
    <t>Australia, Victoria - Sale</t>
  </si>
  <si>
    <t>50+</t>
  </si>
  <si>
    <t>Southsiders for Peace</t>
  </si>
  <si>
    <t>https://www.facebook.com/events/1239723782857400/</t>
  </si>
  <si>
    <t>Belize</t>
  </si>
  <si>
    <t>https://twitter.com/sploach/status/1149903849752334336</t>
  </si>
  <si>
    <t>Federal Center and Plaza</t>
  </si>
  <si>
    <t>Canada, AL - Calgary</t>
  </si>
  <si>
    <t>a few dozen; hundreds</t>
  </si>
  <si>
    <t xml:space="preserve">Refuse Fascism Chicago; </t>
  </si>
  <si>
    <t>https://www.facebook.com/events/2357839370942097/</t>
  </si>
  <si>
    <t>US Boat to Gaza</t>
  </si>
  <si>
    <t>end Israeli siege of Gaza</t>
  </si>
  <si>
    <t>https://progressive.org/dispatches/dread-in-gaza-so-many-names-lives-kelly-190723/</t>
  </si>
  <si>
    <t>Canada, BC - Burnaby</t>
  </si>
  <si>
    <t>https://twitter.com/aaroncynic/status/1149801100863836160</t>
  </si>
  <si>
    <t>https://abc7chicago.com/hundreds-protest-expected-weekend-ice-raids-in-chicago/5390728/</t>
  </si>
  <si>
    <t>https://twitter.com/IronDogBooks/status/1149901101585461248</t>
  </si>
  <si>
    <t>Fast Food Employees</t>
  </si>
  <si>
    <t>Collective Bargaining; For higher minimum wage</t>
  </si>
  <si>
    <t>https://www.floridaphoenix.com/blog/mcdonalds-employees-in-orlando-and-miami-protest-for-15-wage/</t>
  </si>
  <si>
    <t>Duarte</t>
  </si>
  <si>
    <t>Duarte Community Center</t>
  </si>
  <si>
    <t>nearly 50</t>
  </si>
  <si>
    <t>non-teaching employees</t>
  </si>
  <si>
    <t>Canada - BC - Vancouver</t>
  </si>
  <si>
    <t>Protest against salary bump for Duarte Unified Superintendent</t>
  </si>
  <si>
    <t>1651 N Kedzie Ave</t>
  </si>
  <si>
    <t>https://www.sgvtribune.com/2019/07/19/employees-rally-against-a-raise-that-duarte-unifieds-superintendent-didnt-take/</t>
  </si>
  <si>
    <t>La Casa del Carpintero; Proyecto Vivire</t>
  </si>
  <si>
    <t>https://www.newsobserver.com/news/business/article232897462.html</t>
  </si>
  <si>
    <t>https://twitter.com/CrysVerge/status/1149937786973147136</t>
  </si>
  <si>
    <t>https://www.facebook.com/events/2518671718152474/</t>
  </si>
  <si>
    <t>Appalacians against pipelines</t>
  </si>
  <si>
    <t>Against fossil fuels; Environment</t>
  </si>
  <si>
    <t>https://www.wdbj7.com/content/news/State-police-responding-to-MVP-protest--512902951.html</t>
  </si>
  <si>
    <t>"non-partisan event"</t>
  </si>
  <si>
    <t>Canada - Ontario</t>
  </si>
  <si>
    <t>Irving Park and Central</t>
  </si>
  <si>
    <t>FB: 126</t>
  </si>
  <si>
    <t>https://www.facebook.com/events/465165294301453/</t>
  </si>
  <si>
    <t>Canada - Ontario - Kitchener- Waterloo</t>
  </si>
  <si>
    <t>Canada - Ontario, orangeville</t>
  </si>
  <si>
    <t>Kansas City</t>
  </si>
  <si>
    <t>https://www.kansascity.com/opinion/readers-opinion/guest-commentary/article226343870.html</t>
  </si>
  <si>
    <t>Memphis</t>
  </si>
  <si>
    <t>https://www.wsbtv.com/news/national-news/ap-top-news/thousands-protest-trump-immigration-policies-in-chicago/966673371</t>
  </si>
  <si>
    <t>https://www.fox13memphis.com/top-stories/memphians-fight-for-15-after-the-house-of-representatives-pass-bill/968593597</t>
  </si>
  <si>
    <t>CANADA, Toronto - Across from the U.S. Consulate</t>
  </si>
  <si>
    <t>Far Rockaway, Queens</t>
  </si>
  <si>
    <t>Rockaway Community</t>
  </si>
  <si>
    <t>https://qns.com/story/2019/07/19/after-far-rockaway-ice-raid-councilman-richards-rallies-the-community-to-support-immigrants/</t>
  </si>
  <si>
    <t>Cinncinnati</t>
  </si>
  <si>
    <t>outside US Sen Rob Portman's downtown office</t>
  </si>
  <si>
    <t>~180</t>
  </si>
  <si>
    <t>Salem</t>
  </si>
  <si>
    <t>https://twitter.com/Maze_On/status/1149798157083205632</t>
  </si>
  <si>
    <t>State Home Care Workers</t>
  </si>
  <si>
    <t>Canada, Toronto</t>
  </si>
  <si>
    <t>https://apnews.com/a6f15292ed8f4d5ca85b37fdac8de7e1</t>
  </si>
  <si>
    <t>https://twitter.com/Maze_On/status/1149802051955765248</t>
  </si>
  <si>
    <t>San Juan</t>
  </si>
  <si>
    <t>Executive; Against State executive; against corruption</t>
  </si>
  <si>
    <t>FRance - Paris - Thomas Jefferson Square</t>
  </si>
  <si>
    <t>https://www.wcpo.com/news/local-news/crowd-outside-sen-rob-portmans-office-protests-migrant-detention-centers</t>
  </si>
  <si>
    <t>St. Louis</t>
  </si>
  <si>
    <t xml:space="preserve">MO </t>
  </si>
  <si>
    <t>https://twitter.com/PAGEinParis/status/1149792056539254784</t>
  </si>
  <si>
    <t>Stockton</t>
  </si>
  <si>
    <t>Stockton ICE Center</t>
  </si>
  <si>
    <t>Clarion</t>
  </si>
  <si>
    <t>50 at most</t>
  </si>
  <si>
    <t>https://www.recordnet.com/news/20190718/ice-doesnt-have-place-here-activists-clergy-hold-rally-at-stockton-ice-center</t>
  </si>
  <si>
    <t>https://twitter.com/ehhhhma/status/1149861454859968518</t>
  </si>
  <si>
    <t>Russell Senate Office Building Rotunda</t>
  </si>
  <si>
    <t>more than 300</t>
  </si>
  <si>
    <t>Catholic leaders</t>
  </si>
  <si>
    <t>end US detention of immigrant children</t>
  </si>
  <si>
    <t>France - Toulouse</t>
  </si>
  <si>
    <t>https://ignatiansolidarity.net/blog/2019/07/18/catholic-leaders-70-arrested-senate-rotunda-end-to-detention-of-immigrant-children/?fbclid=IwAR2PG_yd_6PZvXAk99JcIaHz2NW-FE6gYpAEuVMUClQID-1BgMSFHmEoRcY</t>
  </si>
  <si>
    <t>https://twitter.com/ehhhhma/status/1149877002444378112</t>
  </si>
  <si>
    <t>several thousand</t>
  </si>
  <si>
    <t>Falun Gong practicioners</t>
  </si>
  <si>
    <t>International; Against foreign government; China</t>
  </si>
  <si>
    <t>https://www.cleveland.com/open/2019/07/ohio-falun-gong-practitioners-rally-in-washington-to-end-persecution-in-china.html</t>
  </si>
  <si>
    <t>Clarkston</t>
  </si>
  <si>
    <t>Refuge Coffee Co.; Clarkston 285 overpass</t>
  </si>
  <si>
    <t>GA - Clarkston</t>
  </si>
  <si>
    <t>Berlin</t>
  </si>
  <si>
    <t>GERmany - Berlin</t>
  </si>
  <si>
    <t>https://www.facebook.com/events/494700561336911/</t>
  </si>
  <si>
    <t>https://twitter.com/MarleneLinke/status/1149812434263248896</t>
  </si>
  <si>
    <t>outside of the Israeli consulate; outside Boeing office</t>
  </si>
  <si>
    <t>Clarksville</t>
  </si>
  <si>
    <t>McGregor Park</t>
  </si>
  <si>
    <t>TN - Clarksville</t>
  </si>
  <si>
    <t>https://twitter.com/Alexa754/status/1149890625787125760</t>
  </si>
  <si>
    <t>McDonalds Employees and Community Members</t>
  </si>
  <si>
    <t>https://dailymemphian.com/article/6321/Local-McDonalds-workers-protest-for-15-minimum-wage</t>
  </si>
  <si>
    <t>Clarksville Indivisible</t>
  </si>
  <si>
    <t>https://www.facebook.com/events/708609506236439/</t>
  </si>
  <si>
    <t>University of South Carolina</t>
  </si>
  <si>
    <t>USC Students/Faculty</t>
  </si>
  <si>
    <t>Education; For greater participation</t>
  </si>
  <si>
    <t>Germany - Dusseldorf</t>
  </si>
  <si>
    <t>https://www.thestate.com/news/local/education/article232841512.html</t>
  </si>
  <si>
    <t>Concord</t>
  </si>
  <si>
    <t>https://www.theleafchronicle.com/story/news/local/clarksville/2019/07/15/clarksville-indivisible-hosts-vigil-protest-conditions-us-border/1733192001/</t>
  </si>
  <si>
    <t>https://www.wmur.com/article/castro-joins-immigration-protesters-concord/28452253</t>
  </si>
  <si>
    <t>Germany - Hamburg</t>
  </si>
  <si>
    <t>ICE Detroit Field Office</t>
  </si>
  <si>
    <t>BAMN</t>
  </si>
  <si>
    <t>Immigration; for refugees</t>
  </si>
  <si>
    <t>https://www.detroitnews.com/story/news/local/detroit-city/2019/07/19/protesters-rally-ice-continues-deport-iraqi-nationals-detroit/1782152001/</t>
  </si>
  <si>
    <t>Eau Claire</t>
  </si>
  <si>
    <t>in front of the Federal Building or at own home</t>
  </si>
  <si>
    <t>Cleveland</t>
  </si>
  <si>
    <t>OH - Cleveland - Market Square</t>
  </si>
  <si>
    <t>banging pots protest; Casserole Protests (Cacerolazo)</t>
  </si>
  <si>
    <t>https://www.facebook.com/events/482292239187673/?</t>
  </si>
  <si>
    <t>Kahlului</t>
  </si>
  <si>
    <t>Germany - Munich</t>
  </si>
  <si>
    <t>Kahului Airport</t>
  </si>
  <si>
    <t>Against development of thiry meter telescope</t>
  </si>
  <si>
    <t>between 400-500</t>
  </si>
  <si>
    <t>https://www.mauinews.com/news/local-news/2019/07/peaceful-protest-at-airport/</t>
  </si>
  <si>
    <t>Action Together Lakewood Area</t>
  </si>
  <si>
    <t>Machias</t>
  </si>
  <si>
    <t>Haiti - Port Au Prince</t>
  </si>
  <si>
    <t>registered nurses and hospital technicians</t>
  </si>
  <si>
    <t>https://www.facebook.com/events/629983760816802/</t>
  </si>
  <si>
    <t>https://www.wabi.tv/content/news/Nurses-to-hold-rally-at-Down-East-Community-Hospital-512900301.html</t>
  </si>
  <si>
    <t>https://twitter.com/DemInOhio/status/1150026123595702275</t>
  </si>
  <si>
    <t>McDonalds, 1861 S. Third St.</t>
  </si>
  <si>
    <t>INternational -online vigil</t>
  </si>
  <si>
    <t>Collingswood</t>
  </si>
  <si>
    <t>Knight Park</t>
  </si>
  <si>
    <t>NJ - Camden County</t>
  </si>
  <si>
    <t>New Haven</t>
  </si>
  <si>
    <t>New Haven Green</t>
  </si>
  <si>
    <t>Ireland - Galway</t>
  </si>
  <si>
    <t>na; 300 or so</t>
  </si>
  <si>
    <t xml:space="preserve">"Group of New Haven-area Puerto Rican citizens and allies" </t>
  </si>
  <si>
    <t>Other; For firing/reassignment; Against state executive</t>
  </si>
  <si>
    <t>Cooper River Indivisible; South Jersey Women for Progressive Change; Collingswood Progressive Democrats</t>
  </si>
  <si>
    <t>https://www.facebook.com/events/429318027665666/</t>
  </si>
  <si>
    <t>https://www.nhregister.com/news/article/New-Haven-residents-rally-in-support-of-Puerto-14110517.php</t>
  </si>
  <si>
    <t>https://twitter.com/Indivisible_NJ1/status/1149877316312584192</t>
  </si>
  <si>
    <t>Israel - Petach Tiqwa</t>
  </si>
  <si>
    <t xml:space="preserve">Orem </t>
  </si>
  <si>
    <t>Nearly 300</t>
  </si>
  <si>
    <t>General Protestors, individually organized</t>
  </si>
  <si>
    <t>Other; Against development</t>
  </si>
  <si>
    <t>https://billypenn.com/2019/07/12/lights-for-liberty-protest-in-philly-draws-hundreds-rallying-against-ice-raids-border-camps/</t>
  </si>
  <si>
    <t>https://www.heraldextra.com/news/local/central/orem/hundreds-gather-in-orem-to-join-nationwide-protest-over-telescope/article_4015b613-1086-5a24-8715-03d74ed1938e.html</t>
  </si>
  <si>
    <t>Italy - Milan - Democrats Abroad -- International Vigil</t>
  </si>
  <si>
    <t>Huntington Park</t>
  </si>
  <si>
    <t>Colorado Springs</t>
  </si>
  <si>
    <t>Sheriff's Office</t>
  </si>
  <si>
    <t>Latinos en Marcha</t>
  </si>
  <si>
    <t>CO - Colorado Springs - Sheriff’s Office</t>
  </si>
  <si>
    <t>https://www.inquirer.com/news/philly-puerto-ricans-rally-against-ricardo-rosello-corruption-telegramgate-20190720.html</t>
  </si>
  <si>
    <t>Liberty Park</t>
  </si>
  <si>
    <t>count vid</t>
  </si>
  <si>
    <t>Puerto Rican Community</t>
  </si>
  <si>
    <t>over 200</t>
  </si>
  <si>
    <t>https://fox13now.com/2019/07/18/puerto-rican-residents-in-utah-plan-peaceful-protest-as-unrest-unfolds-in-san-juan/</t>
  </si>
  <si>
    <t>https://www.facebook.com/events/345950006090830/</t>
  </si>
  <si>
    <t>Italy</t>
  </si>
  <si>
    <t>UBER HQ</t>
  </si>
  <si>
    <t>https://twitter.com/RomeWomen/status/1149762151642554370</t>
  </si>
  <si>
    <t>Uber and Lyft Drivers</t>
  </si>
  <si>
    <t>Collective Bargaining; For worker rights; for better compensation; Uber.</t>
  </si>
  <si>
    <t>https://www.cnet.com/news/uber-lyft-drivers-stage-protest-for-better-working-conditions/</t>
  </si>
  <si>
    <t>San Jose</t>
  </si>
  <si>
    <t>McDonalds</t>
  </si>
  <si>
    <t>https://www.csindy.com/TheWire/archives/2019/07/15/locals-protest-inhumane-immigration-detention-centers-raids</t>
  </si>
  <si>
    <t>https://abc7news.com/society/san-jose-rally-demands-minimum-wage-for-mcdonalds-workers-/5406099/</t>
  </si>
  <si>
    <t>Japan - Tokyo</t>
  </si>
  <si>
    <t>https://wgntv.com/2019/07/19/puerto-rico-protesters-call-for-resignation-of-governor/</t>
  </si>
  <si>
    <t>South Portland</t>
  </si>
  <si>
    <t>Roughly 50-60 people</t>
  </si>
  <si>
    <t>Wilde Lake Interfaith Religious Center</t>
  </si>
  <si>
    <t>MD - Columbia</t>
  </si>
  <si>
    <t>Immigration; Detention for refugees.</t>
  </si>
  <si>
    <t>https://bangordailynews.com/2019/07/19/news/portland/dozens-rally-against-detention-camps-at-south-portland-dhs-office/</t>
  </si>
  <si>
    <t>Ajijic</t>
  </si>
  <si>
    <t>Mexico</t>
  </si>
  <si>
    <t>https://twitter.com/ssedway/status/1149891485455781888</t>
  </si>
  <si>
    <t>mcDonalds Employees and Community Members</t>
  </si>
  <si>
    <t>more than 600</t>
  </si>
  <si>
    <t>CASA: ACLU of Maryland</t>
  </si>
  <si>
    <t>https://www.facebook.com/events/491322721641576/?notif_t=event_calendar_create&amp;notif_id=1562626000462048</t>
  </si>
  <si>
    <t>Gaslight Square Park</t>
  </si>
  <si>
    <t>MeXico, Guadalajara - Consulado General de los Estados Unidos en Guadalajara</t>
  </si>
  <si>
    <t>Beyond Coal</t>
  </si>
  <si>
    <t>https://twitter.com/KNDmex/status/1149926182449811456</t>
  </si>
  <si>
    <t>https://www.wmnf.org/solar-power-advocates-rally-oppose-tecos-gas-conversion/</t>
  </si>
  <si>
    <t>Boone County Jailhouse</t>
  </si>
  <si>
    <t>MI - COlumbia - Boone COunty Courthouse</t>
  </si>
  <si>
    <t>Mexico - Jalisco</t>
  </si>
  <si>
    <t>Parking Lot of La Fritanga de Tonita Restaurant</t>
  </si>
  <si>
    <t>several dozen; over 100</t>
  </si>
  <si>
    <t>More than a hundred</t>
  </si>
  <si>
    <t>CoMo for Progress; Boone County Democratic Party; Faith Voices of Columbia; Race Matters; other organizations</t>
  </si>
  <si>
    <t>https://www.facebook.com/events/1132645486922365/</t>
  </si>
  <si>
    <t>https://www.wfla.com/news/hillsborough-county/dozens-attend-solidarity-rally-for-puerto-rico/</t>
  </si>
  <si>
    <t>Valparaiso</t>
  </si>
  <si>
    <t>Mexico, juarez - Oaxaca</t>
  </si>
  <si>
    <t>https://www.columbiamissourian.com/news/local/vigil-outside-boone-county-jail-protests-u-s-immigrant-detention/article_c1f51af4-a4fe-11e9-ae98-bf3227b0fd39.html</t>
  </si>
  <si>
    <t>International Association of Machinists</t>
  </si>
  <si>
    <t>https://www.nwitimes.com/business/local/valpo-workers-rally-for-more-affordable-health-insurance-higher-wages/article_4d9c43e5-b94f-5c95-9a44-a59cdabccefa.html</t>
  </si>
  <si>
    <t>Watsonville</t>
  </si>
  <si>
    <t>Against development; Other</t>
  </si>
  <si>
    <t>https://www.ksbw.com/article/protesters-rally-against-proposed-commercial-development-along-hwy-101-san-benito/28453255</t>
  </si>
  <si>
    <t>Mexico- Mexico city</t>
  </si>
  <si>
    <t>https://twitter.com/CoMoBecca/status/1149890350648967168</t>
  </si>
  <si>
    <t>Healthcare; Against debt; Collective Bargaining; For unionization</t>
  </si>
  <si>
    <t>https://www.baltimoresun.com/health/bs-md-medical-debt-rally-hopkins-20190720-4j2ktmaymzh6npxfn2guopghj4-story.html</t>
  </si>
  <si>
    <t>Save Our Cities Now</t>
  </si>
  <si>
    <t>Against violence; Other</t>
  </si>
  <si>
    <t>Vigil/March</t>
  </si>
  <si>
    <t>https://www.theadvocate.com/baton_rouge/news/crime_police/article_48246dba-a7e7-11e9-b901-77662284ba89.html</t>
  </si>
  <si>
    <t>State house</t>
  </si>
  <si>
    <t>SC - Columbia</t>
  </si>
  <si>
    <t>Mexico, Playa Del Carmen - The Grand Hyatt and neighboring hotels</t>
  </si>
  <si>
    <t>Education; For greater inclusion</t>
  </si>
  <si>
    <t>https://www.idahopress.com/news/local/boise-state-students-community-rally-for-diversity-inclusion-at-capitol/article_6f0065be-d631-52dc-88a7-e699ffdf30de.html</t>
  </si>
  <si>
    <t>on and along Chicago River</t>
  </si>
  <si>
    <t>https://www.facebook.com/events/454437388715223/</t>
  </si>
  <si>
    <t>Mexico, Guanajuato - San Miguel de Allende</t>
  </si>
  <si>
    <t>https://www.wsls.com/news/virginia/roanoke/mountain-valley-pipeline-protester-halt-work-for-an-hour-no-arrests-were-made</t>
  </si>
  <si>
    <t>Hammond</t>
  </si>
  <si>
    <t>Hammond Federal courthouse</t>
  </si>
  <si>
    <t>Local activists</t>
  </si>
  <si>
    <t>Immigration; For compassionate immigration; families</t>
  </si>
  <si>
    <t>https://www.chicagotribune.com/suburbs/post-tribune/ct-ptb-ice-raids-nwi-st-0716-20190719-posob6rmirbzxftk5vyxmsvsny-story.html</t>
  </si>
  <si>
    <t>1200 Broadway</t>
  </si>
  <si>
    <t>Lawton</t>
  </si>
  <si>
    <t>GA - Columbus</t>
  </si>
  <si>
    <t>NEtherlands - Amsterdam</t>
  </si>
  <si>
    <t>OK</t>
  </si>
  <si>
    <t>United We Dream; other organizations listed</t>
  </si>
  <si>
    <t>anti-ICE; against deportation camps</t>
  </si>
  <si>
    <t>https://www.facebook.com/events/321459505431811/</t>
  </si>
  <si>
    <t>Indivisible Columbus, GA</t>
  </si>
  <si>
    <t>https://www.facebook.com/events/2342517646067748/</t>
  </si>
  <si>
    <t>https://twitter.com/jcfphillips/status/1149802959808749568</t>
  </si>
  <si>
    <t>3000 United Founders Blvd.</t>
  </si>
  <si>
    <t>https://twitter.com/McDecker10/status/1149941708542664704</t>
  </si>
  <si>
    <t>Dream Action Oklahoma</t>
  </si>
  <si>
    <t>https://www.okgazette.com/oklahoma/immigration-rally/Content?oid=6375695</t>
  </si>
  <si>
    <t>Senegal - DAkar</t>
  </si>
  <si>
    <t>Fort Still</t>
  </si>
  <si>
    <t>state house</t>
  </si>
  <si>
    <t>OH - Columbus - Ohio State House</t>
  </si>
  <si>
    <t>https://www.nbcnews.com/news/us-news/japanese-americans-among-hundreds-protesting-plan-detain-migrant-children-fort-n1032001</t>
  </si>
  <si>
    <t>South Africa, Cape Town</t>
  </si>
  <si>
    <t>Ohio District 15 Indivisible</t>
  </si>
  <si>
    <t xml:space="preserve">New York </t>
  </si>
  <si>
    <t>Knickerbocker Avenue; Brooklyn</t>
  </si>
  <si>
    <t>https://www.facebook.com/events/2122342514555816/</t>
  </si>
  <si>
    <t>Make the Road NY</t>
  </si>
  <si>
    <t>Pride; pro-LGBTQ; anti-deportation</t>
  </si>
  <si>
    <t>Spain - Barcelona</t>
  </si>
  <si>
    <t>https://twitter.com/Samynemir/status/1152648378746048512</t>
  </si>
  <si>
    <t>https://www.dispatch.com/news/20190712/hundreds-gather-downtown-as-part-of-nationwide-vigil-opposing-immigrant-detention-camps</t>
  </si>
  <si>
    <t>Pottstown</t>
  </si>
  <si>
    <t>Stop the Drugs Stop the Violence Crusade</t>
  </si>
  <si>
    <t>Against violence; Other; Against drugs</t>
  </si>
  <si>
    <t>https://www.pottsmerc.com/news/stop-the-drugs-stop-the-violence-rally-braces-heat-to/article_c9658b3c-ab1d-11e9-a838-af36ab91cd45.html</t>
  </si>
  <si>
    <t>https://twitter.com/lwbirk/status/1149760673754361856</t>
  </si>
  <si>
    <t>16th Street</t>
  </si>
  <si>
    <t>Party for Socialism and Liberation</t>
  </si>
  <si>
    <t>https://missionlocal.org/2019/07/neighborhood-notes-awards-closings-and-rallies/</t>
  </si>
  <si>
    <t>Todos Santos Plaza</t>
  </si>
  <si>
    <t>Thomasville</t>
  </si>
  <si>
    <t>CA - Concord - Todos Santos Plaza</t>
  </si>
  <si>
    <t>Spain - Madrid</t>
  </si>
  <si>
    <t>Other; Against Violence</t>
  </si>
  <si>
    <t>https://www.wctv.tv/content/news/Community-rally-forum-against-gun-violence-planned-for-Thomasville-512755261.html</t>
  </si>
  <si>
    <t>Resist Rockwool</t>
  </si>
  <si>
    <t>Against hazardous conditions; Environment</t>
  </si>
  <si>
    <t>Women's March Contra Costa</t>
  </si>
  <si>
    <t>https://www.journal-news.net/journal-news/resist-rockwool-group-to-protest-at-lowe-s-and-home/article_fb751711-c2b1-55f1-ad78-ea2d38b5794c.html</t>
  </si>
  <si>
    <t>https://www.facebook.com/events/2346305445644088/</t>
  </si>
  <si>
    <t>over 40</t>
  </si>
  <si>
    <t>https://twitter.com/SoyCibelino/status/1149802285695979520</t>
  </si>
  <si>
    <t>Southwest Key facility</t>
  </si>
  <si>
    <t>https://twitter.com/uscarchie/status/1149876095212089345</t>
  </si>
  <si>
    <t>about 150</t>
  </si>
  <si>
    <t>Never Again Houston</t>
  </si>
  <si>
    <t>pro-refugee; pro-immigrant</t>
  </si>
  <si>
    <t>https://twitter.com/jimmer51/status/1149977245819310086</t>
  </si>
  <si>
    <t>https://www.fox26houston.com/news/423485782-video</t>
  </si>
  <si>
    <t>Cabarrus County Democratic Party</t>
  </si>
  <si>
    <t>NC - Concord</t>
  </si>
  <si>
    <t>FB</t>
  </si>
  <si>
    <t>America is Better Than Trump</t>
  </si>
  <si>
    <t>Against president; Executive</t>
  </si>
  <si>
    <t>Sweden - Stockholm</t>
  </si>
  <si>
    <t>https://www.wgrz.com/article/news/pro-and-anti-trump-rallies-planned-for-buffalo-sunday/71-bd8c0a93-a1f1-4abc-92a8-056788391b3e</t>
  </si>
  <si>
    <t>https://www.facebook.com/events/453759175406510/</t>
  </si>
  <si>
    <t>Switzerland, Zurich</t>
  </si>
  <si>
    <t>Conway</t>
  </si>
  <si>
    <t>Simon Park</t>
  </si>
  <si>
    <t>AR - Conway</t>
  </si>
  <si>
    <t>UNited Kingdom, Devon -Civic Square Totnes</t>
  </si>
  <si>
    <t>over 140; na</t>
  </si>
  <si>
    <t>https://www.facebook.com/events/2431666983562530/</t>
  </si>
  <si>
    <t>United For Trump</t>
  </si>
  <si>
    <t>Executive; For president; Counter protest</t>
  </si>
  <si>
    <t>https://twitter.com/evesuzanne/status/1149834505072627712</t>
  </si>
  <si>
    <t>London</t>
  </si>
  <si>
    <t>United Kingdom, London - HYDE Park</t>
  </si>
  <si>
    <t>https://twitter.com/dunekacke/status/1150197947797266433</t>
  </si>
  <si>
    <t>https://twitter.com/_RaeMae/status/1149778619524423680</t>
  </si>
  <si>
    <t>Cookeville</t>
  </si>
  <si>
    <t>300 E Spring St</t>
  </si>
  <si>
    <t>TN - Cookeville</t>
  </si>
  <si>
    <t>Grand Central Station</t>
  </si>
  <si>
    <t>against Puerto Rico governor</t>
  </si>
  <si>
    <t>https://twitter.com/leandrareports/status/1153452868185272320</t>
  </si>
  <si>
    <t>United Kingdom, Manchester - St. Peter’s Square</t>
  </si>
  <si>
    <t>FB: 52</t>
  </si>
  <si>
    <t>Indivisible TN District 6</t>
  </si>
  <si>
    <t>https://www.facebook.com/events/362659534451217/</t>
  </si>
  <si>
    <t>Ronald Raegan Washington National Airport</t>
  </si>
  <si>
    <t>more than 1500</t>
  </si>
  <si>
    <t>Catering Company Employees</t>
  </si>
  <si>
    <t>Coos Bay</t>
  </si>
  <si>
    <t>https://www.washingtonpost.com/transportation/2019/07/19/sen-elizabeth-warren-join-airport-food-workers-protest-reagan-national-airport/</t>
  </si>
  <si>
    <t>boardwalk</t>
  </si>
  <si>
    <t>OR - Coos Bay</t>
  </si>
  <si>
    <t>Duluth</t>
  </si>
  <si>
    <t>downtown minneapolis</t>
  </si>
  <si>
    <t xml:space="preserve">count pic </t>
  </si>
  <si>
    <t>United Steelworkers</t>
  </si>
  <si>
    <t>For compassionate immigration; Immigration</t>
  </si>
  <si>
    <t>http://www.startribune.com/united-steelworkers-march-to-fix-the-u-s-immigration-system/513121201/</t>
  </si>
  <si>
    <t>approximately two dozen</t>
  </si>
  <si>
    <t>https://www.facebook.com/events/410494536217138/</t>
  </si>
  <si>
    <t>corner Park and Washington streets</t>
  </si>
  <si>
    <t>https://www.courant.com/politics/hc-pol-protests-puerto-rico-reaction-20190722-ywstc7cxzvcurfkzpd2gkjkmgm-story.html</t>
  </si>
  <si>
    <t>https://twitter.com/strangemoore/status/1149865041975377920</t>
  </si>
  <si>
    <t>park and washington street</t>
  </si>
  <si>
    <t>Executive; Against corruption; Against state executive</t>
  </si>
  <si>
    <t>https://theworldlink.com/news/local/lights-for-liberty-hits-coos-bay-in-protest-against-border/article_3b633ce0-b1ff-5536-b4e5-ad236660b7e1.html</t>
  </si>
  <si>
    <t>https://www.courant.com/community/hartford/hc-news-viz-puerto-rico-response-connecticut-20190724-rrg2v23yfbfyjm3rgcc6wkbfre-story.html</t>
  </si>
  <si>
    <t>Honesdale</t>
  </si>
  <si>
    <t>Wayne County Residents</t>
  </si>
  <si>
    <t>Civil Rights; Gerrymandering</t>
  </si>
  <si>
    <t>meet and greet</t>
  </si>
  <si>
    <t>https://riverreporter.com/stories/coalition-rallies-against-pa-gerrymandering,32686</t>
  </si>
  <si>
    <t>Communitea</t>
  </si>
  <si>
    <t>Lowell</t>
  </si>
  <si>
    <t>http://www.lowellsun.com/breakingnews/ci_32744527/union-members-rally-over-lowell-high-project</t>
  </si>
  <si>
    <t>plaza outside the public safety building</t>
  </si>
  <si>
    <t>more than 60</t>
  </si>
  <si>
    <t>Utah against police brutality</t>
  </si>
  <si>
    <t>https://www.sltrib.com/news/2019/07/24/activists-show-anger</t>
  </si>
  <si>
    <t>TX - Corpus Christi</t>
  </si>
  <si>
    <t>Ukiah</t>
  </si>
  <si>
    <r>
      <rPr>
        <rFont val="Times New Roman"/>
        <sz val="9.0"/>
      </rPr>
      <t>in front of the Mendocino Administrative Buildin</t>
    </r>
    <r>
      <rPr>
        <rFont val="Arial"/>
      </rPr>
      <t>g</t>
    </r>
  </si>
  <si>
    <t xml:space="preserve">FB: 48 </t>
  </si>
  <si>
    <t>http://www.ukiahdailyjournal.com/mendocino-county-workers-protest-for-wage-increases</t>
  </si>
  <si>
    <t>https://www.facebook.com/events/336627060563988/</t>
  </si>
  <si>
    <t>Outside arts center MARTA station</t>
  </si>
  <si>
    <t>about 55</t>
  </si>
  <si>
    <t>https://www.ajc.com/news/local/after-scooter-deaths-organizers-rally-for-safer-streets-atlanta/6abquPD7PUSRsJT5myEpIN/</t>
  </si>
  <si>
    <t>University of California</t>
  </si>
  <si>
    <t>University Professional and Technical Employees</t>
  </si>
  <si>
    <t>https://www.sacbee.com/news/local/health-and-medicine/article233063302.html</t>
  </si>
  <si>
    <t>Around 100</t>
  </si>
  <si>
    <t>SEIU</t>
  </si>
  <si>
    <t>Collective Bargaining; For unionization; Campaign</t>
  </si>
  <si>
    <t>against government crackdown and detention policy at border</t>
  </si>
  <si>
    <t>https://www.michiganadvance.com/2019/07/24/kamala-harris-at-seiu-rally-detroit-was-built-by-workers/</t>
  </si>
  <si>
    <t>https://twitter.com/StampNCBlue/status/1146127697929822208</t>
  </si>
  <si>
    <t>local clergy/NAACP chapter</t>
  </si>
  <si>
    <t>Civil Rights; Against white supremacy; For racial justice</t>
  </si>
  <si>
    <t>https://www.nbc12.com/2019/07/24/pastors-hold-peaceful-protest-hanover-following-kkk-recruitment-event/</t>
  </si>
  <si>
    <t>Cortez</t>
  </si>
  <si>
    <t>near the flag stands</t>
  </si>
  <si>
    <t>CO - COrtez</t>
  </si>
  <si>
    <t xml:space="preserve">FB: 15 </t>
  </si>
  <si>
    <t>https://www.facebook.com/events/2353108341633269/</t>
  </si>
  <si>
    <t>Young Advocates for Fair Education</t>
  </si>
  <si>
    <t>Education; For greater regulation</t>
  </si>
  <si>
    <t>https://www.nydailynews.com/new-york/education/ny-yeshiva-education-private-schools-20190724-c35t5bcvtnddxcpycjhddqpw5i-story.html</t>
  </si>
  <si>
    <t>about 40</t>
  </si>
  <si>
    <t>Juntos and the Philly Childcare Collective</t>
  </si>
  <si>
    <t>Coupeville</t>
  </si>
  <si>
    <t>https://www.inquirer.com/news/ice-immigration-children-protest-philadelphia-trump-20190724.html</t>
  </si>
  <si>
    <t>Hwy 20 &amp; Main St.</t>
  </si>
  <si>
    <t>WA - Oak Island</t>
  </si>
  <si>
    <t>Riverside</t>
  </si>
  <si>
    <t>stockton boulevard</t>
  </si>
  <si>
    <t>Indivisible Whidbey.</t>
  </si>
  <si>
    <t>https://www.facebook.com/events/388058028727566/?</t>
  </si>
  <si>
    <t>https://twitter.com/adrianefain/status/1149890649488891904</t>
  </si>
  <si>
    <t>http://www.southwhidbeyrecord.com/news/islanders-join-protest-against-detention-centers/</t>
  </si>
  <si>
    <t>https://www.azcentral.com/story/news/local/tempe-breaking/2019/07/18/protesters-headed-tempe-rally-against-telescope-being-built-hawaii/1766466001/</t>
  </si>
  <si>
    <t>Decorah</t>
  </si>
  <si>
    <t>steps of the Winneshiek County courthouse</t>
  </si>
  <si>
    <t>https://decorahnewspapers.com/Content/Social/Social/Article/Decorah-joins-Lights-for-Liberty-in-holding-vigil-for-people-held-in-U-S-detention-camps-/-2/-2/48079</t>
  </si>
  <si>
    <t>Los Angeles International Airport</t>
  </si>
  <si>
    <t>80 to 100</t>
  </si>
  <si>
    <t>Association of Flight Attendants</t>
  </si>
  <si>
    <t>http://www.dailynews.com/hawaiian-airlines-flight-attendants-to-stage-protest-at-lax</t>
  </si>
  <si>
    <t>Plymouth</t>
  </si>
  <si>
    <t>Cresco</t>
  </si>
  <si>
    <t>County Commissioner's headquarters</t>
  </si>
  <si>
    <t>Community Preservation Committee</t>
  </si>
  <si>
    <t>Civil Rights; For criminal justice reform; Against eviction</t>
  </si>
  <si>
    <t>https://www.patriotledger.com/news/20190726/farm-fight-protesters-rally-on-obery-street-to-save-plymouth-county-farm</t>
  </si>
  <si>
    <t>https://www.desmoinesregister.com/story/news/local/2019/07/12/iowans-gather-polk-county-jail-protest-conditions-faced-migrants/1717403001/</t>
  </si>
  <si>
    <t>more than 20</t>
  </si>
  <si>
    <t>Indivisible Jackson; Lights for Liberty</t>
  </si>
  <si>
    <t>https://www.jacksonsun.com/story/news/education/2019/07/26/indivisible-jackson-launches-weekly-protests-against-immigration-detention-centers-donald-trump/1843138001/</t>
  </si>
  <si>
    <t>Pensacola</t>
  </si>
  <si>
    <t>Down C Street onto Desoto and F streets</t>
  </si>
  <si>
    <t>Civil Rights; For racial justice; For greater accountability; Police</t>
  </si>
  <si>
    <t>https://www.facebook.com/events/376032153043732/</t>
  </si>
  <si>
    <t>http://weartv.com/news/local/second-protest-held-for-man-shot-and-killed-by-ppd-officer</t>
  </si>
  <si>
    <t>St. George</t>
  </si>
  <si>
    <t>Crystal Lake</t>
  </si>
  <si>
    <t>5650 Northwest Highway</t>
  </si>
  <si>
    <t>IL - Crystal Lake</t>
  </si>
  <si>
    <t>https://www.stgeorgeutah.com/news/archive/2019/07/26/demonstrators-in-st-george-join-protest-against-giant-telescope-project-in-hawaii/</t>
  </si>
  <si>
    <t>Greensboro</t>
  </si>
  <si>
    <t>IndivisibleNWIL</t>
  </si>
  <si>
    <t>https://www.facebook.com/events/342218806460868/</t>
  </si>
  <si>
    <t>West Valley Regional Brack Library</t>
  </si>
  <si>
    <t xml:space="preserve">Mass resistance </t>
  </si>
  <si>
    <t>Civil Rights; Anti-LGBTQ</t>
  </si>
  <si>
    <t>http://www.dailynews.com/library-event-for-kids-hosted-by-drag-queen-attracts-crowd-and-protesters-in-reseda</t>
  </si>
  <si>
    <t>https://twitter.com/NoToPlutocracy/status/1149874447744212993</t>
  </si>
  <si>
    <t>Kihei</t>
  </si>
  <si>
    <t>Hendersonville</t>
  </si>
  <si>
    <t>about 200</t>
  </si>
  <si>
    <t>general protestors/mom's against drunk driving</t>
  </si>
  <si>
    <t>Other; For greater safety; Drugs/Alcohol; Transportation</t>
  </si>
  <si>
    <t>http://www.kitv.com/story/40843754/maui-residents-rally-for-safer-streets-after-fatal-accident-claims-lives-of-mom-and-teenage-son</t>
  </si>
  <si>
    <t>FB Event page link is broken</t>
  </si>
  <si>
    <t>Cumming</t>
  </si>
  <si>
    <t>Forsyth County Courthouse</t>
  </si>
  <si>
    <t>GA - Cummings</t>
  </si>
  <si>
    <t>Civil Rights; Against White Supremacy; antifa</t>
  </si>
  <si>
    <t>https://www.idsnews.com/article/2019/07/hamilton-addresses-farmers-market-suspension-protest-arrest-public-safety</t>
  </si>
  <si>
    <t>Hickory</t>
  </si>
  <si>
    <t>FB: 65</t>
  </si>
  <si>
    <t>Democratic Women of Forsyth County Georgia</t>
  </si>
  <si>
    <t>https://www.facebook.com/events/843431466043200/</t>
  </si>
  <si>
    <t>MLK park to Millwood avenue</t>
  </si>
  <si>
    <t>Uprising the Youth</t>
  </si>
  <si>
    <t>Guns; Against violence</t>
  </si>
  <si>
    <t>https://www.wistv.com/2019/07/27/columbia-community-members-rally-against-gun-violence/</t>
  </si>
  <si>
    <t>shell gas station on warren avenue</t>
  </si>
  <si>
    <t>Dahlonega</t>
  </si>
  <si>
    <t>Dahlonega Visitors Center and Chamber</t>
  </si>
  <si>
    <t>a group of activists</t>
  </si>
  <si>
    <t>GA - Dahlonega</t>
  </si>
  <si>
    <t>Homestead</t>
  </si>
  <si>
    <t>Against business; Other</t>
  </si>
  <si>
    <t>https://www.clickondetroit.com/news/second-protest-held-over-gas-station-shooting-on-detroit-s-west-side</t>
  </si>
  <si>
    <t>Farmville</t>
  </si>
  <si>
    <t>ICE detention center</t>
  </si>
  <si>
    <t>https://www.facebook.com/events/347447646155278/</t>
  </si>
  <si>
    <t>60 people</t>
  </si>
  <si>
    <t>https://abc11.com/politics/raleigh-group-heads-to-virginia-to-protest-ice-detention-center/5422630/</t>
  </si>
  <si>
    <t>Fort Walton Beach</t>
  </si>
  <si>
    <t>Hollywood Boulevard from Westwood Baptist Church and ending at Gregg Chapel Life Center</t>
  </si>
  <si>
    <t>FB: 27</t>
  </si>
  <si>
    <t>https://www.facebook.com/events/1280089368825868/</t>
  </si>
  <si>
    <t xml:space="preserve">Individual Organizer </t>
  </si>
  <si>
    <t>https://www.nwfdailynews.com/news/20190727/gun-violence-rally-brings-awareness-to-affect-on-youth</t>
  </si>
  <si>
    <t>Huntington</t>
  </si>
  <si>
    <t>Route 110 and Jericho Turnpike</t>
  </si>
  <si>
    <t>"silent protest"</t>
  </si>
  <si>
    <t>Don't Look Away</t>
  </si>
  <si>
    <t>city hall plaza</t>
  </si>
  <si>
    <t>http://longisland.news12.com/story/40844587/dont-look-away-rally-draws-attention-to-us-immigration-policy</t>
  </si>
  <si>
    <t>TX- Dallas - Dallas City Hall Plaza</t>
  </si>
  <si>
    <t>East 17th and South 25th intersection</t>
  </si>
  <si>
    <t>Manassas</t>
  </si>
  <si>
    <t>The Bloodstained Men</t>
  </si>
  <si>
    <t>Other; Against circumcision</t>
  </si>
  <si>
    <t>Harris Pavilion</t>
  </si>
  <si>
    <t>https://www.eastidahonews.com/2019/07/anti-circumcision-group-returning-to-protest-in-idaho-falls-and-pocatello/</t>
  </si>
  <si>
    <t>https://twitter.com/elisabetmichae2/status/1146456479161077761</t>
  </si>
  <si>
    <t>Friendship fountain</t>
  </si>
  <si>
    <t>https://www.facebook.com/events/380294752606187/</t>
  </si>
  <si>
    <t>http://www.actionnewsjax.com/news/local/local-rally-to-support-changes-in-puerto-rico_20190727222503/970626742?utm_source=homestream&amp;utm_medium=site_navigation&amp;utm_campaign=homestream_click</t>
  </si>
  <si>
    <t>University of Montana</t>
  </si>
  <si>
    <t>UM's Pacific Islander Club</t>
  </si>
  <si>
    <t>https://www.dallasnews.com/news/immigration/2019/07/12/hundreds-protest-trump-administrations-treatment-migrants-border-detention-centers</t>
  </si>
  <si>
    <t>https://missoulian.com/news/local/missoula-demonstrators-faculty-speak-out-against-hawaii-telescope/article_2841852d-3622-583c-9111-1d14ea5dcedf.html</t>
  </si>
  <si>
    <t>Milford</t>
  </si>
  <si>
    <t>New Britain</t>
  </si>
  <si>
    <t xml:space="preserve">Central Park </t>
  </si>
  <si>
    <t>Pike County Courthouse</t>
  </si>
  <si>
    <t>Other; Against eviction</t>
  </si>
  <si>
    <t>https://www.wtnh.com/news/connecticut/new-britain-rally-for-evicted-boston-residents</t>
  </si>
  <si>
    <t>https://twitter.com/egragert/status/1146122362770903040</t>
  </si>
  <si>
    <t>Pocatello</t>
  </si>
  <si>
    <t>Traverse City</t>
  </si>
  <si>
    <t>No Detention Centers in Michigan</t>
  </si>
  <si>
    <t>http://upnorthlive.com/news/local/no-detention-centers-in-michigan-rally-held-in-traverse-city</t>
  </si>
  <si>
    <t>Danville</t>
  </si>
  <si>
    <t>Weisiger Park</t>
  </si>
  <si>
    <t>Wilmington</t>
  </si>
  <si>
    <t>KY - Danville</t>
  </si>
  <si>
    <t>Siera Club and Atesian Water</t>
  </si>
  <si>
    <t>Environment; Against hazardous conditions; Water</t>
  </si>
  <si>
    <t>https://www.fox29.com/news/proposal-to-raise-landfill-draws-protesters-in-delaware</t>
  </si>
  <si>
    <t>Foley Square</t>
  </si>
  <si>
    <t>Williston</t>
  </si>
  <si>
    <t>outside ICE building</t>
  </si>
  <si>
    <t>nearly 1000; hundreds</t>
  </si>
  <si>
    <t>Women's March VT; , Migrant Justice; the Peace and Justice Center; others</t>
  </si>
  <si>
    <t>https://www.facebook.com/events/353371105367972/</t>
  </si>
  <si>
    <t>https://twitter.com/WomensMarchVT/status/1155822948353216512</t>
  </si>
  <si>
    <t>Indivisible Danville; Centro Latino de Danville; KFTC- Wilderness Trace Chapter</t>
  </si>
  <si>
    <t>https://www.facebook.com/events/360687017952438</t>
  </si>
  <si>
    <t>pro-ICE</t>
  </si>
  <si>
    <t>https://www.mynbc5.com/article/this-isnt-just-something-happening-elsewhere-protesters-rally-outside-vermont-ice-facility/28531749</t>
  </si>
  <si>
    <t>Pittsboro</t>
  </si>
  <si>
    <t>Civil Rights; for greater inclusion; against white supremacy</t>
  </si>
  <si>
    <t>https://dentonrc.com/news/denton/hate-has-no-home-in-denton-county-demonstration-planned-for/article_2d7b2db5-e757-5a5f-b98c-7b9bd9616589.html</t>
  </si>
  <si>
    <t>Ellensburg</t>
  </si>
  <si>
    <t>Morgan Middle School</t>
  </si>
  <si>
    <t>Teachers</t>
  </si>
  <si>
    <t>OH - Dayton</t>
  </si>
  <si>
    <t>https://www.dailyrecordnews.com/news/ellensburg-teachers-protest-for-better-pay/article_ad449f06-9a28-5f56-a1a5-766b1a5aa5ea.html</t>
  </si>
  <si>
    <t>Fox Theatre</t>
  </si>
  <si>
    <t>against deportations</t>
  </si>
  <si>
    <t>https://twitter.com/CosechaMovement/status/1156736395022688257</t>
  </si>
  <si>
    <t>Detroit-Windsor International Tunnel</t>
  </si>
  <si>
    <t>FB: 303</t>
  </si>
  <si>
    <t>at least 100</t>
  </si>
  <si>
    <t>Cosecha movement</t>
  </si>
  <si>
    <t>Anti ICE, pro immigrant rights</t>
  </si>
  <si>
    <t>https://www.freep.com/story/news/politics/elections/2019/07/31/detroit-windsor-tunnel-rally-arrests/1883041001/</t>
  </si>
  <si>
    <t>District 10 Indivisible for All; Dayton Women's Rights Alliance</t>
  </si>
  <si>
    <t>https://www.facebook.com/events/887953274871667/?</t>
  </si>
  <si>
    <t>Sierra Club</t>
  </si>
  <si>
    <t>Pro Green New Deal</t>
  </si>
  <si>
    <t>https://www.michiganadvance.com/2019/07/31/hundreds-rally-for-green-new-deal-outside-detroit-dem-debate/</t>
  </si>
  <si>
    <t>https://www.wdtn.com/news/local-news/residents-hold-vigil-to-end-human-detention-camps/</t>
  </si>
  <si>
    <t>Cosecha Movement</t>
  </si>
  <si>
    <t>Immigration for compassionate immigration</t>
  </si>
  <si>
    <t>https://www.facebook.com/events/460482731450280/</t>
  </si>
  <si>
    <t>Police Department</t>
  </si>
  <si>
    <t>collective bargaining; for better compensation</t>
  </si>
  <si>
    <t>https://www.foxnews.com/politics/nypd-officers-protest-de-blasio-outside-democratic-debate-in-detroit-cant-run-the-city-cant-run-the-country</t>
  </si>
  <si>
    <t>at least 150</t>
  </si>
  <si>
    <t>https://www.foxnews.com/politics/jewish-activists-block-the-entrance-to-an-ice-facility-in-minnesota</t>
  </si>
  <si>
    <t>E International Speedway Blvd &amp; S Beach St</t>
  </si>
  <si>
    <t>FL - Daytona</t>
  </si>
  <si>
    <t>Facebook NY Office</t>
  </si>
  <si>
    <t>Sex Tech Employees</t>
  </si>
  <si>
    <t>Other; against business; Facebook</t>
  </si>
  <si>
    <t>https://www.cnet.com/news/sex-tech-startups-protest-outside-facebook-over-banning-of-ads/</t>
  </si>
  <si>
    <t>Oklahoma City</t>
  </si>
  <si>
    <t>Norman Town Hall</t>
  </si>
  <si>
    <t>Women in Action for All</t>
  </si>
  <si>
    <t>Dislike representative Lankford</t>
  </si>
  <si>
    <t>lightsforliberty.org</t>
  </si>
  <si>
    <t>FB: 68</t>
  </si>
  <si>
    <t>https://www.normantranscript.com/news/oklahoma/women-in-action-rallies-at-sen-lankford-s-office-requests/article_91c8ab58-9dbc-5110-b0ca-ed8a0785b807.html</t>
  </si>
  <si>
    <t>https://www.facebook.com/events/465843267512788</t>
  </si>
  <si>
    <t>https://www.facebook.com/events/660338147748249/</t>
  </si>
  <si>
    <t>Sen. James Lankford's office in Oklahoma</t>
  </si>
  <si>
    <t>https://twitter.com/jrrn29/status/1149809978938712064</t>
  </si>
  <si>
    <t>Immigration; For compassionate immigration;' families; legislative; against congressional representative</t>
  </si>
  <si>
    <t xml:space="preserve">county </t>
  </si>
  <si>
    <t>%Trump</t>
  </si>
  <si>
    <t>T votes</t>
  </si>
  <si>
    <t>HRC votes</t>
  </si>
  <si>
    <t>calhoun</t>
  </si>
  <si>
    <t>Winneshiek County Courthouse</t>
  </si>
  <si>
    <t>IA - Decorah</t>
  </si>
  <si>
    <t>Everything Decorah; NE Iowa Peace &amp; Justice Center Inc.</t>
  </si>
  <si>
    <t>https://www.facebook.com/events/463222670891411/</t>
  </si>
  <si>
    <t>12-hour vigil</t>
  </si>
  <si>
    <t>IL - DeKalb</t>
  </si>
  <si>
    <t>FB: 56</t>
  </si>
  <si>
    <t>REACT; others listed on FB Event page</t>
  </si>
  <si>
    <t>https://www.facebook.com/events/696673127432866/</t>
  </si>
  <si>
    <t>Delhi</t>
  </si>
  <si>
    <t>Senator Charles D. Cook County Office Building</t>
  </si>
  <si>
    <t>NY - Delhi</t>
  </si>
  <si>
    <t>Gadsden</t>
  </si>
  <si>
    <t>etowah</t>
  </si>
  <si>
    <t>50+; website</t>
  </si>
  <si>
    <t>Etowah Detention Center</t>
  </si>
  <si>
    <t>AL - Gadsden</t>
  </si>
  <si>
    <t>https://www.facebook.com/events/377278639813587/</t>
  </si>
  <si>
    <t>https://twitter.com/xtinahuntwood/status/1149994703577911296</t>
  </si>
  <si>
    <t>https://www.facebook.com/events/1285221874989851/</t>
  </si>
  <si>
    <t>Dennis</t>
  </si>
  <si>
    <t>MA - Dennis</t>
  </si>
  <si>
    <t>Huntsville</t>
  </si>
  <si>
    <t>madison*</t>
  </si>
  <si>
    <t>AL - Huntsville</t>
  </si>
  <si>
    <t>https://www.facebook.com/events/336436463719320/</t>
  </si>
  <si>
    <t>roughly 60</t>
  </si>
  <si>
    <t>outside capitol</t>
  </si>
  <si>
    <t>IA - Des Moines - State Capital</t>
  </si>
  <si>
    <t>https://www.facebook.com/events/452271068924796/</t>
  </si>
  <si>
    <t>https://whnt.com/2019/07/12/advocates-host-immigration-rally-in-downtown-huntsville/</t>
  </si>
  <si>
    <t>a few dozen</t>
  </si>
  <si>
    <t>https://www.waaytv.com/content/news/People-gather-in-Huntsville-to-protest-against-immigrants-being-detained-in-detention-centers-512670671.html</t>
  </si>
  <si>
    <t>Polk County Jail</t>
  </si>
  <si>
    <t>IA - Des Moines</t>
  </si>
  <si>
    <t>mobile</t>
  </si>
  <si>
    <t>more than  200</t>
  </si>
  <si>
    <t>https://www.facebook.com/events/875257159475415/</t>
  </si>
  <si>
    <t>333 Mt Elliot</t>
  </si>
  <si>
    <t>MI - Detroit</t>
  </si>
  <si>
    <t>Unitarian Universalist Fellowship of Montgomery; 2810 Atlanta Hwy</t>
  </si>
  <si>
    <t>AL -MOntgomery</t>
  </si>
  <si>
    <t xml:space="preserve">hundreds; around 400; ~750 </t>
  </si>
  <si>
    <t>https://www.facebook.com/events/471612146748761/</t>
  </si>
  <si>
    <t>Hispanic Outreach Leadership and Action; ACLU of Alabama; Unitarian Universalist Fellowship Of Montgomery</t>
  </si>
  <si>
    <t>https://www.facebook.com/events/435216170401154/</t>
  </si>
  <si>
    <t>https://twitter.com/DetroitNac/status/1149809589216583681</t>
  </si>
  <si>
    <t>https://www.montgomeryadvertiser.com/story/news/2019/07/14/nicaraguan-asylum-seeker-speaks-montgomery-vigil-protest-immigrant-detention-centers/1705624001/</t>
  </si>
  <si>
    <t>https://twitter.com/arendell_c/status/1149848798400790529</t>
  </si>
  <si>
    <t>https://twitter.com/SawyerSteve/status/1149919112803639296</t>
  </si>
  <si>
    <t>Trussville</t>
  </si>
  <si>
    <t xml:space="preserve">Jefferson </t>
  </si>
  <si>
    <t>Dover</t>
  </si>
  <si>
    <t>NH - Dover</t>
  </si>
  <si>
    <t>general protestor</t>
  </si>
  <si>
    <t>https://twitter.com/nonniknowles/status/1149883789465849856</t>
  </si>
  <si>
    <t>https://www.facebook.com/events/465516297601693/</t>
  </si>
  <si>
    <t>St. Clair</t>
  </si>
  <si>
    <t>Downers Grove</t>
  </si>
  <si>
    <t>Fishel Park</t>
  </si>
  <si>
    <t>IL - DOwners Grove</t>
  </si>
  <si>
    <t>Tuscaloosa</t>
  </si>
  <si>
    <t>Government Plaza</t>
  </si>
  <si>
    <t>AL - Tuscaloosa</t>
  </si>
  <si>
    <t>FB: 57</t>
  </si>
  <si>
    <t>https://www.facebook.com/events/1467146836761375/</t>
  </si>
  <si>
    <t>Lights4Liberty Tuscaloosa</t>
  </si>
  <si>
    <t>https://twitter.com/zoethegummybear/status/1149891949236805632</t>
  </si>
  <si>
    <t>Doylestown</t>
  </si>
  <si>
    <t>https://www.facebook.com/events/430893040828605/</t>
  </si>
  <si>
    <t>Old Courthouse</t>
  </si>
  <si>
    <t>PA - Doylestown</t>
  </si>
  <si>
    <t>https://twitter.com/capo4sgn/status/1150125363047149569</t>
  </si>
  <si>
    <t>FB: 325</t>
  </si>
  <si>
    <t>Rise Up Doylestown; other organizations</t>
  </si>
  <si>
    <t>https://www.facebook.com/events/314199252803010/</t>
  </si>
  <si>
    <t>*also limestone and morgan (both pro-Trump votes in 2016)</t>
  </si>
  <si>
    <t>https://twitter.com/cyd_knoble/status/1149870238835650560</t>
  </si>
  <si>
    <t>Buncombe</t>
  </si>
  <si>
    <t>Dubuque</t>
  </si>
  <si>
    <t>IA - Dubuque</t>
  </si>
  <si>
    <t>Indivisible Dubuque</t>
  </si>
  <si>
    <t>https://www.facebook.com/events/458603288206338</t>
  </si>
  <si>
    <t>http://www.telegraphherald.com/news/tri-state/article_eee6db3f-d6c9-534f-a685-07c23281f548.html</t>
  </si>
  <si>
    <t>Peace United Church of Christ</t>
  </si>
  <si>
    <t>MN - Duluth</t>
  </si>
  <si>
    <t>United Church of Christ</t>
  </si>
  <si>
    <t>https://www.facebook.com/events/936119920053193/</t>
  </si>
  <si>
    <t>https://www.wdio.com/news/activists-detention-centers-lights-for-liberty/5421647/</t>
  </si>
  <si>
    <t>Dunkirk</t>
  </si>
  <si>
    <t>NY - Dunkirk</t>
  </si>
  <si>
    <t>Watauga</t>
  </si>
  <si>
    <t>https://www.facebook.com/events/578160612711179/</t>
  </si>
  <si>
    <t>Durango</t>
  </si>
  <si>
    <t>Buckley Park</t>
  </si>
  <si>
    <t>CO - Durango</t>
  </si>
  <si>
    <t>FB: 50</t>
  </si>
  <si>
    <t>Durango Rapid Response Community Defense Network; Durango Food Not Bombs; Our Revolution Durango; Dirty Hands Collective; Democratic Socialists of America - La Plata County</t>
  </si>
  <si>
    <t>orange</t>
  </si>
  <si>
    <t>https://www.facebook.com/events/2369578946497027</t>
  </si>
  <si>
    <t>https://durangoherald.com/articles/285507#</t>
  </si>
  <si>
    <t>NC - Durham</t>
  </si>
  <si>
    <t>800+</t>
  </si>
  <si>
    <t>https://www.facebook.com/events/2045854815526575/</t>
  </si>
  <si>
    <t>Mecklenburg</t>
  </si>
  <si>
    <t>https://twitter.com/AuntyEnmity/status/1149960284066521088</t>
  </si>
  <si>
    <t>Moss Justice Center</t>
  </si>
  <si>
    <t>estimated 200</t>
  </si>
  <si>
    <t>East Granby</t>
  </si>
  <si>
    <t>Fort Mill District 3 Democrats</t>
  </si>
  <si>
    <t xml:space="preserve">East Granby Congregational Church </t>
  </si>
  <si>
    <t>CT - East Grandy</t>
  </si>
  <si>
    <t>https://www.facebook.com/events/396883404264124/</t>
  </si>
  <si>
    <t>FB: 37</t>
  </si>
  <si>
    <t>https://www.facebook.com/events/466066037506080/</t>
  </si>
  <si>
    <t xml:space="preserve">"a non-partisan event" </t>
  </si>
  <si>
    <t>Easton</t>
  </si>
  <si>
    <t>Windmill Park Green</t>
  </si>
  <si>
    <t>MA - Easton</t>
  </si>
  <si>
    <t>FB: 15</t>
  </si>
  <si>
    <t>https://www.facebook.com/events/2433665990199729/</t>
  </si>
  <si>
    <t>Cabarrus</t>
  </si>
  <si>
    <t>Riverside Park</t>
  </si>
  <si>
    <t>Lehigh Conference of Churches; the Lights of Liberty Coalition; Lehigh Valley for All; College Hill Presbyterian,</t>
  </si>
  <si>
    <t>https://www.wfmz.com/news/lehigh-valley/lights-for-liberty-rally-held-in-easton/1094770357</t>
  </si>
  <si>
    <t>Eastsound</t>
  </si>
  <si>
    <t>village green</t>
  </si>
  <si>
    <t>WA - eastsound</t>
  </si>
  <si>
    <t>durham</t>
  </si>
  <si>
    <t>Orcas PACT</t>
  </si>
  <si>
    <t>https://www.facebook.com/events/446012509568746/</t>
  </si>
  <si>
    <t>http://www.islandssounder.com/news/local-speakers-inspire-action-at-local-vigil-protest-of-ice-detainment-camps/</t>
  </si>
  <si>
    <t>Guilford</t>
  </si>
  <si>
    <t>Governmental Plaza</t>
  </si>
  <si>
    <t>NC - Greensboro</t>
  </si>
  <si>
    <t>Phoenix Park</t>
  </si>
  <si>
    <t>WI - Eau Claire</t>
  </si>
  <si>
    <t>https://www.facebook.com/events/491255835014992/</t>
  </si>
  <si>
    <t>FB: 85</t>
  </si>
  <si>
    <t>https://www.facebook.com/events/482292239187673/</t>
  </si>
  <si>
    <t>https://twitter.com/Aasfriend/status/1149810899127021573</t>
  </si>
  <si>
    <t>Edgartown</t>
  </si>
  <si>
    <t>Cannonball Park</t>
  </si>
  <si>
    <t>MA - Edgartown</t>
  </si>
  <si>
    <t>https://twitter.com/gwen_fulton/status/1149820977557254146</t>
  </si>
  <si>
    <t>FB: 24</t>
  </si>
  <si>
    <t>https://www.greensboro.com/gallery/featured/lights-for-liberty-immigration-rally/collection_738c3165-6dec-52dc-8e52-9dafd04e1bb7.html#4</t>
  </si>
  <si>
    <t>https://www.facebook.com/events/2423801937681958/</t>
  </si>
  <si>
    <t>Edmonds</t>
  </si>
  <si>
    <t>Edmonds United Methodist Church</t>
  </si>
  <si>
    <t>Henderson</t>
  </si>
  <si>
    <t>WA - Edmonds</t>
  </si>
  <si>
    <t>Corner of 6th Ave W and Justice St; In front of ICE office on 6th Ave West</t>
  </si>
  <si>
    <t>NC - Hendersonville</t>
  </si>
  <si>
    <t>FB: 114</t>
  </si>
  <si>
    <t>EUMC Immigration Ministry</t>
  </si>
  <si>
    <t>https://www.facebook.com/events/2339450349668648/</t>
  </si>
  <si>
    <t>https://www.facebook.com/events/2360787960914449/</t>
  </si>
  <si>
    <t>Edwardsville</t>
  </si>
  <si>
    <t>Madison County Courthouse</t>
  </si>
  <si>
    <t>IL - Edwardsville</t>
  </si>
  <si>
    <t>Catawba</t>
  </si>
  <si>
    <t>Corner of LR Blvd and Hwy  70</t>
  </si>
  <si>
    <t>NC - Hickory</t>
  </si>
  <si>
    <t>https://www.facebook.com/events/346147112733135/?active_tab=about</t>
  </si>
  <si>
    <t>estimating 150</t>
  </si>
  <si>
    <t>Love is a Verb; Sister District Project NC</t>
  </si>
  <si>
    <t>https://www.facebook.com/events/2301024953479993/</t>
  </si>
  <si>
    <t>Cleveland Square Park</t>
  </si>
  <si>
    <t>TX - El Paso - Cleveland square Park</t>
  </si>
  <si>
    <t>Hillsborough</t>
  </si>
  <si>
    <t>Orange County Historical Courthouse</t>
  </si>
  <si>
    <t>NC - Hillsborough</t>
  </si>
  <si>
    <t>Lights for LIberty; other organizations</t>
  </si>
  <si>
    <t>general protestors; Apoyo-Centro para la Comunidad</t>
  </si>
  <si>
    <t>https://www.facebook.com/events/453831078745007/</t>
  </si>
  <si>
    <t>https://twitter.com/Mornings_Dew/status/1149948430392995841</t>
  </si>
  <si>
    <t>Hot Springs</t>
  </si>
  <si>
    <t>Madison</t>
  </si>
  <si>
    <t>Wild Goose Festival</t>
  </si>
  <si>
    <t>https://www.ktsm.com/news/border-report/hundreds-attend-lights-for-liberty-vigil-in-downtown-el-paso/</t>
  </si>
  <si>
    <t>NC - Hot springs</t>
  </si>
  <si>
    <t>FB: 16</t>
  </si>
  <si>
    <t>BeLoved Asheville</t>
  </si>
  <si>
    <t>Elgin</t>
  </si>
  <si>
    <t>Christ the Lord Lutheran Church</t>
  </si>
  <si>
    <t>https://www.facebook.com/events/416234215646452/</t>
  </si>
  <si>
    <t>IL - Elgin</t>
  </si>
  <si>
    <t>https://www.facebook.com/events/2609730495704628/</t>
  </si>
  <si>
    <t>Onslow</t>
  </si>
  <si>
    <t>Freedom Fountain</t>
  </si>
  <si>
    <t>NC - Jacksonville</t>
  </si>
  <si>
    <t>625 Evans St</t>
  </si>
  <si>
    <t>NJ - Elizabeth</t>
  </si>
  <si>
    <t>nearly 40</t>
  </si>
  <si>
    <t>https://www.facebook.com/events/2275689976028568/</t>
  </si>
  <si>
    <t>https://www.facebook.com/events/2139438693020425/</t>
  </si>
  <si>
    <t>https://www.jdnews.com/news/20190713/candlelight-vigil-at-freedom-fountain-prays-for-detained-migrant-families</t>
  </si>
  <si>
    <t>"non-partisan event."</t>
  </si>
  <si>
    <t>Cherokee</t>
  </si>
  <si>
    <t>Elk River</t>
  </si>
  <si>
    <t>13880 Business Center Dr NW</t>
  </si>
  <si>
    <t>on the steps of the Cherokee County Courthouse</t>
  </si>
  <si>
    <t>MN - Elk RIver - Sherburne County Jail</t>
  </si>
  <si>
    <t>250+</t>
  </si>
  <si>
    <t>ICOM; SARI; Union Congregational Church of Elk River</t>
  </si>
  <si>
    <t>https://www.facebook.com/events/461339047989813/permalink/461339997989718/</t>
  </si>
  <si>
    <t>Nags Head</t>
  </si>
  <si>
    <t>Dare</t>
  </si>
  <si>
    <t>Dowdy Park</t>
  </si>
  <si>
    <t>NC - Nags Head</t>
  </si>
  <si>
    <t>https://twitter.com/MelanieMajerus/status/1149886736308342784</t>
  </si>
  <si>
    <t>about 60; website</t>
  </si>
  <si>
    <t>https://www.facebook.com/events/350253165592154/</t>
  </si>
  <si>
    <t>Elkton</t>
  </si>
  <si>
    <t>Meadow Park</t>
  </si>
  <si>
    <t>MD - Cecil County</t>
  </si>
  <si>
    <t>https://outerbanksvoice.com/2019/07/12/protest-at-dowdy-park-focuses-on-treatment-of-refugees/</t>
  </si>
  <si>
    <t>Cecil County Democrat Club</t>
  </si>
  <si>
    <t>Chatham County Historical Courthouse</t>
  </si>
  <si>
    <t>NC - Pittsboro</t>
  </si>
  <si>
    <t>https://www.facebook.com/events/2201808843415481/</t>
  </si>
  <si>
    <t>FB: 44</t>
  </si>
  <si>
    <t>https://www.facebook.com/events/411740356097933/</t>
  </si>
  <si>
    <t>WA - Ellensburg</t>
  </si>
  <si>
    <t>Rowan</t>
  </si>
  <si>
    <t>1600 Brenner Ave</t>
  </si>
  <si>
    <t>NC - Salisbury</t>
  </si>
  <si>
    <t>https://www.facebook.com/events/1462467107228624/</t>
  </si>
  <si>
    <t>Piedmont Unitarian Universalist Church</t>
  </si>
  <si>
    <t>https://www.facebook.com/events/3120306114661384/</t>
  </si>
  <si>
    <t>Elmhurst</t>
  </si>
  <si>
    <t>Salt Creek Park</t>
  </si>
  <si>
    <t>IL - Elmhurst</t>
  </si>
  <si>
    <t>Wake</t>
  </si>
  <si>
    <t>Bicentennial Plaza</t>
  </si>
  <si>
    <t>NC - Raleigh</t>
  </si>
  <si>
    <t>https://www.facebook.com/events/509230286492940/</t>
  </si>
  <si>
    <t>https://twitter.com/monkeemom1968/status/1149900279384563712</t>
  </si>
  <si>
    <t>Carolina Peace Center</t>
  </si>
  <si>
    <t>https://www.facebook.com/events/477959629430813/</t>
  </si>
  <si>
    <t>Eloy</t>
  </si>
  <si>
    <t>Florence Detention Center</t>
  </si>
  <si>
    <t>AZ - ELOY - Florence Detention Center</t>
  </si>
  <si>
    <t>https://abc11.com/politics/hundreds-in-downtown-raleigh-protest-conditions-at-border/5392438/</t>
  </si>
  <si>
    <t>FB: 171</t>
  </si>
  <si>
    <t>Arizona Direct Action Events; Indivisible Chandler AZ; Unitarian Universalist Justice Arizona Network; Handmaids' Resistance Phoenix; AZ Resist</t>
  </si>
  <si>
    <t>Reidsville</t>
  </si>
  <si>
    <t>Rockingham</t>
  </si>
  <si>
    <t>https://www.facebook.com/events/312178646356728/</t>
  </si>
  <si>
    <t>Rockingham County Courthouse</t>
  </si>
  <si>
    <t>NC - Reidsville</t>
  </si>
  <si>
    <t>https://twitter.com/dorothyabriggs/status/1149878172390813696</t>
  </si>
  <si>
    <t>https://www.facebook.com/events/373932729921133/</t>
  </si>
  <si>
    <t>Ely</t>
  </si>
  <si>
    <t>Whiteside Park</t>
  </si>
  <si>
    <t>MN - Ely</t>
  </si>
  <si>
    <t>Waynesville</t>
  </si>
  <si>
    <t>Haywood</t>
  </si>
  <si>
    <t>First United Methodist Church of Waynesville</t>
  </si>
  <si>
    <t>NC - Waynesville</t>
  </si>
  <si>
    <t>https://www.facebook.com/events/340757966835720/</t>
  </si>
  <si>
    <t>https://www.facebook.com/events/635118346997828/</t>
  </si>
  <si>
    <t>Ephraim</t>
  </si>
  <si>
    <t>Main Street in front of City Hall</t>
  </si>
  <si>
    <t>UT - Ephraim</t>
  </si>
  <si>
    <t>Winston Salem</t>
  </si>
  <si>
    <t>Forsyth</t>
  </si>
  <si>
    <t>Five Points- 1st and Miller Streets</t>
  </si>
  <si>
    <t>NC - Winston Salem</t>
  </si>
  <si>
    <t xml:space="preserve">FB: 4 </t>
  </si>
  <si>
    <t>https://www.facebook.com/events/2401951176532371</t>
  </si>
  <si>
    <t>over 100; about 200</t>
  </si>
  <si>
    <t>Parkway UCC Winston-Salem</t>
  </si>
  <si>
    <t>https://www.facebook.com/events/755485031521317/</t>
  </si>
  <si>
    <t>https://www.wxii12.com/article/people-in-winston-salem-take-part-in-nationwide-protest-against-detention-facilities/28382608</t>
  </si>
  <si>
    <t>Essex Junction</t>
  </si>
  <si>
    <t>5 Corners Essex Jct</t>
  </si>
  <si>
    <t>https://www.journalnow.com/news/local/protesters-rally-in-winston-salem-against-immigrant-detention-camps/article_29eb595d-db0c-550e-a5b0-bb57913b1a68.html</t>
  </si>
  <si>
    <t>VT - Essex Junction</t>
  </si>
  <si>
    <t>FB: 79</t>
  </si>
  <si>
    <t>Essex Resists</t>
  </si>
  <si>
    <t>https://www.facebook.com/events/705361513251024/</t>
  </si>
  <si>
    <t>Estancia</t>
  </si>
  <si>
    <t>Arthur Park</t>
  </si>
  <si>
    <t>NM - Estancia</t>
  </si>
  <si>
    <t>FB: 125</t>
  </si>
  <si>
    <t>Our Revolution New Mexico</t>
  </si>
  <si>
    <t>https://www.facebook.com/events/343830902956943/</t>
  </si>
  <si>
    <t>Wayne L. Morse U.S. Courthouse</t>
  </si>
  <si>
    <t>OR - Eugene</t>
  </si>
  <si>
    <t>Indivisible Eugene</t>
  </si>
  <si>
    <t>vigil; march</t>
  </si>
  <si>
    <t>https://www.facebook.com/events/405697980038358/</t>
  </si>
  <si>
    <t>https://www.registerguard.com/news/20190713/nationwide-lights-for-liberty-rally-calls-for-local-action-on-immigration</t>
  </si>
  <si>
    <t>Going</t>
  </si>
  <si>
    <t>Interested</t>
  </si>
  <si>
    <t>7 am July 12, 2019</t>
  </si>
  <si>
    <t>Eureka</t>
  </si>
  <si>
    <t>Humboldt County Courthouse</t>
  </si>
  <si>
    <t>CA - Eureka</t>
  </si>
  <si>
    <t>True North Organizing Network</t>
  </si>
  <si>
    <t>WI:</t>
  </si>
  <si>
    <t>https://www.facebook.com/events/851196238579785/</t>
  </si>
  <si>
    <t>Predict</t>
  </si>
  <si>
    <t>Everett</t>
  </si>
  <si>
    <t>3900 Broadway Ave</t>
  </si>
  <si>
    <t xml:space="preserve">WV: </t>
  </si>
  <si>
    <t>WA - Everett</t>
  </si>
  <si>
    <t>Women's March Everett; Snohomish County Group</t>
  </si>
  <si>
    <t>https://www.facebook.com/events/454966041998786/</t>
  </si>
  <si>
    <t>corner of Evergreen Parkway and County Road 65</t>
  </si>
  <si>
    <t>more than a dozen</t>
  </si>
  <si>
    <t>Evergreen Peace</t>
  </si>
  <si>
    <t>https://www.canyoncourier.com/content/evergreen-residents-protest-treatment-migrants</t>
  </si>
  <si>
    <t>Exton</t>
  </si>
  <si>
    <t>Conscious Creations Art Studio</t>
  </si>
  <si>
    <t>PA - Exton</t>
  </si>
  <si>
    <t>FB: 17</t>
  </si>
  <si>
    <t>https://www.facebook.com/events/1231482330345150/</t>
  </si>
  <si>
    <t>Fairfax</t>
  </si>
  <si>
    <t>outside Fairfax County Adult Detention Center; 4100 Chain Bridge Rd; near courthouse</t>
  </si>
  <si>
    <t>VA - Fairfax</t>
  </si>
  <si>
    <t>FB: 135</t>
  </si>
  <si>
    <t>CASA; Fairfax for All; others</t>
  </si>
  <si>
    <t>https://www.facebook.com/events/355729281810937/?</t>
  </si>
  <si>
    <t>Fairfield</t>
  </si>
  <si>
    <t>Sherman Town Green</t>
  </si>
  <si>
    <t>CT - Fairfield</t>
  </si>
  <si>
    <t>Fairfield Standing United</t>
  </si>
  <si>
    <t>https://www.facebook.com/events/306965213543673</t>
  </si>
  <si>
    <t>https://www.facebook.com/events/1035108146880009/</t>
  </si>
  <si>
    <t>Fellowship of the Holy Spirit</t>
  </si>
  <si>
    <t>IA - Fairfield</t>
  </si>
  <si>
    <t>https://www.facebook.com/events/364880940882988/</t>
  </si>
  <si>
    <t>Fairhaven</t>
  </si>
  <si>
    <t>a peace pole outside of the Unitarian Memorial Church</t>
  </si>
  <si>
    <t>more than 40</t>
  </si>
  <si>
    <t>https://www.southcoasttoday.com/news/20190713/residents-stand-up-for-immigrants-with-lights-for-liberty</t>
  </si>
  <si>
    <t>Falmouth</t>
  </si>
  <si>
    <t>Peg Noonan Park</t>
  </si>
  <si>
    <t>MA - Falmouth</t>
  </si>
  <si>
    <t>FB: 28</t>
  </si>
  <si>
    <t>https://www.facebook.com/events/2383284991992328/</t>
  </si>
  <si>
    <t>https://twitter.com/SuePandiani/status/1149766916883582976</t>
  </si>
  <si>
    <t>Fargo</t>
  </si>
  <si>
    <t>Fargo Civic Center</t>
  </si>
  <si>
    <t>ND</t>
  </si>
  <si>
    <t>ND - Fargo</t>
  </si>
  <si>
    <t>about 300</t>
  </si>
  <si>
    <t>Abriendo Fronteras; North Dakota Human Rights Coalition</t>
  </si>
  <si>
    <t>https://www.facebook.com/events/1224287467752622/</t>
  </si>
  <si>
    <t>https://www.inforum.com/news/government-and-politics/3970689-Lives-are-hanging-in-the-balance-Lights-for-Liberty-rally-draws-hundreds-to-protest-treatment-of-migrant-children-at-border</t>
  </si>
  <si>
    <t>Farmington</t>
  </si>
  <si>
    <t>MI - Farmington</t>
  </si>
  <si>
    <t>https://www.facebook.com/events/345529706123821/</t>
  </si>
  <si>
    <t>cancelled; unable to secure location</t>
  </si>
  <si>
    <t>Wilcks Lakes Public Area</t>
  </si>
  <si>
    <t>VA - Farmville</t>
  </si>
  <si>
    <t>https://www.facebook.com/events/927549884244326/</t>
  </si>
  <si>
    <t>Fernandina Beach</t>
  </si>
  <si>
    <t>City Hall; Macedonia AME Church</t>
  </si>
  <si>
    <t>FL - Fernandina Beach</t>
  </si>
  <si>
    <t>https://www.facebook.com/events/395481574469545/</t>
  </si>
  <si>
    <t>Ferndale</t>
  </si>
  <si>
    <t>outside border patrol station</t>
  </si>
  <si>
    <t>WA - Ferndale</t>
  </si>
  <si>
    <t>https://www.facebook.com/events/446162086163599/</t>
  </si>
  <si>
    <t>AZ - Flagstaff</t>
  </si>
  <si>
    <t>estimated 148</t>
  </si>
  <si>
    <t>Together We Will Northern Arizona; AZ Resist</t>
  </si>
  <si>
    <t>https://www.facebook.com/events/916446212029503/</t>
  </si>
  <si>
    <t>https://twitter.com/stateoflynn/status/1149908535594979329</t>
  </si>
  <si>
    <t>Florence</t>
  </si>
  <si>
    <t>Florence Community Plaza</t>
  </si>
  <si>
    <t>KY - Florence</t>
  </si>
  <si>
    <t>FB: 99</t>
  </si>
  <si>
    <t>Indivisible NKY District</t>
  </si>
  <si>
    <t>https://www.facebook.com/events/427771758069020/</t>
  </si>
  <si>
    <t>119 S Dargan St</t>
  </si>
  <si>
    <t>SC - Florence</t>
  </si>
  <si>
    <t>Action Together- Pee Dee</t>
  </si>
  <si>
    <t>https://www.facebook.com/events/445072466332203/</t>
  </si>
  <si>
    <t>https://twitter.com/BetoForSC/status/1149848672785653761</t>
  </si>
  <si>
    <t>Flower Mound</t>
  </si>
  <si>
    <t>Creekwood Christian Church Parking Lot</t>
  </si>
  <si>
    <t>TX - Flower Mound</t>
  </si>
  <si>
    <t>Texas Family Project</t>
  </si>
  <si>
    <t>https://www.facebook.com/events/356104948396909/</t>
  </si>
  <si>
    <t>https://twitter.com/MarthaP26362/status/1149893918265401345</t>
  </si>
  <si>
    <t>Forest Grove</t>
  </si>
  <si>
    <t>home of event organizer</t>
  </si>
  <si>
    <t>OR - FOrest Grove</t>
  </si>
  <si>
    <t>https://www.facebook.com/events/2417326635165612/?</t>
  </si>
  <si>
    <t>Fort Atkinson</t>
  </si>
  <si>
    <t>MAIN ST BRIDGE</t>
  </si>
  <si>
    <t>WI - Fort Atkinson</t>
  </si>
  <si>
    <t>https://www.facebook.com/events/380814075899563/</t>
  </si>
  <si>
    <t>dead link</t>
  </si>
  <si>
    <t>Fort Collins</t>
  </si>
  <si>
    <t>CO - FOrt COllins</t>
  </si>
  <si>
    <t>over 150</t>
  </si>
  <si>
    <t>Indivisible NOCO; Fort Collins For Progress; Alianza NORCO; the Colorado Immigration Rights Coalition</t>
  </si>
  <si>
    <t>https://www.facebook.com/events/325146275055009/</t>
  </si>
  <si>
    <t>https://collegian.com/2019/07/fort-collins-lights-for-liberty-vigil-rallies-support-for-detained-immigrants/</t>
  </si>
  <si>
    <t>Fort Dodge</t>
  </si>
  <si>
    <t>City Square Park</t>
  </si>
  <si>
    <t>IA - Fort Dodge</t>
  </si>
  <si>
    <t>One People Project</t>
  </si>
  <si>
    <t>https://www.facebook.com/events/671362626668707/</t>
  </si>
  <si>
    <t>Fort Meyers</t>
  </si>
  <si>
    <t>Unitarian Universalist Church Of Fort Meyers</t>
  </si>
  <si>
    <t>FL - Fort Meyers - Unitarian Universalist Church of Fort Myers</t>
  </si>
  <si>
    <t>FB: 127</t>
  </si>
  <si>
    <t>Unitarian Universalist Church of Fort Meyers; Lights for Liberty</t>
  </si>
  <si>
    <t>https://www.facebook.com/events/650089902174422/</t>
  </si>
  <si>
    <t>Fort Sill</t>
  </si>
  <si>
    <t>Shepler Park</t>
  </si>
  <si>
    <t>OK - Fort Sill</t>
  </si>
  <si>
    <t>FB: 166</t>
  </si>
  <si>
    <t>https://www.facebook.com/events/1684473545029739/</t>
  </si>
  <si>
    <t>https://www.twincities.com/2019/07/12/st-paul-protestors-enraged-about-treatment-of-immigrant-families/</t>
  </si>
  <si>
    <t>Fort Wayne</t>
  </si>
  <si>
    <t>Allen County Courthouse</t>
  </si>
  <si>
    <t>IN - Fort Wayne</t>
  </si>
  <si>
    <t>https://www.facebook.com/events/396536397873258/</t>
  </si>
  <si>
    <t>http://www.journalgazette.net/news/local/20190713/local-activists-join-national-protest</t>
  </si>
  <si>
    <t>Fortuna</t>
  </si>
  <si>
    <t>Rohner Park</t>
  </si>
  <si>
    <t>CA - Fortuna</t>
  </si>
  <si>
    <t>FB: 159</t>
  </si>
  <si>
    <t>Centro de Pueblo</t>
  </si>
  <si>
    <t>https://www.facebook.com/events/400863220526887/</t>
  </si>
  <si>
    <t>https://twitter.com/JediKnightRico/status/1149865061814394881</t>
  </si>
  <si>
    <t>Framingham</t>
  </si>
  <si>
    <t>Memorial Building</t>
  </si>
  <si>
    <t>MA - Framingham - Memorial Building</t>
  </si>
  <si>
    <t>FB: 244</t>
  </si>
  <si>
    <t>https://www.facebook.com/events/465439274216076/</t>
  </si>
  <si>
    <t>https://twitter.com/FramDist2/status/1149820928563564545</t>
  </si>
  <si>
    <t>Frankfort</t>
  </si>
  <si>
    <t>KY - Frankfort</t>
  </si>
  <si>
    <t>Together Frankfort</t>
  </si>
  <si>
    <t>https://www.facebook.com/events/2709458682401121/</t>
  </si>
  <si>
    <t>Franklin square</t>
  </si>
  <si>
    <t>TN - Franklin</t>
  </si>
  <si>
    <t>website; dozens</t>
  </si>
  <si>
    <t>Indivisible TN District 7</t>
  </si>
  <si>
    <t>https://www.facebook.com/events/450289745790031/</t>
  </si>
  <si>
    <t>https://twitter.com/3Wlaser/status/1149821769055911936</t>
  </si>
  <si>
    <t>https://www.tennessean.com/story/news/local/williamson/2019/07/12/franklin-tn-residents-protest-border-detention-camps/1716026001/</t>
  </si>
  <si>
    <t>Frederick</t>
  </si>
  <si>
    <t>Baker Park Band Shell</t>
  </si>
  <si>
    <t>MD - Frederick</t>
  </si>
  <si>
    <t>RISE Coalition of Western Maryland</t>
  </si>
  <si>
    <t>https://www.facebook.com/events/2595640143803515/</t>
  </si>
  <si>
    <t>https://twitter.com/mkhumanfactors/status/1149819474184429568</t>
  </si>
  <si>
    <t>https://www.fredericknewspost.com/news/social_issues/frederick-takes-part-in-nationwide-protest-of-immigrant-detention-centers/article_cd7e30f3-461b-59ca-a79a-ab9b1e8eedba.html</t>
  </si>
  <si>
    <t>Fredricksburg</t>
  </si>
  <si>
    <t>Hurkamp Park</t>
  </si>
  <si>
    <t>https://www.fredericksburg.com/news/local/locals-gather-in-lights-for-liberty-event-to-protest-conditions/article_9906fe84-6b05-5a65-b792-fee010513351.html</t>
  </si>
  <si>
    <t>Freeland</t>
  </si>
  <si>
    <t>Whidbey Island</t>
  </si>
  <si>
    <t>WA - Whidbey Island</t>
  </si>
  <si>
    <t>Unitarian Universalist Congregation of Whidbey Island (UUCWI)</t>
  </si>
  <si>
    <t>https://www.facebook.com/events/1835893176514164/</t>
  </si>
  <si>
    <t>Fremont</t>
  </si>
  <si>
    <t>Lake Elizabeth</t>
  </si>
  <si>
    <t>CA - Fremont</t>
  </si>
  <si>
    <t>FB: 64</t>
  </si>
  <si>
    <t>https://www.facebook.com/events/2286407811619096/</t>
  </si>
  <si>
    <t>Fresno</t>
  </si>
  <si>
    <t>River Park</t>
  </si>
  <si>
    <t>CA - FRESNO - RIVER PARK</t>
  </si>
  <si>
    <t>hundreds; about 300</t>
  </si>
  <si>
    <t>https://www.facebook.com/events/1171229886394047/</t>
  </si>
  <si>
    <t>https://twitter.com/bmocfresno/status/1149879444548378624</t>
  </si>
  <si>
    <t>https://www.fresnobee.com/news/local/article232637977.html</t>
  </si>
  <si>
    <t>City Hall Complex</t>
  </si>
  <si>
    <t>FL - Gainesville</t>
  </si>
  <si>
    <t>North Central Florida Indivisible</t>
  </si>
  <si>
    <t>https://www.facebook.com/events/2147529555368883/</t>
  </si>
  <si>
    <t>https://www.wcjb.com/content/news/Protestors-speak-out-against-Trumps-immigration-tactics-and-ICE-raids-512669441.html?</t>
  </si>
  <si>
    <t>Galena</t>
  </si>
  <si>
    <t>Green St Bridge</t>
  </si>
  <si>
    <t>IL - Galena</t>
  </si>
  <si>
    <t>https://www.facebook.com/events/3108715622473659/</t>
  </si>
  <si>
    <t>Galesburg</t>
  </si>
  <si>
    <t>Central Park</t>
  </si>
  <si>
    <t>Il - Galesburg</t>
  </si>
  <si>
    <t>general protestsors</t>
  </si>
  <si>
    <t>https://www.facebook.com/events/383272152541719/</t>
  </si>
  <si>
    <t>Unitarian Universalist Congregation of Central Nassau</t>
  </si>
  <si>
    <t>NY - Garden City</t>
  </si>
  <si>
    <t>FB: 167</t>
  </si>
  <si>
    <t>https://www.facebook.com/events/308792503338089/</t>
  </si>
  <si>
    <t>Georgetown</t>
  </si>
  <si>
    <t>Francis Marion Park</t>
  </si>
  <si>
    <t>SC - Georgetown</t>
  </si>
  <si>
    <t>Lights for Liberty, Georgetown, SC</t>
  </si>
  <si>
    <t>https://www.facebook.com/events/2267056656681000/</t>
  </si>
  <si>
    <t>Historic Georgetown</t>
  </si>
  <si>
    <t>TX - Georgetown, Williamson County</t>
  </si>
  <si>
    <t>Northern Williamson County Democrats; the Sun City Democrats</t>
  </si>
  <si>
    <t>https://www.facebook.com/events/2332863636796146/</t>
  </si>
  <si>
    <t>Glastonbury</t>
  </si>
  <si>
    <t>First Church</t>
  </si>
  <si>
    <t>CT - Glastonbury</t>
  </si>
  <si>
    <t>https://www.facebook.com/events/523148851555654/</t>
  </si>
  <si>
    <t>Glen Ellyn</t>
  </si>
  <si>
    <t>St. Mark's Episcopal Church</t>
  </si>
  <si>
    <t>IL - Glen Ellyn</t>
  </si>
  <si>
    <t>several hundred</t>
  </si>
  <si>
    <t>Our Voice- Chicago West Suburbs</t>
  </si>
  <si>
    <t>https://www.facebook.com/events/2343494412579424</t>
  </si>
  <si>
    <t>https://twitter.com/EMQsack/status/1149891027475607553</t>
  </si>
  <si>
    <t>Glen Falls</t>
  </si>
  <si>
    <t>Centennial Circle; in front of U.S. Rep. Elise Stefanik’s office</t>
  </si>
  <si>
    <t>NY - Glen Falls</t>
  </si>
  <si>
    <t>https://www.facebook.com/events/2523069511056821/</t>
  </si>
  <si>
    <t>Glen Ridge</t>
  </si>
  <si>
    <t>St. Francis of Assisi American National Catholic Church</t>
  </si>
  <si>
    <t>NJ - Glen Ridge</t>
  </si>
  <si>
    <t>FB: 51</t>
  </si>
  <si>
    <t>https://www.facebook.com/events/476169819785136/</t>
  </si>
  <si>
    <t>Glenwood Springs</t>
  </si>
  <si>
    <t>Sayre Park</t>
  </si>
  <si>
    <t>CO - Glenwood Springs</t>
  </si>
  <si>
    <t>https://www.facebook.com/events/639386353226417/</t>
  </si>
  <si>
    <t>https://www.postindependent.com/news/glenwood-area-residents-rally-as-part-of-lights-for-liberty-event-against-human-detentions/</t>
  </si>
  <si>
    <t>Gloucester</t>
  </si>
  <si>
    <t>Courthouse</t>
  </si>
  <si>
    <t>Va- glouchester County</t>
  </si>
  <si>
    <t>https://www.facebook.com/events/439307226665308</t>
  </si>
  <si>
    <t>Elkhart County Courthouse</t>
  </si>
  <si>
    <t>IN - Goshen</t>
  </si>
  <si>
    <t>more than 250</t>
  </si>
  <si>
    <t>https://www.facebook.com/events/2233090417001035/</t>
  </si>
  <si>
    <t>https://www.goshennews.com/news/local_news/goshen-rally-protests-trump-administration-s-immigration-actions/article_63cd36a8-a514-11e9-9b1e-77487918f02c.html</t>
  </si>
  <si>
    <t>Orange County Jail</t>
  </si>
  <si>
    <t>NY - Goshen - Orange County Jail</t>
  </si>
  <si>
    <t>FB: 106</t>
  </si>
  <si>
    <t>Philipstown Women are Watching Public</t>
  </si>
  <si>
    <t>https://www.facebook.com/events/455766815001293/</t>
  </si>
  <si>
    <t>Grand Forks</t>
  </si>
  <si>
    <t>Grand Forks Correctional Center</t>
  </si>
  <si>
    <t>ND - Grand Forks</t>
  </si>
  <si>
    <t>https://www.facebook.com/events/2103462786431141/</t>
  </si>
  <si>
    <t>Grand Island</t>
  </si>
  <si>
    <t>Hall County Department of Corrections</t>
  </si>
  <si>
    <t>NE</t>
  </si>
  <si>
    <t>NE - Grand Island</t>
  </si>
  <si>
    <t>https://www.facebook.com/events/422805428306108/</t>
  </si>
  <si>
    <t>https://www.theindependent.com/news/local/people-protest-the-treatment-of-refugees/article_b9c78eec-a51d-11e9-b78d-b3f253f5253f.html</t>
  </si>
  <si>
    <t>Grand Junction</t>
  </si>
  <si>
    <t>steps of the Old County Courthouse</t>
  </si>
  <si>
    <t>Co - Grand junction</t>
  </si>
  <si>
    <t>FB: 111</t>
  </si>
  <si>
    <t>Western Colorado Days of Action; Colorado Immigrant Rights Coalition; Hispanic Affairs Project; Western Colorado Alliance</t>
  </si>
  <si>
    <t>https://www.facebook.com/events/856943874668743/</t>
  </si>
  <si>
    <t>https://www.postindependent.com/news/local/immigrant-detention-rally-and-vigil-takes-place-in-glenwood-friday/</t>
  </si>
  <si>
    <t>Grand Marais</t>
  </si>
  <si>
    <t>Grand Rapids</t>
  </si>
  <si>
    <t>Veterans Memorial Park</t>
  </si>
  <si>
    <t>MI - Grand Rapids -Gerald R. Ford Federal Building</t>
  </si>
  <si>
    <t>FB: 234</t>
  </si>
  <si>
    <t>https://www.facebook.com/events/2464487860441529/</t>
  </si>
  <si>
    <t>Great Barrington</t>
  </si>
  <si>
    <t>Society of the Congregational Church of Great Barrington</t>
  </si>
  <si>
    <t>MA - Great Barrington</t>
  </si>
  <si>
    <t>Grace Church</t>
  </si>
  <si>
    <t>https://www.facebook.com/events/913075269041457/</t>
  </si>
  <si>
    <t>https://twitter.com/scv74980610/status/1149991895847919616</t>
  </si>
  <si>
    <t>https://helenair.com/news/state-and-regional/govt-and-politics/montana-vigils-will-protest-conditions-at-border-facilities/article_ca98fbff-b4bf-5cff-b3bc-8cef11b97120.html</t>
  </si>
  <si>
    <t>Great Meadows</t>
  </si>
  <si>
    <t>Vienna United Methodist Church</t>
  </si>
  <si>
    <t>NJ - Great Meadows</t>
  </si>
  <si>
    <t>https://www.facebook.com/events/507796019990568/</t>
  </si>
  <si>
    <t>Greenfield</t>
  </si>
  <si>
    <t>MA - Greenfield</t>
  </si>
  <si>
    <t>https://www.facebook.com/events/2066277927011280/</t>
  </si>
  <si>
    <t>Franklin County Jail and detention center</t>
  </si>
  <si>
    <t>Ma- Greenfield - Franklin county Jail and detention center</t>
  </si>
  <si>
    <t>300-400?; hundreds</t>
  </si>
  <si>
    <t>Pioneer Valley Workers Center</t>
  </si>
  <si>
    <t>https://www.facebook.com/events/626954271136591/</t>
  </si>
  <si>
    <t>https://twitter.com/sullivka/status/1149804527798902784</t>
  </si>
  <si>
    <t>https://www.recorder.com/a1-Greenfield-Vigil-26966232</t>
  </si>
  <si>
    <t xml:space="preserve">Siembra NC; Faith Action International House </t>
  </si>
  <si>
    <t>Greensburg</t>
  </si>
  <si>
    <t>North Main Street Bridge</t>
  </si>
  <si>
    <t>Voices of Westmoreland</t>
  </si>
  <si>
    <t>https://triblive.com/local/westmoreland/greensburg-group-holds-protest-against-planned-ice-raids-on-illegal-immigrants/</t>
  </si>
  <si>
    <t>Heritage Park</t>
  </si>
  <si>
    <t>MI - Greenville</t>
  </si>
  <si>
    <t>https://www.facebook.com/events/2277832155866228/</t>
  </si>
  <si>
    <t>Greenwich</t>
  </si>
  <si>
    <t>Greenwich Town Hall</t>
  </si>
  <si>
    <t>CT - Greenwich - Town Hall</t>
  </si>
  <si>
    <t>FB: 76</t>
  </si>
  <si>
    <t>Indivisible Greenwich, CT</t>
  </si>
  <si>
    <t>https://www.facebook.com/events/882350875477009/</t>
  </si>
  <si>
    <t>Greer</t>
  </si>
  <si>
    <t>US Citizenship &amp; Immigration Service</t>
  </si>
  <si>
    <t>SC - Greer - US Citizenship &amp; Immigration Service</t>
  </si>
  <si>
    <t>around 150; 100-150</t>
  </si>
  <si>
    <t>Lights for Liberty Greer</t>
  </si>
  <si>
    <t>https://www.facebook.com/events/856638094707276</t>
  </si>
  <si>
    <t>https://twitter.com/LuvAmerica2016/status/1149834557333655552</t>
  </si>
  <si>
    <t>https://twitter.com/kara_glennon/status/1149871078048747521</t>
  </si>
  <si>
    <t>https://twitter.com/LuvAmerica2016/status/1149871347880931328</t>
  </si>
  <si>
    <t>Gualala</t>
  </si>
  <si>
    <t>Sundstrom Shopping Centre</t>
  </si>
  <si>
    <t>CA - Gualala</t>
  </si>
  <si>
    <t>https://www.facebook.com/events/670488130115333/</t>
  </si>
  <si>
    <t>https://twitter.com/JenniferMoniz3/status/1150039161442713600</t>
  </si>
  <si>
    <t>Haines</t>
  </si>
  <si>
    <t>Tlingit Park</t>
  </si>
  <si>
    <t>AK - Haines</t>
  </si>
  <si>
    <t>FB: 4</t>
  </si>
  <si>
    <t>https://www.facebook.com/events/343040316626627/</t>
  </si>
  <si>
    <t>Half Moon Bay</t>
  </si>
  <si>
    <t>Mac Dutra Park</t>
  </si>
  <si>
    <t>CA - Half Moon Bay</t>
  </si>
  <si>
    <t>https://www.facebook.com/events/2090808074556347/</t>
  </si>
  <si>
    <t>Hamden</t>
  </si>
  <si>
    <t>Hamden Town Hall</t>
  </si>
  <si>
    <t>CT - Hamden</t>
  </si>
  <si>
    <t>Yale Child Study Center; Yale Pediatrics</t>
  </si>
  <si>
    <t>Rally; vigil</t>
  </si>
  <si>
    <t>https://www.facebook.com/events/385191625449958/</t>
  </si>
  <si>
    <t>Dartmouth Green</t>
  </si>
  <si>
    <t>NH - Hanover</t>
  </si>
  <si>
    <t>website; over 400</t>
  </si>
  <si>
    <t>rally; fundraiser</t>
  </si>
  <si>
    <t>https://www.facebook.com/events/2376627209279487/</t>
  </si>
  <si>
    <t>https://www.vnews.com/protest-in-Hanover-nh-26970621</t>
  </si>
  <si>
    <t>https://www.vnews.com/Special-Needs-Support-Center-Issues-Statement-Opposing-Family-Separation-at-the-Border-26841407</t>
  </si>
  <si>
    <t>PA - harrisburg - state capitol building</t>
  </si>
  <si>
    <t>na; about 150</t>
  </si>
  <si>
    <t>https://www.facebook.com/events/696622194124815/</t>
  </si>
  <si>
    <t>https://twitter.com/AmericanV_2017/status/1150013474908643328</t>
  </si>
  <si>
    <t>https://www.pennlive.com/news/2019/07/harrisburg-rally-focuses-on-injustice-at-the-southern-border-and-the-need-to-embrace-those-seeking-asylum.html</t>
  </si>
  <si>
    <t>Harrisonburg</t>
  </si>
  <si>
    <t>Court Square</t>
  </si>
  <si>
    <t>FUEGO Coalition and Shenandoah Valley Virginia Organizing</t>
  </si>
  <si>
    <t>https://twitter.com/paix120/status/1149791531706081282</t>
  </si>
  <si>
    <t>https://twitter.com/paix120/status/1149798413254438917</t>
  </si>
  <si>
    <t>https://www.facebook.com/events/366344940740493/</t>
  </si>
  <si>
    <t>ICE Regional Headquarters</t>
  </si>
  <si>
    <t>CT - Hartford - ICE Detention Center</t>
  </si>
  <si>
    <t>https://www.facebook.com/events/373548446629887/</t>
  </si>
  <si>
    <t>https://www.courant.com/news/connecticut/hc-news-lights-for-liberty-ct-20190713-nr7uvq4ksfgenp3xg6gspx2xaq-story.html</t>
  </si>
  <si>
    <t>Harwich</t>
  </si>
  <si>
    <t>intersection of Routes 124 &amp; 39</t>
  </si>
  <si>
    <t>MA - Harwich</t>
  </si>
  <si>
    <t>Cape Cod Coalition for Safe Communities</t>
  </si>
  <si>
    <t>https://www.facebook.com/events/1317023135122409/</t>
  </si>
  <si>
    <t>Hayward</t>
  </si>
  <si>
    <t>Shues Pond</t>
  </si>
  <si>
    <t>WI - Hayward</t>
  </si>
  <si>
    <t>https://www.facebook.com/events/204469903775325/</t>
  </si>
  <si>
    <t>Helena</t>
  </si>
  <si>
    <t>Constitution Park</t>
  </si>
  <si>
    <t>MT - Helena</t>
  </si>
  <si>
    <t>Our Revolution Helena: Progressive Action Network</t>
  </si>
  <si>
    <t>https://www.facebook.com/events/661102894313316/</t>
  </si>
  <si>
    <t xml:space="preserve">Highland  </t>
  </si>
  <si>
    <t>Wicker Memorial Park</t>
  </si>
  <si>
    <t>IN - Highland</t>
  </si>
  <si>
    <t>PDA Calumet Region</t>
  </si>
  <si>
    <t>https://www.facebook.com/events/738460216586177/</t>
  </si>
  <si>
    <t>https://www.nwitimes.com/news/crowd-gathers-at-wicker-park-to-protest-immigration-detention-centers/article_39ac7c46-3e10-5e4b-acc6-8c0d36318798.html</t>
  </si>
  <si>
    <t>Robert M. Buhai Plaza</t>
  </si>
  <si>
    <t>IL - HIghland Park</t>
  </si>
  <si>
    <t>North Shore Indivisible</t>
  </si>
  <si>
    <t>https://www.facebook.com/events/2225790747732606/</t>
  </si>
  <si>
    <t>Hingham</t>
  </si>
  <si>
    <t>Old Ship Church, Parish House</t>
  </si>
  <si>
    <t>MA - Hingham</t>
  </si>
  <si>
    <t>South Shore Action</t>
  </si>
  <si>
    <t>https://m.facebook.com/events/374331619888495/</t>
  </si>
  <si>
    <t>Hoboken</t>
  </si>
  <si>
    <t>NJ - Hoboken</t>
  </si>
  <si>
    <t>Jen for Hoboken - 6th Ward Councilwoman</t>
  </si>
  <si>
    <t>https://www.facebook.com/events/2052071231763964</t>
  </si>
  <si>
    <t>PA - Hollidaysburg - Blair County Courthouse</t>
  </si>
  <si>
    <t>just under 200</t>
  </si>
  <si>
    <t>https://www.facebook.com/events/2063438817284473/</t>
  </si>
  <si>
    <t>https://wjactv.com/news/local/locals-gather-for-vigil-about-treatment-of-immigrants-at-border</t>
  </si>
  <si>
    <t>Holly Springs</t>
  </si>
  <si>
    <t>Interstate 575 at Sixes Rd/Exit 11</t>
  </si>
  <si>
    <t>GA - Holly SPrings</t>
  </si>
  <si>
    <t>Indivisible GA-11</t>
  </si>
  <si>
    <t>https://www.facebook.com/events/1269622696530972/</t>
  </si>
  <si>
    <t>Homer</t>
  </si>
  <si>
    <t>corner of Pioneer and Lake</t>
  </si>
  <si>
    <t>AK - Homer</t>
  </si>
  <si>
    <t>https://www.facebook.com/L4L.Homer.Alaska/</t>
  </si>
  <si>
    <t>https://twitter.com/postcards4USA/status/1150186168157462528</t>
  </si>
  <si>
    <t>Homestead Temporary Shelter for Unaccompanied Children</t>
  </si>
  <si>
    <t>FL - Homestead - Lights for Liberty Site</t>
  </si>
  <si>
    <t>hundreds; thousands; website</t>
  </si>
  <si>
    <t>https://www.miamiherald.com/news/local/immigration/article232615582.html</t>
  </si>
  <si>
    <t>https://twitter.com/tomaskenn/status/1149860393747177472</t>
  </si>
  <si>
    <t>Hondo</t>
  </si>
  <si>
    <t>Free Speech Plaza</t>
  </si>
  <si>
    <t>TX - HOndo</t>
  </si>
  <si>
    <t>Medina County Democratic Party</t>
  </si>
  <si>
    <t>https://www.facebook.com/events/362764474614660/</t>
  </si>
  <si>
    <t>Capitol Rotunda</t>
  </si>
  <si>
    <t>HI - Honolulu - The Capital Rotunda</t>
  </si>
  <si>
    <t>FB: 240</t>
  </si>
  <si>
    <t>https://www.facebook.com/events/382277032635112</t>
  </si>
  <si>
    <t>Southwest Key Detention Center on Emancipation Avenue</t>
  </si>
  <si>
    <t>TX - Houston</t>
  </si>
  <si>
    <t>https://www.facebook.com/events/2330181783925620/</t>
  </si>
  <si>
    <t>https://abc13.com/politics/hundreds-protest-immigrant-detention-facilities-in-houston/5392478/</t>
  </si>
  <si>
    <t>Southwest Key Casa Quetzal, an immigrant children's detention facility; Highway 45; 7407 N Freeway</t>
  </si>
  <si>
    <t>TX - Houston - Casa Quetzal</t>
  </si>
  <si>
    <t>https://www.facebook.com/events/436726510508282/</t>
  </si>
  <si>
    <t>CCA Houston Processing Center</t>
  </si>
  <si>
    <t>TX - Houston - CCA Houston Processing Center</t>
  </si>
  <si>
    <t>FB: 82</t>
  </si>
  <si>
    <t>https://www.facebook.com/events/410846926187386/</t>
  </si>
  <si>
    <t>Unitarian Church of Marlborough and Hudson</t>
  </si>
  <si>
    <t>MA - Hudson</t>
  </si>
  <si>
    <t>https://www.facebook.com/events/2591312507553597/</t>
  </si>
  <si>
    <t>https://twitter.com/BlueSkyDays17/status/1149892622246244354</t>
  </si>
  <si>
    <t>https://www.communityadvocate.com/2019/07/16/residents-protest-u-s-immigration-practices/</t>
  </si>
  <si>
    <t>Hudson Valley</t>
  </si>
  <si>
    <t>Route 9 &amp; Market Street</t>
  </si>
  <si>
    <t>NY - Hudson Valley</t>
  </si>
  <si>
    <t>Hudson Valley Strong- Indivisible</t>
  </si>
  <si>
    <t>https://www.facebook.com/events/1589048954561151/</t>
  </si>
  <si>
    <t>Huntington Village</t>
  </si>
  <si>
    <t>NY - Huntington</t>
  </si>
  <si>
    <t>Families Belong Together Long Island</t>
  </si>
  <si>
    <t>https://www.facebook.com/events/2291727064209103/</t>
  </si>
  <si>
    <t>https://www.newsday.com/long-island/vigil-migrants-lights-for-liberty-1.33749606</t>
  </si>
  <si>
    <t>Federal courthouse</t>
  </si>
  <si>
    <t>WV - Huntington</t>
  </si>
  <si>
    <t>FB: 31</t>
  </si>
  <si>
    <t>Women's March WV West; Women's March West Virginia; Tri-State Indivisible - wvohky</t>
  </si>
  <si>
    <t>https://www.facebook.com/events/378073089726743/</t>
  </si>
  <si>
    <t>https://www.herald-dispatch.com/news/huntington-groups-to-join-lights-for-liberty-protest/article_e6f822f3-d3de-56cb-a724-4c6241c64072.html</t>
  </si>
  <si>
    <t>Triangle Park</t>
  </si>
  <si>
    <t>CA - HUntington Beach</t>
  </si>
  <si>
    <t>HB Huddle</t>
  </si>
  <si>
    <t>https://www.facebook.com/events/1784917591611653/</t>
  </si>
  <si>
    <t>https://twitter.com/HB_Huddle/status/1149905002460147713</t>
  </si>
  <si>
    <t>Hyannis</t>
  </si>
  <si>
    <t>First Baptist Church of Hyannis</t>
  </si>
  <si>
    <t>MA - Hyannis</t>
  </si>
  <si>
    <t>https://www.facebook.com/events/1839346286166373/</t>
  </si>
  <si>
    <t>https://capecodwave.com/hyannis-interfaith-vigil-for-immigrant-families-video/</t>
  </si>
  <si>
    <t>Indiana</t>
  </si>
  <si>
    <t>IRMC Park</t>
  </si>
  <si>
    <t>PA - indiana</t>
  </si>
  <si>
    <t>https://www.facebook.com/events/397933700841444/?active_tab=about</t>
  </si>
  <si>
    <t>5652 W 73rd St</t>
  </si>
  <si>
    <t>IN - Indianapolis</t>
  </si>
  <si>
    <t>Action Indivisible; Women's Equality Day</t>
  </si>
  <si>
    <t>https://www.facebook.com/events/2097695953632097/</t>
  </si>
  <si>
    <t>Culver Drive</t>
  </si>
  <si>
    <t>CA - Irvine</t>
  </si>
  <si>
    <t>Ready For Hillary OC</t>
  </si>
  <si>
    <t>https://www.facebook.com/events/673018456495392/</t>
  </si>
  <si>
    <t>Ithaca</t>
  </si>
  <si>
    <t>Bernie Milton Pavillion</t>
  </si>
  <si>
    <t>NY - Ithaca</t>
  </si>
  <si>
    <t>website; hundreds</t>
  </si>
  <si>
    <t>https://www.facebook.com/events/309786843258319/</t>
  </si>
  <si>
    <t>https://twitter.com/Astro_journey/status/1149821187184300033</t>
  </si>
  <si>
    <t>https://www.ithacajournal.com/story/news/local/2019/07/12/hundreds-show-up-immigration-vigil-commons/1720005001/</t>
  </si>
  <si>
    <t xml:space="preserve">Jacksonville </t>
  </si>
  <si>
    <t>Avondale United Methodist Church,</t>
  </si>
  <si>
    <t>FL - Jacksonville</t>
  </si>
  <si>
    <t>https://www.facebook.com/events/589085248282635/</t>
  </si>
  <si>
    <t>Jamestown</t>
  </si>
  <si>
    <t>Dow Park</t>
  </si>
  <si>
    <t>NY - Jamestown</t>
  </si>
  <si>
    <t>FB: 38</t>
  </si>
  <si>
    <t>Chautauqua Progressive Action</t>
  </si>
  <si>
    <t>https://www.facebook.com/events/641526006329225/</t>
  </si>
  <si>
    <t>https://twitter.com/pastortaralam/status/1149909508514340864</t>
  </si>
  <si>
    <t>Jasper</t>
  </si>
  <si>
    <t>Dubois County Courthouse</t>
  </si>
  <si>
    <t>IN - Jasper</t>
  </si>
  <si>
    <t>ONE- Dubois County</t>
  </si>
  <si>
    <t>https://www.facebook.com/events/390263504956134/?active_tab=about</t>
  </si>
  <si>
    <t>Jersey City</t>
  </si>
  <si>
    <t>Newark Avenue Pedestrian Mall</t>
  </si>
  <si>
    <t>NJ - Jersey City</t>
  </si>
  <si>
    <t>FB: 217</t>
  </si>
  <si>
    <t>https://www.facebook.com/events/433301624193030/</t>
  </si>
  <si>
    <t>John Day</t>
  </si>
  <si>
    <t>Intersection of Canyon Blvd and Main St</t>
  </si>
  <si>
    <t>OR - John Day</t>
  </si>
  <si>
    <t>https://www.facebook.com/events/383946322250503/</t>
  </si>
  <si>
    <t>Johnson City</t>
  </si>
  <si>
    <t>Founders Park</t>
  </si>
  <si>
    <t>TN - Johnson City</t>
  </si>
  <si>
    <t>FB: 140</t>
  </si>
  <si>
    <t>https://www.facebook.com/events/443558283157058/</t>
  </si>
  <si>
    <t>Whale Statue Park</t>
  </si>
  <si>
    <t>AK - Juneau - Whale statue park</t>
  </si>
  <si>
    <t>https://www.facebook.com/events/2822480954434102/</t>
  </si>
  <si>
    <t>Bronson Park</t>
  </si>
  <si>
    <t>MI - Kalamazoo - Bronson Park</t>
  </si>
  <si>
    <t>Kalamazoo First Congregational UCC</t>
  </si>
  <si>
    <t>https://www.facebook.com/events/1079085988946799</t>
  </si>
  <si>
    <t xml:space="preserve">Museum at Central School </t>
  </si>
  <si>
    <t>opposition to policies and conditions at detention facilities housing people crossing the southern border.</t>
  </si>
  <si>
    <t>Kankakee</t>
  </si>
  <si>
    <t>250 S Schuyler Ave</t>
  </si>
  <si>
    <t>IL - Kankakee</t>
  </si>
  <si>
    <t>Connect; Indivisible South Suburban Chicago- ISSC</t>
  </si>
  <si>
    <t>https://www.facebook.com/events/492407198230790/</t>
  </si>
  <si>
    <t>MO - kansas city - washington square park</t>
  </si>
  <si>
    <t>FB: 773; hundreds</t>
  </si>
  <si>
    <t>https://www.facebook.com/events/2347749055288269/</t>
  </si>
  <si>
    <t>https://twitter.com/SierraCWest/status/1149852352461135873</t>
  </si>
  <si>
    <t xml:space="preserve">live streamed at KKFI 90.1 FM </t>
  </si>
  <si>
    <t>Katonah</t>
  </si>
  <si>
    <t>Gazebo at corner of Jay St and Katonah Ave</t>
  </si>
  <si>
    <t>NY - Katonah</t>
  </si>
  <si>
    <t>https://www.facebook.com/events/457803331449625/?active_tab=about</t>
  </si>
  <si>
    <t>Kenosha</t>
  </si>
  <si>
    <t>Kenosha Detention Center</t>
  </si>
  <si>
    <t>WI - Kenosha</t>
  </si>
  <si>
    <t>Forward Kenosha; Our Wisconsin Revolution: CD1</t>
  </si>
  <si>
    <t>https://www.facebook.com/events/387999925177071/</t>
  </si>
  <si>
    <t>Kent</t>
  </si>
  <si>
    <t>St. Andrews Church Yard</t>
  </si>
  <si>
    <t>CT - Kent</t>
  </si>
  <si>
    <t>Kent Democratic Town Committee</t>
  </si>
  <si>
    <t>https://www.facebook.com/events/709219472863477/</t>
  </si>
  <si>
    <t>Kentwood</t>
  </si>
  <si>
    <t>5400 S Division</t>
  </si>
  <si>
    <t>MI - Kentwood</t>
  </si>
  <si>
    <t>https://www.facebook.com/events/2453197404899797/</t>
  </si>
  <si>
    <t>Kingman</t>
  </si>
  <si>
    <t>Locomotive Park</t>
  </si>
  <si>
    <t>AZ - Kingman</t>
  </si>
  <si>
    <t>count pic + about 20</t>
  </si>
  <si>
    <t>Indivisible Kingman; Indivisible Arizona; AZ Resist</t>
  </si>
  <si>
    <t>https://www.facebook.com/events/449761928934563/</t>
  </si>
  <si>
    <t>https://twitter.com/IndivisibleCD4/status/1150046755292995584</t>
  </si>
  <si>
    <t>NY - Kingston</t>
  </si>
  <si>
    <t>FB: 197</t>
  </si>
  <si>
    <t>Citizen Action of New York Hudson Valley Chapter</t>
  </si>
  <si>
    <t>https://www.facebook.com/events/330459151211836/</t>
  </si>
  <si>
    <t>Kirkland</t>
  </si>
  <si>
    <t>n State Street in front of Northlake Unitarian</t>
  </si>
  <si>
    <t>WA - Kirkland</t>
  </si>
  <si>
    <t>Congregation Kol Ami</t>
  </si>
  <si>
    <t>https://www.facebook.com/events/2243843585685438/</t>
  </si>
  <si>
    <t>Kirkwood</t>
  </si>
  <si>
    <t>Eliot Unitarian Chapel</t>
  </si>
  <si>
    <t>FB: 11</t>
  </si>
  <si>
    <t>https://www.facebook.com/events/899320763735450/?</t>
  </si>
  <si>
    <t>Knoxville</t>
  </si>
  <si>
    <t>504 Market Street; Charles Krutch Park</t>
  </si>
  <si>
    <t>TN - Knoxville</t>
  </si>
  <si>
    <t>approx 200; more than 100</t>
  </si>
  <si>
    <t>Women's March Coalition; DSA; Indivisible East TN</t>
  </si>
  <si>
    <t>https://www.facebook.com/events/2321342884773360/</t>
  </si>
  <si>
    <t>https://twitter.com/FeministMama73/status/1149852353174130689</t>
  </si>
  <si>
    <t>https://twitter.com/FeministMama73/status/1149859805206667265</t>
  </si>
  <si>
    <t>https://www.knoxnews.com/story/news/2019/07/12/knoxville-rally-denounces-ice-camps-migrant-treatment/1713419001/</t>
  </si>
  <si>
    <t>Kokomo</t>
  </si>
  <si>
    <t xml:space="preserve">Sol House </t>
  </si>
  <si>
    <t xml:space="preserve">Lights for Liberty </t>
  </si>
  <si>
    <t>protest the conditions at migrant detention centers across the country</t>
  </si>
  <si>
    <t>https://www.kokomotribune.com/news/sol-house-vigil-will-protest-detention-centers-poor-conditions-for/article_abfdca54-9dc7-11e9-b79f-072c027d8141.html</t>
  </si>
  <si>
    <t>La Crosse</t>
  </si>
  <si>
    <t>Cameron Park</t>
  </si>
  <si>
    <t>WI - La Crosse</t>
  </si>
  <si>
    <t>estimate 300</t>
  </si>
  <si>
    <t>https://www.facebook.com/events/315010909379462/</t>
  </si>
  <si>
    <t>https://twitter.com/FSPAtweets/status/1149879964042502145</t>
  </si>
  <si>
    <t>https://twitter.com/FSPAtweets/status/1149893352621522945</t>
  </si>
  <si>
    <t>a line along US-287</t>
  </si>
  <si>
    <t>CO - Lafayette</t>
  </si>
  <si>
    <t>Cairn Christian Church (Disciples of Christ)</t>
  </si>
  <si>
    <t>https://www.facebook.com/events/2691018404264744/</t>
  </si>
  <si>
    <t>on cobblestones at Main Beach</t>
  </si>
  <si>
    <t>CA - Laguna Beach</t>
  </si>
  <si>
    <t>Laguna Unites</t>
  </si>
  <si>
    <t>https://www.facebook.com/events/370729190153769/</t>
  </si>
  <si>
    <t>https://twitter.com/kristimvitale/status/1149904012986081281</t>
  </si>
  <si>
    <t>Lake Como</t>
  </si>
  <si>
    <t>North Blvd</t>
  </si>
  <si>
    <t>NJ - Lake Como</t>
  </si>
  <si>
    <t>https://www.facebook.com/events/408754449729916/</t>
  </si>
  <si>
    <t>https://www.facebook.com/StarNewsGroup08736/posts/10157221366620449?__xts__[0]=68.ARCsoL9VybZHZqM4-i-UkJm90rjxxn78Z-RLKS0u0BoauxHN9NCUF5i9q0hkrkRE44nOwDTXfEUigfnTSZu1DgfCZGR5Tnj5joeb0gkIG4MaWEweJLakFcWyAIHt-Cz2CEnKirGfIi6Jg4IdxxNp3Ojvh9ZtHWfTyR4jfIbpxgnGe3_xLPJwp06Udztuo2hY6wPCJw3KCNtVH2W0OTt0NFN-eEFTe4yU9Ew1YVe1zgTddGm5pWxWctyFkJPWldCM9wTOCa-NBHvOVObFGE4l9JCJgAdRSenBBONif0F8Vj3vzvoRDGWIecOOjIa6qdgsEPwe4EstkAWnH7MuBzMXzOs9g2PpjmpL-A30S1vm&amp;__tn__=K-R</t>
  </si>
  <si>
    <t>Lake Worth</t>
  </si>
  <si>
    <t>First Congregational Church of Lake Worth</t>
  </si>
  <si>
    <t>FL - Lakeworth</t>
  </si>
  <si>
    <t>FB: 123</t>
  </si>
  <si>
    <t>https://www.facebook.com/events/439410013306754/</t>
  </si>
  <si>
    <t>Lakeland</t>
  </si>
  <si>
    <t xml:space="preserve">124 S Florida Ave; US Rep. Spano’s Office </t>
  </si>
  <si>
    <t>FL - Lakeland</t>
  </si>
  <si>
    <t>Polk County NOW; Polk County Young Democrats</t>
  </si>
  <si>
    <t>https://www.facebook.com/events/2041388212837281/</t>
  </si>
  <si>
    <t>Lakeport</t>
  </si>
  <si>
    <t>Old Courthouse Park</t>
  </si>
  <si>
    <t>CA- lakeport</t>
  </si>
  <si>
    <t>https://www.facebook.com/events/341483309881530/</t>
  </si>
  <si>
    <t>https://www.record-bee.com/2019/07/12/2864448/</t>
  </si>
  <si>
    <t>Lancaster</t>
  </si>
  <si>
    <t>Penn Square</t>
  </si>
  <si>
    <t>PA - Lancaster</t>
  </si>
  <si>
    <t>FB: 204</t>
  </si>
  <si>
    <t>Lancaster Stands Up; CASA</t>
  </si>
  <si>
    <t>https://www.facebook.com/events/492814854872061/</t>
  </si>
  <si>
    <t>Land O' Lakes</t>
  </si>
  <si>
    <t>Land O' Lakes Heritage Park</t>
  </si>
  <si>
    <t>FL - Land O’Lakes</t>
  </si>
  <si>
    <t>https://www.facebook.com/events/1218144618353365/</t>
  </si>
  <si>
    <t>Lansing</t>
  </si>
  <si>
    <t>MI - Lansing</t>
  </si>
  <si>
    <t>estimated 300</t>
  </si>
  <si>
    <t>https://www.facebook.com/events/686891618436595/</t>
  </si>
  <si>
    <t>https://www.lansingstatejournal.com/story/news/local/2019/07/12/michigan-capitol-protest-detention-camps-lights-for-liberty/1717650001/</t>
  </si>
  <si>
    <t>LD George US Courthouse</t>
  </si>
  <si>
    <t>NV - Las Vegas - Lloyd D. George United States Courthouse</t>
  </si>
  <si>
    <t>Nevada NOW</t>
  </si>
  <si>
    <t>https://www.facebook.com/events/438300946753691/</t>
  </si>
  <si>
    <t>?? https://twitter.com/KevinCloud/status/1149894579920887808</t>
  </si>
  <si>
    <t>Lawrence</t>
  </si>
  <si>
    <t>Buford M. Watson Jr. Park</t>
  </si>
  <si>
    <t>KS - Lawrence</t>
  </si>
  <si>
    <t>Kansas Appleseed</t>
  </si>
  <si>
    <t>https://www.facebook.com/events/360120314648132/</t>
  </si>
  <si>
    <t>https://www2.ljworld.com/news/general-news/2019/jul/12/at-rally-hundreds-call-on-local-leaders-to-make-lawrence-a-sanctuary-city/</t>
  </si>
  <si>
    <t>Lawrenceville</t>
  </si>
  <si>
    <t>Gwinnett Justice and Administration Center</t>
  </si>
  <si>
    <t>GA - Lawrenceville - Gwinnett Justice and Administration Center</t>
  </si>
  <si>
    <t>FB: 144</t>
  </si>
  <si>
    <t>Indivisible Georgia 7</t>
  </si>
  <si>
    <t>https://www.facebook.com/events/365260590849433</t>
  </si>
  <si>
    <t>Leavenworth</t>
  </si>
  <si>
    <t>WA - Leavenworth</t>
  </si>
  <si>
    <t>https://www.facebook.com/events/316082059342741/</t>
  </si>
  <si>
    <t>Leesport</t>
  </si>
  <si>
    <t>Berks County Family Detention Center</t>
  </si>
  <si>
    <t>PA - Leesport</t>
  </si>
  <si>
    <t>at least 200</t>
  </si>
  <si>
    <t>Shut Down Berks Coalition; CASA; Make the Road Pennsylvania; Indivisible</t>
  </si>
  <si>
    <t>https://www.facebook.com/events/2424845757577449/</t>
  </si>
  <si>
    <t>https://www.penncapital-star.com/civil-rights-social-justice/on-the-eve-of-trumps-immigration-raids-protesters-call-for-shutdown-of-berks-family-detention-center/</t>
  </si>
  <si>
    <t>Leonia</t>
  </si>
  <si>
    <t>Broad Avenue and Crescent Avenue</t>
  </si>
  <si>
    <t>NJ - Leonia</t>
  </si>
  <si>
    <t>https://www.facebook.com/events/749657358787189/</t>
  </si>
  <si>
    <t>Lewisburg</t>
  </si>
  <si>
    <t>Beaver Memorial Church</t>
  </si>
  <si>
    <t>PA - Lewisburg</t>
  </si>
  <si>
    <t>Beaver Memorial Church; Susquehanna Valley Ethical Society/ Ethical Humanism</t>
  </si>
  <si>
    <t>https://www.facebook.com/events/340978409912167/</t>
  </si>
  <si>
    <t>Lewiston</t>
  </si>
  <si>
    <t>James Longley Bridge-Court St Auburn; Main St Lewiston</t>
  </si>
  <si>
    <t>ME - Lewiston</t>
  </si>
  <si>
    <t xml:space="preserve">FB: 20 </t>
  </si>
  <si>
    <t>Resist Central Maine</t>
  </si>
  <si>
    <t>https://www.facebook.com/events/2271046596480253/?active_tab=about</t>
  </si>
  <si>
    <t>Lexington</t>
  </si>
  <si>
    <t>Courthouse Plaza</t>
  </si>
  <si>
    <t>KY - Lexington</t>
  </si>
  <si>
    <t>estimate 500</t>
  </si>
  <si>
    <t>Bluegrass Activist Alliance</t>
  </si>
  <si>
    <t>https://www.facebook.com/events/2374094399582044/</t>
  </si>
  <si>
    <t>https://twitter.com/alias_any/status/1149914286313132033</t>
  </si>
  <si>
    <t>https://www.wkyt.com/content/news/Lexington-joins-cities-across-US-for-Lights-for-Liberty-rally-512670621.html</t>
  </si>
  <si>
    <t>Hancock church; Lexington Green</t>
  </si>
  <si>
    <t>MA - Lexington</t>
  </si>
  <si>
    <t>over 250</t>
  </si>
  <si>
    <t>Hancock Church; Minuteman Indivisible</t>
  </si>
  <si>
    <t>https://www.facebook.com/events/372823813417523/</t>
  </si>
  <si>
    <t>https://twitter.com/GeorgeW22052615/status/1149859360618831874</t>
  </si>
  <si>
    <t>NE - Lexington</t>
  </si>
  <si>
    <t>https://www.facebook.com/events/2616040825093877/</t>
  </si>
  <si>
    <t>canceled</t>
  </si>
  <si>
    <t>Liberty</t>
  </si>
  <si>
    <t>Main Street and Buckley Street</t>
  </si>
  <si>
    <t>NY - Liberty</t>
  </si>
  <si>
    <t>FB: 20</t>
  </si>
  <si>
    <t>https://www.facebook.com/events/520843078491887/</t>
  </si>
  <si>
    <t>https://twitter.com/ClaireSylvan/status/1149809395397791744</t>
  </si>
  <si>
    <t>https://twitter.com/ClaireSylvan/status/1149870820409389056</t>
  </si>
  <si>
    <t>Lima</t>
  </si>
  <si>
    <t>The Unitarian Universalist Fellowship of Lima, Ohio</t>
  </si>
  <si>
    <t>Oh - Lima</t>
  </si>
  <si>
    <t>AHEAD: Allen &amp; Hardin for Election Action and Democracy</t>
  </si>
  <si>
    <t>https://www.facebook.com/events/595110114350258/</t>
  </si>
  <si>
    <t>Lincoln</t>
  </si>
  <si>
    <t>State Capitol Building</t>
  </si>
  <si>
    <t>NE - Lincoln</t>
  </si>
  <si>
    <t>around 100</t>
  </si>
  <si>
    <t>Families Belong Together Nebraska</t>
  </si>
  <si>
    <t>https://www.facebook.com/events/1168786469995337/</t>
  </si>
  <si>
    <t>https://journalstar.com/news/local/candlelight-vigil-protesting-border-camp-conditions-held-at-state-capitol/article_e174dc9e-3cce-5879-b92a-e5f4b0492eff.html</t>
  </si>
  <si>
    <t>Lindstrom</t>
  </si>
  <si>
    <t>Lions Park</t>
  </si>
  <si>
    <t>MN - Lindstrom</t>
  </si>
  <si>
    <t>https://www.facebook.com/events/2380112442311173/</t>
  </si>
  <si>
    <t>Little Neck</t>
  </si>
  <si>
    <t>250-02 Northern Blvd</t>
  </si>
  <si>
    <t>NY - Little Neck</t>
  </si>
  <si>
    <t>FB: 48</t>
  </si>
  <si>
    <t>https://www.facebook.com/events/475432903249796/</t>
  </si>
  <si>
    <t>Live Oak</t>
  </si>
  <si>
    <t>TX - Live Oak</t>
  </si>
  <si>
    <t>Lights for Liberty, Live Oak County, TX</t>
  </si>
  <si>
    <t>https://www.facebook.com/events/2369857956455529/</t>
  </si>
  <si>
    <t>https://twitter.com/saenzmom/status/1149857072718209024</t>
  </si>
  <si>
    <t>Livermore</t>
  </si>
  <si>
    <t>downtown flagpole</t>
  </si>
  <si>
    <t>CA - Livermore - Downtown Livermore flagpole</t>
  </si>
  <si>
    <t>https://twitter.com/debbedobee/status/1150032937884106753</t>
  </si>
  <si>
    <t>Cache County Courthouse</t>
  </si>
  <si>
    <t>UT - Logan</t>
  </si>
  <si>
    <t>https://www.facebook.com/events/2247600865328837/?active_tab=about</t>
  </si>
  <si>
    <t>Longview</t>
  </si>
  <si>
    <t>Heritage Plaza</t>
  </si>
  <si>
    <t>TX - Longview</t>
  </si>
  <si>
    <t>about 90</t>
  </si>
  <si>
    <t>Democratic Women of East Texas</t>
  </si>
  <si>
    <t>https://www.facebook.com/events/357788671523379/</t>
  </si>
  <si>
    <t>https://www.news-journal.com/news/county/gregg/local-democrats-protest-treatment-of-children-migrants-at-southern-border/article_fa0ba574-a513-11e9-ab90-9f427f35d6de.html</t>
  </si>
  <si>
    <t>Los Alamitos</t>
  </si>
  <si>
    <t>Bloomfield St.</t>
  </si>
  <si>
    <t>CA - Los Alamitos</t>
  </si>
  <si>
    <t>https://www.facebook.com/events/551876425346058/</t>
  </si>
  <si>
    <t>Metropolitan Detention Center</t>
  </si>
  <si>
    <t>CA - Los Angeles- Metropolitan Detention Center</t>
  </si>
  <si>
    <t>na; estimated 400</t>
  </si>
  <si>
    <t>https://www.facebook.com/events/451670135678048/</t>
  </si>
  <si>
    <t>https://twitter.com/susankitchens/status/1149967569312337920</t>
  </si>
  <si>
    <t>https://www.ocregister.com/2019/07/12/thousands-protest-immigrant-detention-centers-at-lights-for-liberty-vigils-in-southern-california/amp/</t>
  </si>
  <si>
    <t>outside Westchester municipal building</t>
  </si>
  <si>
    <t>CA - Los Angeles - Westchester</t>
  </si>
  <si>
    <t>FB: 200</t>
  </si>
  <si>
    <t>https://www.facebook.com/events/348688542432330/</t>
  </si>
  <si>
    <t>https://twitter.com/maryel1084/status/1149932644592803840</t>
  </si>
  <si>
    <t>St. Andrew's Episcopal Church</t>
  </si>
  <si>
    <t>KY - Louisville</t>
  </si>
  <si>
    <t>about 120</t>
  </si>
  <si>
    <t>https://www.facebook.com/events/1233963856774704/</t>
  </si>
  <si>
    <t>https://twitter.com/nowisgood44/status/1149857272866230272</t>
  </si>
  <si>
    <t>https://twitter.com/nowisgood44/status/1149881051004755968</t>
  </si>
  <si>
    <t>Macon</t>
  </si>
  <si>
    <t>Macon-Bibb Government Center</t>
  </si>
  <si>
    <t>GA - Macon</t>
  </si>
  <si>
    <t>Georgia Women</t>
  </si>
  <si>
    <t>https://www.facebook.com/events/370166327017586/</t>
  </si>
  <si>
    <t>Madison Town Park</t>
  </si>
  <si>
    <t>GA - Madison</t>
  </si>
  <si>
    <t>close to 100</t>
  </si>
  <si>
    <t>https://www.facebook.com/events/458329668354244/</t>
  </si>
  <si>
    <t>https://twitter.com/phawk918/status/1150000744189353985</t>
  </si>
  <si>
    <t>https://twitter.com/phawk918/status/1150006274165223424</t>
  </si>
  <si>
    <t>Brittingham Park</t>
  </si>
  <si>
    <t>WI - Madison</t>
  </si>
  <si>
    <t>Indivisible Madison</t>
  </si>
  <si>
    <t>https://www.facebook.com/events/2426255384272505/</t>
  </si>
  <si>
    <t>https://www.channel3000.com/news/hundreds-turn-out-for-silent-candlelight-vigil-at-madison-park-protesting-immigration-policies/1094780269</t>
  </si>
  <si>
    <t>Madras</t>
  </si>
  <si>
    <t>SW 5th St &amp; NW Maple St</t>
  </si>
  <si>
    <t>OR - Madras</t>
  </si>
  <si>
    <t>https://www.facebook.com/events/899815813694453/</t>
  </si>
  <si>
    <t>VA - Manassas</t>
  </si>
  <si>
    <t>https://www.facebook.com/events/1756395937837559/</t>
  </si>
  <si>
    <t>https://twitter.com/cathlyns/status/1149785742362722305</t>
  </si>
  <si>
    <t>Center Memorial Park</t>
  </si>
  <si>
    <t>CT - Manchester</t>
  </si>
  <si>
    <t>https://www.facebook.com/events/322539665317332/</t>
  </si>
  <si>
    <t>Manhattan</t>
  </si>
  <si>
    <t>KS - Manhattan</t>
  </si>
  <si>
    <t>https://www.facebook.com/events/201554774094619/?active_tab=about</t>
  </si>
  <si>
    <t>Manhattan Beach</t>
  </si>
  <si>
    <t>https://twitter.com/tdom02/status/1149930617586376704</t>
  </si>
  <si>
    <t>Manistee</t>
  </si>
  <si>
    <t>Corner of River St and U.S. 31</t>
  </si>
  <si>
    <t>MI - Manistee</t>
  </si>
  <si>
    <t>FB: 8</t>
  </si>
  <si>
    <t>https://www.facebook.com/events/385467682091240/</t>
  </si>
  <si>
    <t>Manitowoc</t>
  </si>
  <si>
    <t>https://wibailoutpeople.org/2019/07/12/dozens-in-manitowoc-july-12-demand-close-the-camps-now-declare-no-human-being-is-illegal/</t>
  </si>
  <si>
    <t>Manteca</t>
  </si>
  <si>
    <t>Woodward Ave.</t>
  </si>
  <si>
    <t>CA - Manteca</t>
  </si>
  <si>
    <t>nearly 150</t>
  </si>
  <si>
    <t>Lights 4 Liberty</t>
  </si>
  <si>
    <t>https://www.facebook.com/events/2425349834152356/</t>
  </si>
  <si>
    <t>https://twitter.com/IndivisibleCA10/status/1149911606668611586</t>
  </si>
  <si>
    <t>https://www.mantecabulletin.com/news/local-news/lights-liberty-nearly-150-protest-treatment-immigrants/</t>
  </si>
  <si>
    <t>Marietta</t>
  </si>
  <si>
    <t>Muskingum Park gazebo</t>
  </si>
  <si>
    <t>OH - Marietta</t>
  </si>
  <si>
    <t>https://www.facebook.com/events/461633821069775/</t>
  </si>
  <si>
    <t>https://www.wtap.com/content/news/Lights-For-Love-protest-rally-staged-in-Muskingum-Park-512667621.html</t>
  </si>
  <si>
    <t>Grant County Courthouse Square</t>
  </si>
  <si>
    <t>IN - Marion</t>
  </si>
  <si>
    <t>Indivisible Grant County</t>
  </si>
  <si>
    <t>https://www.facebook.com/events/705488639909219/</t>
  </si>
  <si>
    <t>Marquette</t>
  </si>
  <si>
    <t>Ellwood A Matson Lower Harbor Park</t>
  </si>
  <si>
    <t>MI - Marquette</t>
  </si>
  <si>
    <t>https://www.facebook.com/events/385089822116716/</t>
  </si>
  <si>
    <t>https://www.uppermichiganssource.com/content/news/Dozens-gather-to-protest-immigrant-detention-centers-512667501.html</t>
  </si>
  <si>
    <t>Yuba County Jail</t>
  </si>
  <si>
    <t>CA -Marysville - Yuba County Jail</t>
  </si>
  <si>
    <t>FB: 327</t>
  </si>
  <si>
    <t>NorCal Resist</t>
  </si>
  <si>
    <t>https://www.facebook.com/events/358753358169130/</t>
  </si>
  <si>
    <t>https://twitter.com/Indivisible_Col/status/1149947252544163840</t>
  </si>
  <si>
    <t>https://www.appeal-democrat.com/news/people-protest-conditions-of-immigration-detainees/article_0189cf92-a785-11e9-a3b9-93e88c798538.html</t>
  </si>
  <si>
    <t>Maryville</t>
  </si>
  <si>
    <t>The Bird &amp; The Book</t>
  </si>
  <si>
    <t>TN - Maryville</t>
  </si>
  <si>
    <t>https://www.facebook.com/events/2480158902213364/</t>
  </si>
  <si>
    <t>University of Hawaii Maui Campus outside Ka'a'ike Building</t>
  </si>
  <si>
    <t>HI - Maui</t>
  </si>
  <si>
    <t>https://www.facebook.com/events/471597516742497/</t>
  </si>
  <si>
    <t>McAllen</t>
  </si>
  <si>
    <t>Ursula detention center</t>
  </si>
  <si>
    <t>TX - McAllen</t>
  </si>
  <si>
    <t>LUPE; Texas Civil Rights Project</t>
  </si>
  <si>
    <t>https://www.facebook.com/events/906364053029988/</t>
  </si>
  <si>
    <t>McMinnville</t>
  </si>
  <si>
    <t>Gormley Plaza; City Hall</t>
  </si>
  <si>
    <t>OR - McMinnville</t>
  </si>
  <si>
    <t>Unidos Bridging Community</t>
  </si>
  <si>
    <t>https://www.facebook.com/events/2277326999195349/</t>
  </si>
  <si>
    <t>Media</t>
  </si>
  <si>
    <t>201 W Front St</t>
  </si>
  <si>
    <t>PA - Media</t>
  </si>
  <si>
    <t>FB: 257</t>
  </si>
  <si>
    <t>Delco PA Indivisible</t>
  </si>
  <si>
    <t>https://www.facebook.com/events/2283713671747894/</t>
  </si>
  <si>
    <t xml:space="preserve">Immigration Court; outside Brinkley Plaza </t>
  </si>
  <si>
    <t>TN - memphis - Memphis Immigration Court</t>
  </si>
  <si>
    <t>https://www.facebook.com/events/478060222949130/</t>
  </si>
  <si>
    <t>https://dailymemphian.com/article/6188/Immigration-protest-comes-against-backdrop-of-possible-weekend-ICE-roundups</t>
  </si>
  <si>
    <t>Merced</t>
  </si>
  <si>
    <t>Intersection of Main and K Sts.</t>
  </si>
  <si>
    <t>CA - Merced</t>
  </si>
  <si>
    <t>https://www.facebook.com/events/340073656912907/</t>
  </si>
  <si>
    <t>Mercer</t>
  </si>
  <si>
    <t>N Erie St Side of Courthouse Sq</t>
  </si>
  <si>
    <t>Indivisible Mercer County, PA</t>
  </si>
  <si>
    <t xml:space="preserve">https://www.facebook.com/events/356730505042592/ </t>
  </si>
  <si>
    <t xml:space="preserve"> </t>
  </si>
  <si>
    <t>Mercer Island</t>
  </si>
  <si>
    <t>the corner of 78th &amp; 32nd; sidewalk next to Mercerdale Park</t>
  </si>
  <si>
    <t>WA - Mercer Island</t>
  </si>
  <si>
    <t>FB: 74</t>
  </si>
  <si>
    <t>https://www.facebook.com/events/347467749510565/</t>
  </si>
  <si>
    <t>Mesa</t>
  </si>
  <si>
    <t>155 S Hibbert</t>
  </si>
  <si>
    <t>AZ - Mesa</t>
  </si>
  <si>
    <t>https://www.facebook.com/events/457286535096388/</t>
  </si>
  <si>
    <t>Metuchen</t>
  </si>
  <si>
    <t>First Presbyterian Church</t>
  </si>
  <si>
    <t>NJ - Metuchen - Day Event 4-6</t>
  </si>
  <si>
    <t>FB: 94</t>
  </si>
  <si>
    <t>lemonade stand</t>
  </si>
  <si>
    <t>https://www.facebook.com/events/362280044477597/</t>
  </si>
  <si>
    <t>http://newjersey.news12.com/story/40784209/new-jersey-residents-push-back-against-president-trumps-immigration-raids</t>
  </si>
  <si>
    <t>Middlebury</t>
  </si>
  <si>
    <t>College Park</t>
  </si>
  <si>
    <t>VT - Middlebury</t>
  </si>
  <si>
    <t>https://www.facebook.com/events/723030848152674</t>
  </si>
  <si>
    <t>https://twitter.com/GreenGregDennis/status/1149806569963569154</t>
  </si>
  <si>
    <t>Midland County Courthouse</t>
  </si>
  <si>
    <t>MI - Midland</t>
  </si>
  <si>
    <t>https://www.facebook.com/events/703003243472144/</t>
  </si>
  <si>
    <t>Milford Green</t>
  </si>
  <si>
    <t>CT - Milford</t>
  </si>
  <si>
    <t>FB: 86</t>
  </si>
  <si>
    <t>https://www.facebook.com/events/2661048377240072/</t>
  </si>
  <si>
    <t>PA - Milford - Pike County Courthouse</t>
  </si>
  <si>
    <t>https://www.facebook.com/events/392270798071960/?active_tab=about</t>
  </si>
  <si>
    <t>Mill Valley</t>
  </si>
  <si>
    <t>https://twitter.com/boscosmom14/status/1149898384993476610</t>
  </si>
  <si>
    <t>WI - Milwaukee</t>
  </si>
  <si>
    <t>FB: 379</t>
  </si>
  <si>
    <t>https://www.facebook.com/events/489483428464961/</t>
  </si>
  <si>
    <t>Minoqua</t>
  </si>
  <si>
    <t>Veteran's Park</t>
  </si>
  <si>
    <t>WI - Minoqua</t>
  </si>
  <si>
    <t>Northwoods Progressives; Democratic Party of Vilas County Page</t>
  </si>
  <si>
    <t>https://www.facebook.com/events/1245375778974103/</t>
  </si>
  <si>
    <t>Minot</t>
  </si>
  <si>
    <t>Scandinavian Heritage Park</t>
  </si>
  <si>
    <t>ND - Minot</t>
  </si>
  <si>
    <t>https://www.facebook.com/events/2291458097606918/</t>
  </si>
  <si>
    <t>https://twitter.com/KRS_RogueShark/status/1149887595486334976</t>
  </si>
  <si>
    <t>Missoula</t>
  </si>
  <si>
    <t>St. Paul Lutheran Church</t>
  </si>
  <si>
    <t>Mokena</t>
  </si>
  <si>
    <t>21063 Prestancia Dr</t>
  </si>
  <si>
    <t>IL - Mokena</t>
  </si>
  <si>
    <t>Southwest Suburban Activists</t>
  </si>
  <si>
    <t>https://www.facebook.com/events/457308145032362</t>
  </si>
  <si>
    <t>Moline</t>
  </si>
  <si>
    <t>Mercado On Fifth</t>
  </si>
  <si>
    <t>IL - Moline</t>
  </si>
  <si>
    <t>FB: 273</t>
  </si>
  <si>
    <t>Quad Cities Interfaith</t>
  </si>
  <si>
    <t>https://www.facebook.com/events/2817112634997778/</t>
  </si>
  <si>
    <t>Monmouth</t>
  </si>
  <si>
    <t>Main Street Park</t>
  </si>
  <si>
    <t>OR - Monmouth</t>
  </si>
  <si>
    <t>https://www.facebook.com/events/412788616244696/</t>
  </si>
  <si>
    <t>https://twitter.com/Thetrumpshitsh1/status/1149915708119105536</t>
  </si>
  <si>
    <t>Monroe</t>
  </si>
  <si>
    <t>Corner of N. Monroe St and Elm Ave</t>
  </si>
  <si>
    <t>MI- Monroe</t>
  </si>
  <si>
    <t>FB: 46</t>
  </si>
  <si>
    <t xml:space="preserve">Monroe County Positive Action Network; IHM Sisters Justice; Peace and Sustainability Office; the Stronger Together Huddle </t>
  </si>
  <si>
    <t>https://www.facebook.com/events/386782838616570/</t>
  </si>
  <si>
    <t>Montclair</t>
  </si>
  <si>
    <t>40 South Fullerton Ave</t>
  </si>
  <si>
    <t>NJ -Montclair</t>
  </si>
  <si>
    <t>FB: 152</t>
  </si>
  <si>
    <t>Women for Progress</t>
  </si>
  <si>
    <t>https://www.facebook.com/events/2353416041581456/</t>
  </si>
  <si>
    <t>Montebello</t>
  </si>
  <si>
    <t>Beverly Blvd.</t>
  </si>
  <si>
    <t>CA -Montebello</t>
  </si>
  <si>
    <t>https://www.facebook.com/events/2320316838232765/?notif_t=plan_user_joined&amp;notif_id=1561783553494584</t>
  </si>
  <si>
    <t>Monterey</t>
  </si>
  <si>
    <t>Monterey Waterfront Park</t>
  </si>
  <si>
    <t>CA - Monterey</t>
  </si>
  <si>
    <t>FB: 158</t>
  </si>
  <si>
    <t>https://www.facebook.com/events/1133551970186175/</t>
  </si>
  <si>
    <t>https://twitter.com/waythingsturn/status/1149933692388691968</t>
  </si>
  <si>
    <t>State and Main Street</t>
  </si>
  <si>
    <t>VT - MontPelier</t>
  </si>
  <si>
    <t>https://www.facebook.com/events/331464927775410/</t>
  </si>
  <si>
    <t>Monterey Rd.</t>
  </si>
  <si>
    <t>CA - Morgan Hill</t>
  </si>
  <si>
    <t>FB: 61</t>
  </si>
  <si>
    <t>https://www.facebook.com/events/896054937394049/</t>
  </si>
  <si>
    <t>Morgantown</t>
  </si>
  <si>
    <t>WVU Student Union</t>
  </si>
  <si>
    <t>WV - Morgantown</t>
  </si>
  <si>
    <t>Mountaineers for Progress; ACLU of West Virginia; Morgantown Now</t>
  </si>
  <si>
    <t>https://www.facebook.com/events/2330904000515091/</t>
  </si>
  <si>
    <t>Morristown</t>
  </si>
  <si>
    <t>NJ - Morristown</t>
  </si>
  <si>
    <t>https://www.facebook.com/events/2353447801581075/</t>
  </si>
  <si>
    <t>https://morristowngreen.com/2019/07/13/dozens-rally-in-morristown-to-protest-border-camp-conditions/comment-page-1/</t>
  </si>
  <si>
    <t>Mount Morris</t>
  </si>
  <si>
    <t>Rt 64 (Hitt) and Ogle</t>
  </si>
  <si>
    <t>IL - MOunt MOrris</t>
  </si>
  <si>
    <t>Like Oil and Water</t>
  </si>
  <si>
    <t>https://www.facebook.com/events/345058232854385/</t>
  </si>
  <si>
    <t>Mount Solon</t>
  </si>
  <si>
    <t>near the Walkabout Outfitter tent at Red Wing Roots Music Festival</t>
  </si>
  <si>
    <t>Va - Mount Solon</t>
  </si>
  <si>
    <t>https://www.facebook.com/events/333617080911711/</t>
  </si>
  <si>
    <t>Mount Vernon</t>
  </si>
  <si>
    <t>Downtown Plaza</t>
  </si>
  <si>
    <t>TX - Mount Vernon</t>
  </si>
  <si>
    <t>Lights for Liberty: Mount Vernon, TX</t>
  </si>
  <si>
    <t>https://www.facebook.com/events/313207779557900/</t>
  </si>
  <si>
    <t>Skagit County Courthouse</t>
  </si>
  <si>
    <t>Wa - mount vernon</t>
  </si>
  <si>
    <t>https://www.facebook.com/events/353950558629098/?</t>
  </si>
  <si>
    <t>Mountain View</t>
  </si>
  <si>
    <t>Camino Dr.</t>
  </si>
  <si>
    <t>CA - Mountain view</t>
  </si>
  <si>
    <t>Together We Will Palo Alto/Mountain View</t>
  </si>
  <si>
    <t>https://www.facebook.com/events/461345684429482/</t>
  </si>
  <si>
    <t>https://www.mercurynews.com/2019/07/12/bay-area-residents-rally-against-planned-immigration-raids/</t>
  </si>
  <si>
    <t>https://www.stanforddaily.com/2019/07/14/local-residents-protest-immigrant-detention-centers-in-candlelight-vigil/</t>
  </si>
  <si>
    <t>Mt. Gilead</t>
  </si>
  <si>
    <t>Morrow County Jail</t>
  </si>
  <si>
    <t>OH - MT GILEAD - Morrow County Jail</t>
  </si>
  <si>
    <t>https://www.facebook.com/events/633784737104622/?</t>
  </si>
  <si>
    <t>https://twitter.com/HartleyRKRelig/status/1149852419926515714</t>
  </si>
  <si>
    <t>Munising</t>
  </si>
  <si>
    <t>https://twitter.com/MBPeep8/status/1149868166627155969</t>
  </si>
  <si>
    <t>Nacogdoches</t>
  </si>
  <si>
    <t>901 E Main Street</t>
  </si>
  <si>
    <t>TX - Nagcodoches</t>
  </si>
  <si>
    <t>https://www.facebook.com/events/947764275623556/</t>
  </si>
  <si>
    <t>Nantucket</t>
  </si>
  <si>
    <t>green</t>
  </si>
  <si>
    <t>MA - Nantucket</t>
  </si>
  <si>
    <t>https://www.facebook.com/events/362430134457100/</t>
  </si>
  <si>
    <t>Nanuet</t>
  </si>
  <si>
    <t>Intersection of Middletown Rd and Route 59</t>
  </si>
  <si>
    <t>NY - Nanuet</t>
  </si>
  <si>
    <t>over 300</t>
  </si>
  <si>
    <t>https://www.facebook.com/events/2298472826908187/</t>
  </si>
  <si>
    <t>https://www.lohud.com/story/news/local/2019/07/12/westchester-rockland-protest-treatment-immigrants/1717179001/</t>
  </si>
  <si>
    <t xml:space="preserve">Intersection at Middletown Rd &amp; Rt 59 </t>
  </si>
  <si>
    <t>NY - Rockland County</t>
  </si>
  <si>
    <t>Napa</t>
  </si>
  <si>
    <t>Oxbow Commons</t>
  </si>
  <si>
    <t>CA - Napa</t>
  </si>
  <si>
    <t>Indivisible Napa</t>
  </si>
  <si>
    <t>https://www.facebook.com/events/367858463917998/</t>
  </si>
  <si>
    <t>Naperville</t>
  </si>
  <si>
    <t>Riverwalk Park</t>
  </si>
  <si>
    <t>IL - Naperville</t>
  </si>
  <si>
    <t>FB: 137</t>
  </si>
  <si>
    <t>https://www.facebook.com/events/2324210314573783/</t>
  </si>
  <si>
    <t>Unitarian Universalist Congregation of Greater Naples</t>
  </si>
  <si>
    <t>FL - Naples</t>
  </si>
  <si>
    <t>SURJ-SWFL; Unitarian Universalist Congregation of Greater Naples</t>
  </si>
  <si>
    <t>https://www.facebook.com/events/2406839126244206/</t>
  </si>
  <si>
    <t>Nashua</t>
  </si>
  <si>
    <t>Church of the Good Shepherd Episcopal</t>
  </si>
  <si>
    <t>NH - Nashua</t>
  </si>
  <si>
    <t>https://www.facebook.com/events/472388433549615/</t>
  </si>
  <si>
    <t>Nashville</t>
  </si>
  <si>
    <t>Public Square Nashville</t>
  </si>
  <si>
    <t>TN - Nashville</t>
  </si>
  <si>
    <t xml:space="preserve">FB: 708 </t>
  </si>
  <si>
    <t>https://www.facebook.com/events/2257597847693239/</t>
  </si>
  <si>
    <t xml:space="preserve">Natick </t>
  </si>
  <si>
    <t>Natick Common</t>
  </si>
  <si>
    <t>MA - Natick</t>
  </si>
  <si>
    <t>https://www.facebook.com/events/2300962483491675/</t>
  </si>
  <si>
    <t>Needham</t>
  </si>
  <si>
    <t>Needham Town Common; 1471 Highland Avenue</t>
  </si>
  <si>
    <t>MA - Needham</t>
  </si>
  <si>
    <t>Progressive Needham</t>
  </si>
  <si>
    <t>https://www.facebook.com/events/2378119469068298/</t>
  </si>
  <si>
    <t>Nevada</t>
  </si>
  <si>
    <t>Story County Justice Center</t>
  </si>
  <si>
    <t>IA - NEvada</t>
  </si>
  <si>
    <t>Story County Democrats of Iowa</t>
  </si>
  <si>
    <t>https://www.facebook.com/events/2403956883159089/</t>
  </si>
  <si>
    <t>New Bedford</t>
  </si>
  <si>
    <t>MA - New Bedford</t>
  </si>
  <si>
    <t>Action Together Southeastern MA</t>
  </si>
  <si>
    <t>https://www.facebook.com/events/598875470636392/</t>
  </si>
  <si>
    <t>in rain</t>
  </si>
  <si>
    <t>New Braunfels</t>
  </si>
  <si>
    <t>Main Plaza</t>
  </si>
  <si>
    <t>TX - New Braunfels</t>
  </si>
  <si>
    <t>FB: 53</t>
  </si>
  <si>
    <t>Democratic Women of Comal County</t>
  </si>
  <si>
    <t>https://www.facebook.com/events/1379524032172167/</t>
  </si>
  <si>
    <t>New Brighton</t>
  </si>
  <si>
    <t>Freedom Park</t>
  </si>
  <si>
    <t>MN - New Brighton</t>
  </si>
  <si>
    <t>https://www.facebook.com/events/672726773140004/</t>
  </si>
  <si>
    <t>New Brunswick</t>
  </si>
  <si>
    <t>Intersection of Albany and George Street</t>
  </si>
  <si>
    <t>NJ - New Brunswick</t>
  </si>
  <si>
    <t>FB: 131</t>
  </si>
  <si>
    <t>ACLU People Power- Middlesex</t>
  </si>
  <si>
    <t>rally; march</t>
  </si>
  <si>
    <t>https://www.facebook.com/events/336352850591459/</t>
  </si>
  <si>
    <t>New Hartford</t>
  </si>
  <si>
    <t>about 160</t>
  </si>
  <si>
    <t>https://twitter.com/RebeccaV0517/status/1150029447380328448</t>
  </si>
  <si>
    <t>https://www.timestelegram.com/news/20190711/local-vigil-to-protest-detention-camps</t>
  </si>
  <si>
    <t>NY - New York - Lights for Liberty Site</t>
  </si>
  <si>
    <t>near 10000</t>
  </si>
  <si>
    <t>New Sanctuary Coalition</t>
  </si>
  <si>
    <t>https://twitter.com/ECMcLaughlin/status/1150015567786647553</t>
  </si>
  <si>
    <t>Congregation Beit Simchat Torah</t>
  </si>
  <si>
    <t>NY - New York - Shabbat at CBST</t>
  </si>
  <si>
    <t>https://www.facebook.com/events/3422710251088287/</t>
  </si>
  <si>
    <t>Not a vigil</t>
  </si>
  <si>
    <t>Jacob Schiff Playground (West 137th St)</t>
  </si>
  <si>
    <t>https://twitter.com/jbakernyc/status/1149803121935355904</t>
  </si>
  <si>
    <t>Washington Heights</t>
  </si>
  <si>
    <t>Newark</t>
  </si>
  <si>
    <t>Essex County Correctional Facility</t>
  </si>
  <si>
    <t>NJ - Newark</t>
  </si>
  <si>
    <t>FB: 124</t>
  </si>
  <si>
    <t>SOMA Action Events</t>
  </si>
  <si>
    <t>https://www.facebook.com/events/369581507029403/</t>
  </si>
  <si>
    <t>Newburyport</t>
  </si>
  <si>
    <t>MA - Newburyport</t>
  </si>
  <si>
    <t>Indivisible- RISE Newburyport</t>
  </si>
  <si>
    <t>https://www.facebook.com/events/2524958957527700/</t>
  </si>
  <si>
    <t>Newport News</t>
  </si>
  <si>
    <t>bnear Love Newport News sign in City Center</t>
  </si>
  <si>
    <t>Va - newport news</t>
  </si>
  <si>
    <t>https://www.facebook.com/events/377952753075055/</t>
  </si>
  <si>
    <t>Newton</t>
  </si>
  <si>
    <t>MA - Newton</t>
  </si>
  <si>
    <t>https://www.facebook.com/events/2893159647575267/</t>
  </si>
  <si>
    <t>https://twitter.com/_EmilyNorton/status/1149773025161699329</t>
  </si>
  <si>
    <t>https://newton.wickedlocal.com/news/20190713/newton-vigil-slams-detention-centers</t>
  </si>
  <si>
    <t>Norfolk</t>
  </si>
  <si>
    <t>VA - Norfolk</t>
  </si>
  <si>
    <t>https://www.facebook.com/events/503960323677859/?active_tab=about</t>
  </si>
  <si>
    <t>https://wtkr.com/2019/07/12/people-in-norfolk-come-together-to-shine-lights-for-liberty/</t>
  </si>
  <si>
    <t>Town Point Park stage</t>
  </si>
  <si>
    <t>https://www.facebook.com/events/202527620686121/</t>
  </si>
  <si>
    <t>Norman</t>
  </si>
  <si>
    <t>STASH</t>
  </si>
  <si>
    <t>OK - Norman</t>
  </si>
  <si>
    <t>FB: 212</t>
  </si>
  <si>
    <t>https://www.facebook.com/events/395821661036270/</t>
  </si>
  <si>
    <t>North Charleston</t>
  </si>
  <si>
    <t>see Charleston</t>
  </si>
  <si>
    <t>North Conway</t>
  </si>
  <si>
    <t>Main Street</t>
  </si>
  <si>
    <t>NH - North Conway</t>
  </si>
  <si>
    <t>https://www.facebook.com/events/849058392144867/</t>
  </si>
  <si>
    <t>https://twitter.com/NHmountaingal/status/1150016671454846976</t>
  </si>
  <si>
    <t>North Palm Beach</t>
  </si>
  <si>
    <t>First Unitarian Universalist Congregation of the Palm Beaches</t>
  </si>
  <si>
    <t>FL - NOrth Palm Beach</t>
  </si>
  <si>
    <t>FB: 14</t>
  </si>
  <si>
    <t>First Unitarian Universalist Congregation of the Palm Beaches; Justice Action Ministry of the First Unitarian Universalist Congregation of the Palm Beaches</t>
  </si>
  <si>
    <t>https://www.facebook.com/events/333337377619867</t>
  </si>
  <si>
    <t xml:space="preserve">Norwalk </t>
  </si>
  <si>
    <t>Norwalk Green</t>
  </si>
  <si>
    <t>https://www.thehour.com/news/article/Lights-for-Liberty-Vigil-14092730.php</t>
  </si>
  <si>
    <t>Norwich</t>
  </si>
  <si>
    <t>Brown Memorial Park</t>
  </si>
  <si>
    <t>CT - Norwich</t>
  </si>
  <si>
    <t>https://www.facebook.com/events/1733516820283027/</t>
  </si>
  <si>
    <t>Novato</t>
  </si>
  <si>
    <t>CA - Novato - City Hall</t>
  </si>
  <si>
    <t>200-300; website</t>
  </si>
  <si>
    <t>https://www.facebook.com/events/508164993090800/?active_tab=about</t>
  </si>
  <si>
    <t>https://twitter.com/rzstelling/status/1149894623923277824</t>
  </si>
  <si>
    <t>https://twitter.com/rzstelling/status/1149939860465000449</t>
  </si>
  <si>
    <t>Oak Park</t>
  </si>
  <si>
    <t>Scoville Park</t>
  </si>
  <si>
    <t>IL - Oak Park</t>
  </si>
  <si>
    <t>FB: 36</t>
  </si>
  <si>
    <t>https://www.facebook.com/events/2390272034344695/</t>
  </si>
  <si>
    <t>2301 Telegraph Ave</t>
  </si>
  <si>
    <t>CA - Oakland - Oakland/East Bay Family Educational Event</t>
  </si>
  <si>
    <t>teach-in</t>
  </si>
  <si>
    <t>https://www.facebook.com/events/2196239710473300/</t>
  </si>
  <si>
    <t>more teach-in than protest</t>
  </si>
  <si>
    <t>over 2000</t>
  </si>
  <si>
    <t>https://twitter.com/jeanquan/status/1150111063486058497</t>
  </si>
  <si>
    <t>https://sanfrancisco.cbslocal.com/2019/07/12/protests-east-bay-ice-border-detention-immigration-policy/</t>
  </si>
  <si>
    <t>Lake Merritt Ampitheater</t>
  </si>
  <si>
    <t>CA - Oakland - Lake Merritt Amphitheater</t>
  </si>
  <si>
    <t>https://www.facebook.com/events/478734486196691/</t>
  </si>
  <si>
    <t>Grand Lake Farmers Market</t>
  </si>
  <si>
    <t>Ca - Oakland - Day event Grand Lake Farmers Market</t>
  </si>
  <si>
    <t>SURJ-Oakland/Bay Area</t>
  </si>
  <si>
    <t>https://www.facebook.com/events/390074785196954/</t>
  </si>
  <si>
    <t>https://twitter.com/jeanquan/status/1150131772262248448</t>
  </si>
  <si>
    <t>Oberlin</t>
  </si>
  <si>
    <t>7340 Highway 26</t>
  </si>
  <si>
    <t>LA - Oberlin - Allen Parish</t>
  </si>
  <si>
    <t>https://www.facebook.com/events/418963228830132/</t>
  </si>
  <si>
    <t>Ogden</t>
  </si>
  <si>
    <t>James V. Hansen Federal Building</t>
  </si>
  <si>
    <t>UT - Ogden</t>
  </si>
  <si>
    <t>https://www.facebook.com/events/708664779576646/</t>
  </si>
  <si>
    <t>Okanogan</t>
  </si>
  <si>
    <t>Legion Park</t>
  </si>
  <si>
    <t>WA - Okanogan</t>
  </si>
  <si>
    <t>https://www.facebook.com/events/1160023160872894/</t>
  </si>
  <si>
    <t>https://twitter.com/beaurue/status/1149900471320088576</t>
  </si>
  <si>
    <t>Olympia</t>
  </si>
  <si>
    <t>WA- Olympia - Capitol Building</t>
  </si>
  <si>
    <t>FB: 708</t>
  </si>
  <si>
    <t>https://www.facebook.com/events/494566111288219/</t>
  </si>
  <si>
    <t>https://twitter.com/The_Dorkzilla/status/1149875896959897600?ref_src=twsrc%5Etfw%7Ctwcamp%5Etweetembed%7Ctwterm%5E1149875896959897600&amp;ref_url=https%3A%2F%2Fwww.dailykos.com%2Fstory%2F2019%2F7%2F12%2F1871375%2F-A-Wave-of-Protest-From-Sea-to-Shining-Sea-LightsForLiberty</t>
  </si>
  <si>
    <t>Omaha</t>
  </si>
  <si>
    <t>NE - Omaha</t>
  </si>
  <si>
    <t>just under 1000; hundreds</t>
  </si>
  <si>
    <t>Tri-Faith Initiative</t>
  </si>
  <si>
    <t>https://www.facebook.com/events/2477860755593250/</t>
  </si>
  <si>
    <t>https://twitter.com/ErikServes/status/1150008441718620161</t>
  </si>
  <si>
    <t>https://www.ketv.com/article/dream-house-michael-douglas-majorca-estate/28353239</t>
  </si>
  <si>
    <t>The City Dr. St.</t>
  </si>
  <si>
    <t>CA - Orange</t>
  </si>
  <si>
    <t>FB: 129</t>
  </si>
  <si>
    <t>Lake Eola Park</t>
  </si>
  <si>
    <t>FL - Orlando</t>
  </si>
  <si>
    <t>200-250</t>
  </si>
  <si>
    <t>https://www.facebook.com/events/2234496623528842/</t>
  </si>
  <si>
    <t>https://twitter.com/gemisura/status/1150064812539502592</t>
  </si>
  <si>
    <t>Orleans</t>
  </si>
  <si>
    <t>Village Green</t>
  </si>
  <si>
    <t>MA - Orleans</t>
  </si>
  <si>
    <t>https://www.facebook.com/events/382680575698161/</t>
  </si>
  <si>
    <t>Orono</t>
  </si>
  <si>
    <t>Webster Park</t>
  </si>
  <si>
    <t>ME - Orono</t>
  </si>
  <si>
    <t>UMaine Graduate Student Government</t>
  </si>
  <si>
    <t>https://www.facebook.com/events/783730042024305/</t>
  </si>
  <si>
    <t>Oshkosh</t>
  </si>
  <si>
    <t>315 N Main St</t>
  </si>
  <si>
    <t>WI - oshkosk</t>
  </si>
  <si>
    <t>UWO Students for a Democratic Society</t>
  </si>
  <si>
    <t>https://www.facebook.com/events/352672235430423/</t>
  </si>
  <si>
    <t>Oxford</t>
  </si>
  <si>
    <t>MS</t>
  </si>
  <si>
    <t>MS - Oxford</t>
  </si>
  <si>
    <t>FB: 81</t>
  </si>
  <si>
    <t>UM Solidarity; Indivisible LOU</t>
  </si>
  <si>
    <t>https://www.facebook.com/events/480583462705353/</t>
  </si>
  <si>
    <t>Ozark</t>
  </si>
  <si>
    <t>Christian County Jail</t>
  </si>
  <si>
    <t>MO - Ozark</t>
  </si>
  <si>
    <t>FB: 104</t>
  </si>
  <si>
    <t>Faith Voices of Southwest Missouri; Brentwood Christian Church</t>
  </si>
  <si>
    <t>https://www.facebook.com/events/342054546461786</t>
  </si>
  <si>
    <t>Pacifica</t>
  </si>
  <si>
    <t>Southbound Highway 1</t>
  </si>
  <si>
    <t>CA - Pacifica</t>
  </si>
  <si>
    <t>Pacifica Social Justice</t>
  </si>
  <si>
    <t>https://www.facebook.com/events/2077158242585494/</t>
  </si>
  <si>
    <t>Palmdale</t>
  </si>
  <si>
    <t>office of US Rep Katie Hill</t>
  </si>
  <si>
    <t>CA - Palmdale - Congresswoman Katie Hill’s Palmdale Office</t>
  </si>
  <si>
    <t>Lytton Plaza</t>
  </si>
  <si>
    <t>CA - Palo Alto - Lytton Plaza</t>
  </si>
  <si>
    <t>Multifaith Voices for Peace and Justice</t>
  </si>
  <si>
    <t>https://www.facebook.com/events/2256390557958345/</t>
  </si>
  <si>
    <t>Palantir Technologies; 555 High Street</t>
  </si>
  <si>
    <t>CA - Palo Alto -PLantir Technologies</t>
  </si>
  <si>
    <t>Coalition to Close the Concentration Camps - Bay Area; others</t>
  </si>
  <si>
    <t>https://www.facebook.com/events/671633279931276/</t>
  </si>
  <si>
    <t>https://twitter.com/paloaltoweekly/status/1149841112565075969</t>
  </si>
  <si>
    <t>Paris</t>
  </si>
  <si>
    <t>625 High Street</t>
  </si>
  <si>
    <t>KY - Paris - Art on High, 625 High St, 8 to 9:30 PM</t>
  </si>
  <si>
    <t>Lights for Liberty Paris, KY; Art on High</t>
  </si>
  <si>
    <t>https://www.facebook.com/events/2182512632040329/</t>
  </si>
  <si>
    <t>Pasco</t>
  </si>
  <si>
    <t>Volunteer Park</t>
  </si>
  <si>
    <t>WA - Pasco</t>
  </si>
  <si>
    <t>FB: 78</t>
  </si>
  <si>
    <t>https://www.facebook.com/events/2355685977872573/?</t>
  </si>
  <si>
    <t>Patchogue</t>
  </si>
  <si>
    <t>31 Oak St</t>
  </si>
  <si>
    <t>NY - Patchogue</t>
  </si>
  <si>
    <t>https://www.facebook.com/events/669334850204853/</t>
  </si>
  <si>
    <t>https://twitter.com/ZeldinWatch1/status/1149894707830513664</t>
  </si>
  <si>
    <t>Paterson</t>
  </si>
  <si>
    <t>St. Paul's Episcopal Church</t>
  </si>
  <si>
    <t>Nj - Paterson</t>
  </si>
  <si>
    <t>https://www.facebook.com/events/315081459446775</t>
  </si>
  <si>
    <t>Pembroke Pines</t>
  </si>
  <si>
    <t>Trinity Lutheran Church Pembroke Pines</t>
  </si>
  <si>
    <t>FL - Pembroke Pines</t>
  </si>
  <si>
    <t>https://www.facebook.com/events/2138585092912734/</t>
  </si>
  <si>
    <t>Penn Yan</t>
  </si>
  <si>
    <t>Red Jacket Park</t>
  </si>
  <si>
    <t>NY - Penn Yan</t>
  </si>
  <si>
    <t>https://www.facebook.com/events/1637836699681421/</t>
  </si>
  <si>
    <t>Peoria</t>
  </si>
  <si>
    <t>Imago Dei Church</t>
  </si>
  <si>
    <t>IL - Peoria</t>
  </si>
  <si>
    <t>https://www.facebook.com/events/2350863834990436/?active_tab=about</t>
  </si>
  <si>
    <t>Petaluma</t>
  </si>
  <si>
    <t>Petaluma Regional Library</t>
  </si>
  <si>
    <t>CA - Petaluma</t>
  </si>
  <si>
    <t>FB: 164</t>
  </si>
  <si>
    <t>NBOP - Petaluma</t>
  </si>
  <si>
    <t>https://www.facebook.com/events/2284098478335548/</t>
  </si>
  <si>
    <t>Peterborough</t>
  </si>
  <si>
    <t>Putnam Park</t>
  </si>
  <si>
    <t>NH - Peterborough</t>
  </si>
  <si>
    <t>website; at least 200</t>
  </si>
  <si>
    <t>https://www.facebook.com/events/372948413358376/</t>
  </si>
  <si>
    <t>https://twitter.com/ChrisHalvorson/status/1149890198903410694</t>
  </si>
  <si>
    <t>https://www.sentinelsource.com/news/local/candidate-o-rourke-joins-protest-aimed-at-treatment-of-immigrants/article_7e699d5c-fd2f-53d0-a7c8-82c2571b3952.html</t>
  </si>
  <si>
    <t>https://www.sentinelsource.com/news/local/candidate-o-rourke-to-attend-protest-rally-in-region-friday/article_4e7ca12b-a305-57e6-983d-6f449d10d286.html</t>
  </si>
  <si>
    <t>Petosky</t>
  </si>
  <si>
    <t>U.S. 31</t>
  </si>
  <si>
    <t>MI - Petosky</t>
  </si>
  <si>
    <t>Lights for Liberty: Petoskey, Michigan</t>
  </si>
  <si>
    <t>https://www.facebook.com/events/2374453912575474/</t>
  </si>
  <si>
    <t>12th St &amp; Arch St</t>
  </si>
  <si>
    <t>PA - Philadelphia - Downtime Daytime</t>
  </si>
  <si>
    <t>hundreds; upwards of 300</t>
  </si>
  <si>
    <t>https://www.facebook.com/events/1055237468200073/</t>
  </si>
  <si>
    <t>https://www.inquirer.com/news/lights-for-liberty-protest-trump-immigration-raids-philadelphia-20190712.html</t>
  </si>
  <si>
    <t>Lovett Park</t>
  </si>
  <si>
    <t>PA - Philadelphia - NW Philadelphia Lovett Park Mt. Airy</t>
  </si>
  <si>
    <t>na; website</t>
  </si>
  <si>
    <t>https://www.facebook.com/events/2341690896106563/</t>
  </si>
  <si>
    <t>https://twitter.com/suthecoder/status/1149793287009636355</t>
  </si>
  <si>
    <t>https://twitter.com/SteveNewman70/status/1149797480613273601</t>
  </si>
  <si>
    <t>ICE detention center; downtown</t>
  </si>
  <si>
    <t>AZ - PHOENIX - ICE Detention Center Downtown</t>
  </si>
  <si>
    <t>Pantsuit Nation Arizona-Public; Maricopa County Democratic Party; Stand Indivisible AZ; Desert Progressives Indivisible; AZ Resist</t>
  </si>
  <si>
    <t>vigil; protest</t>
  </si>
  <si>
    <t>https://www.facebook.com/events/337357837164655/</t>
  </si>
  <si>
    <t>https://www.azcentral.com/story/news/local/phoenix-traffic/2019/07/12/protest-against-ice-roundups-spills-into-streets-phoenix/1720694001/</t>
  </si>
  <si>
    <t>https://apnews.com/18362110fff74288a744c3edd75dd777</t>
  </si>
  <si>
    <t>North Phoenix Federal Correctional Institute; 2035 N Central Ave</t>
  </si>
  <si>
    <t>AZ - North Phoenix - North Phoenix Federal Correctional Institution</t>
  </si>
  <si>
    <t>AZ Resist; Indivisible Arizona</t>
  </si>
  <si>
    <t>https://www.facebook.com/events/456980321533242/</t>
  </si>
  <si>
    <t>merged with other Phx event</t>
  </si>
  <si>
    <t>Pittsburg</t>
  </si>
  <si>
    <t>304 W 3rd St</t>
  </si>
  <si>
    <t>KS - Pittsburg</t>
  </si>
  <si>
    <t>https://www.facebook.com/events/465512890874584/</t>
  </si>
  <si>
    <t>https://www.koamnewsnow.com/news/pittsburg-protesters-participate-in-lights-for-liberty-awareness-campaign-to-end-migrant-camps/1094787604</t>
  </si>
  <si>
    <t>Schenely Plaza</t>
  </si>
  <si>
    <t>PA - Pittsburgh - Schenley Plaza</t>
  </si>
  <si>
    <t>Casa San Jose</t>
  </si>
  <si>
    <t>https://www.facebook.com/events/449062409262330/?active_tab=discussion</t>
  </si>
  <si>
    <t>Pittsfield</t>
  </si>
  <si>
    <t>Park Square Historical District</t>
  </si>
  <si>
    <t>MA - Pittsfield - Park Square Historic District</t>
  </si>
  <si>
    <t>Indivisible Pittsfield</t>
  </si>
  <si>
    <t>https://www.facebook.com/events/382152805748506/</t>
  </si>
  <si>
    <t>https://www.berkshireeagle.com/stories/photos-lights-for-liberty-vigil-in-pittsfield,579396</t>
  </si>
  <si>
    <t>Plainfield</t>
  </si>
  <si>
    <t>Electric Park</t>
  </si>
  <si>
    <t>IL - Plainfield</t>
  </si>
  <si>
    <t>FB: 73</t>
  </si>
  <si>
    <t>https://www.facebook.com/events/513518682519811/</t>
  </si>
  <si>
    <t>https://twitter.com/roadieric/status/1149896554385424384</t>
  </si>
  <si>
    <t>Pleasantville</t>
  </si>
  <si>
    <t>Gazebo and sidewalk along Metro North</t>
  </si>
  <si>
    <t>NY - Pleasantville</t>
  </si>
  <si>
    <t>https://www.facebook.com/events/pleasantville-ny-gazebo-and-sidewalk-along-metro-north/lights-for-liberty/351526875747304/</t>
  </si>
  <si>
    <t>Marshall County Courthouse</t>
  </si>
  <si>
    <t>IN - Plymouth</t>
  </si>
  <si>
    <t>La Voz Unida</t>
  </si>
  <si>
    <t>https://www.facebook.com/events/2345085288904554/</t>
  </si>
  <si>
    <t>Plymouth Rock</t>
  </si>
  <si>
    <t>MA - Plymouth</t>
  </si>
  <si>
    <t>https://www.facebook.com/events/2395648537167513/</t>
  </si>
  <si>
    <t>outside city hall</t>
  </si>
  <si>
    <t>Unitarian Universalist Fellowship</t>
  </si>
  <si>
    <t>https://www.localnews8.com/news/pocatello-hosting-sole-lights-for-liberty-vigil-in-idaho/1094777192</t>
  </si>
  <si>
    <t>https://www.facebook.com/events/320876722122938/</t>
  </si>
  <si>
    <t>Port Huron</t>
  </si>
  <si>
    <t>Pine Grove Avenue</t>
  </si>
  <si>
    <t>St. Clair County Democrats</t>
  </si>
  <si>
    <t>https://www.thetimesherald.com/story/news/2019/07/12/st-clair-county-dems-line-up-pro-immigration-protest/1720877001/</t>
  </si>
  <si>
    <t>Port Townsend</t>
  </si>
  <si>
    <t>Adams &amp; Water St</t>
  </si>
  <si>
    <t>Wa - port townsend</t>
  </si>
  <si>
    <t>over 220</t>
  </si>
  <si>
    <t>Jefferson County Immigrant Rights Activists</t>
  </si>
  <si>
    <t>https://twitter.com/dkcsh1/status/1149900113487118336</t>
  </si>
  <si>
    <t>https://www.facebook.com/events/402068873740829/</t>
  </si>
  <si>
    <t>Porterville</t>
  </si>
  <si>
    <t>Centennial Plaza Park</t>
  </si>
  <si>
    <t>CA - POrterville</t>
  </si>
  <si>
    <t>Monument Square</t>
  </si>
  <si>
    <t>ME- Portland</t>
  </si>
  <si>
    <t>https://www.facebook.com/events/2336133393120718/</t>
  </si>
  <si>
    <t>https://twitter.com/SuitUpMaine/status/1149904294767988737</t>
  </si>
  <si>
    <t>https://www.pressherald.com/2019/07/12/about-300-people-rally-to-protest-migrants-detention-at-border/</t>
  </si>
  <si>
    <t>Terry D. Schrunk Plaza</t>
  </si>
  <si>
    <t>OR - Portland - Terry D. Schrunk Plaza</t>
  </si>
  <si>
    <t>at least 1000</t>
  </si>
  <si>
    <t>https://www.facebook.com/events/576189966244617/</t>
  </si>
  <si>
    <t>https://twitter.com/TylerDumontNews/status/1149891398574825474</t>
  </si>
  <si>
    <t>ICE Detention Center</t>
  </si>
  <si>
    <t>OR - Portland - Ice Detention Center</t>
  </si>
  <si>
    <t>Buddhist Peace Fellowship</t>
  </si>
  <si>
    <t>https://www.facebook.com/events/2696468997049676/</t>
  </si>
  <si>
    <t>https://twitter.com/WiredPinecone/status/1149914911083909121</t>
  </si>
  <si>
    <t>https://twitter.com/JenDowlingKoin6/status/1149899605116456961</t>
  </si>
  <si>
    <t>Hillsdale Food Carts to Capitol Hwy to Bertha to Barbur and across Terwilliger bridge</t>
  </si>
  <si>
    <t>OR - POrtland - Southwest</t>
  </si>
  <si>
    <t>https://www.facebook.com/events/368012220521909/</t>
  </si>
  <si>
    <t>Unity of Portland; 525 SE Stark St</t>
  </si>
  <si>
    <t>OR - Portland - Unity of Portland</t>
  </si>
  <si>
    <t>https://www.facebook.com/events/376428099743107/</t>
  </si>
  <si>
    <t>Portsmouth</t>
  </si>
  <si>
    <t>South Church Portsmouth</t>
  </si>
  <si>
    <t>NH - Portsmouth - West End</t>
  </si>
  <si>
    <t>https://www.facebook.com/events/2358697344409203/</t>
  </si>
  <si>
    <t>https://www.seacoastonline.com/news/20190712/protesters-we-will-not-accept-inhumane-treatment-of-immigrants</t>
  </si>
  <si>
    <t>Powell</t>
  </si>
  <si>
    <t>Cody &amp; Washington Park</t>
  </si>
  <si>
    <t>WY</t>
  </si>
  <si>
    <t>WY - Powell</t>
  </si>
  <si>
    <t>Wyoming Rising</t>
  </si>
  <si>
    <t>https://www.facebook.com/events/2334417020220722/</t>
  </si>
  <si>
    <t>255 E Gurley Street</t>
  </si>
  <si>
    <t>AZ - Prescott</t>
  </si>
  <si>
    <t>Democratic Women of the Prescott Area</t>
  </si>
  <si>
    <t>https://www.facebook.com/events/349790385694740/</t>
  </si>
  <si>
    <t>https://twitter.com/judy_stahl/status/1149906791259500544</t>
  </si>
  <si>
    <t>Presque Isle</t>
  </si>
  <si>
    <t>HardScrabble Solutions</t>
  </si>
  <si>
    <t>ME - Presque Isle</t>
  </si>
  <si>
    <t>about a dozen</t>
  </si>
  <si>
    <t>discussion; vigil</t>
  </si>
  <si>
    <t>https://www.facebook.com/events/2382625048693310/</t>
  </si>
  <si>
    <t>https://thecounty.me/2019/07/13/news/people-join-in-protest-of-immigrant-detention-centers-during-lights-for-liberty-event/</t>
  </si>
  <si>
    <t>Princeton</t>
  </si>
  <si>
    <t>Hinds Plaza</t>
  </si>
  <si>
    <t>NJ - Princeton</t>
  </si>
  <si>
    <t>Indivisible Cranbury</t>
  </si>
  <si>
    <t>https://www.eventbrite.com/e/lights-for-liberty-tickets-64312049070?aff=ebdssbdestsearch#</t>
  </si>
  <si>
    <t>https://twitter.com/Scimommy/status/1149844253369126917</t>
  </si>
  <si>
    <t>RI - Providence - State House</t>
  </si>
  <si>
    <t>hundreds; website; around 500</t>
  </si>
  <si>
    <t>https://www.facebook.com/events/631405607358542/</t>
  </si>
  <si>
    <t>https://www.wpri.com/news/local-news/providence/rhode-islanders-rally-at-state-house-before-planned-ice-raids/</t>
  </si>
  <si>
    <t>https://upriseri.com/2019-07-13-lights-for-liberty/</t>
  </si>
  <si>
    <t>Provincetown</t>
  </si>
  <si>
    <t>MA - Provincetown</t>
  </si>
  <si>
    <t>https://www.facebook.com/events/382052482515832/</t>
  </si>
  <si>
    <t>Pueblo</t>
  </si>
  <si>
    <t>Sister Cities Plaza</t>
  </si>
  <si>
    <t>CO - Pueblo</t>
  </si>
  <si>
    <t>Pueblo Indivisible Events; Together Colorado</t>
  </si>
  <si>
    <t>https://www.facebook.com/events/440387640135427/</t>
  </si>
  <si>
    <t>Pullman</t>
  </si>
  <si>
    <t>Pine Street Plaza</t>
  </si>
  <si>
    <t>WA - Pullman</t>
  </si>
  <si>
    <t>over 200; over 100</t>
  </si>
  <si>
    <t>Palouse ProActive; Community Congregational United Church of Christ</t>
  </si>
  <si>
    <t>https://www.facebook.com/events/812738869127552/?</t>
  </si>
  <si>
    <t>https://dailyevergreen.com/58440/news/citizens-protest-human-detention-centers/</t>
  </si>
  <si>
    <t>Putney</t>
  </si>
  <si>
    <t>Tavern Green</t>
  </si>
  <si>
    <t>VT - Putney</t>
  </si>
  <si>
    <t>The Putney Huddle</t>
  </si>
  <si>
    <t>https://www.facebook.com/events/389947684970474/</t>
  </si>
  <si>
    <t>Puyallup</t>
  </si>
  <si>
    <t>Road next to RAM Restaurant</t>
  </si>
  <si>
    <t>https://twitter.com/MotherT46755269/status/1149919908567719936</t>
  </si>
  <si>
    <t>around 50</t>
  </si>
  <si>
    <t>Indivisible Rapid City and Democracy in Action</t>
  </si>
  <si>
    <t>https://www.blackhillsfox.com/content/news/Rapid-City-joins-in-nationwide-protest--512668861.html</t>
  </si>
  <si>
    <t>Reading</t>
  </si>
  <si>
    <t>239 Woburn St</t>
  </si>
  <si>
    <t>MA - Reading</t>
  </si>
  <si>
    <t>Unitarian Universalist Church of Reading</t>
  </si>
  <si>
    <t>https://www.facebook.com/events/2337049273230922/</t>
  </si>
  <si>
    <t>Red Bank</t>
  </si>
  <si>
    <t>Riverside Gardens Park</t>
  </si>
  <si>
    <t>NJ - Red bank</t>
  </si>
  <si>
    <t>FB: 95</t>
  </si>
  <si>
    <t>https://www.facebook.com/events/373589210010016</t>
  </si>
  <si>
    <t>Redding</t>
  </si>
  <si>
    <t>Riverside Amphitheater</t>
  </si>
  <si>
    <t>CA - Redding</t>
  </si>
  <si>
    <t>Town Green</t>
  </si>
  <si>
    <t>CT - Redding</t>
  </si>
  <si>
    <t>https://www.facebook.com/events/2399168133466566/</t>
  </si>
  <si>
    <t>https://twitter.com/MktPIRspective/status/1150064611028328454</t>
  </si>
  <si>
    <t>Redmond</t>
  </si>
  <si>
    <t>downtown park</t>
  </si>
  <si>
    <t>WA - Redmond</t>
  </si>
  <si>
    <t>FB: 133</t>
  </si>
  <si>
    <t>Indivisible Eastside - WA</t>
  </si>
  <si>
    <t>https://www.facebook.com/events/363878737855789/</t>
  </si>
  <si>
    <t>Redondo Beach</t>
  </si>
  <si>
    <t>CA - Redondo Beach</t>
  </si>
  <si>
    <t>100+</t>
  </si>
  <si>
    <t>https://twitter.com/MisfitWookiee/status/1150094197296267276</t>
  </si>
  <si>
    <t>Red Wing</t>
  </si>
  <si>
    <t>Central Park St</t>
  </si>
  <si>
    <t>MN - Redwing</t>
  </si>
  <si>
    <t>https://www.facebook.com/events/386977698838743/</t>
  </si>
  <si>
    <t>Redwood City</t>
  </si>
  <si>
    <t>1044 Middlefield Rd,</t>
  </si>
  <si>
    <t>CA - REdwood City</t>
  </si>
  <si>
    <t>200 to 300</t>
  </si>
  <si>
    <t>Woodside Road United Methodist Church</t>
  </si>
  <si>
    <t>https://www.facebook.com/events/435311153984972/</t>
  </si>
  <si>
    <t>https://twitter.com/mary3s/status/1150951449364332545</t>
  </si>
  <si>
    <t xml:space="preserve">ReTRAC </t>
  </si>
  <si>
    <t>NV - Reno</t>
  </si>
  <si>
    <t>FB: 153</t>
  </si>
  <si>
    <t>https://www.facebook.com/events/330954524460976/</t>
  </si>
  <si>
    <t>Civic Center Plaza</t>
  </si>
  <si>
    <t>CA - Richmond</t>
  </si>
  <si>
    <t>https://www.facebook.com/events/2422548191145809/</t>
  </si>
  <si>
    <t>capitol square</t>
  </si>
  <si>
    <t>VA - Richmond - Capitol Square</t>
  </si>
  <si>
    <t>FB: 540</t>
  </si>
  <si>
    <t>https://www.facebook.com/events/859078621131298/</t>
  </si>
  <si>
    <t>Volunteers Green</t>
  </si>
  <si>
    <t>VT - Richmond</t>
  </si>
  <si>
    <t>https://www.facebook.com/events/454622128663628/</t>
  </si>
  <si>
    <t>Riverhead</t>
  </si>
  <si>
    <t>54 East Main St</t>
  </si>
  <si>
    <t>NY - Riverhead</t>
  </si>
  <si>
    <t>https://www.facebook.com/events/505449366660537/</t>
  </si>
  <si>
    <t>Mayo Park Gazebo</t>
  </si>
  <si>
    <t>MN - Rochester</t>
  </si>
  <si>
    <t>Families Belong Together Rochester</t>
  </si>
  <si>
    <t>https://www.facebook.com/events/651811945333697/</t>
  </si>
  <si>
    <t>NY - Rochester</t>
  </si>
  <si>
    <t>website; more than 200</t>
  </si>
  <si>
    <t>https://www.facebook.com/events/460744974504141/</t>
  </si>
  <si>
    <t>https://twitter.com/LorenaFiore9/status/1150056325331738624</t>
  </si>
  <si>
    <t>http://en.elmensajerorochester.com/photos-videos/photo-galleries/rochester-protesters-decry-detention-centers-family-separations/</t>
  </si>
  <si>
    <t>Rockaway Township</t>
  </si>
  <si>
    <t>Parks Lake</t>
  </si>
  <si>
    <t>NJ - Rockaway Township</t>
  </si>
  <si>
    <t>https://www.facebook.com/events/573869566476341/</t>
  </si>
  <si>
    <t>Rockford</t>
  </si>
  <si>
    <t>Lutheran Church of the Good Shepherd</t>
  </si>
  <si>
    <t>IL - Rockford</t>
  </si>
  <si>
    <t>https://www.facebook.com/events/405041060101057/</t>
  </si>
  <si>
    <t>https://www.rrstar.com/news/20190712/dozens-rally-at-rockford-church-for-immigrant-rights</t>
  </si>
  <si>
    <t>Unitarian Universalist Church</t>
  </si>
  <si>
    <t>ME - ROckland</t>
  </si>
  <si>
    <t>https://www.facebook.com/events/446177482603444/</t>
  </si>
  <si>
    <t>Roseville</t>
  </si>
  <si>
    <t>First United Methodist Church of Roseville</t>
  </si>
  <si>
    <t>CA - Roseville</t>
  </si>
  <si>
    <t xml:space="preserve">Ruston </t>
  </si>
  <si>
    <t>Lincoln Parish Courthouse</t>
  </si>
  <si>
    <t>LA - Ruston - Lincoln Parish Courthouse</t>
  </si>
  <si>
    <t>FB: 21</t>
  </si>
  <si>
    <t>Lindon Parish Concerned Citizens</t>
  </si>
  <si>
    <t>https://www.facebook.com/events/1132855393582514/</t>
  </si>
  <si>
    <t>Rutherford</t>
  </si>
  <si>
    <t>Rutherford Congregational United Church of Christ</t>
  </si>
  <si>
    <t>NJ - Rutherford</t>
  </si>
  <si>
    <t>https://www.facebook.com/events/352061785491478</t>
  </si>
  <si>
    <t>Rutland</t>
  </si>
  <si>
    <t>Main St Park</t>
  </si>
  <si>
    <t>VT - Rutlidge</t>
  </si>
  <si>
    <t>Lights for Liberty Rutland</t>
  </si>
  <si>
    <t>https://www.facebook.com/events/2829325537140834/</t>
  </si>
  <si>
    <t>CA - Sacramento</t>
  </si>
  <si>
    <t>FB: 241</t>
  </si>
  <si>
    <t>https://www.facebook.com/events/327862398136455/</t>
  </si>
  <si>
    <t>county jail</t>
  </si>
  <si>
    <t>CA - Sacramento - Sacramento County Jail</t>
  </si>
  <si>
    <t>merged with event at capitol</t>
  </si>
  <si>
    <t>Saint Johnsbury</t>
  </si>
  <si>
    <t>post office</t>
  </si>
  <si>
    <t>VT - Saint Johnsbury</t>
  </si>
  <si>
    <t>https://www.facebook.com/events/1362054050602546/</t>
  </si>
  <si>
    <t>First Church, Unitarian Universalist</t>
  </si>
  <si>
    <t>MA - Salem - Congressman Moulton’s District Office</t>
  </si>
  <si>
    <t>FB: 287</t>
  </si>
  <si>
    <t>Raise Your Hands Up; First Church, Unitarian Universalist</t>
  </si>
  <si>
    <t>https://www.facebook.com/events/694688187639432/</t>
  </si>
  <si>
    <t>Polly's Corner</t>
  </si>
  <si>
    <t>OR - Salem</t>
  </si>
  <si>
    <t>https://www.facebook.com/events/2333905653544683/</t>
  </si>
  <si>
    <t>https://twitter.com/SarahRohrs/status/1149916109899849728</t>
  </si>
  <si>
    <t xml:space="preserve">Washington Square Park; in front of the Salt Lake City and County Building </t>
  </si>
  <si>
    <t>UT - Salt Lake City</t>
  </si>
  <si>
    <t>FB: 396</t>
  </si>
  <si>
    <t>Raving Progressive Millennial</t>
  </si>
  <si>
    <t>https://www.facebook.com/events/1054454298278770/</t>
  </si>
  <si>
    <t>Sammamish</t>
  </si>
  <si>
    <t>Central Washington University Sammamish front lawn</t>
  </si>
  <si>
    <t>WA - Sammamish</t>
  </si>
  <si>
    <t>around 200</t>
  </si>
  <si>
    <t>https://www.facebook.com/events/631810580662826/</t>
  </si>
  <si>
    <t>https://twitter.com/LynnMarie19125/status/1149881864347275266</t>
  </si>
  <si>
    <t>https://twitter.com/LynneMcClintoc1/status/1150085546988851200</t>
  </si>
  <si>
    <t>San Antonio</t>
  </si>
  <si>
    <t>Travis Park</t>
  </si>
  <si>
    <t>TX - San Antonio</t>
  </si>
  <si>
    <t>https://www.facebook.com/events/832863110416335/</t>
  </si>
  <si>
    <t>https://www.mysanantonio.com/news/local/article/Hundreds-support-migrants-at-Lights-for-Liberty-14092712.php</t>
  </si>
  <si>
    <t>office for the U.S. Department of Homeland Security</t>
  </si>
  <si>
    <t>CA- San Bernandino-US Department of Homeland Security</t>
  </si>
  <si>
    <t>https://www.facebook.com/events/339199090091177/</t>
  </si>
  <si>
    <t>CA - San Diego - Lights for Liberty Site</t>
  </si>
  <si>
    <t>https://www.sandiegouniontribune.com/news/public-safety/story/2019-07-12/thousands-march-in-san-ysidro-to-protest-ice-immigrant-detention-centers</t>
  </si>
  <si>
    <t>Powell St Cablecar Turnaround</t>
  </si>
  <si>
    <t>CA- San Francisco</t>
  </si>
  <si>
    <t>FB: 952</t>
  </si>
  <si>
    <t>https://www.facebook.com/events/2321405664768515</t>
  </si>
  <si>
    <t>Bernal Hill</t>
  </si>
  <si>
    <t>CA - San Francisco - Bernal Hill</t>
  </si>
  <si>
    <t>https://www.facebook.com/events/421232188723264/permalink/421248445388305/</t>
  </si>
  <si>
    <t>https://twitter.com/ProfVariant/status/1149926522498605057</t>
  </si>
  <si>
    <t>CA - Screen printing Vigil</t>
  </si>
  <si>
    <t>poster printing</t>
  </si>
  <si>
    <t>https://www.facebook.com/events/349981222563995/</t>
  </si>
  <si>
    <t>San Gabriel</t>
  </si>
  <si>
    <t>La Cañada Congregational Church</t>
  </si>
  <si>
    <t>CA - San Gabriel - La Cañada Congregational Church</t>
  </si>
  <si>
    <t>La Canada Congregational Church</t>
  </si>
  <si>
    <t>https://www.facebook.com/events/456623528452060/</t>
  </si>
  <si>
    <t>City Hall Plaza</t>
  </si>
  <si>
    <t>CA - San Jose</t>
  </si>
  <si>
    <t>FB: 445</t>
  </si>
  <si>
    <t>Lights for Liberty, San Jose</t>
  </si>
  <si>
    <t>https://www.facebook.com/events/352097999046213/</t>
  </si>
  <si>
    <t>Sanford</t>
  </si>
  <si>
    <t>ME - Sanford</t>
  </si>
  <si>
    <t>https://www.facebook.com/events/2617261238360771/</t>
  </si>
  <si>
    <t>https://www.journaltribune.com/articles/front-page/community-members-come-together-in-sanford-to-protest-treatment-of-migrants/</t>
  </si>
  <si>
    <t>thunder/rain</t>
  </si>
  <si>
    <t>Santa Ana</t>
  </si>
  <si>
    <t>CA - Santa Ana</t>
  </si>
  <si>
    <t>over 300; website</t>
  </si>
  <si>
    <t>https://www.facebook.com/events/2317408308579009/</t>
  </si>
  <si>
    <t>https://twitter.com/RabbiJill/status/1149890501035741186</t>
  </si>
  <si>
    <t>https://twitter.com/felicitynf/status/1149917325476286466</t>
  </si>
  <si>
    <t>Santa Barbara</t>
  </si>
  <si>
    <t>Santa Barbara County Courthouse</t>
  </si>
  <si>
    <t>CA - Santa Barbara</t>
  </si>
  <si>
    <t>FB: 190</t>
  </si>
  <si>
    <t>https://www.facebook.com/events/633077417212087/</t>
  </si>
  <si>
    <t>CA - Santa Clarita</t>
  </si>
  <si>
    <t>website; a few dozen</t>
  </si>
  <si>
    <t>Superior Court of California, County of Santa Cruz</t>
  </si>
  <si>
    <t>CA - Santa Cruz</t>
  </si>
  <si>
    <t>FB: 461</t>
  </si>
  <si>
    <t>Santa Cruz Indivisible; Santa Cruz Women's March</t>
  </si>
  <si>
    <t>Santa Fe</t>
  </si>
  <si>
    <t>NM - Santa Fe</t>
  </si>
  <si>
    <t>500 or so</t>
  </si>
  <si>
    <t>Santa Fe Democratic Party</t>
  </si>
  <si>
    <t>https://www.facebook.com/events/700178960428044/</t>
  </si>
  <si>
    <t>Santa Maria</t>
  </si>
  <si>
    <t>Perlman Park</t>
  </si>
  <si>
    <t>Ca - Santa Maria</t>
  </si>
  <si>
    <t>https://santamariatimes.com/news/local/around-rally-in-santa-maria-in-support-of-migrants/article_cbf1a372-8843-56e3-8689-8bf2f8e6813b.html</t>
  </si>
  <si>
    <t>Courthouse Square in downtown Santa Rosa</t>
  </si>
  <si>
    <t>CA - Santa Rosa</t>
  </si>
  <si>
    <t>FB: 290</t>
  </si>
  <si>
    <t>https://www.facebook.com/events/339681666701076/</t>
  </si>
  <si>
    <t>Saranac Lake</t>
  </si>
  <si>
    <t>NY - Saranac Lake</t>
  </si>
  <si>
    <t>https://www.facebook.com/events/364511377435012/</t>
  </si>
  <si>
    <t xml:space="preserve">Sarasota </t>
  </si>
  <si>
    <t>Marina Jack's "Unconditional Surrender" Statue</t>
  </si>
  <si>
    <t>FL - Sarasota</t>
  </si>
  <si>
    <t>250-300?</t>
  </si>
  <si>
    <t>https://www.facebook.com/events/1284724245023520/</t>
  </si>
  <si>
    <t>https://twitter.com/Momma_G_MEG/status/1150079102747123712</t>
  </si>
  <si>
    <t>Sault Saint Marie</t>
  </si>
  <si>
    <t>Sault Saint Marie Farmer's Market</t>
  </si>
  <si>
    <t>MI - Sault Saint Marie</t>
  </si>
  <si>
    <t>UP Political Musings</t>
  </si>
  <si>
    <t>https://www.facebook.com/events/610146162811106/</t>
  </si>
  <si>
    <t>Savannah</t>
  </si>
  <si>
    <t>Forsyth Park</t>
  </si>
  <si>
    <t>GA - Savannah</t>
  </si>
  <si>
    <t>https://www.facebook.com/events/452729888626140/</t>
  </si>
  <si>
    <t>https://www.wjcl.com/article/people-gather-at-forsyth-park-for-lightsforliberty-vigil/28383226</t>
  </si>
  <si>
    <t>Hardin County Courthouse</t>
  </si>
  <si>
    <t>TN - Savannah- Court House Lawn</t>
  </si>
  <si>
    <t>FB:10</t>
  </si>
  <si>
    <t>Indivisible Hardin County</t>
  </si>
  <si>
    <t>https://www.facebook.com/events/1557108407758186/</t>
  </si>
  <si>
    <t>Scranton</t>
  </si>
  <si>
    <t>PA - Scranton</t>
  </si>
  <si>
    <t>https://www.facebook.com/events/1215780278603488/</t>
  </si>
  <si>
    <t>https://twitter.com/Vivchick5/status/1149827541936590848</t>
  </si>
  <si>
    <t>Counterbalance Park; Queen Ann Ave</t>
  </si>
  <si>
    <t>WA - Seattle</t>
  </si>
  <si>
    <t>FB: 687</t>
  </si>
  <si>
    <t>St. Paul's, Seattle</t>
  </si>
  <si>
    <t>https://www.facebook.com/events/579200342607384/</t>
  </si>
  <si>
    <t>https://twitter.com/antarctopod/status/1149919945343373313</t>
  </si>
  <si>
    <t>MLK Park</t>
  </si>
  <si>
    <t>WA - Seattle - MLK Park</t>
  </si>
  <si>
    <t>Lights For Liberty - South Seattle Washington</t>
  </si>
  <si>
    <t>https://www.facebook.com/events/2528864553804686/</t>
  </si>
  <si>
    <t>in front of Bryant Elementary</t>
  </si>
  <si>
    <t>Bryant Elementary PTSA</t>
  </si>
  <si>
    <t>https://www.facebook.com/events/425090938334854/?</t>
  </si>
  <si>
    <t>size mentioned on FB event page of Counterbalance Park (Seattle) protest</t>
  </si>
  <si>
    <t>north lawn of the International Fountain at the Seattle Center</t>
  </si>
  <si>
    <t>Kavana Cooperative</t>
  </si>
  <si>
    <t>vigil (shabbat)</t>
  </si>
  <si>
    <t>https://kavana.wildapricot.org/event-3464976?CalendarViewType=1&amp;SelectedDate=7/12/2019</t>
  </si>
  <si>
    <t>Sedona</t>
  </si>
  <si>
    <t>89A and Coffeepot Drive</t>
  </si>
  <si>
    <t>AZ - Sedona</t>
  </si>
  <si>
    <t>Women's MARCH Sedona</t>
  </si>
  <si>
    <t>https://www.facebook.com/events/341608426506571/</t>
  </si>
  <si>
    <t>Sellersville</t>
  </si>
  <si>
    <t>Main &amp; Maple Avenues</t>
  </si>
  <si>
    <t>PA - Sellersville - Main &amp; Maple Avenues</t>
  </si>
  <si>
    <t xml:space="preserve">FB: 25 </t>
  </si>
  <si>
    <t>https://www.facebook.com/events/2131116217186453/</t>
  </si>
  <si>
    <t>Sherman</t>
  </si>
  <si>
    <t>901 N Grand Ave</t>
  </si>
  <si>
    <t>TX - Sherman</t>
  </si>
  <si>
    <t>Indivisible Sherman, TX</t>
  </si>
  <si>
    <t>https://www.facebook.com/events/2298620780456494/</t>
  </si>
  <si>
    <t>https://twitter.com/bolillotejano/status/1149895989676802048</t>
  </si>
  <si>
    <t>Sherman Oaks</t>
  </si>
  <si>
    <t>Sherman Oaks Galleria</t>
  </si>
  <si>
    <t>CA - San Fernando Valley - Sherman Oaks Galleria</t>
  </si>
  <si>
    <t>some 300; some 400</t>
  </si>
  <si>
    <t>https://www.facebook.com/events/2332455937075082/</t>
  </si>
  <si>
    <t>https://www.dailynews.com/2019/07/12/hundreds-gather-in-sherman-oaks-for-lights-for-liberty-rally-against-trump-immigration-policies/</t>
  </si>
  <si>
    <t>22622 SW Pine St</t>
  </si>
  <si>
    <t>OR - Sherwood</t>
  </si>
  <si>
    <t>60-70; website</t>
  </si>
  <si>
    <t>Our Indivisible Revolution Sherwood</t>
  </si>
  <si>
    <t>https://www.facebook.com/events/1115109045339524/</t>
  </si>
  <si>
    <t>Show Low</t>
  </si>
  <si>
    <t>Main Street Festival Marketplace</t>
  </si>
  <si>
    <t>AZ - Show Low</t>
  </si>
  <si>
    <t>White Mountain Democrats; White Mountain Indivisible; Northeastern Arizona Democrats; AZ Resist; AZ Latinx Caucus</t>
  </si>
  <si>
    <t>https://www.facebook.com/events/476945183040531/</t>
  </si>
  <si>
    <t xml:space="preserve">courthouse  </t>
  </si>
  <si>
    <t>https://twitter.com/artdeptla/status/1149867532750336000</t>
  </si>
  <si>
    <t>Siloam Springs</t>
  </si>
  <si>
    <t>City Park &amp; Gazebo</t>
  </si>
  <si>
    <t>AR - Siloam Springs</t>
  </si>
  <si>
    <t>https://www.facebook.com/events/387690711856742</t>
  </si>
  <si>
    <t>Sioux Falls</t>
  </si>
  <si>
    <t>McKennan Park</t>
  </si>
  <si>
    <t>SD - Souix Falls</t>
  </si>
  <si>
    <t>Common Grounds Indivisible SD</t>
  </si>
  <si>
    <t>https://www.facebook.com/events/406536249953004/</t>
  </si>
  <si>
    <t>https://twitter.com/Shout2universe/status/1149887310902833152</t>
  </si>
  <si>
    <t>Skowhegen</t>
  </si>
  <si>
    <t>ME - Skowhegen</t>
  </si>
  <si>
    <t>https://www.facebook.com/events/438956926651596/</t>
  </si>
  <si>
    <t>https://twitter.com/NaturalGuard/status/1150354646030049280</t>
  </si>
  <si>
    <t>IN - South Bend</t>
  </si>
  <si>
    <t>https://www.facebook.com/events/455912185142448/</t>
  </si>
  <si>
    <t>South Deerfield</t>
  </si>
  <si>
    <t>Tilton Library</t>
  </si>
  <si>
    <t>MA - South Deerfield</t>
  </si>
  <si>
    <t>30+</t>
  </si>
  <si>
    <t>https://www.facebook.com/events/2480522431968563/</t>
  </si>
  <si>
    <t>https://twitter.com/lupinelinda/status/1150020216598016001</t>
  </si>
  <si>
    <t>South Haven</t>
  </si>
  <si>
    <t>Huron Pavillion</t>
  </si>
  <si>
    <t>MI - South haven</t>
  </si>
  <si>
    <t>https://www.facebook.com/events/419427801987817/</t>
  </si>
  <si>
    <t>Southgate</t>
  </si>
  <si>
    <t>14720 Fort St</t>
  </si>
  <si>
    <t>MI - Southgate - 14720 Fort Street</t>
  </si>
  <si>
    <t>https://www.facebook.com/events/433984897183331/</t>
  </si>
  <si>
    <t>Riverfront Park; ICE offices</t>
  </si>
  <si>
    <t>WA - Spokane</t>
  </si>
  <si>
    <t>vigil; march; protest</t>
  </si>
  <si>
    <t>https://www.facebook.com/events/310125353265379/</t>
  </si>
  <si>
    <t>https://www.krem.com/article/news/politics/dozens-protest-border-camp-conditions-in-downtown-spokane/293-0c36c3f8-1468-40b4-87d3-2b94675b5c36</t>
  </si>
  <si>
    <t>facebook link is dead</t>
  </si>
  <si>
    <t>Murphy Park</t>
  </si>
  <si>
    <t>AR - Springdale</t>
  </si>
  <si>
    <t>https://www.facebook.com/events/2494691477210655/</t>
  </si>
  <si>
    <t>https://www.nwahomepage.com/news/lights-for-liberty-vigil-sheds-light-on-families-in-detention-camps/</t>
  </si>
  <si>
    <t>https://twitter.com/JackieStoppel/status/1149918665896321025</t>
  </si>
  <si>
    <t>St Croix Falls/Taylors Falls</t>
  </si>
  <si>
    <t>Highway 8 Bridge</t>
  </si>
  <si>
    <t>WI - Polk County</t>
  </si>
  <si>
    <t>Polk County (WI) Democratic Party</t>
  </si>
  <si>
    <t>https://www.facebook.com/events/451111908769230/</t>
  </si>
  <si>
    <t xml:space="preserve">St. Augustine </t>
  </si>
  <si>
    <t>Castillo de San Marcos National Monument</t>
  </si>
  <si>
    <t>FL - St. Augustine</t>
  </si>
  <si>
    <t>Women's March Alliance of North Florida; Blue Wave Coalition</t>
  </si>
  <si>
    <t>https://www.facebook.com/events/456845408207428/</t>
  </si>
  <si>
    <t>Vernon Worthen Park</t>
  </si>
  <si>
    <t>UT - St. George</t>
  </si>
  <si>
    <t>https://www.facebook.com/events/2318580695070506/</t>
  </si>
  <si>
    <t>https://twitter.com/DemelloKrystie/status/1149903216886370304</t>
  </si>
  <si>
    <t>St. Helens</t>
  </si>
  <si>
    <t>Columbia View Park</t>
  </si>
  <si>
    <t>OR - St. Helens</t>
  </si>
  <si>
    <t>https://www.facebook.com/events/2331139387140400/</t>
  </si>
  <si>
    <t>Cherokee Buddhist Temple</t>
  </si>
  <si>
    <t>MO - St. Louis</t>
  </si>
  <si>
    <t>FB: 136</t>
  </si>
  <si>
    <t>https://www.facebook.com/events/460643588098040/</t>
  </si>
  <si>
    <t>St. Louis Arch</t>
  </si>
  <si>
    <t>Mo - Saint Louis - Saint Louis Arch</t>
  </si>
  <si>
    <t>https://www.facebook.com/events/2405412713021257/</t>
  </si>
  <si>
    <t>Bishop Henry Whipple Federal Building</t>
  </si>
  <si>
    <t>MN - Fort Snelling</t>
  </si>
  <si>
    <t>FB: 729</t>
  </si>
  <si>
    <t>office of Minnesota State Senator Patricia Torres Ray; JCA (Jewish Community Action); Navigate MN</t>
  </si>
  <si>
    <t>https://www.facebook.com/events/2237266943251609/</t>
  </si>
  <si>
    <t>Ramsey County Law Enforcement Center</t>
  </si>
  <si>
    <t>MN - St. Paul - Ramsey County Adult Detention Center</t>
  </si>
  <si>
    <t>about 250</t>
  </si>
  <si>
    <t>https://www.facebook.com/events/350209189010843/</t>
  </si>
  <si>
    <t>St. Peter</t>
  </si>
  <si>
    <t>Gorman Park</t>
  </si>
  <si>
    <t>MN - St. Peter</t>
  </si>
  <si>
    <t>Indivisible St. Peter/ Greater Mankato</t>
  </si>
  <si>
    <t>https://www.facebook.com/events/2085674195060699/</t>
  </si>
  <si>
    <t>St. Petersburg</t>
  </si>
  <si>
    <t>Allendale United Methodist Church</t>
  </si>
  <si>
    <t>FL - St. Petersburg</t>
  </si>
  <si>
    <t>Indivisible FL-13; Allendale UMC</t>
  </si>
  <si>
    <t>https://www.facebook.com/events/2346974288956088/</t>
  </si>
  <si>
    <t>https://twitter.com/Spectrum_360/status/1149918480591937536</t>
  </si>
  <si>
    <t>Stamford</t>
  </si>
  <si>
    <t>North Stamford Community Church</t>
  </si>
  <si>
    <t>CT - Stamford</t>
  </si>
  <si>
    <t>https://www.facebook.com/events/2365462220259218/</t>
  </si>
  <si>
    <t>https://www.westport-news.com/local/article/Stamford-vigil-joins-hundreds-across-the-country-14092630.php</t>
  </si>
  <si>
    <t>Martin Luther King Plaza</t>
  </si>
  <si>
    <t>PA - State College</t>
  </si>
  <si>
    <t>Centre County Lights for Liberty</t>
  </si>
  <si>
    <t>https://www.facebook.com/events/1023773541159140/</t>
  </si>
  <si>
    <t>Statesboro</t>
  </si>
  <si>
    <t>Bulloch County Courthouse</t>
  </si>
  <si>
    <t>GA - Statesboro</t>
  </si>
  <si>
    <t>FB: 47</t>
  </si>
  <si>
    <t>https://www.facebook.com/events/1046516372351509/</t>
  </si>
  <si>
    <t>Augusta County Courthouse, 1 East Johnson Street</t>
  </si>
  <si>
    <t>VA - Staunton</t>
  </si>
  <si>
    <t>https://www.facebook.com/events/3298237453523382/</t>
  </si>
  <si>
    <t>Sterling</t>
  </si>
  <si>
    <t>21430 Cedar Dr</t>
  </si>
  <si>
    <t>VA - Loudon County</t>
  </si>
  <si>
    <t>CASA; Sonia 4 Loudon</t>
  </si>
  <si>
    <t>https://www.facebook.com/events/469561473612842/475714422997547</t>
  </si>
  <si>
    <t>https://twitter.com/YoramBlue/status/1149957575775051781</t>
  </si>
  <si>
    <t>Stillwater</t>
  </si>
  <si>
    <t>Payne County Courthouse</t>
  </si>
  <si>
    <t>OK - Stillwater - Payne County Courthouse</t>
  </si>
  <si>
    <t>FB: 109</t>
  </si>
  <si>
    <t>https://www.facebook.com/events/2372490179685807/</t>
  </si>
  <si>
    <t xml:space="preserve">Storm Lake </t>
  </si>
  <si>
    <t>Awaysis Park Great Lawn</t>
  </si>
  <si>
    <t>IA - Storm Lake</t>
  </si>
  <si>
    <t>https://www.facebook.com/events/459824037927429/</t>
  </si>
  <si>
    <t>Stowe</t>
  </si>
  <si>
    <t>The Jewish Community of Greater Stowe; 1189 Cape Cod Road</t>
  </si>
  <si>
    <t>VT - Stowe</t>
  </si>
  <si>
    <t>The Jewish Community of Greater Stowe; UU Fellowship of Stowe</t>
  </si>
  <si>
    <t>https://www.facebook.com/events/1145856595583264/?active_tab=about</t>
  </si>
  <si>
    <t>Stroudsburg</t>
  </si>
  <si>
    <t>PA - Stroudsburg</t>
  </si>
  <si>
    <t>approx 100</t>
  </si>
  <si>
    <t>Indivisible Poconos</t>
  </si>
  <si>
    <t>https://www.poconorecord.com/news/20190713/vigil-for-humane-treatment</t>
  </si>
  <si>
    <t>Kiwanis Park</t>
  </si>
  <si>
    <t>FL - Stuart</t>
  </si>
  <si>
    <t>maybe 100; website</t>
  </si>
  <si>
    <t>Treasure Coast Activist Calendar</t>
  </si>
  <si>
    <t>https://www.facebook.com/events/355313218422078/</t>
  </si>
  <si>
    <t>https://twitter.com/pastorrjc/status/1149849781453447168</t>
  </si>
  <si>
    <t>https://twitter.com/cfair75/status/1149850086039531520</t>
  </si>
  <si>
    <t>https://www.tcpalm.com/picture-gallery/news/local/martin-county/2019/07/13/stuarts-lights-liberty-vigil-end-human-concentration-camps/1721245001/</t>
  </si>
  <si>
    <t>Summerville</t>
  </si>
  <si>
    <t>Hutchinson Squate</t>
  </si>
  <si>
    <t>SC - Summerville</t>
  </si>
  <si>
    <t>https://www.facebook.com/events/448980349234520/</t>
  </si>
  <si>
    <t>https://twitter.com/sixfootqueenie/status/1149899845257310209</t>
  </si>
  <si>
    <t>Syracuse</t>
  </si>
  <si>
    <t>James M. Hanley Federal Building</t>
  </si>
  <si>
    <t>NY - Syracuse</t>
  </si>
  <si>
    <t>https://www.facebook.com/events/360904611292727/</t>
  </si>
  <si>
    <t>https://twitter.com/IndivisibleNY24/status/1149828195807563777?ref_src=twsrc%5Etfw%7Ctwcamp%5Etweetembed%7Ctwterm%5E1149828195807563777&amp;ref_url=https%3A%2F%2Fwww.dailykos.com%2Fstory%2F2019%2F7%2F12%2F1871375%2F-A-Wave-of-Protest-From-Sea-to-Shining-Sea-LightsForLiberty</t>
  </si>
  <si>
    <t>https://twitter.com/IndivisibleNY24/status/1149997678807474181</t>
  </si>
  <si>
    <t>WA - Tacoma - Northwest Detention Center</t>
  </si>
  <si>
    <t>FB: 619</t>
  </si>
  <si>
    <t>https://www.facebook.com/events/473312493430018/?</t>
  </si>
  <si>
    <t>Union Station</t>
  </si>
  <si>
    <t>WA - Tacoma - union Station</t>
  </si>
  <si>
    <t>about 100; website</t>
  </si>
  <si>
    <t>Indivisible Tacoma</t>
  </si>
  <si>
    <t>https://www.facebook.com/events/338885053696630/</t>
  </si>
  <si>
    <t>https://twitter.com/IndivisibleTac/status/1149929859000307713</t>
  </si>
  <si>
    <t>Old Capital Building</t>
  </si>
  <si>
    <t>FL - Tallahassee</t>
  </si>
  <si>
    <t>https://www.facebook.com/events/398400324101002/</t>
  </si>
  <si>
    <t>Centennial Park; Ybor City</t>
  </si>
  <si>
    <t>FL - TAMPA - Centennial Park</t>
  </si>
  <si>
    <t>hundreds; about 250</t>
  </si>
  <si>
    <t>https://www.facebook.com/events/2457710754295186/</t>
  </si>
  <si>
    <t>http://www.fox13news.com/news/local-news/immigrant-influence-on-ybor-city-serves-as-backdrop-for-migrant-detention-protest</t>
  </si>
  <si>
    <t>https://twitter.com/ErinAebel/status/1149988023234379776</t>
  </si>
  <si>
    <t>Taos</t>
  </si>
  <si>
    <t>Taos Plaza</t>
  </si>
  <si>
    <t>NM - Taos</t>
  </si>
  <si>
    <t>https://www.facebook.com/events/538784689987886/</t>
  </si>
  <si>
    <t>https://twitter.com/Ldonahuehjelle/status/1150087943840661509</t>
  </si>
  <si>
    <t>Tappahannock</t>
  </si>
  <si>
    <t>Beale Annex</t>
  </si>
  <si>
    <t>VA - Essex County</t>
  </si>
  <si>
    <t>https://www.facebook.com/events/2156112074514324/</t>
  </si>
  <si>
    <t>Taylor</t>
  </si>
  <si>
    <t>T. Don Hutto Residential Center</t>
  </si>
  <si>
    <t>TX - Hutto - T. Don Hutto Residential Center, Taylor, Texas</t>
  </si>
  <si>
    <t>FB: 360</t>
  </si>
  <si>
    <t>Grassroots Leadership; Austin DSA</t>
  </si>
  <si>
    <t>https://www.facebook.com/events/352686978728939/?</t>
  </si>
  <si>
    <t>https://twitter.com/sylviatx/status/1149865946242326528</t>
  </si>
  <si>
    <t>Teaneck</t>
  </si>
  <si>
    <t>municipal building</t>
  </si>
  <si>
    <t>NJ - TEa Neck</t>
  </si>
  <si>
    <t>about 250; hundreds</t>
  </si>
  <si>
    <t>https://www.facebook.com/events/2053989321574557</t>
  </si>
  <si>
    <t>https://twitter.com/kgreene26/status/1149852534942642177</t>
  </si>
  <si>
    <t>https://twitter.com/kgreene26/status/1149853365729472518</t>
  </si>
  <si>
    <t>https://www.northjersey.com/story/news/bergen/teaneck/2019/07/13/teaneck-nationwide-vigil-protest-immigration-camps/1705820001/</t>
  </si>
  <si>
    <t>The Dalles</t>
  </si>
  <si>
    <t>in front of The Dalles Post Office</t>
  </si>
  <si>
    <t>OR - The Dallas</t>
  </si>
  <si>
    <t>https://www.facebook.com/events/2127781143998434/</t>
  </si>
  <si>
    <t>The Villages</t>
  </si>
  <si>
    <t>FL - The Villages</t>
  </si>
  <si>
    <t>75+</t>
  </si>
  <si>
    <t>https://www.facebook.com/events/2199758826810628/</t>
  </si>
  <si>
    <t>https://twitter.com/cbg150/status/1149889871374376960</t>
  </si>
  <si>
    <t>heavy rain</t>
  </si>
  <si>
    <t>near Interstate 45</t>
  </si>
  <si>
    <t>Democratic Club of The Woodlands</t>
  </si>
  <si>
    <t>https://www.chron.com/neighborhood/woodlands/news/article/Woodlands-area-protesters-seek-end-to-immigrant-14093663.php</t>
  </si>
  <si>
    <t>Thompson Falls</t>
  </si>
  <si>
    <t>Sanders County Courthouse</t>
  </si>
  <si>
    <t>MT - Thompson Falls</t>
  </si>
  <si>
    <t>https://www.facebook.com/events/326582361586573/</t>
  </si>
  <si>
    <t>Tioga</t>
  </si>
  <si>
    <t>Tioga County Courthouse</t>
  </si>
  <si>
    <t>PA - Tioga</t>
  </si>
  <si>
    <t>FB:39</t>
  </si>
  <si>
    <t>Tioga County Democrats; Tioga County Indivisible</t>
  </si>
  <si>
    <t>https://www.facebook.com/events/2322160927819031/</t>
  </si>
  <si>
    <t>Toledo</t>
  </si>
  <si>
    <t>Levis Square</t>
  </si>
  <si>
    <t>OH - Toledo</t>
  </si>
  <si>
    <t>Indivisible Toledo</t>
  </si>
  <si>
    <t>https://www.facebook.com/events/2314862101961925/</t>
  </si>
  <si>
    <t>Tonasket</t>
  </si>
  <si>
    <t>outside Ellisforde Church of The Brethren</t>
  </si>
  <si>
    <t>WA - Tonasket</t>
  </si>
  <si>
    <t>Okanogan CAN</t>
  </si>
  <si>
    <t>https://www.facebook.com/events/1237944679707756/</t>
  </si>
  <si>
    <t>Topeka</t>
  </si>
  <si>
    <t>about 130</t>
  </si>
  <si>
    <t>https://twitter.com/TonantzinKansas/status/1149890331581833216</t>
  </si>
  <si>
    <t>https://twitter.com/TonantzinKansas/status/1150041552657506306</t>
  </si>
  <si>
    <t>Torrington</t>
  </si>
  <si>
    <t>Noelke Gallery</t>
  </si>
  <si>
    <t>CT - Torrington</t>
  </si>
  <si>
    <t>Lights for Liberty: Torrington CT</t>
  </si>
  <si>
    <t>https://www.facebook.com/events/391645854786440/</t>
  </si>
  <si>
    <t>Towson</t>
  </si>
  <si>
    <t>around Patriot Plaza</t>
  </si>
  <si>
    <t>Tracy</t>
  </si>
  <si>
    <t>City Hall plaza</t>
  </si>
  <si>
    <t>CA - Tracy</t>
  </si>
  <si>
    <t>FB: 25</t>
  </si>
  <si>
    <t>https://www.facebook.com/events/2440836146192917/</t>
  </si>
  <si>
    <t>Sunset Park</t>
  </si>
  <si>
    <t>MI - Traverse City</t>
  </si>
  <si>
    <t>FB: 103</t>
  </si>
  <si>
    <t>WOMEN'S MARCH TC</t>
  </si>
  <si>
    <t>https://www.facebook.com/events/1265650736946497/?active_tab=about</t>
  </si>
  <si>
    <t>Truckee</t>
  </si>
  <si>
    <t>10022 Spring Street.</t>
  </si>
  <si>
    <t>CA - Truckee</t>
  </si>
  <si>
    <t>https://www.facebook.com/events/363208321048207/</t>
  </si>
  <si>
    <t>Truth Or Consequnces</t>
  </si>
  <si>
    <t>30+; website</t>
  </si>
  <si>
    <t>https://twitter.com/MaryAliceHolm3s/status/1150037647596892163</t>
  </si>
  <si>
    <t>Tucson</t>
  </si>
  <si>
    <t>Jácome Plaza Downtown</t>
  </si>
  <si>
    <t>AZ - Tucson</t>
  </si>
  <si>
    <t>Justice Alliance: Indivisible Southern Arizona; many other organizations</t>
  </si>
  <si>
    <t>https://www.facebook.com/events/755151294899484/</t>
  </si>
  <si>
    <t>https://twitter.com/Indivisible_SAZ/status/1150061515011022848</t>
  </si>
  <si>
    <t>Tulsa</t>
  </si>
  <si>
    <t>David L. Moss Criminal Justice Center</t>
  </si>
  <si>
    <t>OK - Tulsa -David L. Moss Criminal Justice Center</t>
  </si>
  <si>
    <t>FB: 143</t>
  </si>
  <si>
    <t>Dream Alliance Oklahoma-Tulsa; New Sanctuary Network Tulsa</t>
  </si>
  <si>
    <t>https://www.facebook.com/events/2153637818067496/</t>
  </si>
  <si>
    <t>Twisp</t>
  </si>
  <si>
    <t>Twisp Commons</t>
  </si>
  <si>
    <t>WA - Twisp</t>
  </si>
  <si>
    <t>Okanogan Action Coalition</t>
  </si>
  <si>
    <t>https://www.facebook.com/events/1061277977395158/?</t>
  </si>
  <si>
    <t>Mendocino County Superior Court</t>
  </si>
  <si>
    <t>CA - Ukiah</t>
  </si>
  <si>
    <t>https://www.facebook.com/events/347120239294200/</t>
  </si>
  <si>
    <t>Ullin</t>
  </si>
  <si>
    <t>Tri County Detention Center</t>
  </si>
  <si>
    <t>IL - ULLIN</t>
  </si>
  <si>
    <t>https://www.facebook.com/events/412830499314047/</t>
  </si>
  <si>
    <t>Urbana</t>
  </si>
  <si>
    <t>Champaign County Courthouse</t>
  </si>
  <si>
    <t>IL - Champaign/Urbana</t>
  </si>
  <si>
    <t>FB: 227</t>
  </si>
  <si>
    <t>CU Indivisible; others on FB event page</t>
  </si>
  <si>
    <t>https://www.facebook.com/events/322624318678799/</t>
  </si>
  <si>
    <t>Utica</t>
  </si>
  <si>
    <t>https://twitter.com/MissTips/status/1150184077510750209</t>
  </si>
  <si>
    <t>Vakaville</t>
  </si>
  <si>
    <t>One Town Square</t>
  </si>
  <si>
    <t>CA - Vakaville</t>
  </si>
  <si>
    <t>https://www.facebook.com/events/447086672555928/</t>
  </si>
  <si>
    <t>Valley Village</t>
  </si>
  <si>
    <t>Faith Presbyterian Church of Valley Village</t>
  </si>
  <si>
    <t>CA - Valley Village</t>
  </si>
  <si>
    <t>Lights for Liberty: Valley Village, CA</t>
  </si>
  <si>
    <t>St Lukes ~ San Lucas</t>
  </si>
  <si>
    <t>WA - Vancover</t>
  </si>
  <si>
    <t>St Lukes ~ San Lucas and OneAmerica</t>
  </si>
  <si>
    <t>https://www.facebook.com/events/274212663418032/</t>
  </si>
  <si>
    <t>Veneta</t>
  </si>
  <si>
    <t>Oregon Country Fairgrounds</t>
  </si>
  <si>
    <t>OR - Veneta - Oregon County Fairgrounds</t>
  </si>
  <si>
    <t>https://www.facebook.com/events/2834930046521805/?</t>
  </si>
  <si>
    <t>2:30 program, 7p vigil</t>
  </si>
  <si>
    <t>Verona Park</t>
  </si>
  <si>
    <t>Verona Park Bridge</t>
  </si>
  <si>
    <t>NJ - Verona Park</t>
  </si>
  <si>
    <t>https://www.facebook.com/events/646590925821045/</t>
  </si>
  <si>
    <t>Virginia  Beach</t>
  </si>
  <si>
    <t>Town Center Fountain</t>
  </si>
  <si>
    <t>VA - Virgina Beach</t>
  </si>
  <si>
    <t>Indivisible757</t>
  </si>
  <si>
    <t>https://www.facebook.com/events/587974045062302/?active_tab=discussion</t>
  </si>
  <si>
    <t>Viroqua</t>
  </si>
  <si>
    <t>Eckhart Park</t>
  </si>
  <si>
    <t>WI - Viroqua</t>
  </si>
  <si>
    <t>Northwoods Progressives</t>
  </si>
  <si>
    <t>https://www.facebook.com/events/478528039574438/</t>
  </si>
  <si>
    <t>Visalia</t>
  </si>
  <si>
    <t>CA - Visalia</t>
  </si>
  <si>
    <t>Walla Walla</t>
  </si>
  <si>
    <t>WA - Walla Walla</t>
  </si>
  <si>
    <t>nearly 170</t>
  </si>
  <si>
    <t>Lights For Liberty: Walla Walla</t>
  </si>
  <si>
    <t>https://www.facebook.com/events/500936847316140/?</t>
  </si>
  <si>
    <t>Wanakena</t>
  </si>
  <si>
    <t>NY - Wanakena</t>
  </si>
  <si>
    <t>https://www.facebook.com/events/2256541297746004/</t>
  </si>
  <si>
    <t>Lafayette Square</t>
  </si>
  <si>
    <t>DC - Washington - Lights for Liberty Site</t>
  </si>
  <si>
    <t>Newcomb Park</t>
  </si>
  <si>
    <t>Ak - Palmer</t>
  </si>
  <si>
    <t>https://www.facebook.com/events/2348103232124148/</t>
  </si>
  <si>
    <t>Waterford</t>
  </si>
  <si>
    <t>Starlight Theater</t>
  </si>
  <si>
    <t>MI- Waterford- Starlight Theater</t>
  </si>
  <si>
    <t>about 75; more than 100</t>
  </si>
  <si>
    <t>https://www.facebook.com/events/669013916843882/?active_tab=about</t>
  </si>
  <si>
    <t>https://twitter.com/AwkwardCeleb/status/1149841915585732622</t>
  </si>
  <si>
    <t>https://twitter.com/AwkwardCeleb/status/1150054817412407297</t>
  </si>
  <si>
    <t>Watertown</t>
  </si>
  <si>
    <t>Watertown Square Park</t>
  </si>
  <si>
    <t>Public Square</t>
  </si>
  <si>
    <t>NY - Watertown</t>
  </si>
  <si>
    <t>All Souls Unitarian Universalist Church</t>
  </si>
  <si>
    <t>https://www.facebook.com/events/448761825701668/?</t>
  </si>
  <si>
    <t>Watkinsville</t>
  </si>
  <si>
    <t>Onocee County Courthouse</t>
  </si>
  <si>
    <t>GA - Watkinsville - Oconee County Courthouse</t>
  </si>
  <si>
    <t xml:space="preserve">FB: 23 </t>
  </si>
  <si>
    <t>Onocee County Progressives</t>
  </si>
  <si>
    <t>https://www.facebook.com/events/324601685087377/</t>
  </si>
  <si>
    <t>city plaza</t>
  </si>
  <si>
    <t>CA - Watsonville</t>
  </si>
  <si>
    <t>more than 500</t>
  </si>
  <si>
    <t>https://www.register-pajaronian.com/article/these-are-our-kids-hundreds-gather-to-call-for-the-end-of-detention-centers</t>
  </si>
  <si>
    <t>Waukegan</t>
  </si>
  <si>
    <t>Christ Episcopal Church Waukegan</t>
  </si>
  <si>
    <t>IL - Waukegan</t>
  </si>
  <si>
    <t>Lake County Immigrant Advocacy</t>
  </si>
  <si>
    <t>https://www.facebook.com/events/436116543896309/</t>
  </si>
  <si>
    <t>Wausau</t>
  </si>
  <si>
    <t>Woodson Park</t>
  </si>
  <si>
    <t>WI - Wausau</t>
  </si>
  <si>
    <t>https://www.facebook.com/events/2627685370576207/</t>
  </si>
  <si>
    <t>https://www.wsaw.com/content/news/Local-Rally-hopes-to-shine-light-on-immigration-policy--512667761.html</t>
  </si>
  <si>
    <t>Wauwatosa</t>
  </si>
  <si>
    <t>WI - Wauwatosa</t>
  </si>
  <si>
    <t>FB: 249</t>
  </si>
  <si>
    <t>Indivisible Tosa Events; Citizen Action of Wisconsin; Unitarian Universalist Church West; Voces de la Frontera; Tosa Together</t>
  </si>
  <si>
    <t>https://www.facebook.com/events/1395914477222983</t>
  </si>
  <si>
    <t xml:space="preserve">Wayne </t>
  </si>
  <si>
    <t>Henry Victor Park</t>
  </si>
  <si>
    <t>NE - Wayne</t>
  </si>
  <si>
    <t>https://www.facebook.com/events/2263846783889646/</t>
  </si>
  <si>
    <t>TX - Weatherford</t>
  </si>
  <si>
    <t>over 150; about 160</t>
  </si>
  <si>
    <t>https://www.facebook.com/events/329777121285050/?</t>
  </si>
  <si>
    <t>https://www.weatherforddemocrat.com/news/local_news/lights-for-liberty-vigil-draws-people-to-protest-migrant-detention/article_5b119efa-dc5b-5b03-961a-06e90209f9ec.html</t>
  </si>
  <si>
    <t>Wellfleet</t>
  </si>
  <si>
    <t>MA - WEllfleet</t>
  </si>
  <si>
    <t>FB: 18</t>
  </si>
  <si>
    <t>https://www.facebook.com/events/2177767665678333/</t>
  </si>
  <si>
    <t>Wenatchee</t>
  </si>
  <si>
    <t>WA - Wenatchee</t>
  </si>
  <si>
    <t>Indivisible Wenatchee</t>
  </si>
  <si>
    <t>https://www.facebook.com/events/2122615598031474/</t>
  </si>
  <si>
    <t>West Hartford</t>
  </si>
  <si>
    <t>Corner of Farmington and North Main Streets</t>
  </si>
  <si>
    <t>CT - west Hartford</t>
  </si>
  <si>
    <t>Lights for Liberty West Hartford</t>
  </si>
  <si>
    <t>https://www.facebook.com/events/456866564874110/</t>
  </si>
  <si>
    <t>West Seattle</t>
  </si>
  <si>
    <t>Alki Beach Park</t>
  </si>
  <si>
    <t>WA - West Seattle</t>
  </si>
  <si>
    <t>FB: 150</t>
  </si>
  <si>
    <t>https://www.facebook.com/events/2218861164848587/</t>
  </si>
  <si>
    <t>https://westseattleblog.com/2019/07/west-seattle-scene-lights-for-liberty-vigil-at-alki/</t>
  </si>
  <si>
    <t>Westbrook</t>
  </si>
  <si>
    <t>ME - Westbrook</t>
  </si>
  <si>
    <t>duplicate of Portland Maine</t>
  </si>
  <si>
    <t>Westchester</t>
  </si>
  <si>
    <t>United Methodist Church of Westchester</t>
  </si>
  <si>
    <t>PA - Westchester - Concert &amp; Vigil</t>
  </si>
  <si>
    <t>Concerned Constituent Action Group; Indivisible Chester County</t>
  </si>
  <si>
    <t>https://www.facebook.com/events/united-methodist-church-of-west-chester/concert-and-vigil-for-humanity-end-the-caging-of-kids/651642865302343/</t>
  </si>
  <si>
    <t>MA - Westford</t>
  </si>
  <si>
    <t>about 150-200; website</t>
  </si>
  <si>
    <t>https://www.facebook.com/events/2159132997497937/</t>
  </si>
  <si>
    <t>https://twitter.com/ryjhendrickson/status/1149803732399546368</t>
  </si>
  <si>
    <t>Westminster</t>
  </si>
  <si>
    <t>Belle Grove Square</t>
  </si>
  <si>
    <t>MD - Westminster</t>
  </si>
  <si>
    <t>Carrol CAN</t>
  </si>
  <si>
    <t>https://www.facebook.com/events/2666812356670562/</t>
  </si>
  <si>
    <t>https://www.baltimoresun.com/maryland/carroll/news/cc-carroll-immigration-rally-20190713-h44tcrmzxzgnzgi4nzkdk73ccq-story.html</t>
  </si>
  <si>
    <t>Westmoreland</t>
  </si>
  <si>
    <t>200 Block of N Main St</t>
  </si>
  <si>
    <t>PA - Westmoreland</t>
  </si>
  <si>
    <t>Voice of Westmoreland</t>
  </si>
  <si>
    <t>https://www.facebook.com/events/846302889088696/</t>
  </si>
  <si>
    <t>Westport</t>
  </si>
  <si>
    <t>Veteran's Green (OR Unitarian Church)</t>
  </si>
  <si>
    <t>CT - Westport - Veterans Green</t>
  </si>
  <si>
    <t>https://www.facebook.com/events/2450369095179002/</t>
  </si>
  <si>
    <t>https://twitter.com/PoetFood/status/1149886596411527168</t>
  </si>
  <si>
    <t>White Plains</t>
  </si>
  <si>
    <t>Tibbets Park</t>
  </si>
  <si>
    <t>NY - White Plains</t>
  </si>
  <si>
    <t>Indivisible White Plains</t>
  </si>
  <si>
    <t>https://www.facebook.com/events/911470555871376/</t>
  </si>
  <si>
    <t>Whitewater</t>
  </si>
  <si>
    <t>Cravath Lakefront Park</t>
  </si>
  <si>
    <t>WI - Whitewater</t>
  </si>
  <si>
    <t>https://www.facebook.com/events/1193410007507805/</t>
  </si>
  <si>
    <t>Wichita</t>
  </si>
  <si>
    <t>455 N Main St</t>
  </si>
  <si>
    <t>KS - Wichita</t>
  </si>
  <si>
    <t>FB: 214</t>
  </si>
  <si>
    <t>https://www.facebook.com/events/436922627130523/?</t>
  </si>
  <si>
    <t>Williamsburg</t>
  </si>
  <si>
    <t>VA - Williamsburg - Williamsburg - James City County Courthouse</t>
  </si>
  <si>
    <t>Williamsburg JCC Indivisible</t>
  </si>
  <si>
    <t>https://www.facebook.com/events/318449919103863</t>
  </si>
  <si>
    <t>Willimantic</t>
  </si>
  <si>
    <t>Jillson Square</t>
  </si>
  <si>
    <t>CT - Willimantic</t>
  </si>
  <si>
    <t>https://www.facebook.com/events/273039240210459/</t>
  </si>
  <si>
    <t>linked to weekly vigil</t>
  </si>
  <si>
    <t>Rodney Square</t>
  </si>
  <si>
    <t>DE - Wilmington</t>
  </si>
  <si>
    <t>https://www.facebook.com/events/440510140073848/</t>
  </si>
  <si>
    <t>https://www.delawareonline.com/story/news/politics/2019/07/13/lights-liberty-vigil-wilmington-protests-pres-trumps-immigration-policies/1710165001/</t>
  </si>
  <si>
    <t>WIlton</t>
  </si>
  <si>
    <t>Wilton Public Library</t>
  </si>
  <si>
    <t>NH - WIlton</t>
  </si>
  <si>
    <t>Wilton NH Peace Action</t>
  </si>
  <si>
    <t>https://www.facebook.com/events/2301334446850729</t>
  </si>
  <si>
    <t>Winter Park</t>
  </si>
  <si>
    <t>Fraser Bike Path</t>
  </si>
  <si>
    <t>https://www.facebook.com/events/650006658814284/</t>
  </si>
  <si>
    <t>Wisconsin Rapids</t>
  </si>
  <si>
    <t>Veteran's Memorial Park</t>
  </si>
  <si>
    <t>WI - Wisconsin Rapids</t>
  </si>
  <si>
    <t>https://www.facebook.com/events/345674309440343/</t>
  </si>
  <si>
    <t>Wolfeboro</t>
  </si>
  <si>
    <t>Pickering Corner</t>
  </si>
  <si>
    <t>NH - Wolfeboro</t>
  </si>
  <si>
    <t>https://www.facebook.com/events/2141036142688630/</t>
  </si>
  <si>
    <t>Woodstock</t>
  </si>
  <si>
    <t>McHenry County Jail</t>
  </si>
  <si>
    <t>IL - Woodstock -Woodstock - McHenry County Jail</t>
  </si>
  <si>
    <t>over 400; about 350</t>
  </si>
  <si>
    <t>Indivisible Illinois</t>
  </si>
  <si>
    <t>https://twitter.com/IndivisibleIL/status/1149894766102032384</t>
  </si>
  <si>
    <t>https://twitter.com/IndivisibleIL/status/1149905487762247681</t>
  </si>
  <si>
    <t>https://twitter.com/MamaSuzResists/status/1149861794078478336</t>
  </si>
  <si>
    <t>Centennial Circle</t>
  </si>
  <si>
    <t>NY - Woodstock</t>
  </si>
  <si>
    <t>FB: 67</t>
  </si>
  <si>
    <t>courthouse</t>
  </si>
  <si>
    <t>VA - Woodstock</t>
  </si>
  <si>
    <t>https://www.facebook.com/events/677317799381480/</t>
  </si>
  <si>
    <t>https://twitter.com/Jrussellforhire/status/1149865042516631552</t>
  </si>
  <si>
    <t>https://twitter.com/TBNorthFork/status/1150243940202876933</t>
  </si>
  <si>
    <t>Wooster</t>
  </si>
  <si>
    <t>Children's Arch</t>
  </si>
  <si>
    <t>OH - Wooster</t>
  </si>
  <si>
    <t>https://www.facebook.com/events/2403618606540430/</t>
  </si>
  <si>
    <t>661 Main St</t>
  </si>
  <si>
    <t>MA - Worcester</t>
  </si>
  <si>
    <t>FB: 108</t>
  </si>
  <si>
    <t>https://www.facebook.com/events/425847474806956/</t>
  </si>
  <si>
    <t>Yachats</t>
  </si>
  <si>
    <t>in front of 501 Building next to the Commons</t>
  </si>
  <si>
    <t>OR - Yachats</t>
  </si>
  <si>
    <t>https://www.facebook.com/events/873552003021737/?active_tab=discussion</t>
  </si>
  <si>
    <t>Yakima</t>
  </si>
  <si>
    <t>Yakima County Jail</t>
  </si>
  <si>
    <t>WA - yakima</t>
  </si>
  <si>
    <t>South Central Washington Federation of Democratic Womxn; other organizations listed</t>
  </si>
  <si>
    <t>https://www.facebook.com/events/338651463472310/</t>
  </si>
  <si>
    <t>https://www.yakimaherald.com/news/local/friday-candlelight-vigil-will-protest-separation-of-immigrant-families/article_b486a560-4b6b-543c-ba12-d60da46897e9.html</t>
  </si>
  <si>
    <t>Yankton</t>
  </si>
  <si>
    <t>Meridian Highway Bridge</t>
  </si>
  <si>
    <t>SD - Yankton</t>
  </si>
  <si>
    <t>perhaps 100</t>
  </si>
  <si>
    <t>https://www.facebook.com/events/350941975547041/</t>
  </si>
  <si>
    <t>https://twitter.com/tara_arens/status/1149905322552827904</t>
  </si>
  <si>
    <t>*not actually in Charlotte</t>
  </si>
  <si>
    <t>York County Prison</t>
  </si>
  <si>
    <t>PA - York</t>
  </si>
  <si>
    <t>roughly 70</t>
  </si>
  <si>
    <t>https://www.facebook.com/events/2333368513596133/</t>
  </si>
  <si>
    <t>https://www.yorkdispatch.com/story/news/local/2019/07/12/york-county-residents-join-nationwide-protest-against-ice-detention-camps/1715241001/</t>
  </si>
  <si>
    <t>SC - York - SC - York / Charlotte NC / Rock Hill SC -- York County Sheriff's Office</t>
  </si>
  <si>
    <t>Lights for Liberty York, SC</t>
  </si>
  <si>
    <t>The First Unitarian Universalist Church of Youngstown</t>
  </si>
  <si>
    <t>OH - YOUngstown</t>
  </si>
  <si>
    <t>https://www.facebook.com/events/495236764546125/</t>
  </si>
  <si>
    <t>http://www.wfmj.com/story/40784166/group-gathers-in-youngstown-to-protest-detention-camps</t>
  </si>
  <si>
    <t>MI - Ypsilanti</t>
  </si>
  <si>
    <t>FB: 170</t>
  </si>
  <si>
    <t>Interfaith Council for Peace &amp; Justice; Love Resilience Action Ypsi</t>
  </si>
  <si>
    <t>https://www.facebook.com/events/688362441624525/</t>
  </si>
  <si>
    <t>Yuma</t>
  </si>
  <si>
    <t>Border Patrol station</t>
  </si>
  <si>
    <t>AZ - Yuma Border Patrol Station</t>
  </si>
  <si>
    <t>about 200; na</t>
  </si>
  <si>
    <t>Yuma County Democratic Party; Yuma County Indivisible; AZ Resist</t>
  </si>
  <si>
    <t>https://www.facebook.com/events/388644318662764/</t>
  </si>
  <si>
    <t>https://twitter.com/lornabright/status/1149898084236660736</t>
  </si>
  <si>
    <t>https://www.kyma.com/news/nation-wide-lights-for-liberty-vigil-in-yuma/1094700538?fbclid=IwAR1aLSeXadUDj9dgebAcsOo1UJd7IgAQ4xLXJZEseE7kdvI6Ls7GAAoF6kk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</si>
</sst>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dd/yyyy"/>
    <numFmt numFmtId="166" formatCode="m/d"/>
  </numFmts>
  <fonts count="88">
    <font>
      <sz val="10.0"/>
      <color rgb="FF000000"/>
      <name val="Arial"/>
    </font>
    <font>
      <b/>
      <name val="Arial"/>
    </font>
    <font>
      <name val="Arial"/>
    </font>
    <font>
      <color rgb="FF000000"/>
      <name val="Arial"/>
    </font>
    <font>
      <b/>
      <u/>
      <color rgb="FF0000FF"/>
      <name val="Arial"/>
    </font>
    <font>
      <sz val="11.0"/>
      <color rgb="FF000000"/>
    </font>
    <font/>
    <font>
      <u/>
      <color rgb="FF0000FF"/>
      <name val="Arial"/>
    </font>
    <font>
      <u/>
      <color rgb="FF0000FF"/>
    </font>
    <font>
      <u/>
      <color rgb="FF1155CC"/>
      <name val="Arial"/>
    </font>
    <font>
      <u/>
      <color rgb="FF1155CC"/>
      <name val="Arial"/>
    </font>
    <font>
      <sz val="10.0"/>
      <name val="Arial"/>
    </font>
    <font>
      <sz val="10.0"/>
    </font>
    <font>
      <b/>
      <u/>
      <sz val="10.0"/>
      <color rgb="FF0000FF"/>
    </font>
    <font>
      <u/>
      <sz val="10.0"/>
      <color rgb="FF0000FF"/>
    </font>
    <font>
      <u/>
      <color rgb="FF0000FF"/>
    </font>
    <font>
      <u/>
      <color rgb="FF0000FF"/>
    </font>
    <font>
      <u/>
      <color rgb="FF0000FF"/>
      <name val="-webkit-standard"/>
    </font>
    <font>
      <sz val="12.0"/>
      <color rgb="FF000000"/>
      <name val="Arial"/>
    </font>
    <font>
      <u/>
      <color rgb="FF0000FF"/>
      <name val="Tinos"/>
    </font>
    <font>
      <b/>
      <sz val="10.0"/>
    </font>
    <font>
      <sz val="9.0"/>
    </font>
    <font>
      <u/>
      <sz val="12.0"/>
      <color rgb="FF0000FF"/>
      <name val="Tinos"/>
    </font>
    <font>
      <u/>
      <color rgb="FF1155CC"/>
      <name val="Roboto"/>
    </font>
    <font>
      <u/>
      <sz val="11.0"/>
      <color rgb="FF0000FF"/>
      <name val="Arial"/>
    </font>
    <font>
      <u/>
      <sz val="12.0"/>
      <color rgb="FF0000FF"/>
      <name val="Arial"/>
    </font>
    <font>
      <sz val="11.0"/>
      <color rgb="FF333333"/>
      <name val="Arial"/>
    </font>
    <font>
      <u/>
      <color rgb="FF0000FF"/>
      <name val="Arial"/>
    </font>
    <font>
      <b/>
      <u/>
      <color rgb="FF1155CC"/>
      <name val="Arial"/>
    </font>
    <font>
      <u/>
      <color rgb="FF1155CC"/>
      <name val="Arial"/>
    </font>
    <font>
      <strike/>
      <name val="Arial"/>
    </font>
    <font>
      <strike/>
      <color rgb="FF1155CC"/>
      <name val="Arial"/>
    </font>
    <font>
      <u/>
      <color rgb="FF1155CC"/>
      <name val="-webkit-standard"/>
    </font>
    <font>
      <sz val="9.0"/>
      <color rgb="FF000000"/>
      <name val="Arial"/>
    </font>
    <font>
      <u/>
      <color rgb="FF1155CC"/>
      <name val="-webkit-standard"/>
    </font>
    <font>
      <sz val="11.0"/>
      <color rgb="FF000000"/>
      <name val="Arial"/>
    </font>
    <font>
      <u/>
      <sz val="9.0"/>
      <color rgb="FF000000"/>
      <name val="Arial"/>
    </font>
    <font>
      <u/>
      <color rgb="FF000000"/>
      <name val="Arial"/>
    </font>
    <font>
      <color rgb="FF202020"/>
      <name val="Arial"/>
    </font>
    <font>
      <color rgb="FF121212"/>
      <name val="Arial"/>
    </font>
    <font>
      <color rgb="FF04132B"/>
      <name val="Arial"/>
    </font>
    <font>
      <sz val="11.0"/>
      <color rgb="FF04132B"/>
      <name val="Arial"/>
    </font>
    <font>
      <color rgb="FF191A1A"/>
      <name val="Arial"/>
    </font>
    <font>
      <color rgb="FF232323"/>
      <name val="Arial"/>
    </font>
    <font>
      <u/>
      <color rgb="FF1155CC"/>
      <name val="Arial"/>
    </font>
    <font>
      <u/>
      <color rgb="FF1155CC"/>
      <name val="Arial"/>
    </font>
    <font>
      <color rgb="FF222222"/>
      <name val="Tiempos Text Regular"/>
    </font>
    <font>
      <color rgb="FF222222"/>
      <name val="Arial"/>
    </font>
    <font>
      <color rgb="FF212121"/>
      <name val="Arial"/>
    </font>
    <font>
      <color rgb="FF000000"/>
      <name val="Libre Franklin"/>
    </font>
    <font>
      <u/>
      <sz val="12.0"/>
      <color rgb="FF0000FF"/>
      <name val="Arial"/>
    </font>
    <font>
      <sz val="10.0"/>
      <color rgb="FF000000"/>
      <name val="Gordita_Regular"/>
    </font>
    <font>
      <u/>
      <color rgb="FF1155CC"/>
      <name val="Arial"/>
    </font>
    <font>
      <sz val="9.0"/>
      <name val="Arial"/>
    </font>
    <font>
      <u/>
      <sz val="12.0"/>
      <color rgb="FF0000FF"/>
      <name val="Arial"/>
    </font>
    <font>
      <u/>
      <sz val="11.0"/>
      <color rgb="FF1155CC"/>
      <name val="Calibri"/>
    </font>
    <font>
      <u/>
      <sz val="11.0"/>
      <color rgb="FF1155CC"/>
      <name val="Arial"/>
    </font>
    <font>
      <u/>
      <color rgb="FF1155CC"/>
      <name val="Arial"/>
    </font>
    <font>
      <name val="Times New Roman"/>
    </font>
    <font>
      <u/>
      <sz val="12.0"/>
      <color rgb="FF1155CC"/>
      <name val="Times New Roman"/>
    </font>
    <font>
      <sz val="12.0"/>
      <color rgb="FF000000"/>
      <name val="Times New Roman"/>
    </font>
    <font>
      <u/>
      <sz val="12.0"/>
      <color rgb="FF1155CC"/>
      <name val="Times New Roman"/>
    </font>
    <font>
      <u/>
      <color rgb="FF1155CC"/>
      <name val="Times New Roman"/>
    </font>
    <font>
      <u/>
      <color rgb="FF1155CC"/>
      <name val="Arial"/>
    </font>
    <font>
      <name val="-webkit-standard"/>
    </font>
    <font>
      <u/>
      <color rgb="FF1155CC"/>
      <name val="Arial"/>
    </font>
    <font>
      <u/>
      <sz val="12.0"/>
      <color rgb="FF1155CC"/>
      <name val="Times New Roman"/>
    </font>
    <font>
      <u/>
      <color rgb="FF1155CC"/>
      <name val="Arial"/>
    </font>
    <font>
      <u/>
      <sz val="12.0"/>
      <color rgb="FF1155CC"/>
      <name val="Tinos"/>
    </font>
    <font>
      <u/>
      <sz val="12.0"/>
      <color rgb="FF1155CC"/>
      <name val="Tinos"/>
    </font>
    <font>
      <sz val="9.0"/>
      <color rgb="FF000000"/>
      <name val="Times New Roman"/>
    </font>
    <font>
      <u/>
      <color rgb="FF1155CC"/>
      <name val="Tinos"/>
    </font>
    <font>
      <u/>
      <color rgb="FF1155CC"/>
      <name val="Times New Roman"/>
    </font>
    <font>
      <sz val="13.0"/>
      <color rgb="FF232323"/>
      <name val="Crimson Text"/>
    </font>
    <font>
      <u/>
      <sz val="12.0"/>
      <color rgb="FF000000"/>
      <name val="Times New Roman"/>
    </font>
    <font>
      <color rgb="FFFFFFFF"/>
      <name val="Arial"/>
    </font>
    <font>
      <sz val="10.0"/>
      <color rgb="FF000000"/>
      <name val="Calibri"/>
    </font>
    <font>
      <b/>
      <sz val="9.0"/>
    </font>
    <font>
      <color rgb="FFFF0000"/>
    </font>
    <font>
      <sz val="12.0"/>
      <color rgb="FF000000"/>
      <name val="Calibri"/>
    </font>
    <font>
      <strike/>
      <sz val="10.0"/>
    </font>
    <font>
      <strike/>
      <color rgb="FF0000FF"/>
    </font>
    <font>
      <b/>
      <strike/>
      <u/>
      <sz val="10.0"/>
      <color rgb="FF0000FF"/>
    </font>
    <font>
      <strike/>
      <u/>
      <color rgb="FF0000FF"/>
    </font>
    <font>
      <u/>
      <color rgb="FF0000FF"/>
      <name val="Arial"/>
    </font>
    <font>
      <strike/>
    </font>
    <font>
      <color rgb="FF222222"/>
      <name val="Verdana"/>
    </font>
    <font>
      <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D4FCBC"/>
        <bgColor rgb="FFD4FCBC"/>
      </patternFill>
    </fill>
    <fill>
      <patternFill patternType="solid">
        <fgColor rgb="FFFBFBFB"/>
        <bgColor rgb="FFFBFBFB"/>
      </patternFill>
    </fill>
  </fills>
  <borders count="2">
    <border/>
    <border>
      <right/>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1" xfId="0" applyAlignment="1" applyFont="1" applyNumberFormat="1">
      <alignment readingOrder="0" vertical="bottom"/>
    </xf>
    <xf borderId="0" fillId="0" fontId="2" numFmtId="0" xfId="0" applyAlignment="1" applyFont="1">
      <alignment readingOrder="0" vertical="bottom"/>
    </xf>
    <xf borderId="0" fillId="0" fontId="3" numFmtId="0" xfId="0" applyAlignment="1" applyFont="1">
      <alignment readingOrder="0"/>
    </xf>
    <xf borderId="0" fillId="0" fontId="2" numFmtId="1" xfId="0" applyAlignment="1" applyFont="1" applyNumberFormat="1">
      <alignment vertical="bottom"/>
    </xf>
    <xf borderId="0" fillId="0" fontId="2" numFmtId="0" xfId="0" applyAlignment="1" applyFont="1">
      <alignment vertical="bottom"/>
    </xf>
    <xf borderId="0" fillId="0" fontId="2" numFmtId="1" xfId="0" applyAlignment="1" applyFont="1" applyNumberFormat="1">
      <alignment horizontal="left" readingOrder="0" vertical="bottom"/>
    </xf>
    <xf borderId="0" fillId="0" fontId="2" numFmtId="1" xfId="0" applyAlignment="1" applyFont="1" applyNumberFormat="1">
      <alignment readingOrder="0" vertical="bottom"/>
    </xf>
    <xf borderId="0" fillId="0" fontId="4" numFmtId="0" xfId="0" applyAlignment="1" applyFont="1">
      <alignment readingOrder="0" vertical="bottom"/>
    </xf>
    <xf borderId="0" fillId="0" fontId="2" numFmtId="3" xfId="0" applyAlignment="1" applyFont="1" applyNumberFormat="1">
      <alignment vertical="bottom"/>
    </xf>
    <xf borderId="0" fillId="0" fontId="2" numFmtId="164" xfId="0" applyAlignment="1" applyFont="1" applyNumberFormat="1">
      <alignment horizontal="right" readingOrder="0" vertical="bottom"/>
    </xf>
    <xf borderId="0" fillId="0" fontId="5" numFmtId="3" xfId="0" applyFont="1" applyNumberFormat="1"/>
    <xf borderId="0" fillId="0" fontId="2" numFmtId="1" xfId="0" applyAlignment="1" applyFont="1" applyNumberFormat="1">
      <alignment vertical="bottom"/>
    </xf>
    <xf borderId="0" fillId="0" fontId="6" numFmtId="1" xfId="0" applyAlignment="1" applyFont="1" applyNumberFormat="1">
      <alignment readingOrder="0"/>
    </xf>
    <xf borderId="0" fillId="0" fontId="1" numFmtId="3" xfId="0" applyAlignment="1" applyFont="1" applyNumberFormat="1">
      <alignment horizontal="right" vertical="bottom"/>
    </xf>
    <xf borderId="0" fillId="0" fontId="6" numFmtId="1" xfId="0" applyFont="1" applyNumberFormat="1"/>
    <xf borderId="0" fillId="0" fontId="1" numFmtId="3" xfId="0" applyAlignment="1" applyFont="1" applyNumberFormat="1">
      <alignment horizontal="right" vertical="bottom"/>
    </xf>
    <xf borderId="0" fillId="0" fontId="2" numFmtId="165" xfId="0" applyAlignment="1" applyFont="1" applyNumberFormat="1">
      <alignment horizontal="right" readingOrder="0" vertical="bottom"/>
    </xf>
    <xf borderId="0" fillId="0" fontId="2" numFmtId="0" xfId="0" applyAlignment="1" applyFont="1">
      <alignment vertical="bottom"/>
    </xf>
    <xf borderId="0" fillId="0" fontId="6" numFmtId="1" xfId="0" applyAlignment="1" applyFont="1" applyNumberFormat="1">
      <alignment horizontal="left"/>
    </xf>
    <xf borderId="0" fillId="0" fontId="1" numFmtId="0" xfId="0" applyAlignment="1" applyFont="1">
      <alignment vertical="bottom"/>
    </xf>
    <xf borderId="0" fillId="0" fontId="2" numFmtId="1" xfId="0" applyAlignment="1" applyFont="1" applyNumberFormat="1">
      <alignment horizontal="right" readingOrder="0" vertical="bottom"/>
    </xf>
    <xf borderId="0" fillId="0" fontId="1" numFmtId="0" xfId="0" applyAlignment="1" applyFont="1">
      <alignment horizontal="right" vertical="bottom"/>
    </xf>
    <xf borderId="0" fillId="0" fontId="6" numFmtId="0" xfId="0" applyAlignment="1" applyFont="1">
      <alignment readingOrder="0"/>
    </xf>
    <xf borderId="0" fillId="0" fontId="7" numFmtId="1" xfId="0" applyAlignment="1" applyFont="1" applyNumberFormat="1">
      <alignment readingOrder="0" vertical="bottom"/>
    </xf>
    <xf borderId="0" fillId="0" fontId="6" numFmtId="1" xfId="0" applyAlignment="1" applyFont="1" applyNumberFormat="1">
      <alignment horizontal="left" readingOrder="0"/>
    </xf>
    <xf borderId="0" fillId="0" fontId="2" numFmtId="1" xfId="0" applyAlignment="1" applyFont="1" applyNumberFormat="1">
      <alignment horizontal="right" vertical="bottom"/>
    </xf>
    <xf borderId="0" fillId="0" fontId="2" numFmtId="1" xfId="0" applyAlignment="1" applyFont="1" applyNumberFormat="1">
      <alignment vertical="bottom"/>
    </xf>
    <xf borderId="0" fillId="0" fontId="8" numFmtId="1" xfId="0" applyAlignment="1" applyFont="1" applyNumberFormat="1">
      <alignment readingOrder="0"/>
    </xf>
    <xf borderId="0" fillId="0" fontId="9" numFmtId="1" xfId="0" applyAlignment="1" applyFont="1" applyNumberFormat="1">
      <alignment vertical="bottom"/>
    </xf>
    <xf borderId="1" fillId="0" fontId="10" numFmtId="1" xfId="0" applyAlignment="1" applyBorder="1" applyFont="1" applyNumberFormat="1">
      <alignment shrinkToFit="0" vertical="bottom" wrapText="0"/>
    </xf>
    <xf borderId="1" fillId="0" fontId="2" numFmtId="1" xfId="0" applyAlignment="1" applyBorder="1" applyFont="1" applyNumberFormat="1">
      <alignment readingOrder="0" shrinkToFit="0" vertical="bottom" wrapText="0"/>
    </xf>
    <xf borderId="0" fillId="0" fontId="11" numFmtId="1" xfId="0" applyAlignment="1" applyFont="1" applyNumberFormat="1">
      <alignment readingOrder="0" vertical="bottom"/>
    </xf>
    <xf borderId="0" fillId="0" fontId="2" numFmtId="1" xfId="0" applyAlignment="1" applyFont="1" applyNumberFormat="1">
      <alignment horizontal="right" vertical="bottom"/>
    </xf>
    <xf borderId="0" fillId="0" fontId="11" numFmtId="1" xfId="0" applyAlignment="1" applyFont="1" applyNumberFormat="1">
      <alignment vertical="bottom"/>
    </xf>
    <xf borderId="0" fillId="0" fontId="11" numFmtId="1" xfId="0" applyAlignment="1" applyFont="1" applyNumberFormat="1">
      <alignment horizontal="right" readingOrder="0" vertical="bottom"/>
    </xf>
    <xf borderId="0" fillId="0" fontId="11" numFmtId="1" xfId="0" applyAlignment="1" applyFont="1" applyNumberFormat="1">
      <alignment horizontal="left" readingOrder="0" vertical="bottom"/>
    </xf>
    <xf borderId="0" fillId="0" fontId="11" numFmtId="1" xfId="0" applyAlignment="1" applyFont="1" applyNumberFormat="1">
      <alignment readingOrder="0" vertical="bottom"/>
    </xf>
    <xf borderId="0" fillId="0" fontId="12" numFmtId="0" xfId="0" applyAlignment="1" applyFont="1">
      <alignment readingOrder="0"/>
    </xf>
    <xf borderId="0" fillId="0" fontId="13" numFmtId="0" xfId="0" applyAlignment="1" applyFont="1">
      <alignment readingOrder="0"/>
    </xf>
    <xf borderId="0" fillId="0" fontId="12" numFmtId="164" xfId="0" applyAlignment="1" applyFont="1" applyNumberFormat="1">
      <alignment horizontal="right" readingOrder="0"/>
    </xf>
    <xf borderId="0" fillId="0" fontId="12" numFmtId="0" xfId="0" applyFont="1"/>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6" numFmtId="164" xfId="0" applyAlignment="1" applyFont="1" applyNumberFormat="1">
      <alignment horizontal="right" readingOrder="0"/>
    </xf>
    <xf borderId="0" fillId="0" fontId="0" numFmtId="0" xfId="0" applyAlignment="1" applyFont="1">
      <alignment readingOrder="0"/>
    </xf>
    <xf borderId="0" fillId="0" fontId="17" numFmtId="0" xfId="0" applyAlignment="1" applyFont="1">
      <alignment readingOrder="0"/>
    </xf>
    <xf borderId="0" fillId="0" fontId="2" numFmtId="1" xfId="0" applyAlignment="1" applyFont="1" applyNumberFormat="1">
      <alignment horizontal="left" vertical="bottom"/>
    </xf>
    <xf borderId="0" fillId="0" fontId="18" numFmtId="1" xfId="0" applyAlignment="1" applyFont="1" applyNumberFormat="1">
      <alignment readingOrder="0"/>
    </xf>
    <xf borderId="0" fillId="0" fontId="19" numFmtId="1" xfId="0" applyAlignment="1" applyFont="1" applyNumberFormat="1">
      <alignment readingOrder="0"/>
    </xf>
    <xf borderId="0" fillId="0" fontId="20" numFmtId="0" xfId="0" applyAlignment="1" applyFont="1">
      <alignment readingOrder="0"/>
    </xf>
    <xf borderId="0" fillId="0" fontId="21" numFmtId="1" xfId="0" applyAlignment="1" applyFont="1" applyNumberFormat="1">
      <alignment readingOrder="0"/>
    </xf>
    <xf borderId="0" fillId="0" fontId="22" numFmtId="1" xfId="0" applyAlignment="1" applyFont="1" applyNumberFormat="1">
      <alignment readingOrder="0"/>
    </xf>
    <xf borderId="0" fillId="0" fontId="2" numFmtId="1" xfId="0" applyAlignment="1" applyFont="1" applyNumberFormat="1">
      <alignment readingOrder="0"/>
    </xf>
    <xf borderId="0" fillId="0" fontId="23" numFmtId="1" xfId="0" applyAlignment="1" applyFont="1" applyNumberFormat="1">
      <alignment readingOrder="0"/>
    </xf>
    <xf borderId="0" fillId="0" fontId="24" numFmtId="1" xfId="0" applyAlignment="1" applyFont="1" applyNumberFormat="1">
      <alignment readingOrder="0"/>
    </xf>
    <xf borderId="0" fillId="2" fontId="6" numFmtId="1" xfId="0" applyAlignment="1" applyFill="1" applyFont="1" applyNumberFormat="1">
      <alignment readingOrder="0"/>
    </xf>
    <xf borderId="0" fillId="2" fontId="6" numFmtId="0" xfId="0" applyAlignment="1" applyFont="1">
      <alignment readingOrder="0"/>
    </xf>
    <xf borderId="0" fillId="0" fontId="6" numFmtId="164" xfId="0" applyAlignment="1" applyFont="1" applyNumberFormat="1">
      <alignment readingOrder="0"/>
    </xf>
    <xf borderId="0" fillId="0" fontId="2" numFmtId="0" xfId="0" applyAlignment="1" applyFont="1">
      <alignment readingOrder="0"/>
    </xf>
    <xf borderId="0" fillId="0" fontId="25" numFmtId="0" xfId="0" applyAlignment="1" applyFont="1">
      <alignment readingOrder="0"/>
    </xf>
    <xf borderId="0" fillId="0" fontId="6" numFmtId="0" xfId="0" applyAlignment="1" applyFont="1">
      <alignment horizontal="right"/>
    </xf>
    <xf borderId="0" fillId="0" fontId="18" numFmtId="0" xfId="0" applyAlignment="1" applyFont="1">
      <alignment readingOrder="0"/>
    </xf>
    <xf borderId="0" fillId="0" fontId="6" numFmtId="0" xfId="0" applyAlignment="1" applyFont="1">
      <alignment horizontal="right" readingOrder="0"/>
    </xf>
    <xf borderId="0" fillId="3" fontId="26" numFmtId="1" xfId="0" applyAlignment="1" applyFill="1" applyFont="1" applyNumberFormat="1">
      <alignment readingOrder="0"/>
    </xf>
    <xf borderId="0" fillId="0" fontId="6" numFmtId="1" xfId="0" applyAlignment="1" applyFont="1" applyNumberFormat="1">
      <alignment horizontal="right"/>
    </xf>
    <xf borderId="0" fillId="0" fontId="27" numFmtId="1" xfId="0" applyAlignment="1" applyFont="1" applyNumberFormat="1">
      <alignment readingOrder="0"/>
    </xf>
    <xf borderId="0" fillId="0" fontId="28" numFmtId="1" xfId="0" applyAlignment="1" applyFont="1" applyNumberFormat="1">
      <alignment vertical="bottom"/>
    </xf>
    <xf borderId="0" fillId="0" fontId="2" numFmtId="164" xfId="0" applyAlignment="1" applyFont="1" applyNumberFormat="1">
      <alignment horizontal="right" vertical="bottom"/>
    </xf>
    <xf borderId="0" fillId="0" fontId="29" numFmtId="1" xfId="0" applyAlignment="1" applyFont="1" applyNumberFormat="1">
      <alignment vertical="bottom"/>
    </xf>
    <xf borderId="1" fillId="0" fontId="2" numFmtId="1" xfId="0" applyAlignment="1" applyBorder="1" applyFont="1" applyNumberFormat="1">
      <alignment vertical="bottom"/>
    </xf>
    <xf borderId="1" fillId="0" fontId="2" numFmtId="1" xfId="0" applyAlignment="1" applyBorder="1" applyFont="1" applyNumberFormat="1">
      <alignment shrinkToFit="0" vertical="bottom" wrapText="0"/>
    </xf>
    <xf borderId="0" fillId="0" fontId="30" numFmtId="1" xfId="0" applyAlignment="1" applyFont="1" applyNumberFormat="1">
      <alignment vertical="bottom"/>
    </xf>
    <xf borderId="0" fillId="0" fontId="31" numFmtId="1" xfId="0" applyAlignment="1" applyFont="1" applyNumberFormat="1">
      <alignment vertical="bottom"/>
    </xf>
    <xf borderId="1" fillId="0" fontId="32" numFmtId="1" xfId="0" applyAlignment="1" applyBorder="1" applyFont="1" applyNumberFormat="1">
      <alignment shrinkToFit="0" vertical="bottom" wrapText="0"/>
    </xf>
    <xf borderId="0" fillId="0" fontId="3" numFmtId="1" xfId="0" applyAlignment="1" applyFont="1" applyNumberFormat="1">
      <alignment vertical="bottom"/>
    </xf>
    <xf borderId="0" fillId="3" fontId="33" numFmtId="1" xfId="0" applyAlignment="1" applyFont="1" applyNumberFormat="1">
      <alignment vertical="bottom"/>
    </xf>
    <xf borderId="0" fillId="0" fontId="34" numFmtId="1" xfId="0" applyAlignment="1" applyFont="1" applyNumberFormat="1">
      <alignment vertical="bottom"/>
    </xf>
    <xf borderId="0" fillId="3" fontId="35" numFmtId="1" xfId="0" applyAlignment="1" applyFont="1" applyNumberFormat="1">
      <alignment vertical="bottom"/>
    </xf>
    <xf borderId="0" fillId="3" fontId="3" numFmtId="1" xfId="0" applyAlignment="1" applyFont="1" applyNumberFormat="1">
      <alignment vertical="bottom"/>
    </xf>
    <xf borderId="1" fillId="3" fontId="36" numFmtId="1" xfId="0" applyAlignment="1" applyBorder="1" applyFont="1" applyNumberFormat="1">
      <alignment shrinkToFit="0" vertical="bottom" wrapText="0"/>
    </xf>
    <xf borderId="1" fillId="0" fontId="37" numFmtId="1" xfId="0" applyAlignment="1" applyBorder="1" applyFont="1" applyNumberFormat="1">
      <alignment shrinkToFit="0" vertical="bottom" wrapText="0"/>
    </xf>
    <xf borderId="0" fillId="0" fontId="38" numFmtId="1" xfId="0" applyAlignment="1" applyFont="1" applyNumberFormat="1">
      <alignment vertical="bottom"/>
    </xf>
    <xf borderId="0" fillId="0" fontId="2" numFmtId="166" xfId="0" applyAlignment="1" applyFont="1" applyNumberFormat="1">
      <alignment horizontal="right" vertical="bottom"/>
    </xf>
    <xf borderId="0" fillId="3" fontId="39" numFmtId="1" xfId="0" applyAlignment="1" applyFont="1" applyNumberFormat="1">
      <alignment vertical="bottom"/>
    </xf>
    <xf borderId="0" fillId="3" fontId="40" numFmtId="1" xfId="0" applyAlignment="1" applyFont="1" applyNumberFormat="1">
      <alignment vertical="bottom"/>
    </xf>
    <xf borderId="0" fillId="3" fontId="41" numFmtId="1" xfId="0" applyAlignment="1" applyFont="1" applyNumberFormat="1">
      <alignment vertical="bottom"/>
    </xf>
    <xf borderId="0" fillId="3" fontId="42" numFmtId="1" xfId="0" applyAlignment="1" applyFont="1" applyNumberFormat="1">
      <alignment vertical="bottom"/>
    </xf>
    <xf borderId="0" fillId="0" fontId="43" numFmtId="1" xfId="0" applyAlignment="1" applyFont="1" applyNumberFormat="1">
      <alignment vertical="bottom"/>
    </xf>
    <xf borderId="1" fillId="0" fontId="44" numFmtId="1" xfId="0" applyAlignment="1" applyBorder="1" applyFont="1" applyNumberFormat="1">
      <alignment shrinkToFit="0" vertical="bottom" wrapText="0"/>
    </xf>
    <xf borderId="1" fillId="3" fontId="45" numFmtId="1" xfId="0" applyAlignment="1" applyBorder="1" applyFont="1" applyNumberFormat="1">
      <alignment shrinkToFit="0" vertical="bottom" wrapText="0"/>
    </xf>
    <xf borderId="0" fillId="0" fontId="12" numFmtId="164" xfId="0" applyAlignment="1" applyFont="1" applyNumberFormat="1">
      <alignment readingOrder="0"/>
    </xf>
    <xf borderId="0" fillId="0" fontId="46" numFmtId="1" xfId="0" applyAlignment="1" applyFont="1" applyNumberFormat="1">
      <alignment vertical="bottom"/>
    </xf>
    <xf borderId="0" fillId="0" fontId="6" numFmtId="1" xfId="0" applyAlignment="1" applyFont="1" applyNumberFormat="1">
      <alignment horizontal="right" readingOrder="0"/>
    </xf>
    <xf borderId="0" fillId="0" fontId="3" numFmtId="1" xfId="0" applyAlignment="1" applyFont="1" applyNumberFormat="1">
      <alignment vertical="bottom"/>
    </xf>
    <xf borderId="0" fillId="3" fontId="47" numFmtId="1" xfId="0" applyAlignment="1" applyFont="1" applyNumberFormat="1">
      <alignment vertical="bottom"/>
    </xf>
    <xf borderId="0" fillId="0" fontId="6" numFmtId="0" xfId="0" applyAlignment="1" applyFont="1">
      <alignment horizontal="left" readingOrder="0"/>
    </xf>
    <xf borderId="0" fillId="3" fontId="48" numFmtId="1" xfId="0" applyAlignment="1" applyFont="1" applyNumberFormat="1">
      <alignment vertical="bottom"/>
    </xf>
    <xf borderId="0" fillId="3" fontId="49" numFmtId="1" xfId="0" applyAlignment="1" applyFont="1" applyNumberFormat="1">
      <alignment vertical="bottom"/>
    </xf>
    <xf borderId="0" fillId="0" fontId="50" numFmtId="1" xfId="0" applyAlignment="1" applyFont="1" applyNumberFormat="1">
      <alignment readingOrder="0"/>
    </xf>
    <xf borderId="0" fillId="3" fontId="3" numFmtId="164" xfId="0" applyAlignment="1" applyFont="1" applyNumberFormat="1">
      <alignment horizontal="right" vertical="bottom"/>
    </xf>
    <xf borderId="0" fillId="3" fontId="3" numFmtId="1" xfId="0" applyAlignment="1" applyFont="1" applyNumberFormat="1">
      <alignment vertical="bottom"/>
    </xf>
    <xf borderId="0" fillId="0" fontId="3" numFmtId="164" xfId="0" applyAlignment="1" applyFont="1" applyNumberFormat="1">
      <alignment horizontal="right" readingOrder="0"/>
    </xf>
    <xf borderId="0" fillId="0" fontId="51" numFmtId="0" xfId="0" applyAlignment="1" applyFont="1">
      <alignment readingOrder="0"/>
    </xf>
    <xf borderId="0" fillId="4" fontId="6" numFmtId="1" xfId="0" applyFill="1" applyFont="1" applyNumberFormat="1"/>
    <xf borderId="0" fillId="0" fontId="2" numFmtId="0" xfId="0" applyAlignment="1" applyFont="1">
      <alignment vertical="bottom"/>
    </xf>
    <xf borderId="0" fillId="0" fontId="2" numFmtId="0" xfId="0" applyAlignment="1" applyFont="1">
      <alignment horizontal="right" vertical="bottom"/>
    </xf>
    <xf borderId="1" fillId="0" fontId="52" numFmtId="0" xfId="0" applyAlignment="1" applyBorder="1" applyFont="1">
      <alignment shrinkToFit="0" vertical="bottom" wrapText="0"/>
    </xf>
    <xf borderId="1" fillId="0" fontId="2" numFmtId="0" xfId="0" applyAlignment="1" applyBorder="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0" fillId="0" fontId="53" numFmtId="1" xfId="0" applyAlignment="1" applyFont="1" applyNumberFormat="1">
      <alignment vertical="bottom"/>
    </xf>
    <xf borderId="1" fillId="0" fontId="54" numFmtId="1" xfId="0" applyAlignment="1" applyBorder="1" applyFont="1" applyNumberFormat="1">
      <alignment readingOrder="0"/>
    </xf>
    <xf borderId="1" fillId="0" fontId="6" numFmtId="1" xfId="0" applyBorder="1" applyFont="1" applyNumberFormat="1"/>
    <xf borderId="0" fillId="0" fontId="2" numFmtId="0" xfId="0" applyAlignment="1" applyFont="1">
      <alignment shrinkToFit="0" vertical="bottom" wrapText="0"/>
    </xf>
    <xf borderId="1" fillId="0" fontId="55" numFmtId="0" xfId="0" applyAlignment="1" applyBorder="1" applyFont="1">
      <alignment shrinkToFit="0" vertical="bottom" wrapText="0"/>
    </xf>
    <xf borderId="1" fillId="0" fontId="56" numFmtId="0" xfId="0" applyAlignment="1" applyBorder="1" applyFont="1">
      <alignment shrinkToFit="0" vertical="bottom" wrapText="0"/>
    </xf>
    <xf borderId="0" fillId="0" fontId="57" numFmtId="0" xfId="0" applyAlignment="1" applyFont="1">
      <alignment shrinkToFit="0" vertical="bottom" wrapText="0"/>
    </xf>
    <xf borderId="1" fillId="0" fontId="2" numFmtId="0" xfId="0" applyAlignment="1" applyBorder="1" applyFont="1">
      <alignment horizontal="right" vertical="bottom"/>
    </xf>
    <xf borderId="0" fillId="0" fontId="58" numFmtId="1" xfId="0" applyAlignment="1" applyFont="1" applyNumberFormat="1">
      <alignment vertical="bottom"/>
    </xf>
    <xf borderId="1" fillId="0" fontId="59" numFmtId="1" xfId="0" applyAlignment="1" applyBorder="1" applyFont="1" applyNumberFormat="1">
      <alignment shrinkToFit="0" vertical="bottom" wrapText="0"/>
    </xf>
    <xf borderId="0" fillId="0" fontId="60" numFmtId="0" xfId="0" applyAlignment="1" applyFont="1">
      <alignment vertical="bottom"/>
    </xf>
    <xf borderId="1" fillId="0" fontId="61" numFmtId="0" xfId="0" applyAlignment="1" applyBorder="1" applyFont="1">
      <alignment shrinkToFit="0" vertical="bottom" wrapText="0"/>
    </xf>
    <xf borderId="1" fillId="0" fontId="62" numFmtId="0" xfId="0" applyAlignment="1" applyBorder="1" applyFont="1">
      <alignment shrinkToFit="0" vertical="bottom" wrapText="0"/>
    </xf>
    <xf borderId="0" fillId="4" fontId="2" numFmtId="0" xfId="0" applyAlignment="1" applyFont="1">
      <alignment vertical="bottom"/>
    </xf>
    <xf borderId="0" fillId="4" fontId="2" numFmtId="0" xfId="0" applyAlignment="1" applyFont="1">
      <alignment shrinkToFit="0" vertical="bottom" wrapText="0"/>
    </xf>
    <xf borderId="0" fillId="4" fontId="2" numFmtId="164" xfId="0" applyAlignment="1" applyFont="1" applyNumberFormat="1">
      <alignment horizontal="right" vertical="bottom"/>
    </xf>
    <xf borderId="0" fillId="4" fontId="2" numFmtId="0" xfId="0" applyAlignment="1" applyFont="1">
      <alignment vertical="bottom"/>
    </xf>
    <xf borderId="0" fillId="4" fontId="3" numFmtId="1" xfId="0" applyAlignment="1" applyFont="1" applyNumberFormat="1">
      <alignment vertical="bottom"/>
    </xf>
    <xf borderId="0" fillId="4" fontId="2" numFmtId="0" xfId="0" applyAlignment="1" applyFont="1">
      <alignment horizontal="right" vertical="bottom"/>
    </xf>
    <xf borderId="1" fillId="4" fontId="63" numFmtId="0" xfId="0" applyAlignment="1" applyBorder="1" applyFont="1">
      <alignment shrinkToFit="0" vertical="bottom" wrapText="0"/>
    </xf>
    <xf borderId="1" fillId="4" fontId="2" numFmtId="1" xfId="0" applyAlignment="1" applyBorder="1" applyFont="1" applyNumberFormat="1">
      <alignment vertical="bottom"/>
    </xf>
    <xf borderId="0" fillId="5" fontId="64" numFmtId="0" xfId="0" applyAlignment="1" applyFill="1" applyFont="1">
      <alignment readingOrder="0"/>
    </xf>
    <xf borderId="0" fillId="4" fontId="2" numFmtId="1" xfId="0" applyAlignment="1" applyFont="1" applyNumberFormat="1">
      <alignment vertical="bottom"/>
    </xf>
    <xf borderId="0" fillId="4" fontId="2" numFmtId="1" xfId="0" applyAlignment="1" applyFont="1" applyNumberFormat="1">
      <alignment horizontal="right" vertical="bottom"/>
    </xf>
    <xf borderId="1" fillId="4" fontId="65" numFmtId="1" xfId="0" applyAlignment="1" applyBorder="1" applyFont="1" applyNumberFormat="1">
      <alignment shrinkToFit="0" vertical="bottom" wrapText="0"/>
    </xf>
    <xf borderId="0" fillId="4" fontId="6" numFmtId="0" xfId="0" applyFont="1"/>
    <xf borderId="0" fillId="4" fontId="2" numFmtId="1" xfId="0" applyAlignment="1" applyFont="1" applyNumberFormat="1">
      <alignment shrinkToFit="0" vertical="bottom" wrapText="0"/>
    </xf>
    <xf borderId="0" fillId="4" fontId="60" numFmtId="1" xfId="0" applyAlignment="1" applyFont="1" applyNumberFormat="1">
      <alignment vertical="bottom"/>
    </xf>
    <xf borderId="1" fillId="4" fontId="66" numFmtId="1" xfId="0" applyAlignment="1" applyBorder="1" applyFont="1" applyNumberFormat="1">
      <alignment shrinkToFit="0" vertical="bottom" wrapText="0"/>
    </xf>
    <xf borderId="0" fillId="0" fontId="2" numFmtId="1" xfId="0" applyAlignment="1" applyFont="1" applyNumberFormat="1">
      <alignment shrinkToFit="0" vertical="bottom" wrapText="0"/>
    </xf>
    <xf borderId="0" fillId="3" fontId="2" numFmtId="1" xfId="0" applyAlignment="1" applyFont="1" applyNumberFormat="1">
      <alignment vertical="bottom"/>
    </xf>
    <xf borderId="1" fillId="3" fontId="67" numFmtId="1" xfId="0" applyAlignment="1" applyBorder="1" applyFont="1" applyNumberFormat="1">
      <alignment shrinkToFit="0" vertical="bottom" wrapText="0"/>
    </xf>
    <xf borderId="0" fillId="0" fontId="60" numFmtId="1" xfId="0" applyAlignment="1" applyFont="1" applyNumberFormat="1">
      <alignment vertical="bottom"/>
    </xf>
    <xf borderId="1" fillId="0" fontId="68" numFmtId="1" xfId="0" applyAlignment="1" applyBorder="1" applyFont="1" applyNumberFormat="1">
      <alignment shrinkToFit="0" vertical="bottom" wrapText="0"/>
    </xf>
    <xf borderId="1" fillId="4" fontId="2" numFmtId="1" xfId="0" applyAlignment="1" applyBorder="1" applyFont="1" applyNumberFormat="1">
      <alignment shrinkToFit="0" vertical="bottom" wrapText="0"/>
    </xf>
    <xf borderId="1" fillId="4" fontId="2" numFmtId="0" xfId="0" applyAlignment="1" applyBorder="1" applyFont="1">
      <alignment vertical="bottom"/>
    </xf>
    <xf borderId="1" fillId="4" fontId="69" numFmtId="1" xfId="0" applyAlignment="1" applyBorder="1" applyFont="1" applyNumberFormat="1">
      <alignment shrinkToFit="0" vertical="bottom" wrapText="0"/>
    </xf>
    <xf borderId="0" fillId="6" fontId="70" numFmtId="1" xfId="0" applyAlignment="1" applyFill="1" applyFont="1" applyNumberFormat="1">
      <alignment shrinkToFit="0" vertical="bottom" wrapText="0"/>
    </xf>
    <xf borderId="1" fillId="0" fontId="71" numFmtId="1" xfId="0" applyAlignment="1" applyBorder="1" applyFont="1" applyNumberFormat="1">
      <alignment shrinkToFit="0" vertical="bottom" wrapText="0"/>
    </xf>
    <xf borderId="1" fillId="0" fontId="72" numFmtId="1" xfId="0" applyAlignment="1" applyBorder="1" applyFont="1" applyNumberFormat="1">
      <alignment shrinkToFit="0" vertical="bottom" wrapText="0"/>
    </xf>
    <xf borderId="0" fillId="0" fontId="73" numFmtId="1" xfId="0" applyAlignment="1" applyFont="1" applyNumberFormat="1">
      <alignment vertical="bottom"/>
    </xf>
    <xf borderId="1" fillId="5" fontId="74" numFmtId="1" xfId="0" applyAlignment="1" applyBorder="1" applyFont="1" applyNumberFormat="1">
      <alignment shrinkToFit="0" vertical="bottom" wrapText="0"/>
    </xf>
    <xf borderId="1" fillId="0" fontId="73" numFmtId="1" xfId="0" applyAlignment="1" applyBorder="1" applyFont="1" applyNumberFormat="1">
      <alignment shrinkToFit="0" vertical="bottom" wrapText="0"/>
    </xf>
    <xf borderId="0" fillId="4" fontId="2" numFmtId="1" xfId="0" applyAlignment="1" applyFont="1" applyNumberFormat="1">
      <alignment horizontal="right" readingOrder="0" vertical="bottom"/>
    </xf>
    <xf borderId="0" fillId="4" fontId="2" numFmtId="1" xfId="0" applyAlignment="1" applyFont="1" applyNumberFormat="1">
      <alignment readingOrder="0" vertical="bottom"/>
    </xf>
    <xf borderId="1" fillId="4" fontId="2" numFmtId="0" xfId="0" applyAlignment="1" applyBorder="1" applyFont="1">
      <alignment shrinkToFit="0" vertical="bottom" wrapText="0"/>
    </xf>
    <xf borderId="0" fillId="0" fontId="75" numFmtId="164" xfId="0" applyAlignment="1" applyFont="1" applyNumberFormat="1">
      <alignment horizontal="right" readingOrder="0" vertical="bottom"/>
    </xf>
    <xf borderId="0" fillId="0" fontId="76" numFmtId="0" xfId="0" applyAlignment="1" applyFont="1">
      <alignment horizontal="right" readingOrder="0" shrinkToFit="0" vertical="bottom" wrapText="0"/>
    </xf>
    <xf borderId="0" fillId="0" fontId="77" numFmtId="0" xfId="0" applyAlignment="1" applyFont="1">
      <alignment readingOrder="0"/>
    </xf>
    <xf borderId="0" fillId="0" fontId="78" numFmtId="0" xfId="0" applyAlignment="1" applyFont="1">
      <alignment readingOrder="0"/>
    </xf>
    <xf borderId="0" fillId="0" fontId="79" numFmtId="0" xfId="0" applyAlignment="1" applyFont="1">
      <alignment horizontal="right" readingOrder="0" shrinkToFit="0" vertical="bottom" wrapText="0"/>
    </xf>
    <xf borderId="0" fillId="0" fontId="12" numFmtId="0" xfId="0" applyAlignment="1" applyFont="1">
      <alignment readingOrder="0"/>
    </xf>
    <xf borderId="0" fillId="0" fontId="80" numFmtId="0" xfId="0" applyAlignment="1" applyFont="1">
      <alignment readingOrder="0"/>
    </xf>
    <xf borderId="0" fillId="0" fontId="80" numFmtId="0" xfId="0" applyFont="1"/>
    <xf borderId="0" fillId="0" fontId="12" numFmtId="0" xfId="0" applyAlignment="1" applyFont="1">
      <alignment horizontal="right"/>
    </xf>
    <xf borderId="0" fillId="0" fontId="81" numFmtId="0" xfId="0" applyAlignment="1" applyFont="1">
      <alignment readingOrder="0"/>
    </xf>
    <xf borderId="0" fillId="0" fontId="3" numFmtId="0" xfId="0" applyAlignment="1" applyFont="1">
      <alignment horizontal="left" readingOrder="0"/>
    </xf>
    <xf borderId="0" fillId="0" fontId="0" numFmtId="0" xfId="0" applyAlignment="1" applyFont="1">
      <alignment readingOrder="0"/>
    </xf>
    <xf borderId="0" fillId="0" fontId="82" numFmtId="0" xfId="0" applyAlignment="1" applyFont="1">
      <alignment readingOrder="0"/>
    </xf>
    <xf borderId="0" fillId="0" fontId="83" numFmtId="0" xfId="0" applyAlignment="1" applyFont="1">
      <alignment readingOrder="0"/>
    </xf>
    <xf borderId="0" fillId="0" fontId="84" numFmtId="0" xfId="0" applyAlignment="1" applyFont="1">
      <alignment readingOrder="0"/>
    </xf>
    <xf borderId="0" fillId="0" fontId="85" numFmtId="1" xfId="0" applyAlignment="1" applyFont="1" applyNumberFormat="1">
      <alignment readingOrder="0"/>
    </xf>
    <xf borderId="0" fillId="0" fontId="12" numFmtId="0" xfId="0" applyAlignment="1" applyFont="1">
      <alignment readingOrder="0"/>
    </xf>
    <xf borderId="0" fillId="0" fontId="6" numFmtId="0" xfId="0" applyAlignment="1" applyFont="1">
      <alignment readingOrder="0"/>
    </xf>
    <xf borderId="0" fillId="0" fontId="86" numFmtId="0" xfId="0" applyAlignment="1" applyFont="1">
      <alignment readingOrder="0"/>
    </xf>
    <xf borderId="0" fillId="0" fontId="2" numFmtId="0" xfId="0" applyAlignment="1" applyFont="1">
      <alignment horizontal="right" vertical="bottom"/>
    </xf>
    <xf borderId="0" fillId="0" fontId="8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twitter.com/DSA_Dayton/status/1146098392994582528" TargetMode="External"/><Relationship Id="rId190" Type="http://schemas.openxmlformats.org/officeDocument/2006/relationships/hyperlink" Target="https://www.usatoday.com/story/news/nation/2019/07/06/white-nationalist-linked-proud-boys-outnumbered-counter-protesters/1661585001/" TargetMode="External"/><Relationship Id="rId42" Type="http://schemas.openxmlformats.org/officeDocument/2006/relationships/hyperlink" Target="https://twitter.com/texasdawn543/status/1146102167012614146" TargetMode="External"/><Relationship Id="rId41" Type="http://schemas.openxmlformats.org/officeDocument/2006/relationships/hyperlink" Target="https://twitter.com/ErinnKTaylor/status/1146108257922158593" TargetMode="External"/><Relationship Id="rId44" Type="http://schemas.openxmlformats.org/officeDocument/2006/relationships/hyperlink" Target="https://twitter.com/MicheleBrazelt1/status/1146102199543574528" TargetMode="External"/><Relationship Id="rId194" Type="http://schemas.openxmlformats.org/officeDocument/2006/relationships/hyperlink" Target="https://dcist.com/story/19/07/03/far-right-groups-including-the-proud-boys-are-rallying-in-d-c-this-weekend/" TargetMode="External"/><Relationship Id="rId43" Type="http://schemas.openxmlformats.org/officeDocument/2006/relationships/hyperlink" Target="https://twitter.com/suzuhiggins/status/1146135699395006464" TargetMode="External"/><Relationship Id="rId193" Type="http://schemas.openxmlformats.org/officeDocument/2006/relationships/hyperlink" Target="https://nam01.safelinks.protection.outlook.com/?url=https%3A%2F%2Fthinkprogress.org%2Fproud-boys-far-right-free-speech-rally-dc-july-fourth-weekend%2F&amp;data=02%7C01%7Cjeremy.pressman%40uconn.edu%7C7d734c38bfa14df42b1d08d701b8782f%7C17f1a87e2a254eaab9df9d439034b080%7C0%7C0%7C636979764112564719&amp;sdata=7TobLKU9OwUmIMVfiUMQ%2F0krQdcNgcnc3MMLLl2LARw%3D&amp;reserved=0" TargetMode="External"/><Relationship Id="rId46" Type="http://schemas.openxmlformats.org/officeDocument/2006/relationships/hyperlink" Target="https://twitter.com/R8derMike/status/1146187068499877888" TargetMode="External"/><Relationship Id="rId192" Type="http://schemas.openxmlformats.org/officeDocument/2006/relationships/hyperlink" Target="https://dcist.com/story/19/07/03/far-right-groups-including-the-proud-boys-are-rallying-in-d-c-this-weekend/" TargetMode="External"/><Relationship Id="rId45" Type="http://schemas.openxmlformats.org/officeDocument/2006/relationships/hyperlink" Target="https://twitter.com/SethSchori/status/1146100482471026688" TargetMode="External"/><Relationship Id="rId191" Type="http://schemas.openxmlformats.org/officeDocument/2006/relationships/hyperlink" Target="https://nam01.safelinks.protection.outlook.com/?url=https%3A%2F%2Fthinkprogress.org%2Fproud-boys-far-right-free-speech-rally-dc-july-fourth-weekend%2F&amp;data=02%7C01%7Cjeremy.pressman%40uconn.edu%7C7d734c38bfa14df42b1d08d701b8782f%7C17f1a87e2a254eaab9df9d439034b080%7C0%7C0%7C636979764112554722&amp;sdata=aYeZeoPTDtEDZNIAVEW60kIC5g06d%2BZOmlA2i2ClNQE%3D&amp;reserved=0" TargetMode="External"/><Relationship Id="rId48" Type="http://schemas.openxmlformats.org/officeDocument/2006/relationships/hyperlink" Target="https://twitter.com/mattjdeen/status/1146231860529422338" TargetMode="External"/><Relationship Id="rId187" Type="http://schemas.openxmlformats.org/officeDocument/2006/relationships/hyperlink" Target="https://twitter.com/in_la_lucha/status/1147169643058094080" TargetMode="External"/><Relationship Id="rId47" Type="http://schemas.openxmlformats.org/officeDocument/2006/relationships/hyperlink" Target="https://twitter.com/sergiosiano92/status/1146095276534489089" TargetMode="External"/><Relationship Id="rId186" Type="http://schemas.openxmlformats.org/officeDocument/2006/relationships/hyperlink" Target="https://nam01.safelinks.protection.outlook.com/?url=https%3A%2F%2Fthehill.com%2Fhomenews%2Fhouse%2F451763-anti-ice-protesters-demonstrate-outside-pelosis-office&amp;data=02%7C01%7Cjeremy.pressman%40uconn.edu%7C7d734c38bfa14df42b1d08d701b8782f%7C17f1a87e2a254eaab9df9d439034b080%7C0%7C0%7C636979764112554722&amp;sdata=Ig%2FGWdQq%2BHOHfjipnTGQBuRxepOixi3eEfy7og7Kb24%3D&amp;reserved=0" TargetMode="External"/><Relationship Id="rId185" Type="http://schemas.openxmlformats.org/officeDocument/2006/relationships/hyperlink" Target="https://twitter.com/CREDOMobile/status/1147175865622695937" TargetMode="External"/><Relationship Id="rId49" Type="http://schemas.openxmlformats.org/officeDocument/2006/relationships/hyperlink" Target="https://twitter.com/RonWyden/status/1146188872214183938" TargetMode="External"/><Relationship Id="rId184" Type="http://schemas.openxmlformats.org/officeDocument/2006/relationships/hyperlink" Target="https://nam01.safelinks.protection.outlook.com/?url=http%3A%2F%2Fwww.wfmj.com%2Fstory%2F40745169%2Fyoungstown-families-protest-family-separation-at-us-border&amp;data=02%7C01%7Cjeremy.pressman%40uconn.edu%7Cc9d4baacef964b5a0d0d08d701ac2ec5%7C17f1a87e2a254eaab9df9d439034b080%7C0%7C0%7C636979711342314480&amp;sdata=28rVJ%2BxI7DKmRL2u%2BEo%2BzbOYX50762hTtg7I4roZ8dk%3D&amp;reserved=0" TargetMode="External"/><Relationship Id="rId189" Type="http://schemas.openxmlformats.org/officeDocument/2006/relationships/hyperlink" Target="https://twitter.com/KellyAvellino/status/1147651780899233792" TargetMode="External"/><Relationship Id="rId188" Type="http://schemas.openxmlformats.org/officeDocument/2006/relationships/hyperlink" Target="https://nam01.safelinks.protection.outlook.com/?url=https%3A%2F%2Fwww.nbcphiladelphia.com%2Fnews%2Flocal%2FPhilly-Community-Protests-Plans-to-Build-Gas-Plant-in-Their-Neighborhood_Philadelphia-512202572.html&amp;data=02%7C01%7Cjeremy.pressman%40uconn.edu%7C7d734c38bfa14df42b1d08d701b8782f%7C17f1a87e2a254eaab9df9d439034b080%7C0%7C0%7C636979764112554722&amp;sdata=idXSgk32bTSx2onSsvnhLKRwN0XjlE8MRO7y%2BEM%2BMjo%3D&amp;reserved=0" TargetMode="External"/><Relationship Id="rId31" Type="http://schemas.openxmlformats.org/officeDocument/2006/relationships/hyperlink" Target="https://twitter.com/codyboteler/status/1146091412389339136" TargetMode="External"/><Relationship Id="rId30" Type="http://schemas.openxmlformats.org/officeDocument/2006/relationships/hyperlink" Target="https://twitter.com/trenchologist/status/1146174254649659393" TargetMode="External"/><Relationship Id="rId33" Type="http://schemas.openxmlformats.org/officeDocument/2006/relationships/hyperlink" Target="https://twitter.com/VaniaAdasme/status/1146090366384451585" TargetMode="External"/><Relationship Id="rId183" Type="http://schemas.openxmlformats.org/officeDocument/2006/relationships/hyperlink" Target="https://ktla.com/2019/07/04/protesters-clash-after-american-flag-burned-outside-white-house-on-july-4th/" TargetMode="External"/><Relationship Id="rId32" Type="http://schemas.openxmlformats.org/officeDocument/2006/relationships/hyperlink" Target="https://www.providencejournal.com/news/20190702/18-arrested-in-never-again-protest-of-wyatts-ice-role" TargetMode="External"/><Relationship Id="rId182" Type="http://schemas.openxmlformats.org/officeDocument/2006/relationships/hyperlink" Target="https://www.usatoday.com/story/news/politics/2019/07/04/independence-day-flag-burning-leads-scuffle-near-white-house/1652121001/" TargetMode="External"/><Relationship Id="rId35" Type="http://schemas.openxmlformats.org/officeDocument/2006/relationships/hyperlink" Target="https://www.kbia.org/post/dozens-turn-out-detention-center-protest-columbia" TargetMode="External"/><Relationship Id="rId181" Type="http://schemas.openxmlformats.org/officeDocument/2006/relationships/hyperlink" Target="https://twitter.com/aletweetsnews/status/1146944633206923265" TargetMode="External"/><Relationship Id="rId34" Type="http://schemas.openxmlformats.org/officeDocument/2006/relationships/hyperlink" Target="https://twitter.com/CareSaysSo/status/1146184053776879616" TargetMode="External"/><Relationship Id="rId180" Type="http://schemas.openxmlformats.org/officeDocument/2006/relationships/hyperlink" Target="https://ktla.com/2019/07/04/protesters-clash-after-american-flag-burned-outside-white-house-on-july-4th/" TargetMode="External"/><Relationship Id="rId37" Type="http://schemas.openxmlformats.org/officeDocument/2006/relationships/hyperlink" Target="https://twitter.com/Cati_Fu/status/1146171070975598592" TargetMode="External"/><Relationship Id="rId176" Type="http://schemas.openxmlformats.org/officeDocument/2006/relationships/hyperlink" Target="https://pix11.com/2019/07/04/parkland-parents-stage-4th-of-july-march-on-trump-tower/" TargetMode="External"/><Relationship Id="rId36" Type="http://schemas.openxmlformats.org/officeDocument/2006/relationships/hyperlink" Target="https://twitter.com/CloudRunner666/status/1146189543097479173" TargetMode="External"/><Relationship Id="rId175" Type="http://schemas.openxmlformats.org/officeDocument/2006/relationships/hyperlink" Target="https://twitter.com/DeneenMelody/status/1146457135531745280" TargetMode="External"/><Relationship Id="rId39" Type="http://schemas.openxmlformats.org/officeDocument/2006/relationships/hyperlink" Target="https://twitter.com/FF_I_YOLO/status/1146189953916735489" TargetMode="External"/><Relationship Id="rId174" Type="http://schemas.openxmlformats.org/officeDocument/2006/relationships/hyperlink" Target="https://nam01.safelinks.protection.outlook.com/?url=http%3A%2F%2Fwww.fightbacknews.org%2F2019%2F7%2F5%2Fover-1000-union-educators-protest-houston-detention-center&amp;data=02%7C01%7Cjeremy.pressman%40uconn.edu%7C7d734c38bfa14df42b1d08d701b8782f%7C17f1a87e2a254eaab9df9d439034b080%7C0%7C0%7C636979764112544730&amp;sdata=CmyuSRg0%2BSS%2BYiQwmm3F4ThZNDAqJbdiM%2BrxvT1q32I%3D&amp;reserved=0" TargetMode="External"/><Relationship Id="rId38" Type="http://schemas.openxmlformats.org/officeDocument/2006/relationships/hyperlink" Target="https://twitter.com/inclusionchick/status/1146166538367410176" TargetMode="External"/><Relationship Id="rId173" Type="http://schemas.openxmlformats.org/officeDocument/2006/relationships/hyperlink" Target="https://www.gainesvilletimes.com/news/why-protesters-filled-gainesville-square-july-4/" TargetMode="External"/><Relationship Id="rId179" Type="http://schemas.openxmlformats.org/officeDocument/2006/relationships/hyperlink" Target="https://www.inquirer.com/news/philadelphia/fourth-of-july-parade-protest-immigration-policy-ice-20190704.html" TargetMode="External"/><Relationship Id="rId178" Type="http://schemas.openxmlformats.org/officeDocument/2006/relationships/hyperlink" Target="https://www.facebook.com/events/1086364868233035/" TargetMode="External"/><Relationship Id="rId177" Type="http://schemas.openxmlformats.org/officeDocument/2006/relationships/hyperlink" Target="https://twitter.com/NeverAgainActn/status/1146401540661567488" TargetMode="External"/><Relationship Id="rId20" Type="http://schemas.openxmlformats.org/officeDocument/2006/relationships/hyperlink" Target="https://twitter.com/BostonGlobe/status/1146184896500686848" TargetMode="External"/><Relationship Id="rId22" Type="http://schemas.openxmlformats.org/officeDocument/2006/relationships/hyperlink" Target="https://www.nbcboston.com/news/local/Hundreds-March-Through-Boston-to-Protest-ICE-US-Immigration-512143991.html" TargetMode="External"/><Relationship Id="rId21" Type="http://schemas.openxmlformats.org/officeDocument/2006/relationships/hyperlink" Target="https://twitter.com/schock/status/1146176647441395712" TargetMode="External"/><Relationship Id="rId24" Type="http://schemas.openxmlformats.org/officeDocument/2006/relationships/hyperlink" Target="https://www.bradenton.com/news/local/article232187192.html" TargetMode="External"/><Relationship Id="rId23" Type="http://schemas.openxmlformats.org/officeDocument/2006/relationships/hyperlink" Target="https://www.bradenton.com/news/local/article232187192.html" TargetMode="External"/><Relationship Id="rId26" Type="http://schemas.openxmlformats.org/officeDocument/2006/relationships/hyperlink" Target="https://twitter.com/WhereAreTheChi5/status/1146240782921158656" TargetMode="External"/><Relationship Id="rId25" Type="http://schemas.openxmlformats.org/officeDocument/2006/relationships/hyperlink" Target="https://twitter.com/alexwilliams93/status/1146180462831792129" TargetMode="External"/><Relationship Id="rId28" Type="http://schemas.openxmlformats.org/officeDocument/2006/relationships/hyperlink" Target="https://twitter.com/BrookeNadell/status/1146087615449509888" TargetMode="External"/><Relationship Id="rId27" Type="http://schemas.openxmlformats.org/officeDocument/2006/relationships/hyperlink" Target="https://twitter.com/KrisAnkarlo/status/1146150272604893184" TargetMode="External"/><Relationship Id="rId29" Type="http://schemas.openxmlformats.org/officeDocument/2006/relationships/hyperlink" Target="https://vtdigger.org/2019/07/02/close-the-camps-protest-floods-church-street/?utm_source=twitter&amp;utm_medium=Social&amp;utm_campaign=SocialWarfare" TargetMode="External"/><Relationship Id="rId11" Type="http://schemas.openxmlformats.org/officeDocument/2006/relationships/hyperlink" Target="https://twitter.com/austinatlanta/status/1146091043206643713" TargetMode="External"/><Relationship Id="rId10" Type="http://schemas.openxmlformats.org/officeDocument/2006/relationships/hyperlink" Target="https://twitter.com/indivisible9IL/status/1146104372801232897" TargetMode="External"/><Relationship Id="rId13" Type="http://schemas.openxmlformats.org/officeDocument/2006/relationships/hyperlink" Target="https://www.statesman.com/news/20190702/update-nearly-300-rally-in-austin-to-close-border-detention-centers-in-nationwide-protest?nocache=1" TargetMode="External"/><Relationship Id="rId12" Type="http://schemas.openxmlformats.org/officeDocument/2006/relationships/hyperlink" Target="https://twitter.com/YRUMarchingTX/status/1146097051945619456" TargetMode="External"/><Relationship Id="rId15" Type="http://schemas.openxmlformats.org/officeDocument/2006/relationships/hyperlink" Target="https://twitter.com/JanetRWeil/status/1146134120394739712" TargetMode="External"/><Relationship Id="rId198" Type="http://schemas.openxmlformats.org/officeDocument/2006/relationships/hyperlink" Target="https://twitter.com/ConMijente/status/1146126351348355072" TargetMode="External"/><Relationship Id="rId14" Type="http://schemas.openxmlformats.org/officeDocument/2006/relationships/hyperlink" Target="https://twitter.com/marymhuber/status/1146100220838551552" TargetMode="External"/><Relationship Id="rId197" Type="http://schemas.openxmlformats.org/officeDocument/2006/relationships/hyperlink" Target="https://twitter.com/FDNMPolitics/status/1148344106017361920" TargetMode="External"/><Relationship Id="rId17" Type="http://schemas.openxmlformats.org/officeDocument/2006/relationships/hyperlink" Target="https://twitter.com/RunningRedNB/status/1146171223346491395" TargetMode="External"/><Relationship Id="rId196" Type="http://schemas.openxmlformats.org/officeDocument/2006/relationships/hyperlink" Target="https://twitter.com/FDNMPolitics/status/1148330919478124545" TargetMode="External"/><Relationship Id="rId16" Type="http://schemas.openxmlformats.org/officeDocument/2006/relationships/hyperlink" Target="https://twitter.com/SocialWorkItOut/status/1146170034114482177" TargetMode="External"/><Relationship Id="rId195" Type="http://schemas.openxmlformats.org/officeDocument/2006/relationships/hyperlink" Target="https://nam01.safelinks.protection.outlook.com/?url=https%3A%2F%2Fwww.wivb.com%2Fnews%2Fspot-protest-planned-for-elmwood-ave-location-on-saturday%2F&amp;data=02%7C01%7Cjeremy.pressman%40uconn.edu%7C7d734c38bfa14df42b1d08d701b8782f%7C17f1a87e2a254eaab9df9d439034b080%7C0%7C0%7C636979764112564719&amp;sdata=wjmN%2BmhVlEYC2dU48%2Bv5YqY7vSCq4noQtM5hlqTphys%3D&amp;reserved=0" TargetMode="External"/><Relationship Id="rId19" Type="http://schemas.openxmlformats.org/officeDocument/2006/relationships/hyperlink" Target="https://twitter.com/JoyceWhiteVance/status/1146101753059979265" TargetMode="External"/><Relationship Id="rId18" Type="http://schemas.openxmlformats.org/officeDocument/2006/relationships/hyperlink" Target="https://twitter.com/TylerKalahar/status/1146186275277459459" TargetMode="External"/><Relationship Id="rId199" Type="http://schemas.openxmlformats.org/officeDocument/2006/relationships/hyperlink" Target="http://www.newsminer.com/news/alaska_news/divided-alaska-legislature-convenes-session-in-cities/article_df836392-36f7-510c-a599-4e31ee79bf2c.html" TargetMode="External"/><Relationship Id="rId84" Type="http://schemas.openxmlformats.org/officeDocument/2006/relationships/hyperlink" Target="https://twitter.com/B52Malmet/status/1146096539888181253" TargetMode="External"/><Relationship Id="rId83" Type="http://schemas.openxmlformats.org/officeDocument/2006/relationships/hyperlink" Target="https://twitter.com/RevMelanieNOLA/status/1146105056594419714" TargetMode="External"/><Relationship Id="rId86" Type="http://schemas.openxmlformats.org/officeDocument/2006/relationships/hyperlink" Target="https://twitter.com/RevJacquiLewis/status/1146193768766464000" TargetMode="External"/><Relationship Id="rId85" Type="http://schemas.openxmlformats.org/officeDocument/2006/relationships/hyperlink" Target="https://twitter.com/B52Malmet/status/1146173013441884161" TargetMode="External"/><Relationship Id="rId88" Type="http://schemas.openxmlformats.org/officeDocument/2006/relationships/hyperlink" Target="https://www.wendybrandes.com/blog/2019/07/closethecamps-take-to-the-streets-on-july-2/" TargetMode="External"/><Relationship Id="rId150" Type="http://schemas.openxmlformats.org/officeDocument/2006/relationships/hyperlink" Target="https://twitter.com/BonniBK/status/1145815288681848832" TargetMode="External"/><Relationship Id="rId271" Type="http://schemas.openxmlformats.org/officeDocument/2006/relationships/hyperlink" Target="https://nam01.safelinks.protection.outlook.com/?url=https%3A%2F%2Fwww.heraldandnews.com%2Fklamath%2Fimmigration-vigil-draws-supporters-protesters%2Farticle_520c9d5e-c2f8-5a4b-971e-7356046d14a1.html&amp;data=02%7C01%7Cjeremy.pressman%40uconn.edu%7C3813534985da4a28272908d70c03b0d1%7C17f1a87e2a254eaab9df9d439034b080%7C0%7C0%7C636991082320885107&amp;sdata=0Pj%2FTP%2FUZ51GburdKUXCQc9N%2FeOkZ8uYHGsezSNq9L8%3D&amp;reserved=0" TargetMode="External"/><Relationship Id="rId87" Type="http://schemas.openxmlformats.org/officeDocument/2006/relationships/hyperlink" Target="https://twitter.com/WritingLiYakira/status/1146113116150910977" TargetMode="External"/><Relationship Id="rId270" Type="http://schemas.openxmlformats.org/officeDocument/2006/relationships/hyperlink" Target="https://nam01.safelinks.protection.outlook.com/?url=https%3A%2F%2Fwww.heraldandnews.com%2Fklamath%2Fimmigration-vigil-draws-supporters-protesters%2Farticle_520c9d5e-c2f8-5a4b-971e-7356046d14a1.html&amp;data=02%7C01%7Cjeremy.pressman%40uconn.edu%7C3813534985da4a28272908d70c03b0d1%7C17f1a87e2a254eaab9df9d439034b080%7C0%7C0%7C636991082320885107&amp;sdata=0Pj%2FTP%2FUZ51GburdKUXCQc9N%2FeOkZ8uYHGsezSNq9L8%3D&amp;reserved=0" TargetMode="External"/><Relationship Id="rId89" Type="http://schemas.openxmlformats.org/officeDocument/2006/relationships/hyperlink" Target="https://twitter.com/mcnelis/status/1146131054048055296" TargetMode="External"/><Relationship Id="rId80" Type="http://schemas.openxmlformats.org/officeDocument/2006/relationships/hyperlink" Target="https://twitter.com/IndivisiMorris/status/1146211273824231424" TargetMode="External"/><Relationship Id="rId82" Type="http://schemas.openxmlformats.org/officeDocument/2006/relationships/hyperlink" Target="https://twitter.com/caro_88_/status/1146407587002441728" TargetMode="External"/><Relationship Id="rId81" Type="http://schemas.openxmlformats.org/officeDocument/2006/relationships/hyperlink" Target="https://www.stevenscountytimes.com/news/4632972-morris-protesters-join-nationwide-rally-against-ice-detention-centers" TargetMode="External"/><Relationship Id="rId1" Type="http://schemas.openxmlformats.org/officeDocument/2006/relationships/comments" Target="../comments1.xml"/><Relationship Id="rId2" Type="http://schemas.openxmlformats.org/officeDocument/2006/relationships/hyperlink" Target="https://twitter.com/caroltx26/status/1145695435522301952" TargetMode="External"/><Relationship Id="rId3" Type="http://schemas.openxmlformats.org/officeDocument/2006/relationships/hyperlink" Target="https://twitter.com/KatzOnEarth/status/1145773879849365512" TargetMode="External"/><Relationship Id="rId149" Type="http://schemas.openxmlformats.org/officeDocument/2006/relationships/hyperlink" Target="https://twitter.com/UndcoverVampire/status/1146394689962217472" TargetMode="External"/><Relationship Id="rId4" Type="http://schemas.openxmlformats.org/officeDocument/2006/relationships/hyperlink" Target="https://twitter.com/BPEricAdams/status/1145822476246630404" TargetMode="External"/><Relationship Id="rId148" Type="http://schemas.openxmlformats.org/officeDocument/2006/relationships/hyperlink" Target="https://twitter.com/vanitaguptaCR/status/1146197898910208002" TargetMode="External"/><Relationship Id="rId269" Type="http://schemas.openxmlformats.org/officeDocument/2006/relationships/hyperlink" Target="https://www.nbcnews.com/news/us-news/never-again-means-close-camps-jews-protest-ice-across-country-n1029386" TargetMode="External"/><Relationship Id="rId9" Type="http://schemas.openxmlformats.org/officeDocument/2006/relationships/hyperlink" Target="https://twitter.com/officergleason/status/1146109494973337602" TargetMode="External"/><Relationship Id="rId143" Type="http://schemas.openxmlformats.org/officeDocument/2006/relationships/hyperlink" Target="https://twitter.com/patticrane/status/1146095229897859074" TargetMode="External"/><Relationship Id="rId264" Type="http://schemas.openxmlformats.org/officeDocument/2006/relationships/hyperlink" Target="https://www.facebook.com/events/2084548085172315/" TargetMode="External"/><Relationship Id="rId142" Type="http://schemas.openxmlformats.org/officeDocument/2006/relationships/hyperlink" Target="https://twitter.com/search?q=%23Indivisible" TargetMode="External"/><Relationship Id="rId263" Type="http://schemas.openxmlformats.org/officeDocument/2006/relationships/hyperlink" Target="https://www.kiro7.com/news/local/rallies-planned-in-protest-of-amazon-on-annual-prime-day-including-at-seattle-headquarters/967052109" TargetMode="External"/><Relationship Id="rId141" Type="http://schemas.openxmlformats.org/officeDocument/2006/relationships/hyperlink" Target="https://twitter.com/kmarcuswrites/status/1146184713608056832" TargetMode="External"/><Relationship Id="rId262" Type="http://schemas.openxmlformats.org/officeDocument/2006/relationships/hyperlink" Target="https://www.kiro7.com/news/local/rallies-planned-in-protest-of-amazon-on-annual-prime-day-including-at-seattle-headquarters/967052109" TargetMode="External"/><Relationship Id="rId140" Type="http://schemas.openxmlformats.org/officeDocument/2006/relationships/hyperlink" Target="https://twitter.com/RickKosan/status/1146089238968098819" TargetMode="External"/><Relationship Id="rId261" Type="http://schemas.openxmlformats.org/officeDocument/2006/relationships/hyperlink" Target="https://www.kron4.com/news/bay-area/san-francisco-activists-protest-amazon-citing-ties-to-federal-immigration-officials/" TargetMode="External"/><Relationship Id="rId5" Type="http://schemas.openxmlformats.org/officeDocument/2006/relationships/hyperlink" Target="https://twitter.com/BPEricAdams/status/1145822476246630404" TargetMode="External"/><Relationship Id="rId147" Type="http://schemas.openxmlformats.org/officeDocument/2006/relationships/hyperlink" Target="https://twitter.com/lauriejwolfe/status/1146259214580367360" TargetMode="External"/><Relationship Id="rId268" Type="http://schemas.openxmlformats.org/officeDocument/2006/relationships/hyperlink" Target="https://www.dailyinterlake.com/local_news/20190719/tuesday_resist_trump_rallies_part_of_national_moveon_movement" TargetMode="External"/><Relationship Id="rId6" Type="http://schemas.openxmlformats.org/officeDocument/2006/relationships/hyperlink" Target="http://abolition.org/fastandvigil/index.html" TargetMode="External"/><Relationship Id="rId146" Type="http://schemas.openxmlformats.org/officeDocument/2006/relationships/hyperlink" Target="https://twitter.com/lauriejwolfe/status/1146258742775668736" TargetMode="External"/><Relationship Id="rId267" Type="http://schemas.openxmlformats.org/officeDocument/2006/relationships/hyperlink" Target="https://twitter.com/danielalapidous/status/1151188281733681153" TargetMode="External"/><Relationship Id="rId7" Type="http://schemas.openxmlformats.org/officeDocument/2006/relationships/hyperlink" Target="https://twitter.com/persiancowboy/status/1145818328587546624" TargetMode="External"/><Relationship Id="rId145" Type="http://schemas.openxmlformats.org/officeDocument/2006/relationships/hyperlink" Target="https://twitter.com/sylviatx/status/1146130148980338688" TargetMode="External"/><Relationship Id="rId266" Type="http://schemas.openxmlformats.org/officeDocument/2006/relationships/hyperlink" Target="https://twitter.com/tigerbeat/status/1150852908327395328" TargetMode="External"/><Relationship Id="rId8" Type="http://schemas.openxmlformats.org/officeDocument/2006/relationships/hyperlink" Target="https://twitter.com/RonSchuck1/status/1146134021518368768" TargetMode="External"/><Relationship Id="rId144" Type="http://schemas.openxmlformats.org/officeDocument/2006/relationships/hyperlink" Target="https://www.hub-la.com/news/protests-demanding-closure-of-migrant-detention-camps-scheduled-for-southland/" TargetMode="External"/><Relationship Id="rId265" Type="http://schemas.openxmlformats.org/officeDocument/2006/relationships/hyperlink" Target="http://www.startribune.com/100-plus-people-protest-st-louis-park-s-decision-to-nix-the-pledge-of-allegiance/512757582/" TargetMode="External"/><Relationship Id="rId73" Type="http://schemas.openxmlformats.org/officeDocument/2006/relationships/hyperlink" Target="https://twitter.com/dazyjane410/status/1146096358014816256" TargetMode="External"/><Relationship Id="rId72" Type="http://schemas.openxmlformats.org/officeDocument/2006/relationships/hyperlink" Target="https://twitter.com/EsqPhillips/status/1146074059471540226" TargetMode="External"/><Relationship Id="rId75" Type="http://schemas.openxmlformats.org/officeDocument/2006/relationships/hyperlink" Target="https://twitter.com/voces_milwaukee/status/1146102943583789057" TargetMode="External"/><Relationship Id="rId74" Type="http://schemas.openxmlformats.org/officeDocument/2006/relationships/hyperlink" Target="https://twitter.com/jimbretzke/status/1146105771861696518" TargetMode="External"/><Relationship Id="rId77" Type="http://schemas.openxmlformats.org/officeDocument/2006/relationships/hyperlink" Target="https://twitter.com/IndivisibleRVC/status/1146138423608188928" TargetMode="External"/><Relationship Id="rId260" Type="http://schemas.openxmlformats.org/officeDocument/2006/relationships/hyperlink" Target="https://www.kiro7.com/news/local/rallies-planned-in-protest-of-amazon-on-annual-prime-day-including-at-seattle-headquarters/967052109" TargetMode="External"/><Relationship Id="rId76" Type="http://schemas.openxmlformats.org/officeDocument/2006/relationships/hyperlink" Target="https://twitter.com/NathanStange/status/1146173588610961413" TargetMode="External"/><Relationship Id="rId79" Type="http://schemas.openxmlformats.org/officeDocument/2006/relationships/hyperlink" Target="https://twitter.com/tomaskenn/status/1146077538025988103" TargetMode="External"/><Relationship Id="rId78" Type="http://schemas.openxmlformats.org/officeDocument/2006/relationships/hyperlink" Target="https://twitter.com/NickGjerde/status/1146110909758287874" TargetMode="External"/><Relationship Id="rId71" Type="http://schemas.openxmlformats.org/officeDocument/2006/relationships/hyperlink" Target="https://twitter.com/RightsNH/status/1146098924001869824" TargetMode="External"/><Relationship Id="rId70" Type="http://schemas.openxmlformats.org/officeDocument/2006/relationships/hyperlink" Target="https://twitter.com/MAF_Louisville/status/1145828761889361922" TargetMode="External"/><Relationship Id="rId139" Type="http://schemas.openxmlformats.org/officeDocument/2006/relationships/hyperlink" Target="https://twitter.com/rosiekw12/status/1146179920491622400" TargetMode="External"/><Relationship Id="rId138" Type="http://schemas.openxmlformats.org/officeDocument/2006/relationships/hyperlink" Target="https://www.newsleader.com/story/news/2019/07/02/staunton-residents-protest-migrant-detention-facilities/1633165001/" TargetMode="External"/><Relationship Id="rId259" Type="http://schemas.openxmlformats.org/officeDocument/2006/relationships/hyperlink" Target="https://www.amny.com/news/amazon-protest-prime-day-1.33875769/" TargetMode="External"/><Relationship Id="rId137" Type="http://schemas.openxmlformats.org/officeDocument/2006/relationships/hyperlink" Target="https://twitter.com/AKAReSister/status/1146169615791341570" TargetMode="External"/><Relationship Id="rId258" Type="http://schemas.openxmlformats.org/officeDocument/2006/relationships/hyperlink" Target="https://www.roanoke.com/business/pipeline-protesters-arrested-in-montgomery-county/article_ae816222-c3c5-59c7-a987-1d52acff978f.html" TargetMode="External"/><Relationship Id="rId132" Type="http://schemas.openxmlformats.org/officeDocument/2006/relationships/hyperlink" Target="https://nam01.safelinks.protection.outlook.com/?url=https%3A%2F%2Fwww.alaskapublic.org%2F2019%2F07%2F05%2Fsitkans-protest-conditions-in-detention-centers-from-afar%2F&amp;data=02%7C01%7Cjeremy.pressman%40uconn.edu%7C7d734c38bfa14df42b1d08d701b8782f%7C17f1a87e2a254eaab9df9d439034b080%7C0%7C0%7C636979764112534733&amp;sdata=ulVNy9gnroCsXiJ1ONadzTq9y4nVa%2Bq6IoQ7LFDGXPs%3D&amp;reserved=0" TargetMode="External"/><Relationship Id="rId253" Type="http://schemas.openxmlformats.org/officeDocument/2006/relationships/hyperlink" Target="https://denverite.com/2019/07/15/denver-michael-hancock-inauguration-2019-geese-protest-arrest/" TargetMode="External"/><Relationship Id="rId131" Type="http://schemas.openxmlformats.org/officeDocument/2006/relationships/hyperlink" Target="http://cadc2bfe0b1cd1dc8cef0a1f59de532a.blogspot.com/" TargetMode="External"/><Relationship Id="rId252" Type="http://schemas.openxmlformats.org/officeDocument/2006/relationships/hyperlink" Target="https://www.ajc.com/news/breaking-news/more-than-100-protest-outside-atlanta-ice-field-office/hAeGwReK36V2zLwWTuAWJK/" TargetMode="External"/><Relationship Id="rId130" Type="http://schemas.openxmlformats.org/officeDocument/2006/relationships/hyperlink" Target="https://www.msn.com/en-us/money/news/seattle-supernumberclosethecamps-protest-denounces-cruelty-used-to-deter-immigration/ar-AADMjjy?ocid=st" TargetMode="External"/><Relationship Id="rId251" Type="http://schemas.openxmlformats.org/officeDocument/2006/relationships/hyperlink" Target="https://www.king5.com/article/news/local/ice-raid-protests-outside-tacomas-northwest-detention-center/281-deaafc87-da51-4fb8-ba67-4389f686b671" TargetMode="External"/><Relationship Id="rId250" Type="http://schemas.openxmlformats.org/officeDocument/2006/relationships/hyperlink" Target="https://www.thedailybeast.com/never-again-action-1000-protesters-with-jewish-group-block-entrance-to-ice-headquarters" TargetMode="External"/><Relationship Id="rId136" Type="http://schemas.openxmlformats.org/officeDocument/2006/relationships/hyperlink" Target="https://twitter.com/EVELYNNGSMOMMY/status/1146235881105309698" TargetMode="External"/><Relationship Id="rId257" Type="http://schemas.openxmlformats.org/officeDocument/2006/relationships/hyperlink" Target="https://www.khon2.com/news/hundreds-gather-to-protest-tmt-construction-begins-monday/" TargetMode="External"/><Relationship Id="rId135" Type="http://schemas.openxmlformats.org/officeDocument/2006/relationships/hyperlink" Target="https://twitter.com/OZRKIndivisible/status/1146123195147325440" TargetMode="External"/><Relationship Id="rId256" Type="http://schemas.openxmlformats.org/officeDocument/2006/relationships/hyperlink" Target="https://heavy.com/news/2019/07/trump-greenville-rally-crowd-size/" TargetMode="External"/><Relationship Id="rId134" Type="http://schemas.openxmlformats.org/officeDocument/2006/relationships/hyperlink" Target="https://twitter.com/OZRKIndivisible/status/1146123004553965574" TargetMode="External"/><Relationship Id="rId255" Type="http://schemas.openxmlformats.org/officeDocument/2006/relationships/hyperlink" Target="https://www.facebook.com/events/397057337578904/" TargetMode="External"/><Relationship Id="rId133" Type="http://schemas.openxmlformats.org/officeDocument/2006/relationships/hyperlink" Target="https://twitter.com/ms_susiesims/status/1146109954992087041" TargetMode="External"/><Relationship Id="rId254" Type="http://schemas.openxmlformats.org/officeDocument/2006/relationships/hyperlink" Target="https://denverite.com/2019/07/15/welcome-to-governing-new-and-returning-denver-officials-heres-your-first-protest-of-the-session/" TargetMode="External"/><Relationship Id="rId62" Type="http://schemas.openxmlformats.org/officeDocument/2006/relationships/hyperlink" Target="https://twitter.com/laurenechapman_/status/1146091772516417542" TargetMode="External"/><Relationship Id="rId61" Type="http://schemas.openxmlformats.org/officeDocument/2006/relationships/hyperlink" Target="https://twitter.com/GraceKozak/status/1146095962722643969" TargetMode="External"/><Relationship Id="rId64" Type="http://schemas.openxmlformats.org/officeDocument/2006/relationships/hyperlink" Target="https://twitter.com/chellestrow/status/1146157130916872192" TargetMode="External"/><Relationship Id="rId63" Type="http://schemas.openxmlformats.org/officeDocument/2006/relationships/hyperlink" Target="https://www.hub-la.com/news/protests-demanding-closure-of-migrant-detention-camps-scheduled-for-southland/" TargetMode="External"/><Relationship Id="rId66" Type="http://schemas.openxmlformats.org/officeDocument/2006/relationships/hyperlink" Target="https://twitter.com/ocsigncompany/status/1146233672586158081" TargetMode="External"/><Relationship Id="rId172" Type="http://schemas.openxmlformats.org/officeDocument/2006/relationships/hyperlink" Target="https://www.inquirer.com/opinion/jewish-protests-trump-border-camps-never-again-action-holocaust-20190716.html" TargetMode="External"/><Relationship Id="rId65" Type="http://schemas.openxmlformats.org/officeDocument/2006/relationships/hyperlink" Target="https://twitter.com/jeffkisseloff/status/1146094589356457984" TargetMode="External"/><Relationship Id="rId171" Type="http://schemas.openxmlformats.org/officeDocument/2006/relationships/hyperlink" Target="https://www.facebook.com/events/2238717803108112/?active_tab=about" TargetMode="External"/><Relationship Id="rId68" Type="http://schemas.openxmlformats.org/officeDocument/2006/relationships/hyperlink" Target="https://twitter.com/DOlivani/status/1146121251326431234" TargetMode="External"/><Relationship Id="rId170" Type="http://schemas.openxmlformats.org/officeDocument/2006/relationships/hyperlink" Target="https://twitter.com/sueysaunders/status/1146097300638355457" TargetMode="External"/><Relationship Id="rId67" Type="http://schemas.openxmlformats.org/officeDocument/2006/relationships/hyperlink" Target="https://twitter.com/cwisenews/status/1146090788947996672" TargetMode="External"/><Relationship Id="rId60" Type="http://schemas.openxmlformats.org/officeDocument/2006/relationships/hyperlink" Target="https://twitter.com/everybodyzzmama/status/1146175307646287872" TargetMode="External"/><Relationship Id="rId165" Type="http://schemas.openxmlformats.org/officeDocument/2006/relationships/hyperlink" Target="https://twitter.com/pilarwish/status/1146404356717023232" TargetMode="External"/><Relationship Id="rId69" Type="http://schemas.openxmlformats.org/officeDocument/2006/relationships/hyperlink" Target="https://www.hub-la.com/news/protests-demanding-closure-of-migrant-detention-camps-scheduled-for-southland/" TargetMode="External"/><Relationship Id="rId164" Type="http://schemas.openxmlformats.org/officeDocument/2006/relationships/hyperlink" Target="https://twitter.com/DanielleRaskin1/status/1146449893331853313" TargetMode="External"/><Relationship Id="rId285" Type="http://schemas.openxmlformats.org/officeDocument/2006/relationships/vmlDrawing" Target="../drawings/vmlDrawing1.vml"/><Relationship Id="rId163" Type="http://schemas.openxmlformats.org/officeDocument/2006/relationships/hyperlink" Target="https://twitter.com/MaxSholl/status/1146445568316715009" TargetMode="External"/><Relationship Id="rId284" Type="http://schemas.openxmlformats.org/officeDocument/2006/relationships/drawing" Target="../drawings/drawing2.xml"/><Relationship Id="rId162" Type="http://schemas.openxmlformats.org/officeDocument/2006/relationships/hyperlink" Target="https://twitter.com/bikenewyork/status/1146419951072362496" TargetMode="External"/><Relationship Id="rId283" Type="http://schemas.openxmlformats.org/officeDocument/2006/relationships/hyperlink" Target="https://nam01.safelinks.protection.outlook.com/?url=https%3A%2F%2Fwww.azcentral.com%2Fstory%2Fnews%2Flocal%2Ftempe-breaking%2F2019%2F07%2F18%2Fprotesters-headed-tempe-rally-against-telescope-being-built-hawaii%2F1766466001%2F&amp;data=02%7C01%7Cjeremy.pressman%40uconn.edu%7C3813534985da4a28272908d70c03b0d1%7C17f1a87e2a254eaab9df9d439034b080%7C0%7C0%7C636991082320945071&amp;sdata=VnjQuXMs%2F1h3wt6hs2mcUfFnzkxNlGwTiD7re2G%2BMkY%3D&amp;reserved=0" TargetMode="External"/><Relationship Id="rId169" Type="http://schemas.openxmlformats.org/officeDocument/2006/relationships/hyperlink" Target="https://www.kvue.com/article/news/hundreds-protest-child-detention-centers-at-texas-capitol/269-96b35d4e-79dc-459d-9ed9-31ee68762139" TargetMode="External"/><Relationship Id="rId168" Type="http://schemas.openxmlformats.org/officeDocument/2006/relationships/hyperlink" Target="https://twitter.com/willsommer/status/1146432120623173632" TargetMode="External"/><Relationship Id="rId167" Type="http://schemas.openxmlformats.org/officeDocument/2006/relationships/hyperlink" Target="https://twitter.com/pilarwish/status/1146404356717023232" TargetMode="External"/><Relationship Id="rId166" Type="http://schemas.openxmlformats.org/officeDocument/2006/relationships/hyperlink" Target="https://twitter.com/pilarwish/status/1146404356717023232" TargetMode="External"/><Relationship Id="rId51" Type="http://schemas.openxmlformats.org/officeDocument/2006/relationships/hyperlink" Target="https://twitter.com/LizzyDbrink/status/1146134077168218112" TargetMode="External"/><Relationship Id="rId50" Type="http://schemas.openxmlformats.org/officeDocument/2006/relationships/hyperlink" Target="https://twitter.com/UnreqalMMalone/status/1146235589370376192" TargetMode="External"/><Relationship Id="rId53" Type="http://schemas.openxmlformats.org/officeDocument/2006/relationships/hyperlink" Target="https://twitter.com/Nate_Powell_Art/status/1146128581732556801" TargetMode="External"/><Relationship Id="rId52" Type="http://schemas.openxmlformats.org/officeDocument/2006/relationships/hyperlink" Target="https://twitter.com/indivisibletx24/status/1146067600150937600" TargetMode="External"/><Relationship Id="rId55" Type="http://schemas.openxmlformats.org/officeDocument/2006/relationships/hyperlink" Target="https://twitter.com/RachelWoolley83/status/1146185792710012929" TargetMode="External"/><Relationship Id="rId161" Type="http://schemas.openxmlformats.org/officeDocument/2006/relationships/hyperlink" Target="https://twitter.com/CredicoRandy/status/1146278494571249666" TargetMode="External"/><Relationship Id="rId282" Type="http://schemas.openxmlformats.org/officeDocument/2006/relationships/hyperlink" Target="https://nam01.safelinks.protection.outlook.com/?url=https%3A%2F%2Fwww.wgrz.com%2Farticle%2Fnews%2Fpro-and-anti-trump-rallies-planned-for-buffalo-sunday%2F71-bd8c0a93-a1f1-4abc-92a8-056788391b3e&amp;data=02%7C01%7Cjeremy.pressman%40uconn.edu%7C3813534985da4a28272908d70c03b0d1%7C17f1a87e2a254eaab9df9d439034b080%7C0%7C0%7C636991082320935077&amp;sdata=KZGTTnXoJPPLMUBHBX4rU5MXh5o%2BR6UshfPzPegGQpY%3D&amp;reserved=0" TargetMode="External"/><Relationship Id="rId54" Type="http://schemas.openxmlformats.org/officeDocument/2006/relationships/hyperlink" Target="https://www.hub-la.com/news/protests-demanding-closure-of-migrant-detention-camps-scheduled-for-southland/" TargetMode="External"/><Relationship Id="rId160" Type="http://schemas.openxmlformats.org/officeDocument/2006/relationships/hyperlink" Target="https://vtdigger.org/2019/07/04/montpelier-celebrates-independence-day-with-funnel-cake-protest-floats/" TargetMode="External"/><Relationship Id="rId281" Type="http://schemas.openxmlformats.org/officeDocument/2006/relationships/hyperlink" Target="https://nam01.safelinks.protection.outlook.com/?url=https%3A%2F%2Fwww.wgrz.com%2Farticle%2Fnews%2Fpro-and-anti-trump-rallies-planned-for-buffalo-sunday%2F71-bd8c0a93-a1f1-4abc-92a8-056788391b3e&amp;data=02%7C01%7Cjeremy.pressman%40uconn.edu%7C3813534985da4a28272908d70c03b0d1%7C17f1a87e2a254eaab9df9d439034b080%7C0%7C0%7C636991082320935077&amp;sdata=KZGTTnXoJPPLMUBHBX4rU5MXh5o%2BR6UshfPzPegGQpY%3D&amp;reserved=0" TargetMode="External"/><Relationship Id="rId57" Type="http://schemas.openxmlformats.org/officeDocument/2006/relationships/hyperlink" Target="https://www.pennlive.com/news/2019/07/protesters-demand-closure-of-border-detention-camps-as-trump-warns-of-massive-raids.html" TargetMode="External"/><Relationship Id="rId280" Type="http://schemas.openxmlformats.org/officeDocument/2006/relationships/hyperlink" Target="https://nam01.safelinks.protection.outlook.com/?url=https%3A%2F%2Fwww.cleveland.com%2Fopen%2F2019%2F07%2Fohio-falun-gong-practitioners-rally-in-washington-to-end-persecution-in-china.html&amp;data=02%7C01%7Cjeremy.pressman%40uconn.edu%7C3813534985da4a28272908d70c03b0d1%7C17f1a87e2a254eaab9df9d439034b080%7C0%7C0%7C636991082320925087&amp;sdata=zu8US%2F9ctQU75XXTJdjhiieNTd4rSVqxdSmnOBdX0X4%3D&amp;reserved=0" TargetMode="External"/><Relationship Id="rId56" Type="http://schemas.openxmlformats.org/officeDocument/2006/relationships/hyperlink" Target="https://twitter.com/PaulineHill01/status/1146113452060106752" TargetMode="External"/><Relationship Id="rId159" Type="http://schemas.openxmlformats.org/officeDocument/2006/relationships/hyperlink" Target="https://nam01.safelinks.protection.outlook.com/?url=https%3A%2F%2Fwww.modbee.com%2Fnews%2Flocal%2Farticle232261882.html&amp;data=02%7C01%7Cjeremy.pressman%40uconn.edu%7Cc9d4baacef964b5a0d0d08d701ac2ec5%7C17f1a87e2a254eaab9df9d439034b080%7C0%7C0%7C636979711342284508&amp;sdata=gOXPMAG%2B5YJPv17Wf23WrflQV2Sw%2FPpmjrPRr%2BibCmA%3D&amp;reserved=0" TargetMode="External"/><Relationship Id="rId59" Type="http://schemas.openxmlformats.org/officeDocument/2006/relationships/hyperlink" Target="https://twitter.com/PSR_Houston/status/1145117199633453056" TargetMode="External"/><Relationship Id="rId154" Type="http://schemas.openxmlformats.org/officeDocument/2006/relationships/hyperlink" Target="https://www.ktuu.com/content/news/Protest-at-Park-Strip-against-Gov-Dunleavys-vetoes-512226431.html" TargetMode="External"/><Relationship Id="rId275" Type="http://schemas.openxmlformats.org/officeDocument/2006/relationships/hyperlink" Target="https://nam01.safelinks.protection.outlook.com/?url=https%3A%2F%2Fwww.azcentral.com%2Fstory%2Fnews%2Fpolitics%2Farizona%2F2019%2F07%2F17%2Fphoenix-protesters-call-puerto-rico-governor-ricardo-rossello-resign%2F1762945001%2F&amp;data=02%7C01%7Cjeremy.pressman%40uconn.edu%7C3813534985da4a28272908d70c03b0d1%7C17f1a87e2a254eaab9df9d439034b080%7C0%7C0%7C636991082320905097&amp;sdata=0oX0vIvyFRe90rylw1RLhxzaYtXh7s5bISypZxh9nhs%3D&amp;reserved=0" TargetMode="External"/><Relationship Id="rId58" Type="http://schemas.openxmlformats.org/officeDocument/2006/relationships/hyperlink" Target="https://twitter.com/mmynatt/status/1146123887006105600" TargetMode="External"/><Relationship Id="rId153" Type="http://schemas.openxmlformats.org/officeDocument/2006/relationships/hyperlink" Target="https://twitter.com/jenelaina/status/1146109808027873280" TargetMode="External"/><Relationship Id="rId274" Type="http://schemas.openxmlformats.org/officeDocument/2006/relationships/hyperlink" Target="https://nam01.safelinks.protection.outlook.com/?url=https%3A%2F%2Fwww.centralmaine.com%2F2019%2F07%2F18%2Fas-tango-garners-small-audience-vocal-protesters-maine-film-center-disavows-choice-of-showing%2F&amp;data=02%7C01%7Cjeremy.pressman%40uconn.edu%7C3813534985da4a28272908d70c03b0d1%7C17f1a87e2a254eaab9df9d439034b080%7C0%7C0%7C636991082320895098&amp;sdata=lVLLbf1SmQxt4FFXMXU85KEIEXcgJOFNhPju7T7BruU%3D&amp;reserved=0" TargetMode="External"/><Relationship Id="rId152" Type="http://schemas.openxmlformats.org/officeDocument/2006/relationships/hyperlink" Target="https://twitter.com/lboragine/status/1146106889710854144" TargetMode="External"/><Relationship Id="rId273" Type="http://schemas.openxmlformats.org/officeDocument/2006/relationships/hyperlink" Target="https://www.facebook.com/events/899284080410214/" TargetMode="External"/><Relationship Id="rId151" Type="http://schemas.openxmlformats.org/officeDocument/2006/relationships/hyperlink" Target="https://twitter.com/akiman10/status/1146187302340845575" TargetMode="External"/><Relationship Id="rId272" Type="http://schemas.openxmlformats.org/officeDocument/2006/relationships/hyperlink" Target="https://www.cnn.com/2019/07/16/politics/greenville-trump-rally-north-carolina/index.html" TargetMode="External"/><Relationship Id="rId158" Type="http://schemas.openxmlformats.org/officeDocument/2006/relationships/hyperlink" Target="https://nam01.safelinks.protection.outlook.com/?url=https%3A%2F%2Fwww.modbee.com%2Fnews%2Flocal%2Farticle232261882.html&amp;data=02%7C01%7Cjeremy.pressman%40uconn.edu%7Cc9d4baacef964b5a0d0d08d701ac2ec5%7C17f1a87e2a254eaab9df9d439034b080%7C0%7C0%7C636979711342284508&amp;sdata=gOXPMAG%2B5YJPv17Wf23WrflQV2Sw%2FPpmjrPRr%2BibCmA%3D&amp;reserved=0" TargetMode="External"/><Relationship Id="rId279" Type="http://schemas.openxmlformats.org/officeDocument/2006/relationships/hyperlink" Target="https://nam01.safelinks.protection.outlook.com/?url=https%3A%2F%2Fwww.wdbj7.com%2Fcontent%2Fnews%2FState-police-responding-to-MVP-protest--512902951.html&amp;data=02%7C01%7Cjeremy.pressman%40uconn.edu%7C3813534985da4a28272908d70c03b0d1%7C17f1a87e2a254eaab9df9d439034b080%7C0%7C0%7C636991082320915091&amp;sdata=j0L8GW4v1AmzWNbPRDR5bPQjwEd9X23%2B7ccoW%2BQb69c%3D&amp;reserved=0" TargetMode="External"/><Relationship Id="rId157" Type="http://schemas.openxmlformats.org/officeDocument/2006/relationships/hyperlink" Target="https://missoulian.com/news/local/protest-rally-warns-against-war-with-iran/article_78c002ae-978c-5c1f-ba52-70fe9c1a4e2d.html" TargetMode="External"/><Relationship Id="rId278" Type="http://schemas.openxmlformats.org/officeDocument/2006/relationships/hyperlink" Target="https://nam01.safelinks.protection.outlook.com/?url=https%3A%2F%2Fwww.10news.com%2Fnews%2Flocal-news%2Fpeople-living-in-vehicles-rally-against-new-city-restrictions&amp;data=02%7C01%7Cjeremy.pressman%40uconn.edu%7C3813534985da4a28272908d70c03b0d1%7C17f1a87e2a254eaab9df9d439034b080%7C0%7C0%7C636991082320915091&amp;sdata=rilEibzbdqL2ilrl2PeQ6aTuHNKdrEFoQoMKCFAOSWA%3D&amp;reserved=0" TargetMode="External"/><Relationship Id="rId156" Type="http://schemas.openxmlformats.org/officeDocument/2006/relationships/hyperlink" Target="https://www.dallasnews.com/news/immigration/2019/07/03/three-arrested-following-protest-texas-facility-migrant-children" TargetMode="External"/><Relationship Id="rId277" Type="http://schemas.openxmlformats.org/officeDocument/2006/relationships/hyperlink" Target="https://nam01.safelinks.protection.outlook.com/?url=https%3A%2F%2Fwww.freep.com%2Fstory%2Fnews%2Flocal%2Fmichigan%2F2019%2F07%2F17%2Fbeaumont-health-wayne-hospital-rallies-better-wages-healthcare%2F1762935001%2F&amp;data=02%7C01%7Cjeremy.pressman%40uconn.edu%7C3813534985da4a28272908d70c03b0d1%7C17f1a87e2a254eaab9df9d439034b080%7C0%7C0%7C636991082320905097&amp;sdata=WfnfPGeU%2B8UttSru4pfC%2FQqWcHt8Uh2uzpuXdd2bEGU%3D&amp;reserved=0" TargetMode="External"/><Relationship Id="rId155" Type="http://schemas.openxmlformats.org/officeDocument/2006/relationships/hyperlink" Target="https://twitter.com/James_Barragan/status/1146442948982247425" TargetMode="External"/><Relationship Id="rId276" Type="http://schemas.openxmlformats.org/officeDocument/2006/relationships/hyperlink" Target="https://nam01.safelinks.protection.outlook.com/?url=https%3A%2F%2Fwww.kptv.com%2Fnews%2Fportland-demonstrators-accuse-amazon-of-paying-employees-poverty-wages%2Farticle_ff4a7ade-a8fa-11e9-aad9-2f377bda2839.html&amp;data=02%7C01%7Cjeremy.pressman%40uconn.edu%7C3813534985da4a28272908d70c03b0d1%7C17f1a87e2a254eaab9df9d439034b080%7C0%7C0%7C636991082320905097&amp;sdata=3pSOOoJ5uTpBuUl%2B00%2F6JfM16JP2kHvKqnC0%2BHV7zlM%3D&amp;reserved=0" TargetMode="External"/><Relationship Id="rId107" Type="http://schemas.openxmlformats.org/officeDocument/2006/relationships/hyperlink" Target="https://www.northcountrypublicradio.org/news/story/39037/20190703/close-the-camps-protesters-in-plattsburgh-call-for-end-of-migrant-detention-facilities?fbclid=IwAR2XtONrpo_lKB8a-tzvLm8f94sSEpKQg6OaBOXe-3cOidgDEI6IR3SXp0w" TargetMode="External"/><Relationship Id="rId228" Type="http://schemas.openxmlformats.org/officeDocument/2006/relationships/hyperlink" Target="https://heavy.com/news/2019/07/lights-for-liberty-crowd-photos/amp/" TargetMode="External"/><Relationship Id="rId106" Type="http://schemas.openxmlformats.org/officeDocument/2006/relationships/hyperlink" Target="https://twitter.com/Nerdzilla76/status/1146238380818272256" TargetMode="External"/><Relationship Id="rId227" Type="http://schemas.openxmlformats.org/officeDocument/2006/relationships/hyperlink" Target="https://twitter.com/schachin/status/1149922434318884864" TargetMode="External"/><Relationship Id="rId105" Type="http://schemas.openxmlformats.org/officeDocument/2006/relationships/hyperlink" Target="https://twitter.com/SilkQuilt/status/1146094525846368257" TargetMode="External"/><Relationship Id="rId226" Type="http://schemas.openxmlformats.org/officeDocument/2006/relationships/hyperlink" Target="https://twitter.com/FreeRangeChcken/status/1149926066670039046" TargetMode="External"/><Relationship Id="rId104" Type="http://schemas.openxmlformats.org/officeDocument/2006/relationships/hyperlink" Target="https://twitter.com/az_resist/status/1146110417292283904" TargetMode="External"/><Relationship Id="rId225" Type="http://schemas.openxmlformats.org/officeDocument/2006/relationships/hyperlink" Target="https://www.khon2.com/local-news/tmt-protesters-forge-ahead-in-the-fight-to-save-mauna-kea/" TargetMode="External"/><Relationship Id="rId109" Type="http://schemas.openxmlformats.org/officeDocument/2006/relationships/hyperlink" Target="https://twitter.com/bbowers73/status/1146185124951674880" TargetMode="External"/><Relationship Id="rId108" Type="http://schemas.openxmlformats.org/officeDocument/2006/relationships/hyperlink" Target="https://twitter.com/jbozworth/status/1146126700310224898" TargetMode="External"/><Relationship Id="rId229" Type="http://schemas.openxmlformats.org/officeDocument/2006/relationships/hyperlink" Target="https://signalscv.com/2019/07/protesters-rally-against-migrant-detention-centers/" TargetMode="External"/><Relationship Id="rId220" Type="http://schemas.openxmlformats.org/officeDocument/2006/relationships/hyperlink" Target="http://www.tdtnews.com/news/article_ade52542-a510-11e9-933a-6b49a439095c.html" TargetMode="External"/><Relationship Id="rId103" Type="http://schemas.openxmlformats.org/officeDocument/2006/relationships/hyperlink" Target="https://twitter.com/chloe_resists/status/1146096103508652032" TargetMode="External"/><Relationship Id="rId224" Type="http://schemas.openxmlformats.org/officeDocument/2006/relationships/hyperlink" Target="https://www.reviewjournal.com/local/las-vegas-protesters-join-nationwide-outcry-against-detention-centers-1719710/" TargetMode="External"/><Relationship Id="rId102" Type="http://schemas.openxmlformats.org/officeDocument/2006/relationships/hyperlink" Target="https://twitter.com/abc7carlos/status/1146135697062940673" TargetMode="External"/><Relationship Id="rId223" Type="http://schemas.openxmlformats.org/officeDocument/2006/relationships/hyperlink" Target="https://www.kcentv.com/article/news/local/belton-protest-to-end-detention-camps-met-with-counter-protesters/500-836e32bf-96bf-49da-8608-f6f39d2a8f92" TargetMode="External"/><Relationship Id="rId101" Type="http://schemas.openxmlformats.org/officeDocument/2006/relationships/hyperlink" Target="https://www.hub-la.com/news/protests-demanding-closure-of-migrant-detention-camps-scheduled-for-southland/" TargetMode="External"/><Relationship Id="rId222" Type="http://schemas.openxmlformats.org/officeDocument/2006/relationships/hyperlink" Target="https://www.facebook.com/pages/Belton-Historic-Courthouse/127272454359799?eid=ARAvsCUpzJFTMHEp0u8NsfUxj1i2tVzkxBQ75BnJrrdimL8gBxHeFNCY4Wd-BkCkKhgSPAfYtqzJvNed" TargetMode="External"/><Relationship Id="rId100" Type="http://schemas.openxmlformats.org/officeDocument/2006/relationships/hyperlink" Target="https://twitter.com/mcnelis/status/1146131054048055296" TargetMode="External"/><Relationship Id="rId221" Type="http://schemas.openxmlformats.org/officeDocument/2006/relationships/hyperlink" Target="https://twitter.com/ryjhendrickson/status/1149810837567234049" TargetMode="External"/><Relationship Id="rId217" Type="http://schemas.openxmlformats.org/officeDocument/2006/relationships/hyperlink" Target="https://www.facebook.com/events/737833403326983/" TargetMode="External"/><Relationship Id="rId216" Type="http://schemas.openxmlformats.org/officeDocument/2006/relationships/hyperlink" Target="https://mynorthwest.com/1447866/king-county-ice-protests-7-11-19/?utm_content=buffer0650d&amp;utm_medium=social&amp;utm_source=twitter.com&amp;utm_campaign=KIRO+buffer" TargetMode="External"/><Relationship Id="rId215" Type="http://schemas.openxmlformats.org/officeDocument/2006/relationships/hyperlink" Target="https://www.facebook.com/events/346513379352513/" TargetMode="External"/><Relationship Id="rId214" Type="http://schemas.openxmlformats.org/officeDocument/2006/relationships/hyperlink" Target="https://www.facebook.com/events/383190675888136/" TargetMode="External"/><Relationship Id="rId219" Type="http://schemas.openxmlformats.org/officeDocument/2006/relationships/hyperlink" Target="https://mynorthwest.com/1447866/king-county-ice-protests-7-11-19/?utm_content=buffer0650d&amp;utm_medium=social&amp;utm_source=twitter.com&amp;utm_campaign=KIRO+buffer" TargetMode="External"/><Relationship Id="rId218" Type="http://schemas.openxmlformats.org/officeDocument/2006/relationships/hyperlink" Target="https://mynorthwest.com/1447866/king-county-ice-protests-7-11-19/?utm_content=buffer0650d&amp;utm_medium=social&amp;utm_source=twitter.com&amp;utm_campaign=KIRO+buffer" TargetMode="External"/><Relationship Id="rId213" Type="http://schemas.openxmlformats.org/officeDocument/2006/relationships/hyperlink" Target="https://nam01.safelinks.protection.outlook.com/?url=https%3A%2F%2Fwww.qchron.com%2Feditions%2Fqueenswide%2Fst-rally-for-utility-responsibility-bill%2Farticle_ac1478cb-7da5-5f94-8b1c-cdd7f8bb84fa.html&amp;data=02%7C01%7Cjeremy.pressman%40uconn.edu%7C3813534985da4a28272908d70c03b0d1%7C17f1a87e2a254eaab9df9d439034b080%7C0%7C0%7C636991082320875107&amp;sdata=HVW4v5d%2FUmydOX0MgwQABRqvluLgNJahU0rrUHdG7rQ%3D&amp;reserved=0" TargetMode="External"/><Relationship Id="rId212" Type="http://schemas.openxmlformats.org/officeDocument/2006/relationships/hyperlink" Target="https://abc7ny.com/politics/immigrant-rights-protest-blocking-traffic-near-javits-center/5388849/" TargetMode="External"/><Relationship Id="rId211" Type="http://schemas.openxmlformats.org/officeDocument/2006/relationships/hyperlink" Target="https://www.facebook.com/events/2446484105402248/" TargetMode="External"/><Relationship Id="rId210" Type="http://schemas.openxmlformats.org/officeDocument/2006/relationships/hyperlink" Target="https://www.lowellsun.com/2019/07/13/residents-rally-for-nashoba-nurses/" TargetMode="External"/><Relationship Id="rId129" Type="http://schemas.openxmlformats.org/officeDocument/2006/relationships/hyperlink" Target="https://twitter.com/CJaneKnit_1/status/1146132068566364161" TargetMode="External"/><Relationship Id="rId128" Type="http://schemas.openxmlformats.org/officeDocument/2006/relationships/hyperlink" Target="https://twitter.com/LilyPotter130/status/1146150067470065664" TargetMode="External"/><Relationship Id="rId249" Type="http://schemas.openxmlformats.org/officeDocument/2006/relationships/hyperlink" Target="https://www.bostonglobe.com/news/politics/2019/07/14/kamala-harris-campaigns-new-hampshire-today-what-should-new-england-voters-know-about-presidential-candidate/CaZ04XYtzud6uoeVflTtgO/story.html" TargetMode="External"/><Relationship Id="rId127" Type="http://schemas.openxmlformats.org/officeDocument/2006/relationships/hyperlink" Target="https://twitter.com/SFWeekly/status/1146152182082752512" TargetMode="External"/><Relationship Id="rId248" Type="http://schemas.openxmlformats.org/officeDocument/2006/relationships/hyperlink" Target="https://www.mpnnow.com/news/20190715/ice-raids-protested-locally" TargetMode="External"/><Relationship Id="rId126" Type="http://schemas.openxmlformats.org/officeDocument/2006/relationships/hyperlink" Target="https://twitter.com/emteehall/status/1146109213518659584" TargetMode="External"/><Relationship Id="rId247" Type="http://schemas.openxmlformats.org/officeDocument/2006/relationships/hyperlink" Target="http://www.startribune.com/minneapolis-tenants-march-on-church-that-landlord-attends-asking-that-he-not-evict-them/512712312/" TargetMode="External"/><Relationship Id="rId121" Type="http://schemas.openxmlformats.org/officeDocument/2006/relationships/hyperlink" Target="https://nam01.safelinks.protection.outlook.com/?url=https%3A%2F%2Fknox.villagesoup.com%2Fp%2Fmidcoast-citizens-turn-out-to-protest-detention-of-immigrant-children%2F1822624&amp;data=02%7C01%7Cjeremy.pressman%40uconn.edu%7C7d734c38bfa14df42b1d08d701b8782f%7C17f1a87e2a254eaab9df9d439034b080%7C0%7C0%7C636979764112544730&amp;sdata=n9epqXihhCgnnn0ftEkz4CcpKFrnER9NNt4AC7bI1eo%3D&amp;reserved=0" TargetMode="External"/><Relationship Id="rId242" Type="http://schemas.openxmlformats.org/officeDocument/2006/relationships/hyperlink" Target="https://ignatiansolidarity.net/blog/2019/07/17/faith-leaders-catholic-day-of-action-for-immigrant-children/" TargetMode="External"/><Relationship Id="rId120" Type="http://schemas.openxmlformats.org/officeDocument/2006/relationships/hyperlink" Target="https://twitter.com/dafna613/status/1146397749891469319" TargetMode="External"/><Relationship Id="rId241" Type="http://schemas.openxmlformats.org/officeDocument/2006/relationships/hyperlink" Target="https://www.bostonglobe.com/news/nation/2019/07/14/police-investigate-after-flag-removed-during-protest/YpXyaCSfjVKJNun6UrMWfJ/story.html" TargetMode="External"/><Relationship Id="rId240" Type="http://schemas.openxmlformats.org/officeDocument/2006/relationships/hyperlink" Target="https://www.southbendtribune.com/news/local/black-lives-matter-rally-in-south-bend-calls-for-unity/article_20b95d4b-1969-562b-aa73-23411b6f50e8.html" TargetMode="External"/><Relationship Id="rId125" Type="http://schemas.openxmlformats.org/officeDocument/2006/relationships/hyperlink" Target="https://twitter.com/__ohdear__/status/1146094736857452544" TargetMode="External"/><Relationship Id="rId246" Type="http://schemas.openxmlformats.org/officeDocument/2006/relationships/hyperlink" Target="https://www.democratandchronicle.com/story/news/2019/07/14/ice-raids-protesters-gather-irondequoit-decry-planned-raids/1728213001/" TargetMode="External"/><Relationship Id="rId124" Type="http://schemas.openxmlformats.org/officeDocument/2006/relationships/hyperlink" Target="https://www.sacbee.com/news/politics-government/article232210047.html" TargetMode="External"/><Relationship Id="rId245" Type="http://schemas.openxmlformats.org/officeDocument/2006/relationships/hyperlink" Target="https://www.bostonglobe.com/news/politics/2019/07/14/kamala-harris-campaigns-new-hampshire-today-what-should-new-england-voters-know-about-presidential-candidate/CaZ04XYtzud6uoeVflTtgO/story.html" TargetMode="External"/><Relationship Id="rId123" Type="http://schemas.openxmlformats.org/officeDocument/2006/relationships/hyperlink" Target="https://twitter.com/sharynesque/status/1146413430368116736" TargetMode="External"/><Relationship Id="rId244" Type="http://schemas.openxmlformats.org/officeDocument/2006/relationships/hyperlink" Target="https://www.wcpo.com/news/local-news/hamilton-county/supporters-rally-for-tracie-hunter-as-former-judge-faces-six-month-prison-sentence" TargetMode="External"/><Relationship Id="rId122" Type="http://schemas.openxmlformats.org/officeDocument/2006/relationships/hyperlink" Target="https://twitter.com/wren_kevin/status/1146130979351740417" TargetMode="External"/><Relationship Id="rId243" Type="http://schemas.openxmlformats.org/officeDocument/2006/relationships/hyperlink" Target="https://www.wfmj.com/story/40785149/protesters-gather-in-youngstown-for-stop-the-ban-rally" TargetMode="External"/><Relationship Id="rId95" Type="http://schemas.openxmlformats.org/officeDocument/2006/relationships/hyperlink" Target="https://twitter.com/_lcoops/status/1146099275157463042" TargetMode="External"/><Relationship Id="rId94" Type="http://schemas.openxmlformats.org/officeDocument/2006/relationships/hyperlink" Target="https://twitter.com/NoPuppet_007/status/1146236061166653440" TargetMode="External"/><Relationship Id="rId97" Type="http://schemas.openxmlformats.org/officeDocument/2006/relationships/hyperlink" Target="https://www.wesh.com/article/this-day-in-history-aviator-amelia-earhart-vanishes-over-the-pacific-ocean/28259645" TargetMode="External"/><Relationship Id="rId96" Type="http://schemas.openxmlformats.org/officeDocument/2006/relationships/hyperlink" Target="https://twitter.com/gemisura/status/1146099098031968256" TargetMode="External"/><Relationship Id="rId99" Type="http://schemas.openxmlformats.org/officeDocument/2006/relationships/hyperlink" Target="https://twitter.com/museumuse/status/1146237327469101056" TargetMode="External"/><Relationship Id="rId98" Type="http://schemas.openxmlformats.org/officeDocument/2006/relationships/hyperlink" Target="https://twitter.com/grammy_jules/status/1146126493371813888" TargetMode="External"/><Relationship Id="rId91" Type="http://schemas.openxmlformats.org/officeDocument/2006/relationships/hyperlink" Target="https://www.wendybrandes.com/blog/2019/07/closethecamps-take-to-the-streets-on-july-2/" TargetMode="External"/><Relationship Id="rId90" Type="http://schemas.openxmlformats.org/officeDocument/2006/relationships/hyperlink" Target="https://twitter.com/Natalie_DeVito/status/1146236795681738755" TargetMode="External"/><Relationship Id="rId93" Type="http://schemas.openxmlformats.org/officeDocument/2006/relationships/hyperlink" Target="https://www.silive.com/galleries/UAKBOXMNA5A4ZHHJLQMSEKXRSA/" TargetMode="External"/><Relationship Id="rId92" Type="http://schemas.openxmlformats.org/officeDocument/2006/relationships/hyperlink" Target="https://twitter.com/bkindivisible/status/1146180434977538048" TargetMode="External"/><Relationship Id="rId118" Type="http://schemas.openxmlformats.org/officeDocument/2006/relationships/hyperlink" Target="https://twitter.com/neelykelley/status/1146097952710156289" TargetMode="External"/><Relationship Id="rId239" Type="http://schemas.openxmlformats.org/officeDocument/2006/relationships/hyperlink" Target="https://www.timesunion.com/news/article/Track-protesters-return-to-shed-light-on-horse-14093719.php" TargetMode="External"/><Relationship Id="rId117" Type="http://schemas.openxmlformats.org/officeDocument/2006/relationships/hyperlink" Target="https://13wham.com/news/local/rochester-protesters-joins-national-push-to-closethecamps-during-tuesday-rally" TargetMode="External"/><Relationship Id="rId238" Type="http://schemas.openxmlformats.org/officeDocument/2006/relationships/hyperlink" Target="https://www.chron.com/news/houston-texas/article/Activists-plan-vigil-rally-on-four-year-14093317.php" TargetMode="External"/><Relationship Id="rId116" Type="http://schemas.openxmlformats.org/officeDocument/2006/relationships/hyperlink" Target="https://twitter.com/CalynTReports/status/1146108221578469376" TargetMode="External"/><Relationship Id="rId237" Type="http://schemas.openxmlformats.org/officeDocument/2006/relationships/hyperlink" Target="https://www.roanoke.com/business/pipeline-protesters-arrested-in-montgomery-county/article_ae816222-c3c5-59c7-a987-1d52acff978f.html" TargetMode="External"/><Relationship Id="rId115" Type="http://schemas.openxmlformats.org/officeDocument/2006/relationships/hyperlink" Target="https://twitter.com/em__tea/status/1146144701881495553" TargetMode="External"/><Relationship Id="rId236" Type="http://schemas.openxmlformats.org/officeDocument/2006/relationships/hyperlink" Target="https://www.wisn.com/article/caged-jesus-demonstration-against-immigration-detention-center-conditions/28383730" TargetMode="External"/><Relationship Id="rId119" Type="http://schemas.openxmlformats.org/officeDocument/2006/relationships/hyperlink" Target="http://erikmcgregor.com/2019/07/02/close-the-camps/" TargetMode="External"/><Relationship Id="rId110" Type="http://schemas.openxmlformats.org/officeDocument/2006/relationships/hyperlink" Target="https://twitter.com/IndivisPrescott/status/1146155320906940416" TargetMode="External"/><Relationship Id="rId231" Type="http://schemas.openxmlformats.org/officeDocument/2006/relationships/hyperlink" Target="https://www.wgrz.com/article/money/business/crowds-protest-firings-outside-spot-coffee-on-elmwood-avenue/71-ad2ba977-a0fb-4161-a4fb-cf52a698944b" TargetMode="External"/><Relationship Id="rId230" Type="http://schemas.openxmlformats.org/officeDocument/2006/relationships/hyperlink" Target="https://www.bostonglobe.com/news/nation/2019/07/14/police-investigate-after-flag-removed-during-protest/YpXyaCSfjVKJNun6UrMWfJ/story.html" TargetMode="External"/><Relationship Id="rId114" Type="http://schemas.openxmlformats.org/officeDocument/2006/relationships/hyperlink" Target="https://twitter.com/GoldenDana/status/1146130168475455489" TargetMode="External"/><Relationship Id="rId235" Type="http://schemas.openxmlformats.org/officeDocument/2006/relationships/hyperlink" Target="https://www.kwqc.com/content/news/Davenport-group-holds-peaceful-protest-to-raise-awareness-about-puppy-mills--512686371.html" TargetMode="External"/><Relationship Id="rId113" Type="http://schemas.openxmlformats.org/officeDocument/2006/relationships/hyperlink" Target="https://twitter.com/StephanNPage/status/1146180880362119168" TargetMode="External"/><Relationship Id="rId234" Type="http://schemas.openxmlformats.org/officeDocument/2006/relationships/hyperlink" Target="https://www.live5news.com/2019/07/13/dozens-gather-pro-confederate-flag-rally-sc-state-house/" TargetMode="External"/><Relationship Id="rId112" Type="http://schemas.openxmlformats.org/officeDocument/2006/relationships/hyperlink" Target="https://rapidcityjournal.com/news/local/protesters-decry-child-detentions-at-border/article_70334ed8-fade-5eb0-8cc3-91e9ae768e15.html" TargetMode="External"/><Relationship Id="rId233" Type="http://schemas.openxmlformats.org/officeDocument/2006/relationships/hyperlink" Target="https://whdh.com/news/protesters-decry-rmv-at-state-house-rally/" TargetMode="External"/><Relationship Id="rId111" Type="http://schemas.openxmlformats.org/officeDocument/2006/relationships/hyperlink" Target="https://twitter.com/arrbeejay/status/1146112203285770242" TargetMode="External"/><Relationship Id="rId232" Type="http://schemas.openxmlformats.org/officeDocument/2006/relationships/hyperlink" Target="https://nam01.safelinks.protection.outlook.com/?url=https%3A%2F%2Fwww.michigandaily.com%2Fsection%2Fann-arbor%2Flocal-residents-march-through-downtown-ann-arbor-demanding-driver%25E2%2580%2599s-licenses&amp;data=02%7C01%7Cjeremy.pressman%40uconn.edu%7C3813534985da4a28272908d70c03b0d1%7C17f1a87e2a254eaab9df9d439034b080%7C0%7C0%7C636991082320885107&amp;sdata=z7DM4aLe8ZmnStp0F7SUQmrTiwM4gB2RowgYLbGr1A0%3D&amp;reserved=0" TargetMode="External"/><Relationship Id="rId206" Type="http://schemas.openxmlformats.org/officeDocument/2006/relationships/hyperlink" Target="https://www.rollcall.com/news/congress/18-people-protesting-icecbp-arrested-by-captiol-police" TargetMode="External"/><Relationship Id="rId205" Type="http://schemas.openxmlformats.org/officeDocument/2006/relationships/hyperlink" Target="https://www.phillyvoice.com/immigration-rights-protest-arrests-joe-biden-headquarters-philadelphia-sit-in/" TargetMode="External"/><Relationship Id="rId204" Type="http://schemas.openxmlformats.org/officeDocument/2006/relationships/hyperlink" Target="https://twitter.com/WomensMarchMN/status/1146129809103294465" TargetMode="External"/><Relationship Id="rId203" Type="http://schemas.openxmlformats.org/officeDocument/2006/relationships/hyperlink" Target="https://twitter.com/Daniel_Schere/status/1148725857130881024" TargetMode="External"/><Relationship Id="rId209" Type="http://schemas.openxmlformats.org/officeDocument/2006/relationships/hyperlink" Target="https://twitter.com/HannahBuehler/status/1149358067894693888" TargetMode="External"/><Relationship Id="rId208" Type="http://schemas.openxmlformats.org/officeDocument/2006/relationships/hyperlink" Target="https://twitter.com/CosechaMovement/status/1149006651195842560" TargetMode="External"/><Relationship Id="rId207" Type="http://schemas.openxmlformats.org/officeDocument/2006/relationships/hyperlink" Target="https://www.latimes.com/business/technology/la-fi-tn-ab5-uber-lyft-rally-sacramento-pay-20190715-story.html" TargetMode="External"/><Relationship Id="rId202" Type="http://schemas.openxmlformats.org/officeDocument/2006/relationships/hyperlink" Target="https://twitter.com/bagatelleno12/status/1148729475389153280" TargetMode="External"/><Relationship Id="rId201" Type="http://schemas.openxmlformats.org/officeDocument/2006/relationships/hyperlink" Target="https://twitter.com/FDNMPolitics/status/1148780763493437440" TargetMode="External"/><Relationship Id="rId200" Type="http://schemas.openxmlformats.org/officeDocument/2006/relationships/hyperlink" Target="https://www.theguardian.com/us-news/2019/jul/10/hundreds-of-cyclists-hold-die-in-in-new-york-city-to-protest-deaths?CMP=twt_a-world_b-gdnworld"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nam01.safelinks.protection.outlook.com/?url=https%3A%2F%2Fwww.weatherforddemocrat.com%2Fnews%2Flocal_news%2Flights-for-liberty-vigil-draws-people-to-protest-migrant-detention%2Farticle_5b119efa-dc5b-5b03-961a-06e90209f9ec.html&amp;data=02%7C01%7Cjeremy.pressman%40uconn.edu%7C0ace5cbfbf3f4a67a07f08d70a5fbe7f%7C17f1a87e2a254eaab9df9d439034b080%7C0%7C0%7C636989278651405264&amp;sdata=Hu3Lthjf8BdR%2FLMAL%2FDyfnwpNqUZvgBE20%2FUgyrMCrs%3D&amp;reserved=0" TargetMode="External"/><Relationship Id="rId42" Type="http://schemas.openxmlformats.org/officeDocument/2006/relationships/hyperlink" Target="https://nam01.safelinks.protection.outlook.com/?url=https%3A%2F%2Fwww.appeal-democrat.com%2Fnews%2Fpeople-protest-conditions-of-immigration-detainees%2Farticle_0189cf92-a785-11e9-a3b9-93e88c798538.html&amp;data=02%7C01%7Cjeremy.pressman%40uconn.edu%7C0ace5cbfbf3f4a67a07f08d70a5fbe7f%7C17f1a87e2a254eaab9df9d439034b080%7C0%7C0%7C636989278651415259&amp;sdata=8mGOSZ5NKjJ28cltyCvA1I%2F746iH1gdbqPZ3yZnbw3E%3D&amp;reserved=0" TargetMode="External"/><Relationship Id="rId41" Type="http://schemas.openxmlformats.org/officeDocument/2006/relationships/hyperlink" Target="https://nam01.safelinks.protection.outlook.com/?url=http%3A%2F%2Fwww.southwhidbeyrecord.com%2Fnews%2Fislanders-join-protest-against-detention-centers%2F&amp;data=02%7C01%7Cjeremy.pressman%40uconn.edu%7C0ace5cbfbf3f4a67a07f08d70a5fbe7f%7C17f1a87e2a254eaab9df9d439034b080%7C0%7C0%7C636989278651415259&amp;sdata=5fIvHOBMM0xepZ%2BVvsKa6BFpZpUEI8E6nQb8p0PZn0s%3D&amp;reserved=0" TargetMode="External"/><Relationship Id="rId44" Type="http://schemas.openxmlformats.org/officeDocument/2006/relationships/hyperlink" Targe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25253&amp;sdata=H5%2BG0XUkK3qATmkiStBNtDF4Kw3r91B7Y126P1tDFeM%3D&amp;reserved=0" TargetMode="External"/><Relationship Id="rId43" Type="http://schemas.openxmlformats.org/officeDocument/2006/relationships/hyperlink" Target="https://nam01.safelinks.protection.outlook.com/?url=https%3A%2F%2Fwww.canyoncourier.com%2Fcontent%2Fevergreen-residents-protest-treatment-migrants&amp;data=02%7C01%7Cjeremy.pressman%40uconn.edu%7C0ace5cbfbf3f4a67a07f08d70a5fbe7f%7C17f1a87e2a254eaab9df9d439034b080%7C0%7C0%7C636989278651425253&amp;sdata=HRPKq7eYPYVg9B8P7flaYT1YQ3ZvPiDIFymMWu27RB0%3D&amp;reserved=0" TargetMode="External"/><Relationship Id="rId46" Type="http://schemas.openxmlformats.org/officeDocument/2006/relationships/hyperlink" Target="https://nam01.safelinks.protection.outlook.com/?url=http%3A%2F%2Fwww.presstelegram.com%2Fprotesters-ask-long-beach-to-address-safety-traffic-concerns-with-broadway-bike-lane-project&amp;data=02%7C01%7Cjeremy.pressman%40uconn.edu%7C0ace5cbfbf3f4a67a07f08d70a5fbe7f%7C17f1a87e2a254eaab9df9d439034b080%7C0%7C0%7C636989278651435245&amp;sdata=PkApIMqHb14ubNaje6Hrm9%2BQOlYkZmmen8YymfTT0Jk%3D&amp;reserved=0" TargetMode="External"/><Relationship Id="rId45" Type="http://schemas.openxmlformats.org/officeDocument/2006/relationships/hyperlink" Target="https://nam01.safelinks.protection.outlook.com/?url=https%3A%2F%2Fwww.thegazette.com%2Fsubject%2Fnews%2Fgovernment%2Fcritics-decry-climate-change-protest-involving-nooses-in-newbo-as-racially-callous-20190716&amp;data=02%7C01%7Cjeremy.pressman%40uconn.edu%7C0ace5cbfbf3f4a67a07f08d70a5fbe7f%7C17f1a87e2a254eaab9df9d439034b080%7C0%7C0%7C636989278651435245&amp;sdata=qfunuoq7eKpRxn9Vq2XdYJYssMVkDOgZsT%2Fe%2FDNtE14%3D&amp;reserved=0" TargetMode="External"/><Relationship Id="rId48" Type="http://schemas.openxmlformats.org/officeDocument/2006/relationships/hyperlink" Target="https://nam01.safelinks.protection.outlook.com/?url=https%3A%2F%2Fmauinow.com%2F2019%2F07%2F16%2Fday-2-protest-at-maunakea%2F&amp;data=02%7C01%7Cjeremy.pressman%40uconn.edu%7C0ace5cbfbf3f4a67a07f08d70a5fbe7f%7C17f1a87e2a254eaab9df9d439034b080%7C0%7C0%7C636989278651445239&amp;sdata=1X1mgUMYXtgGyVWGND8naprgB%2Be1zGtAGhlHxcw0NQE%3D&amp;reserved=0" TargetMode="External"/><Relationship Id="rId47" Type="http://schemas.openxmlformats.org/officeDocument/2006/relationships/hyperlink" Target="https://nam01.safelinks.protection.outlook.com/?url=http%3A%2F%2Fwww.presstelegram.com%2Fprotesters-ask-long-beach-to-address-safety-traffic-concerns-with-broadway-bike-lane-project&amp;data=02%7C01%7Cjeremy.pressman%40uconn.edu%7C0ace5cbfbf3f4a67a07f08d70a5fbe7f%7C17f1a87e2a254eaab9df9d439034b080%7C0%7C0%7C636989278651445239&amp;sdata=Jm%2B%2B%2B2G%2B3FuTLN3sohFhLg34lu6bptTXBijSiGRxfjw%3D&amp;reserved=0" TargetMode="External"/><Relationship Id="rId49" Type="http://schemas.openxmlformats.org/officeDocument/2006/relationships/hyperlink" Target="https://nam01.safelinks.protection.outlook.com/?url=https%3A%2F%2Fwww.hawaiinewsnow.com%2F2019%2F07%2F16%2Fboth-sides-tmt-debate-make-their-point-known-with-rallies-across-state%2F&amp;data=02%7C01%7Cjeremy.pressman%40uconn.edu%7C0ace5cbfbf3f4a67a07f08d70a5fbe7f%7C17f1a87e2a254eaab9df9d439034b080%7C0%7C0%7C636989278651455234&amp;sdata=l6vzRBYLJKtaMbBKMw5GYyW8s%2Fln%2FSfrJeMMFYHzY1c%3D&amp;reserved=0" TargetMode="External"/><Relationship Id="rId31" Type="http://schemas.openxmlformats.org/officeDocument/2006/relationships/hyperlink" Target="https://nam01.safelinks.protection.outlook.com/?url=https%3A%2F%2Fwww.cltampa.com%2Fnews-views%2Flocal-news%2Farticle%2F21076209%2Ftampas-lights-for-liberty-immigration-march-happens-in-ybor-city-on-friday&amp;data=02%7C01%7Cjeremy.pressman%40uconn.edu%7C0e9477e9ea4346e0c3c108d70424caf2%7C17f1a87e2a254eaab9df9d439034b080%7C0%7C0%7C636982428388311214&amp;sdata=1Axnh5AcxIw6f5YiWSdeRl1aRCPOtHA7tmuMKFu2alE%3D&amp;reserved=0" TargetMode="External"/><Relationship Id="rId30" Type="http://schemas.openxmlformats.org/officeDocument/2006/relationships/hyperlink" Target="https://nam01.safelinks.protection.outlook.com/?url=https%3A%2F%2Fwww.salisburypost.com%2F2019%2F07%2F08%2Fsalisbury-vigil-of-solidarity-to-protest-inhumane-conditions-faced-by-migrants%2F&amp;data=02%7C01%7Cjeremy.pressman%40uconn.edu%7C0e9477e9ea4346e0c3c108d70424caf2%7C17f1a87e2a254eaab9df9d439034b080%7C0%7C0%7C636982428388311214&amp;sdata=MElxA7pWH1OMhswtWtoKLF34x7H8aO1CQ5Sd%2FJrIgn0%3D&amp;reserved=0" TargetMode="External"/><Relationship Id="rId33" Type="http://schemas.openxmlformats.org/officeDocument/2006/relationships/hyperlink" Target="https://nam01.safelinks.protection.outlook.com/?url=https%3A%2F%2Fwww.thestate.com%2Fnews%2Fpolitics-government%2Farticle232407362.html&amp;data=02%7C01%7Cjeremy.pressman%40uconn.edu%7C0e9477e9ea4346e0c3c108d70424caf2%7C17f1a87e2a254eaab9df9d439034b080%7C0%7C0%7C636982428388321213&amp;sdata=uUC3%2BSEVR3KwbkmPdTo%2Bxitc49HkvJCGJoRGdlih9ns%3D&amp;reserved=0" TargetMode="External"/><Relationship Id="rId32" Type="http://schemas.openxmlformats.org/officeDocument/2006/relationships/hyperlink" Target="https://nam01.safelinks.protection.outlook.com/?url=https%3A%2F%2Fwww.morganhilltimes.com%2F2019%2F07%2F08%2Flocals-to-protest-detention-centers-july-12%2F&amp;data=02%7C01%7Cjeremy.pressman%40uconn.edu%7C0e9477e9ea4346e0c3c108d70424caf2%7C17f1a87e2a254eaab9df9d439034b080%7C0%7C0%7C636982428388321213&amp;sdata=ofGRPBOnxFe5HWK8EyM1oyAdZW2ALkMa9M4vIKgzqxY%3D&amp;reserved=0" TargetMode="External"/><Relationship Id="rId35" Type="http://schemas.openxmlformats.org/officeDocument/2006/relationships/hyperlink" Target="https://nam01.safelinks.protection.outlook.com/?url=https%3A%2F%2Fwww.dailycal.org%2F2019%2F07%2F08%2F500-people-protest-border-detention-centers-at-house-speaker-nancy-pelosis-office%2F&amp;data=02%7C01%7Cjeremy.pressman%40uconn.edu%7C0e9477e9ea4346e0c3c108d70424caf2%7C17f1a87e2a254eaab9df9d439034b080%7C0%7C0%7C636982428388331207&amp;sdata=uZJyB0%2F44Chq05izZGWbKY3AYT%2Ftnyt1Mc932fiW1dc%3D&amp;reserved=0" TargetMode="External"/><Relationship Id="rId34" Type="http://schemas.openxmlformats.org/officeDocument/2006/relationships/hyperlink" Target="https://nam01.safelinks.protection.outlook.com/?url=https%3A%2F%2Fwww.cbsnews.com%2Fnews%2Famazon-prime-day-2019-workers-plan-prime-day-protest-over-work-conditions-at-warehouse-in-minnesota%2F&amp;data=02%7C01%7Cjeremy.pressman%40uconn.edu%7C0e9477e9ea4346e0c3c108d70424caf2%7C17f1a87e2a254eaab9df9d439034b080%7C0%7C0%7C636982428388331207&amp;sdata=k2a4EU1Hh1VfCNLrNnSLCmYtMblf%2FAlSULYpWBuIOfA%3D&amp;reserved=0" TargetMode="External"/><Relationship Id="rId37" Type="http://schemas.openxmlformats.org/officeDocument/2006/relationships/hyperlink" Target="https://nam01.safelinks.protection.outlook.com/?url=https%3A%2F%2Fwww.greenvilleonline.com%2Fstory%2Fnews%2F2019%2F06%2F21%2Fsc-racial-justice-group-rally-replace-confederate-flag-supporters%2F1523200001%2F&amp;data=02%7C01%7Cjeremy.pressman%40uconn.edu%7C0e9477e9ea4346e0c3c108d70424caf2%7C17f1a87e2a254eaab9df9d439034b080%7C0%7C0%7C636982428388351196&amp;sdata=90kajWdKxJY4cEIos4GkW3P%2Bbr0d4HKnDtbxy3whuU4%3D&amp;reserved=0" TargetMode="External"/><Relationship Id="rId36" Type="http://schemas.openxmlformats.org/officeDocument/2006/relationships/hyperlink" Target="https://nam01.safelinks.protection.outlook.com/?url=https%3A%2F%2Fwww.nbc12.com%2F2019%2F07%2F08%2Fcentral-virginia-officials-hold-stop-gun-violence-rally%2F&amp;data=02%7C01%7Cjeremy.pressman%40uconn.edu%7C0e9477e9ea4346e0c3c108d70424caf2%7C17f1a87e2a254eaab9df9d439034b080%7C0%7C0%7C636982428388341199&amp;sdata=%2FfCHERY7WctCP5ZWwdXASUZgFCXZyXeGHJfp8VFyc4M%3D&amp;reserved=0" TargetMode="External"/><Relationship Id="rId39" Type="http://schemas.openxmlformats.org/officeDocument/2006/relationships/hyperlink" Target="https://nam01.safelinks.protection.outlook.com/?url=https%3A%2F%2Fwww.communityadvocate.com%2F2019%2F07%2F16%2Fresidents-protest-u-s-immigration-practices%2F&amp;data=02%7C01%7Cjeremy.pressman%40uconn.edu%7C0ace5cbfbf3f4a67a07f08d70a5fbe7f%7C17f1a87e2a254eaab9df9d439034b080%7C0%7C0%7C636989278651405264&amp;sdata=iWCqn%2FNatP7%2BrdpdtVmu3mvZkNObxZsG2V2v8OZ8pLs%3D&amp;reserved=0" TargetMode="External"/><Relationship Id="rId38" Type="http://schemas.openxmlformats.org/officeDocument/2006/relationships/hyperlink" Target="https://nam01.safelinks.protection.outlook.com/?url=https%3A%2F%2Fwww.alligator.org%2Fmultimedia%2Fgainesville-citizens-protest-gru-price-hikes%2Fcollection_2ba61a12-a765-11e9-a82b-73caf596a621.html&amp;data=02%7C01%7Cjeremy.pressman%40uconn.edu%7C0ace5cbfbf3f4a67a07f08d70a5fbe7f%7C17f1a87e2a254eaab9df9d439034b080%7C0%7C0%7C636989278651395270&amp;sdata=iVHCFFPfGxIUr9znP7YqXlAn0YLgjQK7XEsHpVfDnto%3D&amp;reserved=0" TargetMode="External"/><Relationship Id="rId20" Type="http://schemas.openxmlformats.org/officeDocument/2006/relationships/hyperlink" Target="https://nam01.safelinks.protection.outlook.com/?url=https%3A%2F%2Fwww.goerie.com%2Fnews%2F20190708%2Fcommunity-college-health-care-top-erie-march-concerns&amp;data=02%7C01%7Cjeremy.pressman%40uconn.edu%7C0e9477e9ea4346e0c3c108d70424caf2%7C17f1a87e2a254eaab9df9d439034b080%7C0%7C0%7C636982428388271242&amp;sdata=RTw9NfQHohKDyiNYJecTwvnfmuMPewtKhp4ziD6atqw%3D&amp;reserved=0" TargetMode="External"/><Relationship Id="rId22" Type="http://schemas.openxmlformats.org/officeDocument/2006/relationships/hyperlink" Target="https://nam01.safelinks.protection.outlook.com/?url=https%3A%2F%2Fwww.battlecreekenquirer.com%2Fstory%2Fnews%2F2019%2F07%2F08%2Fbattle-creeks-rainbow-crosswalks-draw-protesters-supporters%2F1675422001%2F&amp;data=02%7C01%7Cjeremy.pressman%40uconn.edu%7C0e9477e9ea4346e0c3c108d70424caf2%7C17f1a87e2a254eaab9df9d439034b080%7C0%7C0%7C636982428388271242&amp;sdata=kg2PqZpqjVWnmMFmFkSnyw%2FRZH3ZiF2gwN2zcsHtam8%3D&amp;reserved=0" TargetMode="External"/><Relationship Id="rId21" Type="http://schemas.openxmlformats.org/officeDocument/2006/relationships/hyperlink" Target="https://nam01.safelinks.protection.outlook.com/?url=https%3A%2F%2Fwww.battlecreekenquirer.com%2Fstory%2Fnews%2F2019%2F07%2F08%2Fbattle-creeks-rainbow-crosswalks-draw-protesters-supporters%2F1675422001%2F&amp;data=02%7C01%7Cjeremy.pressman%40uconn.edu%7C0e9477e9ea4346e0c3c108d70424caf2%7C17f1a87e2a254eaab9df9d439034b080%7C0%7C0%7C636982428388271242&amp;sdata=kg2PqZpqjVWnmMFmFkSnyw%2FRZH3ZiF2gwN2zcsHtam8%3D&amp;reserved=0" TargetMode="External"/><Relationship Id="rId24" Type="http://schemas.openxmlformats.org/officeDocument/2006/relationships/hyperlink" Target="https://nam01.safelinks.protection.outlook.com/?url=https%3A%2F%2Fwww.middleeasteye.net%2Fnews%2Fchristian-zionists-praise-trump-Israel-support-DC-conference&amp;data=02%7C01%7Cjeremy.pressman%40uconn.edu%7C0e9477e9ea4346e0c3c108d70424caf2%7C17f1a87e2a254eaab9df9d439034b080%7C0%7C0%7C636982428388281239&amp;sdata=HnpJAYa15IsX6e5U0TCsoKVudJQl1NEHomhVjTor3I8%3D&amp;reserved=0" TargetMode="External"/><Relationship Id="rId23" Type="http://schemas.openxmlformats.org/officeDocument/2006/relationships/hyperlink" Target="https://nam01.safelinks.protection.outlook.com/?url=http%3A%2F%2Fwww.startribune.com%2Fst-louis-park-city-council-expected-to-renew-discussion-on-saying-the-pledge-of-allegiance-at-its-meetings%2F512420812%2F&amp;data=02%7C01%7Cjeremy.pressman%40uconn.edu%7C0e9477e9ea4346e0c3c108d70424caf2%7C17f1a87e2a254eaab9df9d439034b080%7C0%7C0%7C636982428388281239&amp;sdata=Nv9FLs4JslHkLg8XnKcdRv8l%2B1Me%2F0NviJVG5C739bc%3D&amp;reserved=0" TargetMode="External"/><Relationship Id="rId26" Type="http://schemas.openxmlformats.org/officeDocument/2006/relationships/hyperlink" Target="https://nam01.safelinks.protection.outlook.com/?url=http%3A%2F%2Fwww.liherald.com%2Foysterbay%2Fstories%2Fon-july-12-march-for-immigrants-liberty-and-justice%2C116300&amp;data=02%7C01%7Cjeremy.pressman%40uconn.edu%7C0e9477e9ea4346e0c3c108d70424caf2%7C17f1a87e2a254eaab9df9d439034b080%7C0%7C0%7C636982428388291230&amp;sdata=3okDxXEsRHOGvGD%2BFizHE8biKC0CV5U%2F5AptiKqJ%2Fys%3D&amp;reserved=0" TargetMode="External"/><Relationship Id="rId25" Type="http://schemas.openxmlformats.org/officeDocument/2006/relationships/hyperlink" Target="https://nam01.safelinks.protection.outlook.com/?url=https%3A%2F%2Fwww.thestate.com%2Fnews%2Fpolitics-government%2Farticle232407362.html&amp;data=02%7C01%7Cjeremy.pressman%40uconn.edu%7C0e9477e9ea4346e0c3c108d70424caf2%7C17f1a87e2a254eaab9df9d439034b080%7C0%7C0%7C636982428388291230&amp;sdata=SGP8Spxlh8O%2F6NFRBMtewwBdkNrXlCjGi%2BBnUtpHVyI%3D&amp;reserved=0" TargetMode="External"/><Relationship Id="rId28" Type="http://schemas.openxmlformats.org/officeDocument/2006/relationships/hyperlink" Target="https://nam01.safelinks.protection.outlook.com/?url=http%3A%2F%2Fwww.altoonamirror.com%2Fnews%2Flocal-news%2F2019%2F07%2Fvigil-set-to-protest-asylum-issue%2F&amp;data=02%7C01%7Cjeremy.pressman%40uconn.edu%7C0e9477e9ea4346e0c3c108d70424caf2%7C17f1a87e2a254eaab9df9d439034b080%7C0%7C0%7C636982428388301223&amp;sdata=nEe7dcYMMdBAIRIIo0bLZXt%2BqanBqTGTJ2tNQ2lGWhs%3D&amp;reserved=0" TargetMode="External"/><Relationship Id="rId27" Type="http://schemas.openxmlformats.org/officeDocument/2006/relationships/hyperlink" Target="https://nam01.safelinks.protection.outlook.com/?url=https%3A%2F%2Fwww.daily-chronicle.com%2F2019%2F07%2F05%2Fborder-detention-vigil-set-for-friday-to-protest-u-s-actions%2Faddorsf%2F&amp;data=02%7C01%7Cjeremy.pressman%40uconn.edu%7C0e9477e9ea4346e0c3c108d70424caf2%7C17f1a87e2a254eaab9df9d439034b080%7C0%7C0%7C636982428388301223&amp;sdata=M5u8F4DhA7IASiJcOWuuCUmJ4Uw1LN7issulD5piGH4%3D&amp;reserved=0" TargetMode="External"/><Relationship Id="rId29" Type="http://schemas.openxmlformats.org/officeDocument/2006/relationships/hyperlink" Target="https://nam01.safelinks.protection.outlook.com/?url=https%3A%2F%2Fwww.chron.com%2Fneighborhood%2Fwoodlands%2Fnews%2Farticle%2FAnti-detention-center-protest-set-for-Friday-near-14079905.php&amp;data=02%7C01%7Cjeremy.pressman%40uconn.edu%7C0e9477e9ea4346e0c3c108d70424caf2%7C17f1a87e2a254eaab9df9d439034b080%7C0%7C0%7C636982428388301223&amp;sdata=2qkuG3eavrglAIBv1UyXWbn%2FfmhjJwBqUxz0Gus4AmA%3D&amp;reserved=0" TargetMode="External"/><Relationship Id="rId11" Type="http://schemas.openxmlformats.org/officeDocument/2006/relationships/hyperlink" Target="https://nam01.safelinks.protection.outlook.com/?url=https%3A%2F%2Fdentonrc.com%2Fnews%2Fcivil-rights-rally-to-commemorate-ada-legislation%2Farticle_1d6a4361-af92-5a64-8237-6a909672358c.html&amp;data=02%7C01%7Cjeremy.pressman%40uconn.edu%7Cce1061604c3f4651aee708d70280bd04%7C17f1a87e2a254eaab9df9d439034b080%7C0%7C0%7C636980624265048389&amp;sdata=JubADXqEuCiCx1fL%2FdQ2UBiK0kj74kg%2FUbDvVvO6zQ0%3D&amp;reserved=0" TargetMode="External"/><Relationship Id="rId10" Type="http://schemas.openxmlformats.org/officeDocument/2006/relationships/hyperlink" Target="https://nam01.safelinks.protection.outlook.com/?url=https%3A%2F%2Fwww.marinij.com%2F2019%2F07%2F06%2Fmarin-activist-rallies-for-migrant-children-at-texas-border%2F&amp;data=02%7C01%7Cjeremy.pressman%40uconn.edu%7Cce1061604c3f4651aee708d70280bd04%7C17f1a87e2a254eaab9df9d439034b080%7C0%7C0%7C636980624265048389&amp;sdata=2NFOO16Ec4V6%2BsfU8EbP6f41flT8FJI605NcYxTHLi8%3D&amp;reserved=0" TargetMode="External"/><Relationship Id="rId13" Type="http://schemas.openxmlformats.org/officeDocument/2006/relationships/hyperlink" Target="https://nam01.safelinks.protection.outlook.com/?url=https%3A%2F%2Fwww.cjonline.com%2Fnews%2F20190706%2Fanti-abortion-pro-choice-rallies-converge-on-downtown-dodge-city&amp;data=02%7C01%7Cjeremy.pressman%40uconn.edu%7Cce1061604c3f4651aee708d70280bd04%7C17f1a87e2a254eaab9df9d439034b080%7C0%7C0%7C636980624265068378&amp;sdata=wHvvPEBXfS7AUbOYoJ0QdPXqoZneyOurfKFqoY8Fm%2B0%3D&amp;reserved=0" TargetMode="External"/><Relationship Id="rId12" Type="http://schemas.openxmlformats.org/officeDocument/2006/relationships/hyperlink" Target="https://nam01.safelinks.protection.outlook.com/?url=https%3A%2F%2Fblogs.edweek.org%2Fteachers%2Fteaching_now%2F2019%2F07%2Feducators_march_shelter_immigrant_youth.html&amp;data=02%7C01%7Cjeremy.pressman%40uconn.edu%7Cce1061604c3f4651aee708d70280bd04%7C17f1a87e2a254eaab9df9d439034b080%7C0%7C0%7C636980624265058383&amp;sdata=IaiAtI%2BrqMawK6xJAza9QNomO09bk%2B%2FvlIiw7hB5Fjw%3D&amp;reserved=0" TargetMode="External"/><Relationship Id="rId15" Type="http://schemas.openxmlformats.org/officeDocument/2006/relationships/hyperlink" Target="https://nam01.safelinks.protection.outlook.com/?url=http%3A%2F%2Fwww.presstelegram.com%2Flong-beach-protesters-call-for-ice-to-leave-the-city-in-saturday-rally&amp;data=02%7C01%7Cjeremy.pressman%40uconn.edu%7Cce1061604c3f4651aee708d70280bd04%7C17f1a87e2a254eaab9df9d439034b080%7C0%7C0%7C636980624265078371&amp;sdata=JLhGztKMngpZE%2Fg2zOC9e63MI7W0PUy3wCi%2FyHTtZ9Q%3D&amp;reserved=0" TargetMode="External"/><Relationship Id="rId14" Type="http://schemas.openxmlformats.org/officeDocument/2006/relationships/hyperlink" Target="https://nam01.safelinks.protection.outlook.com/?url=https%3A%2F%2Fwww.cjonline.com%2Fnews%2F20190706%2Fanti-abortion-pro-choice-rallies-converge-on-downtown-dodge-city&amp;data=02%7C01%7Cjeremy.pressman%40uconn.edu%7Cce1061604c3f4651aee708d70280bd04%7C17f1a87e2a254eaab9df9d439034b080%7C0%7C0%7C636980624265078371&amp;sdata=Aa1bA%2FqJT7QB4URLqzztT0O3Derzk5dFRpHihZpPx2k%3D&amp;reserved=0" TargetMode="External"/><Relationship Id="rId17" Type="http://schemas.openxmlformats.org/officeDocument/2006/relationships/hyperlink" Target="https://nam01.safelinks.protection.outlook.com/?url=https%3A%2F%2Fwww.usatoday.com%2Fstory%2Fnews%2Fnation%2F2019%2F07%2F06%2Fwhite-nationalist-linked-proud-boys-outnumbered-counter-protesters%2F1661585001%2F&amp;data=02%7C01%7Cjeremy.pressman%40uconn.edu%7Cce1061604c3f4651aee708d70280bd04%7C17f1a87e2a254eaab9df9d439034b080%7C0%7C0%7C636980624265098367&amp;sdata=4YiUAV%2FDaRVcachV4JGyHc9FjdOZb3i3GAJk7zeBV0E%3D&amp;reserved=0" TargetMode="External"/><Relationship Id="rId16" Type="http://schemas.openxmlformats.org/officeDocument/2006/relationships/hyperlink" Target="https://nam01.safelinks.protection.outlook.com/?url=https%3A%2F%2Fwww.usatoday.com%2Fstory%2Fnews%2Fnation%2F2019%2F07%2F06%2Fwhite-nationalist-linked-proud-boys-outnumbered-counter-protesters%2F1661585001%2F&amp;data=02%7C01%7Cjeremy.pressman%40uconn.edu%7Cce1061604c3f4651aee708d70280bd04%7C17f1a87e2a254eaab9df9d439034b080%7C0%7C0%7C636980624265088366&amp;sdata=n%2BITx9sH4xh9EfE97GmQhnCZUc96pLgpbjbk3aFmbzI%3D&amp;reserved=0" TargetMode="External"/><Relationship Id="rId19" Type="http://schemas.openxmlformats.org/officeDocument/2006/relationships/hyperlink" Target="https://nam01.safelinks.protection.outlook.com/?url=https%3A%2F%2Fwww.mlive.com%2Fnews%2Fkalamazoo%2F2019%2F07%2Fbus-drivers-protest-working-conditions-in-kalamazoo-county.html&amp;data=02%7C01%7Cjeremy.pressman%40uconn.edu%7C0e9477e9ea4346e0c3c108d70424caf2%7C17f1a87e2a254eaab9df9d439034b080%7C0%7C0%7C636982428388261248&amp;sdata=Ny3wEyY9acEyQYsdAqcEZiEfItA8SvmD47rd9PXKamI%3D&amp;reserved=0" TargetMode="External"/><Relationship Id="rId18" Type="http://schemas.openxmlformats.org/officeDocument/2006/relationships/hyperlink" Target="https://nam01.safelinks.protection.outlook.com/?url=https%3A%2F%2Fwww.arklatexhomepage.com%2Fnews%2Flocal-news%2Forganzation-rally-against-gun-violence-in-downtown-shreveport%2F&amp;data=02%7C01%7Cjeremy.pressman%40uconn.edu%7C0e9477e9ea4346e0c3c108d70424caf2%7C17f1a87e2a254eaab9df9d439034b080%7C0%7C0%7C636982428388261248&amp;sdata=OpgwadcV4vF8KWe%2FTskxcb5o40AAYkqIMDgDD1%2Fz2wI%3D&amp;reserved=0" TargetMode="External"/><Relationship Id="rId84" Type="http://schemas.openxmlformats.org/officeDocument/2006/relationships/hyperlink" Target="https://nam01.safelinks.protection.outlook.com/?url=https%3A%2F%2Fwww.columbian.com%2Fnews%2F2019%2Fjul%2F20%2Fkaiser-target-of-rally-amid-contract-dispute%2F&amp;data=02%7C01%7Cjeremy.pressman%40uconn.edu%7Cabfb090147014b2673f108d70daa1400%7C17f1a87e2a254eaab9df9d439034b080%7C0%7C0%7C636992896449002262&amp;sdata=q%2F6u05dfrQ7o9sOqw43%2BirF1%2Fq0RJGqhRcaJ9Q3vTNo%3D&amp;reserved=0" TargetMode="External"/><Relationship Id="rId83" Type="http://schemas.openxmlformats.org/officeDocument/2006/relationships/hyperlink" Target="https://nam01.safelinks.protection.outlook.com/?url=https%3A%2F%2Fwww.columbian.com%2Fnews%2F2019%2Fjul%2F20%2Fkaiser-target-of-rally-amid-contract-dispute%2F&amp;data=02%7C01%7Cjeremy.pressman%40uconn.edu%7Cabfb090147014b2673f108d70daa1400%7C17f1a87e2a254eaab9df9d439034b080%7C0%7C0%7C636992896449002262&amp;sdata=q%2F6u05dfrQ7o9sOqw43%2BirF1%2Fq0RJGqhRcaJ9Q3vTNo%3D&amp;reserved=0" TargetMode="External"/><Relationship Id="rId86" Type="http://schemas.openxmlformats.org/officeDocument/2006/relationships/hyperlink" Target="https://nam01.safelinks.protection.outlook.com/?url=https%3A%2F%2Fwww.cherokeescout.com%2Fnews-subscribers%2Fprotestors-pause-remember-detainees&amp;data=02%7C01%7Cjeremy.pressman%40uconn.edu%7C3813534985da4a28272908d70c03b0d1%7C17f1a87e2a254eaab9df9d439034b080%7C0%7C0%7C636991082320875107&amp;sdata=fk5mY9rdr4w4PdNt%2FENVwf%2B%2BwfVAwoWszzkVK4mdD58%3D&amp;reserved=0" TargetMode="External"/><Relationship Id="rId85" Type="http://schemas.openxmlformats.org/officeDocument/2006/relationships/hyperlink" Target="https://nam01.safelinks.protection.outlook.com/?url=https%3A%2F%2Fwww.columbian.com%2Fnews%2F2019%2Fjul%2F20%2Fkaiser-target-of-rally-amid-contract-dispute%2F&amp;data=02%7C01%7Cjeremy.pressman%40uconn.edu%7Cabfb090147014b2673f108d70daa1400%7C17f1a87e2a254eaab9df9d439034b080%7C0%7C0%7C636992896449002262&amp;sdata=q%2F6u05dfrQ7o9sOqw43%2BirF1%2Fq0RJGqhRcaJ9Q3vTNo%3D&amp;reserved=0" TargetMode="External"/><Relationship Id="rId88" Type="http://schemas.openxmlformats.org/officeDocument/2006/relationships/vmlDrawing" Target="../drawings/vmlDrawing2.vml"/><Relationship Id="rId87" Type="http://schemas.openxmlformats.org/officeDocument/2006/relationships/drawing" Target="../drawings/drawing3.xml"/><Relationship Id="rId80" Type="http://schemas.openxmlformats.org/officeDocument/2006/relationships/hyperlink" Target="https://www.nbc12.com/2019/07/30/lawmakers-protest-trumps-visit-with-event-mark-evolution-african-americans/" TargetMode="External"/><Relationship Id="rId82" Type="http://schemas.openxmlformats.org/officeDocument/2006/relationships/hyperlink" Target="https://nam01.safelinks.protection.outlook.com/?url=https%3A%2F%2Fwww.spokesman.com%2Fstories%2F2019%2Fjul%2F19%2Fcity-of-spokane-faces-second-lawsuit-over-handling%2F&amp;data=02%7C01%7Cjeremy.pressman%40uconn.edu%7Cabfb090147014b2673f108d70daa1400%7C17f1a87e2a254eaab9df9d439034b080%7C0%7C0%7C636992896448952290&amp;sdata=rQeGtP9yXkvEc%2FhAVTD75aE9JSHvNIkzjcH0uo6gTko%3D&amp;reserved=0" TargetMode="External"/><Relationship Id="rId81" Type="http://schemas.openxmlformats.org/officeDocument/2006/relationships/hyperlink" Target="https://nam01.safelinks.protection.outlook.com/?url=http%3A%2F%2Fwww.fightbacknews.org%2F2019%2F7%2F5%2Fchicanos-protest-raids-and-deportations&amp;data=02%7C01%7Cjeremy.pressman%40uconn.edu%7C7d734c38bfa14df42b1d08d701b8782f%7C17f1a87e2a254eaab9df9d439034b080%7C0%7C0%7C636979764112534733&amp;sdata=lVTBqLfTPElgbKVWw99C3BYlqPqUyJrVigwyEdiAkoQ%3D&amp;reserved=0" TargetMode="External"/><Relationship Id="rId1" Type="http://schemas.openxmlformats.org/officeDocument/2006/relationships/comments" Target="../comments2.xml"/><Relationship Id="rId2" Type="http://schemas.openxmlformats.org/officeDocument/2006/relationships/hyperlink" Target="https://nam01.safelinks.protection.outlook.com/?url=https%3A%2F%2Fwww.mynbc5.com%2Farticle%2Factivists-protest-migrant-detention-centers-during-fourth-of-july-parade%2F28293604&amp;data=02%7C01%7Cjeremy.pressman%40uconn.edu%7Cce1061604c3f4651aee708d70280bd04%7C17f1a87e2a254eaab9df9d439034b080%7C0%7C0%7C636980624265018408&amp;sdata=Izxle0dlM%2FMDvFPsLlhnA9ObOyylcXGAfBQO%2FRZy2NY%3D&amp;reserved=0" TargetMode="External"/><Relationship Id="rId3" Type="http://schemas.openxmlformats.org/officeDocument/2006/relationships/hyperlink" Target="https://nam01.safelinks.protection.outlook.com/?url=https%3A%2F%2Fwww.marinij.com%2F2019%2F07%2F06%2Fmarin-activist-rallies-for-migrant-children-at-texas-border%2F&amp;data=02%7C01%7Cjeremy.pressman%40uconn.edu%7Cce1061604c3f4651aee708d70280bd04%7C17f1a87e2a254eaab9df9d439034b080%7C0%7C0%7C636980624265018408&amp;sdata=3ou21BEm4ML%2Bjq3IJ9kcBtEzKgOLWssXcWbe1HKsoQQ%3D&amp;reserved=0" TargetMode="External"/><Relationship Id="rId4" Type="http://schemas.openxmlformats.org/officeDocument/2006/relationships/hyperlink" Target="https://nam01.safelinks.protection.outlook.com/?url=https%3A%2F%2Fwww.elpasotimes.com%2Fstory%2Fnews%2F2019%2F07%2F06%2Fartists-protest-migrant-detention-el-paso-event%2F1662754001%2F&amp;data=02%7C01%7Cjeremy.pressman%40uconn.edu%7Cce1061604c3f4651aee708d70280bd04%7C17f1a87e2a254eaab9df9d439034b080%7C0%7C0%7C636980624265018408&amp;sdata=jTnNFHXosMR2vLKxtuRl0eBPzkwqYMo18c%2BtF1yD6bo%3D&amp;reserved=0" TargetMode="External"/><Relationship Id="rId9" Type="http://schemas.openxmlformats.org/officeDocument/2006/relationships/hyperlink" Target="https://nam01.safelinks.protection.outlook.com/?url=https%3A%2F%2Fwww.mycentraljersey.com%2Fstory%2Fnews%2Fpolitics%2F2019%2F07%2F06%2Ftrump-returns-bedminster-first-time-year-and-met-protesters%2F1664190001&amp;data=02%7C01%7Cjeremy.pressman%40uconn.edu%7Cce1061604c3f4651aee708d70280bd04%7C17f1a87e2a254eaab9df9d439034b080%7C0%7C0%7C636980624265048389&amp;sdata=2M7LRsE9RspHC9x4SOnNOOxR4eOrRMh6TC2uWZD%2FA%2F0%3D&amp;reserved=0" TargetMode="External"/><Relationship Id="rId5" Type="http://schemas.openxmlformats.org/officeDocument/2006/relationships/hyperlink" Target="https://nam01.safelinks.protection.outlook.com/?url=https%3A%2F%2Fabc11.com%2Fpolitics%2Fdurham-students-protest-against-immigration-policies%2F5381102%2F&amp;data=02%7C01%7Cjeremy.pressman%40uconn.edu%7Cce1061604c3f4651aee708d70280bd04%7C17f1a87e2a254eaab9df9d439034b080%7C0%7C0%7C636980624265028400&amp;sdata=In7ouuQGr%2FA11cQ8cY%2BgQZoDtPNif6sf3ZZZX8a60Jw%3D&amp;reserved=0" TargetMode="External"/><Relationship Id="rId6" Type="http://schemas.openxmlformats.org/officeDocument/2006/relationships/hyperlink" Target="https://nam01.safelinks.protection.outlook.com/?url=https%3A%2F%2Fwww.richmond.com%2Fnews%2Fwhite-supremacists-in-klan-robes-hold-surprise-rally-outside-hanover%2Farticle_15e58460-1a15-5919-9e81-004d59ddbba1.html&amp;data=02%7C01%7Cjeremy.pressman%40uconn.edu%7Cce1061604c3f4651aee708d70280bd04%7C17f1a87e2a254eaab9df9d439034b080%7C0%7C0%7C636980624265028400&amp;sdata=g5I5BkhEgTUNZJ%2F22A%2Fj1uMT2cgLBSV%2FFqAY0ZjCVjA%3D&amp;reserved=0" TargetMode="External"/><Relationship Id="rId7" Type="http://schemas.openxmlformats.org/officeDocument/2006/relationships/hyperlink" Target="https://nam01.safelinks.protection.outlook.com/?url=https%3A%2F%2Fwww.richmond.com%2Fnews%2Fwhite-supremacists-in-klan-robes-hold-surprise-rally-outside-hanover%2Farticle_15e58460-1a15-5919-9e81-004d59ddbba1.html&amp;data=02%7C01%7Cjeremy.pressman%40uconn.edu%7Cce1061604c3f4651aee708d70280bd04%7C17f1a87e2a254eaab9df9d439034b080%7C0%7C0%7C636980624265038394&amp;sdata=lqTuXCcSon47a4kv8Mq74AXeQaW9CWlgcchrqBkyPZA%3D&amp;reserved=0" TargetMode="External"/><Relationship Id="rId8" Type="http://schemas.openxmlformats.org/officeDocument/2006/relationships/hyperlink" Target="https://nam01.safelinks.protection.outlook.com/?url=https%3A%2F%2Fdenver.cbslocal.com%2F2019%2F07%2F06%2Fneighbors-argue-geese-program%2F&amp;data=02%7C01%7Cjeremy.pressman%40uconn.edu%7Cce1061604c3f4651aee708d70280bd04%7C17f1a87e2a254eaab9df9d439034b080%7C0%7C0%7C636980624265038394&amp;sdata=L1eRmFSDHcF4xo%2BDGJrt%2Fs2YjPKA1yDTcifFVnVh2%2Bo%3D&amp;reserved=0" TargetMode="External"/><Relationship Id="rId73" Type="http://schemas.openxmlformats.org/officeDocument/2006/relationships/hyperlink" Target="https://www.columbiamissourian.com/news/local/more-than-people-protest-prohibition-before-city-meeting/article_db729b5e-b21a-11e9-b195-d3d3aae13d8d.html" TargetMode="External"/><Relationship Id="rId72" Type="http://schemas.openxmlformats.org/officeDocument/2006/relationships/hyperlink" Target="https://www.freep.com/story/news/politics/elections/2019/07/30/rashida-tlaib-tax-rich-democratic-debate/1872050001/" TargetMode="External"/><Relationship Id="rId75" Type="http://schemas.openxmlformats.org/officeDocument/2006/relationships/hyperlink" Target="https://nam01.safelinks.protection.outlook.com/?url=https%3A%2F%2Fwww.heraldbulletin.com%2Fnews%2Flocal_news%2Fred-for-ed-rally-supports-proposed-acs-employee-handbook%2Farticle_209a8700-9661-53db-b8b2-b70cae0f3fec.html&amp;data=02%7C01%7Cjeremy.pressman%40uconn.edu%7C99b870d1c90640b0b4eb08d71564a526%7C17f1a87e2a254eaab9df9d439034b080%7C0%7C0%7C637001394323723300&amp;sdata=fh4Z1YYaDJgR%2FkWFN6AiU5kvk1aKbaOiHFeSRkv%2BsiM%3D&amp;reserved=0" TargetMode="External"/><Relationship Id="rId74" Type="http://schemas.openxmlformats.org/officeDocument/2006/relationships/hyperlink" Target="https://www.columbiamissourian.com/news/local/more-than-people-protest-prohibition-before-city-meeting/article_db729b5e-b21a-11e9-b195-d3d3aae13d8d.html" TargetMode="External"/><Relationship Id="rId77" Type="http://schemas.openxmlformats.org/officeDocument/2006/relationships/hyperlink" Target="https://www.postregister.com/news/government/south-boulevard-residents-hold-bike-in-to-protest-changes/article_f908506a-3683-5c93-b70e-315dc65456a6.html" TargetMode="External"/><Relationship Id="rId76" Type="http://schemas.openxmlformats.org/officeDocument/2006/relationships/hyperlink" Target="https://nam01.safelinks.protection.outlook.com/?url=https%3A%2F%2Fwww.hjnews.com%2Fnews%2Flocal%2Fintactivists-protest-circumcision-in-logan%2Farticle_776bf54b-ee06-5127-9998-ccb610e22695.html&amp;data=02%7C01%7Cjeremy.pressman%40uconn.edu%7C99b870d1c90640b0b4eb08d71564a526%7C17f1a87e2a254eaab9df9d439034b080%7C0%7C0%7C637001394323733294&amp;sdata=Y4gaD%2Fy9cITYVVn8PQNe1e4WC%2BJnvsd4VYbmvdxLbXM%3D&amp;reserved=0" TargetMode="External"/><Relationship Id="rId79" Type="http://schemas.openxmlformats.org/officeDocument/2006/relationships/hyperlink" Target="https://www.modbee.com/news/local/article233317807.html" TargetMode="External"/><Relationship Id="rId78" Type="http://schemas.openxmlformats.org/officeDocument/2006/relationships/hyperlink" Target="https://www.dailyherald.com/news/20190730/dupage-probation-employees-rally-to-demand-higher-pay" TargetMode="External"/><Relationship Id="rId71" Type="http://schemas.openxmlformats.org/officeDocument/2006/relationships/hyperlink" Target="https://poststar.com/news/local/pro-trump-group-to-hold-rally-friday-in-juckett-park/article_1133f30d-5cca-53cb-991c-bb0ea3fd30b6.html" TargetMode="External"/><Relationship Id="rId70" Type="http://schemas.openxmlformats.org/officeDocument/2006/relationships/hyperlink" Target="https://kdvr.com/2019/07/30/denver-cyclists-plan-rally-after-recent-deaths/" TargetMode="External"/><Relationship Id="rId62" Type="http://schemas.openxmlformats.org/officeDocument/2006/relationships/hyperlink" Target="https://nam01.safelinks.protection.outlook.com/?url=https%3A%2F%2Fwww.mprnews.org%2Fstory%2F2019%2F07%2F16%2Famazons-shakopee-workers-unions-stage-demonstration-over-conditions&amp;data=02%7C01%7Cjeremy.pressman%40uconn.edu%7C0ace5cbfbf3f4a67a07f08d70a5fbe7f%7C17f1a87e2a254eaab9df9d439034b080%7C0%7C0%7C636989278651515199&amp;sdata=yPAMPmng%2BLHOI3xX2hBZ7cKwk0Q5kqqeseh9N9Fz6n8%3D&amp;reserved=0" TargetMode="External"/><Relationship Id="rId61" Type="http://schemas.openxmlformats.org/officeDocument/2006/relationships/hyperlink" Target="https://nam01.safelinks.protection.outlook.com/?url=https%3A%2F%2Fwww.dailycal.org%2F2019%2F07%2F15%2Fhundreds-gather-in-berkeley-for-rally-against-immigration-detention-centers%2F&amp;data=02%7C01%7Cjeremy.pressman%40uconn.edu%7C0ace5cbfbf3f4a67a07f08d70a5fbe7f%7C17f1a87e2a254eaab9df9d439034b080%7C0%7C0%7C636989278651515199&amp;sdata=QVLbehcZlwM2LEO48NVyqp2W%2BuTGB2fk6NsKZhGynh0%3D&amp;reserved=0" TargetMode="External"/><Relationship Id="rId64" Type="http://schemas.openxmlformats.org/officeDocument/2006/relationships/hyperlink" Target="https://nam01.safelinks.protection.outlook.com/?url=https%3A%2F%2Fsfbay.ca%2F2019%2F07%2F15%2Fhundreds-protest-amazon-facial-recognition-partnership-with-ice%2F&amp;data=02%7C01%7Cjeremy.pressman%40uconn.edu%7C0ace5cbfbf3f4a67a07f08d70a5fbe7f%7C17f1a87e2a254eaab9df9d439034b080%7C0%7C0%7C636989278651535190&amp;sdata=DrgABrZ3e8cd8EijNVh0OkC7lS1pBfDXKXbga3VdGfc%3D&amp;reserved=0" TargetMode="External"/><Relationship Id="rId63" Type="http://schemas.openxmlformats.org/officeDocument/2006/relationships/hyperlink" Target="https://nam01.safelinks.protection.outlook.com/?url=https%3A%2F%2Fwww.westhawaiitoday.com%2F2019%2F07%2F16%2Fhawaii-news%2Fupdate-tmt-protesters-move-higher-up-access-road-police-asked-to-agree-to-certain-conditions%2F&amp;data=02%7C01%7Cjeremy.pressman%40uconn.edu%7C0ace5cbfbf3f4a67a07f08d70a5fbe7f%7C17f1a87e2a254eaab9df9d439034b080%7C0%7C0%7C636989278651525195&amp;sdata=XXEl8xkTQ79JdaR18feM2QFt2z30AvcPjuLyUjTZ%2BTE%3D&amp;reserved=0" TargetMode="External"/><Relationship Id="rId66" Type="http://schemas.openxmlformats.org/officeDocument/2006/relationships/hyperlink" Target="https://www.dailypress.com/virginiagazette/news/va-vg-donald-trump-jamestown-400-protests-0730-story.html" TargetMode="External"/><Relationship Id="rId65" Type="http://schemas.openxmlformats.org/officeDocument/2006/relationships/hyperlink" Target="https://nam01.safelinks.protection.outlook.com/?url=https%3A%2F%2Fwww.jpost.com%2FAmerican-Politics%2FWe-must-take-action-especially-as-a-Jew-595885&amp;data=02%7C01%7Cjeremy.pressman%40uconn.edu%7C0ace5cbfbf3f4a67a07f08d70a5fbe7f%7C17f1a87e2a254eaab9df9d439034b080%7C0%7C0%7C636989278651545181&amp;sdata=XOHppQjhlCl7Iei45VS740Xfbu1CUhKbWQpOwKn%2FS6A%3D&amp;reserved=0" TargetMode="External"/><Relationship Id="rId68" Type="http://schemas.openxmlformats.org/officeDocument/2006/relationships/hyperlink" Target="https://www.heraldonline.com/news/local/article233297627.html" TargetMode="External"/><Relationship Id="rId67" Type="http://schemas.openxmlformats.org/officeDocument/2006/relationships/hyperlink" Target="https://www.dailypress.com/virginiagazette/news/va-vg-donald-trump-jamestown-400-protests-0730-story.html" TargetMode="External"/><Relationship Id="rId60" Type="http://schemas.openxmlformats.org/officeDocument/2006/relationships/hyperlink" Target="https://nam01.safelinks.protection.outlook.com/?url=https%3A%2F%2Fwww.morganhilltimes.com%2F2019%2F07%2F16%2Fmore-than-100-protest-ice%2F&amp;data=02%7C01%7Cjeremy.pressman%40uconn.edu%7C0ace5cbfbf3f4a67a07f08d70a5fbe7f%7C17f1a87e2a254eaab9df9d439034b080%7C0%7C0%7C636989278651505209&amp;sdata=82b24ZKDXTvJfEXdMaaLvOZIoVEBggv4lPlFd769lGk%3D&amp;reserved=0" TargetMode="External"/><Relationship Id="rId69" Type="http://schemas.openxmlformats.org/officeDocument/2006/relationships/hyperlink" Target="https://www.wabi.tv/content/news/Silent-No-More-Against-Maines-DHHS-held-a-rally-in-Skowhegan-513402211.html" TargetMode="External"/><Relationship Id="rId51" Type="http://schemas.openxmlformats.org/officeDocument/2006/relationships/hyperlink" Target="https://nam01.safelinks.protection.outlook.com/?url=https%3A%2F%2Fwww.abqjournal.com%2F1340906%2Fadvocates-and-officials-protest-immigration-raids-ex-attorney-theres-been-an-uptick-in-ice-activity-in-new-mexico.html&amp;data=02%7C01%7Cjeremy.pressman%40uconn.edu%7C0ace5cbfbf3f4a67a07f08d70a5fbe7f%7C17f1a87e2a254eaab9df9d439034b080%7C0%7C0%7C636989278651455234&amp;sdata=ZxO7tSmyRsp0lminjYksmbp0XcfpCTuNrph%2BO39zxhQ%3D&amp;reserved=0" TargetMode="External"/><Relationship Id="rId50" Type="http://schemas.openxmlformats.org/officeDocument/2006/relationships/hyperlink" Target="https://nam01.safelinks.protection.outlook.com/?url=https%3A%2F%2Fwww.hawaiinewsnow.com%2F2019%2F07%2F16%2Fboth-sides-tmt-debate-make-their-point-known-with-rallies-across-state%2F&amp;data=02%7C01%7Cjeremy.pressman%40uconn.edu%7C0ace5cbfbf3f4a67a07f08d70a5fbe7f%7C17f1a87e2a254eaab9df9d439034b080%7C0%7C0%7C636989278651455234&amp;sdata=l6vzRBYLJKtaMbBKMw5GYyW8s%2Fln%2FSfrJeMMFYHzY1c%3D&amp;reserved=0" TargetMode="External"/><Relationship Id="rId53" Type="http://schemas.openxmlformats.org/officeDocument/2006/relationships/hyperlink" Target="https://nam01.safelinks.protection.outlook.com/?url=https%3A%2F%2Fwww.sandiegouniontribune.com%2Fcommunities%2Fsouth-county%2Fstory%2F2019-07-16%2Fsan-ysidro-parents-and-students-protest-elimination-of-schol-bus-stops&amp;data=02%7C01%7Cjeremy.pressman%40uconn.edu%7C0ace5cbfbf3f4a67a07f08d70a5fbe7f%7C17f1a87e2a254eaab9df9d439034b080%7C0%7C0%7C636989278651465226&amp;sdata=V%2Ben9AEj1zvjbsr4MjZvOCh4ipupYZsRfdfYvby22Ak%3D&amp;reserved=0" TargetMode="External"/><Relationship Id="rId52" Type="http://schemas.openxmlformats.org/officeDocument/2006/relationships/hyperlink" Target="https://nam01.safelinks.protection.outlook.com/?url=https%3A%2F%2Fwww.amny.com%2Fnews%2Fice-protest-1.33895599&amp;data=02%7C01%7Cjeremy.pressman%40uconn.edu%7C0ace5cbfbf3f4a67a07f08d70a5fbe7f%7C17f1a87e2a254eaab9df9d439034b080%7C0%7C0%7C636989278651465226&amp;sdata=O%2BfgrVxqs3E8%2FCY7vWB6fIHHeG46yI67Y7HSbOYldIM%3D&amp;reserved=0" TargetMode="External"/><Relationship Id="rId55" Type="http://schemas.openxmlformats.org/officeDocument/2006/relationships/hyperlink" Target="https://nam01.safelinks.protection.outlook.com/?url=https%3A%2F%2Fwww.marinij.com%2F2019%2F07%2F16%2Fgolden-gate-village-supporters-rally-at-marin-civic-center%2F&amp;data=02%7C01%7Cjeremy.pressman%40uconn.edu%7C0ace5cbfbf3f4a67a07f08d70a5fbe7f%7C17f1a87e2a254eaab9df9d439034b080%7C0%7C0%7C636989278651485222&amp;sdata=GcVDrUBsPnGcymXHsEvhU3UYYXTi5zU1RSGqj72dVfs%3D&amp;reserved=0" TargetMode="External"/><Relationship Id="rId54" Type="http://schemas.openxmlformats.org/officeDocument/2006/relationships/hyperlink" Target="https://nam01.safelinks.protection.outlook.com/?url=https%3A%2F%2Fwww.chicagotribune.com%2Fnews%2Fbreaking%2Fct-us-womens-soccer-rally-equal-pay-20190716-y3mc5dkmqne3nj3giixevdyntu-story.html&amp;data=02%7C01%7Cjeremy.pressman%40uconn.edu%7C0ace5cbfbf3f4a67a07f08d70a5fbe7f%7C17f1a87e2a254eaab9df9d439034b080%7C0%7C0%7C636989278651475222&amp;sdata=AXAFSOJLwUvb5OW7lrpuIqJpZ3bp32yR4KR4FgixZEI%3D&amp;reserved=0" TargetMode="External"/><Relationship Id="rId57" Type="http://schemas.openxmlformats.org/officeDocument/2006/relationships/hyperlink" Target="https://nam01.safelinks.protection.outlook.com/?url=https%3A%2F%2Fwww.khon2.com%2Flocal-news-2%2Fanother-rally-is-scheduled-to-begin-at-the-state-capitol-in-efforts-to-stop-the-tmt-construction%2F&amp;data=02%7C01%7Cjeremy.pressman%40uconn.edu%7C0ace5cbfbf3f4a67a07f08d70a5fbe7f%7C17f1a87e2a254eaab9df9d439034b080%7C0%7C0%7C636989278651485222&amp;sdata=x1JPjvtSjLJy%2FU%2B1ffUW4zKecsnoP%2BagezlTPrTyKeU%3D&amp;reserved=0" TargetMode="External"/><Relationship Id="rId56" Type="http://schemas.openxmlformats.org/officeDocument/2006/relationships/hyperlink" Target="https://nam01.safelinks.protection.outlook.com/?url=https%3A%2F%2Fmauinow.com%2F2019%2F07%2F16%2Fday-2-protest-at-maunakea%2F&amp;data=02%7C01%7Cjeremy.pressman%40uconn.edu%7C0ace5cbfbf3f4a67a07f08d70a5fbe7f%7C17f1a87e2a254eaab9df9d439034b080%7C0%7C0%7C636989278651485222&amp;sdata=UQMB6PFq%2BS1zrLUCXNlrL1%2BqbkuOXxkFWsUCDuYI1i4%3D&amp;reserved=0" TargetMode="External"/><Relationship Id="rId59" Type="http://schemas.openxmlformats.org/officeDocument/2006/relationships/hyperlink" Target="https://nam01.safelinks.protection.outlook.com/?url=https%3A%2F%2Fwww.elpasotimes.com%2Fstory%2Fnews%2F2019%2F07%2F16%2Fnorth-carolina-faith-group-plans-protest-migrant-separation-el-paso%2F1735338001%2F&amp;data=02%7C01%7Cjeremy.pressman%40uconn.edu%7C0ace5cbfbf3f4a67a07f08d70a5fbe7f%7C17f1a87e2a254eaab9df9d439034b080%7C0%7C0%7C636989278651495209&amp;sdata=LN3Z8iNtBgH%2FHBnagrBi%2FBeua0bLTfR6vysL26HfEeg%3D&amp;reserved=0" TargetMode="External"/><Relationship Id="rId58" Type="http://schemas.openxmlformats.org/officeDocument/2006/relationships/hyperlink" Target="https://nam01.safelinks.protection.outlook.com/?url=https%3A%2F%2Fwtop.com%2Fwashington-business-journal%2F2019%2F07%2Fprime-day-protesters-chant-leave-boxes-at-jeff-bezos-d-c-home%2F&amp;data=02%7C01%7Cjeremy.pressman%40uconn.edu%7C0ace5cbfbf3f4a67a07f08d70a5fbe7f%7C17f1a87e2a254eaab9df9d439034b080%7C0%7C0%7C636989278651495209&amp;sdata=9XAictzF4t%2FG5aDRBAUOvhCnSDmzK%2Fmci2p5WRIe6qI%3D&amp;reserved=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caller.com/story/news/local/2019/07/13/south-texas-activists-protest-migrant-detention-centers-u-s-border/1713793001/" TargetMode="External"/><Relationship Id="rId391" Type="http://schemas.openxmlformats.org/officeDocument/2006/relationships/hyperlink" Target="https://www.facebook.com/CoalitiontoClosetheCamps/" TargetMode="External"/><Relationship Id="rId390" Type="http://schemas.openxmlformats.org/officeDocument/2006/relationships/hyperlink" Target="https://www.facebook.com/events/336627060563988/" TargetMode="External"/><Relationship Id="rId1" Type="http://schemas.openxmlformats.org/officeDocument/2006/relationships/comments" Target="../comments3.xml"/><Relationship Id="rId2" Type="http://schemas.openxmlformats.org/officeDocument/2006/relationships/hyperlink" Target="https://www.facebook.com/events/2039208003049281/" TargetMode="External"/><Relationship Id="rId3" Type="http://schemas.openxmlformats.org/officeDocument/2006/relationships/hyperlink" Target="https://www.facebook.com/events/2039208003049281/" TargetMode="External"/><Relationship Id="rId4" Type="http://schemas.openxmlformats.org/officeDocument/2006/relationships/hyperlink" Target="https://www.facebook.com/pages/Zelasko-Park/145205362176072?eid=ARCePMjopdNQfxlttW6-bEOASn0fLdkRCua-4Przw1EsItIKSd3bD9vbGCQy7niAiRYwTooxds1hLwYN" TargetMode="External"/><Relationship Id="rId9" Type="http://schemas.openxmlformats.org/officeDocument/2006/relationships/hyperlink" Target="https://www.facebook.com/events/621216731719790/" TargetMode="External"/><Relationship Id="rId385" Type="http://schemas.openxmlformats.org/officeDocument/2006/relationships/hyperlink" Target="https://www.facebook.com/events/410494536217138/" TargetMode="External"/><Relationship Id="rId384" Type="http://schemas.openxmlformats.org/officeDocument/2006/relationships/hyperlink" Target="https://www.facebook.com/events/410494536217138/" TargetMode="External"/><Relationship Id="rId383" Type="http://schemas.openxmlformats.org/officeDocument/2006/relationships/hyperlink" Target="https://www.facebook.com/events/362659534451217/" TargetMode="External"/><Relationship Id="rId382" Type="http://schemas.openxmlformats.org/officeDocument/2006/relationships/hyperlink" Target="https://www.facebook.com/events/362659534451217/" TargetMode="External"/><Relationship Id="rId5" Type="http://schemas.openxmlformats.org/officeDocument/2006/relationships/hyperlink" Target="https://www.facebook.com/events/2969208106486215/" TargetMode="External"/><Relationship Id="rId389" Type="http://schemas.openxmlformats.org/officeDocument/2006/relationships/hyperlink" Target="https://www.facebook.com/events/336627060563988/" TargetMode="External"/><Relationship Id="rId6" Type="http://schemas.openxmlformats.org/officeDocument/2006/relationships/hyperlink" Target="https://www.facebook.com/events/2969208106486215/?" TargetMode="External"/><Relationship Id="rId388" Type="http://schemas.openxmlformats.org/officeDocument/2006/relationships/hyperlink" Target="https://www.facebook.com/communitea361/?eid=ARBQf-guew-SJrj_vGT89avoFiBfzMXyFyuLegKwa-X06HwrrHbML9O8_iFhTeg65QSqhBGKlEFDIDj4" TargetMode="External"/><Relationship Id="rId7" Type="http://schemas.openxmlformats.org/officeDocument/2006/relationships/hyperlink" Target="https://nam01.safelinks.protection.outlook.com/?url=https%3A%2F%2Fwww.reporternews.com%2Fstory%2Fnews%2F2019%2F07%2F11%2Flights-liberty-protest-event-planned-abilene%2F1707345001%2F&amp;data=02%7C01%7Cjeremy.pressman%40uconn.edu%7C8101cfdd44e24b60df3b08d706853718%7C17f1a87e2a254eaab9df9d439034b080%7C0%7C0%7C636985041545479181&amp;sdata=q3nE2BlKoXEkl1aAwuT4mxAkqoaEA07RjccifSjjSw4%3D&amp;reserved=0" TargetMode="External"/><Relationship Id="rId387" Type="http://schemas.openxmlformats.org/officeDocument/2006/relationships/hyperlink" Target="https://theworldlink.com/news/local/lights-for-liberty-hits-coos-bay-in-protest-against-border/article_3b633ce0-b1ff-5536-b4e5-ad236660b7e1.html" TargetMode="External"/><Relationship Id="rId8" Type="http://schemas.openxmlformats.org/officeDocument/2006/relationships/hyperlink" Target="https://www.facebook.com/events/621216731719790/" TargetMode="External"/><Relationship Id="rId386" Type="http://schemas.openxmlformats.org/officeDocument/2006/relationships/hyperlink" Target="https://twitter.com/strangemoore/status/1149865041975377920" TargetMode="External"/><Relationship Id="rId381" Type="http://schemas.openxmlformats.org/officeDocument/2006/relationships/hyperlink" Target="https://twitter.com/dunekacke/status/1150197947797266433" TargetMode="External"/><Relationship Id="rId380" Type="http://schemas.openxmlformats.org/officeDocument/2006/relationships/hyperlink" Target="https://twitter.com/evesuzanne/status/1149834505072627712" TargetMode="External"/><Relationship Id="rId379" Type="http://schemas.openxmlformats.org/officeDocument/2006/relationships/hyperlink" Target="https://www.facebook.com/events/2431666983562530/" TargetMode="External"/><Relationship Id="rId374" Type="http://schemas.openxmlformats.org/officeDocument/2006/relationships/hyperlink" Target="https://www.facebook.com/events/2346305445644088/" TargetMode="External"/><Relationship Id="rId373" Type="http://schemas.openxmlformats.org/officeDocument/2006/relationships/hyperlink" Target="https://www.facebook.com/events/2346305445644088/" TargetMode="External"/><Relationship Id="rId372" Type="http://schemas.openxmlformats.org/officeDocument/2006/relationships/hyperlink" Target="https://www.dispatch.com/news/20190712/hundreds-gather-downtown-as-part-of-nationwide-vigil-opposing-immigrant-detention-camps" TargetMode="External"/><Relationship Id="rId371" Type="http://schemas.openxmlformats.org/officeDocument/2006/relationships/hyperlink" Target="https://www.facebook.com/events/2122342514555816/" TargetMode="External"/><Relationship Id="rId378" Type="http://schemas.openxmlformats.org/officeDocument/2006/relationships/hyperlink" Target="https://www.facebook.com/events/2431666983562530/" TargetMode="External"/><Relationship Id="rId377" Type="http://schemas.openxmlformats.org/officeDocument/2006/relationships/hyperlink" Target="https://www.facebook.com/events/453759175406510/" TargetMode="External"/><Relationship Id="rId376" Type="http://schemas.openxmlformats.org/officeDocument/2006/relationships/hyperlink" Target="https://www.facebook.com/events/453759175406510/" TargetMode="External"/><Relationship Id="rId375" Type="http://schemas.openxmlformats.org/officeDocument/2006/relationships/hyperlink" Target="https://twitter.com/uscarchie/status/1149876095212089345" TargetMode="External"/><Relationship Id="rId396" Type="http://schemas.openxmlformats.org/officeDocument/2006/relationships/hyperlink" Target="https://www.facebook.com/events/388058028727566/?" TargetMode="External"/><Relationship Id="rId395" Type="http://schemas.openxmlformats.org/officeDocument/2006/relationships/hyperlink" Target="https://www.facebook.com/events/388058028727566/" TargetMode="External"/><Relationship Id="rId394" Type="http://schemas.openxmlformats.org/officeDocument/2006/relationships/hyperlink" Target="https://www.facebook.com/events/2353108341633269/" TargetMode="External"/><Relationship Id="rId393" Type="http://schemas.openxmlformats.org/officeDocument/2006/relationships/hyperlink" Target="https://www.facebook.com/events/2353108341633269/" TargetMode="External"/><Relationship Id="rId399" Type="http://schemas.openxmlformats.org/officeDocument/2006/relationships/hyperlink" Target="https://www.facebook.com/events/1571829372953169/" TargetMode="External"/><Relationship Id="rId398" Type="http://schemas.openxmlformats.org/officeDocument/2006/relationships/hyperlink" Target="http://www.southwhidbeyrecord.com/news/islanders-join-protest-against-detention-centers/" TargetMode="External"/><Relationship Id="rId397" Type="http://schemas.openxmlformats.org/officeDocument/2006/relationships/hyperlink" Target="https://twitter.com/adrianefain/status/1149890649488891904" TargetMode="External"/><Relationship Id="rId1730" Type="http://schemas.openxmlformats.org/officeDocument/2006/relationships/hyperlink" Target="https://www.facebook.com/events/2425701794332788/" TargetMode="External"/><Relationship Id="rId1731" Type="http://schemas.openxmlformats.org/officeDocument/2006/relationships/hyperlink" Target="https://www.facebook.com/events/2425701794332788/" TargetMode="External"/><Relationship Id="rId1732" Type="http://schemas.openxmlformats.org/officeDocument/2006/relationships/hyperlink" Target="https://twitter.com/IndivisibleIL/status/1149894766102032384" TargetMode="External"/><Relationship Id="rId1733" Type="http://schemas.openxmlformats.org/officeDocument/2006/relationships/hyperlink" Target="https://twitter.com/IndivisibleIL/status/1149905487762247681" TargetMode="External"/><Relationship Id="rId1734" Type="http://schemas.openxmlformats.org/officeDocument/2006/relationships/hyperlink" Target="https://twitter.com/MamaSuzResists/status/1149861794078478336" TargetMode="External"/><Relationship Id="rId1735" Type="http://schemas.openxmlformats.org/officeDocument/2006/relationships/hyperlink" Target="https://www.facebook.com/events/2523069511056821/" TargetMode="External"/><Relationship Id="rId1736" Type="http://schemas.openxmlformats.org/officeDocument/2006/relationships/hyperlink" Target="https://www.facebook.com/events/2523069511056821/" TargetMode="External"/><Relationship Id="rId1737" Type="http://schemas.openxmlformats.org/officeDocument/2006/relationships/hyperlink" Target="https://www.facebook.com/events/677317799381480/" TargetMode="External"/><Relationship Id="rId1738" Type="http://schemas.openxmlformats.org/officeDocument/2006/relationships/hyperlink" Target="https://www.facebook.com/events/677317799381480/" TargetMode="External"/><Relationship Id="rId1739" Type="http://schemas.openxmlformats.org/officeDocument/2006/relationships/hyperlink" Target="https://twitter.com/Jrussellforhire/status/1149865042516631552" TargetMode="External"/><Relationship Id="rId1720" Type="http://schemas.openxmlformats.org/officeDocument/2006/relationships/hyperlink" Target="https://www.facebook.com/events/2301334446850729" TargetMode="External"/><Relationship Id="rId1721" Type="http://schemas.openxmlformats.org/officeDocument/2006/relationships/hyperlink" Target="https://www.facebook.com/events/2301334446850729" TargetMode="External"/><Relationship Id="rId1722" Type="http://schemas.openxmlformats.org/officeDocument/2006/relationships/hyperlink" Target="https://www.facebook.com/events/755485031521317/" TargetMode="External"/><Relationship Id="rId1723" Type="http://schemas.openxmlformats.org/officeDocument/2006/relationships/hyperlink" Target="https://www.facebook.com/events/755485031521317/" TargetMode="External"/><Relationship Id="rId1724" Type="http://schemas.openxmlformats.org/officeDocument/2006/relationships/hyperlink" Target="https://www.wxii12.com/article/people-in-winston-salem-take-part-in-nationwide-protest-against-detention-facilities/28382608" TargetMode="External"/><Relationship Id="rId1725" Type="http://schemas.openxmlformats.org/officeDocument/2006/relationships/hyperlink" Target="https://www.journalnow.com/news/local/protesters-rally-in-winston-salem-against-immigrant-detention-camps/article_29eb595d-db0c-550e-a5b0-bb57913b1a68.html" TargetMode="External"/><Relationship Id="rId1726" Type="http://schemas.openxmlformats.org/officeDocument/2006/relationships/hyperlink" Target="https://www.facebook.com/events/345674309440343/" TargetMode="External"/><Relationship Id="rId1727" Type="http://schemas.openxmlformats.org/officeDocument/2006/relationships/hyperlink" Target="https://www.facebook.com/events/345674309440343/" TargetMode="External"/><Relationship Id="rId1728" Type="http://schemas.openxmlformats.org/officeDocument/2006/relationships/hyperlink" Target="https://www.facebook.com/events/2141036142688630/" TargetMode="External"/><Relationship Id="rId1729" Type="http://schemas.openxmlformats.org/officeDocument/2006/relationships/hyperlink" Target="https://www.facebook.com/events/2141036142688630/" TargetMode="External"/><Relationship Id="rId1752" Type="http://schemas.openxmlformats.org/officeDocument/2006/relationships/hyperlink" Target="https://www.facebook.com/events/350941975547041/" TargetMode="External"/><Relationship Id="rId1753" Type="http://schemas.openxmlformats.org/officeDocument/2006/relationships/hyperlink" Target="https://twitter.com/tara_arens/status/1149905322552827904" TargetMode="External"/><Relationship Id="rId1754" Type="http://schemas.openxmlformats.org/officeDocument/2006/relationships/hyperlink" Target="https://www.facebook.com/events/396883404264124/?ti=icl" TargetMode="External"/><Relationship Id="rId1755" Type="http://schemas.openxmlformats.org/officeDocument/2006/relationships/hyperlink" Target="https://www.facebook.com/events/396883404264124/" TargetMode="External"/><Relationship Id="rId1756" Type="http://schemas.openxmlformats.org/officeDocument/2006/relationships/hyperlink" Target="https://www.facebook.com/events/2333368513596133/" TargetMode="External"/><Relationship Id="rId1757" Type="http://schemas.openxmlformats.org/officeDocument/2006/relationships/hyperlink" Target="https://www.facebook.com/events/2333368513596133/" TargetMode="External"/><Relationship Id="rId1758" Type="http://schemas.openxmlformats.org/officeDocument/2006/relationships/hyperlink" Target="https://www.yorkdispatch.com/story/news/local/2019/07/12/york-county-residents-join-nationwide-protest-against-ice-detention-camps/1715241001/" TargetMode="External"/><Relationship Id="rId1759" Type="http://schemas.openxmlformats.org/officeDocument/2006/relationships/hyperlink" Target="https://www.facebook.com/events/396883404264124/?ti=icl" TargetMode="External"/><Relationship Id="rId808" Type="http://schemas.openxmlformats.org/officeDocument/2006/relationships/hyperlink" Target="https://www.facebook.com/events/709219472863477/" TargetMode="External"/><Relationship Id="rId807" Type="http://schemas.openxmlformats.org/officeDocument/2006/relationships/hyperlink" Target="https://www.facebook.com/events/387999925177071/" TargetMode="External"/><Relationship Id="rId806" Type="http://schemas.openxmlformats.org/officeDocument/2006/relationships/hyperlink" Target="https://www.facebook.com/events/387999925177071/" TargetMode="External"/><Relationship Id="rId805" Type="http://schemas.openxmlformats.org/officeDocument/2006/relationships/hyperlink" Target="https://www.facebook.com/events/457803331449625/?active_tab=about" TargetMode="External"/><Relationship Id="rId809" Type="http://schemas.openxmlformats.org/officeDocument/2006/relationships/hyperlink" Target="https://www.facebook.com/KentDemocrats/?eid=ARBWtsSErQTQQ38AbOA5mqy4O1MXkCEd48XgIGdEJGOHsI9FLJLSIglUMXSOvDrKM0vDH0JyUA0LbX0n" TargetMode="External"/><Relationship Id="rId800" Type="http://schemas.openxmlformats.org/officeDocument/2006/relationships/hyperlink" Target="https://www.facebook.com/events/492407198230790/" TargetMode="External"/><Relationship Id="rId804" Type="http://schemas.openxmlformats.org/officeDocument/2006/relationships/hyperlink" Target="https://www.facebook.com/events/457803331449625/?active_tab=about" TargetMode="External"/><Relationship Id="rId803" Type="http://schemas.openxmlformats.org/officeDocument/2006/relationships/hyperlink" Target="https://twitter.com/SierraCWest/status/1149852352461135873" TargetMode="External"/><Relationship Id="rId802" Type="http://schemas.openxmlformats.org/officeDocument/2006/relationships/hyperlink" Target="https://www.facebook.com/events/2347749055288269/" TargetMode="External"/><Relationship Id="rId801" Type="http://schemas.openxmlformats.org/officeDocument/2006/relationships/hyperlink" Target="https://www.facebook.com/events/2347749055288269/" TargetMode="External"/><Relationship Id="rId1750" Type="http://schemas.openxmlformats.org/officeDocument/2006/relationships/hyperlink" Target="https://www.facebook.com/pages/Meridian-Highway-Bridge/108003032554773?eid=ARB6vBLEH82r3Gsez7HrUAyb4XLfTjelAj8enLdgQQ8AHaYkjH1VqG3mP3jFG3_9OFIHfzONi8_b_bQw" TargetMode="External"/><Relationship Id="rId1751" Type="http://schemas.openxmlformats.org/officeDocument/2006/relationships/hyperlink" Target="https://www.facebook.com/events/350941975547041/" TargetMode="External"/><Relationship Id="rId1741" Type="http://schemas.openxmlformats.org/officeDocument/2006/relationships/hyperlink" Target="https://www.facebook.com/events/2403618606540430/" TargetMode="External"/><Relationship Id="rId1742" Type="http://schemas.openxmlformats.org/officeDocument/2006/relationships/hyperlink" Target="https://www.facebook.com/events/2403618606540430/" TargetMode="External"/><Relationship Id="rId1743" Type="http://schemas.openxmlformats.org/officeDocument/2006/relationships/hyperlink" Target="https://www.facebook.com/events/425847474806956/" TargetMode="External"/><Relationship Id="rId1744" Type="http://schemas.openxmlformats.org/officeDocument/2006/relationships/hyperlink" Target="https://www.facebook.com/events/425847474806956/" TargetMode="External"/><Relationship Id="rId1745" Type="http://schemas.openxmlformats.org/officeDocument/2006/relationships/hyperlink" Target="https://www.facebook.com/events/873552003021737/?ti=icl" TargetMode="External"/><Relationship Id="rId1746" Type="http://schemas.openxmlformats.org/officeDocument/2006/relationships/hyperlink" Target="https://www.facebook.com/events/873552003021737/?active_tab=discussion" TargetMode="External"/><Relationship Id="rId1747" Type="http://schemas.openxmlformats.org/officeDocument/2006/relationships/hyperlink" Target="https://www.facebook.com/events/338651463472310/" TargetMode="External"/><Relationship Id="rId1748" Type="http://schemas.openxmlformats.org/officeDocument/2006/relationships/hyperlink" Target="https://www.facebook.com/events/338651463472310/" TargetMode="External"/><Relationship Id="rId1749" Type="http://schemas.openxmlformats.org/officeDocument/2006/relationships/hyperlink" Target="https://nam01.safelinks.protection.outlook.com/?url=https%3A%2F%2Fwww.yakimaherald.com%2Fnews%2Flocal%2Ffriday-candlelight-vigil-will-protest-separation-of-immigrant-families%2Farticle_b486a560-4b6b-543c-ba12-d60da46897e9.html&amp;data=02%7C01%7Cjeremy.pressman%40uconn.edu%7C8101cfdd44e24b60df3b08d706853718%7C17f1a87e2a254eaab9df9d439034b080%7C0%7C0%7C636985041545479181&amp;sdata=iQeAbbxdzDceBTLL%2FTG%2FJ35FR4aklYvW58h7KNHM2UI%3D&amp;reserved=0" TargetMode="External"/><Relationship Id="rId1740" Type="http://schemas.openxmlformats.org/officeDocument/2006/relationships/hyperlink" Target="https://twitter.com/TBNorthFork/status/1150243940202876933" TargetMode="External"/><Relationship Id="rId1710" Type="http://schemas.openxmlformats.org/officeDocument/2006/relationships/hyperlink" Target="https://www.facebook.com/events/1193410007507805/" TargetMode="External"/><Relationship Id="rId1711" Type="http://schemas.openxmlformats.org/officeDocument/2006/relationships/hyperlink" Target="https://www.facebook.com/events/436922627130523/?active_tab=discussion" TargetMode="External"/><Relationship Id="rId1712" Type="http://schemas.openxmlformats.org/officeDocument/2006/relationships/hyperlink" Target="https://www.facebook.com/events/436922627130523/?" TargetMode="External"/><Relationship Id="rId1713" Type="http://schemas.openxmlformats.org/officeDocument/2006/relationships/hyperlink" Target="https://www.facebook.com/events/318449919103863" TargetMode="External"/><Relationship Id="rId1714" Type="http://schemas.openxmlformats.org/officeDocument/2006/relationships/hyperlink" Target="https://www.facebook.com/events/318449919103863" TargetMode="External"/><Relationship Id="rId1715" Type="http://schemas.openxmlformats.org/officeDocument/2006/relationships/hyperlink" Target="https://www.facebook.com/events/273039240210459/" TargetMode="External"/><Relationship Id="rId1716" Type="http://schemas.openxmlformats.org/officeDocument/2006/relationships/hyperlink" Target="https://www.facebook.com/events/273039240210459/" TargetMode="External"/><Relationship Id="rId1717" Type="http://schemas.openxmlformats.org/officeDocument/2006/relationships/hyperlink" Target="https://www.facebook.com/events/440510140073848/" TargetMode="External"/><Relationship Id="rId1718" Type="http://schemas.openxmlformats.org/officeDocument/2006/relationships/hyperlink" Target="https://www.facebook.com/events/440510140073848/" TargetMode="External"/><Relationship Id="rId1719" Type="http://schemas.openxmlformats.org/officeDocument/2006/relationships/hyperlink" Target="https://www.delawareonline.com/story/news/politics/2019/07/13/lights-liberty-vigil-wilmington-protests-pres-trumps-immigration-policies/1710165001/" TargetMode="External"/><Relationship Id="rId1700" Type="http://schemas.openxmlformats.org/officeDocument/2006/relationships/hyperlink" Target="https://www.facebook.com/events/846302889088696/" TargetMode="External"/><Relationship Id="rId1701" Type="http://schemas.openxmlformats.org/officeDocument/2006/relationships/hyperlink" Target="https://www.facebook.com/events/846302889088696/" TargetMode="External"/><Relationship Id="rId1702" Type="http://schemas.openxmlformats.org/officeDocument/2006/relationships/hyperlink" Target="https://www.facebook.com/events/2450369095179002/" TargetMode="External"/><Relationship Id="rId1703" Type="http://schemas.openxmlformats.org/officeDocument/2006/relationships/hyperlink" Target="https://www.facebook.com/events/2450369095179002/" TargetMode="External"/><Relationship Id="rId1704" Type="http://schemas.openxmlformats.org/officeDocument/2006/relationships/hyperlink" Target="https://twitter.com/PoetFood/status/1149886596411527168" TargetMode="External"/><Relationship Id="rId1705" Type="http://schemas.openxmlformats.org/officeDocument/2006/relationships/hyperlink" Target="https://www.facebook.com/events/911470555871376/" TargetMode="External"/><Relationship Id="rId1706" Type="http://schemas.openxmlformats.org/officeDocument/2006/relationships/hyperlink" Target="https://www.facebook.com/events/911470555871376/" TargetMode="External"/><Relationship Id="rId1707" Type="http://schemas.openxmlformats.org/officeDocument/2006/relationships/hyperlink" Target="https://www.lohud.com/story/news/local/2019/07/12/westchester-rockland-protest-treatment-immigrants/1717179001/" TargetMode="External"/><Relationship Id="rId1708" Type="http://schemas.openxmlformats.org/officeDocument/2006/relationships/hyperlink" Target="https://www.facebook.com/pages/Cravath-Lakefront-Park/201567489870196?eid=ARBb231ZlHiRTu8Z6wunDKUTmN3Q4KH6A4JctTPB0ptaGhEKsG9gyms4GVwz9F7ImOeuCfOsGFWBVtju" TargetMode="External"/><Relationship Id="rId1709" Type="http://schemas.openxmlformats.org/officeDocument/2006/relationships/hyperlink" Target="https://www.facebook.com/events/1193410007507805/" TargetMode="External"/><Relationship Id="rId40" Type="http://schemas.openxmlformats.org/officeDocument/2006/relationships/hyperlink" Target="https://www.facebook.com/events/1607429452723255/permalink/1607429459389921" TargetMode="External"/><Relationship Id="rId1334" Type="http://schemas.openxmlformats.org/officeDocument/2006/relationships/hyperlink" Target="https://www.facebook.com/events/460744974504141/" TargetMode="External"/><Relationship Id="rId1335" Type="http://schemas.openxmlformats.org/officeDocument/2006/relationships/hyperlink" Target="https://twitter.com/LorenaFiore9/status/1150056325331738624" TargetMode="External"/><Relationship Id="rId42" Type="http://schemas.openxmlformats.org/officeDocument/2006/relationships/hyperlink" Target="https://www.facebook.com/events/326292748246283/" TargetMode="External"/><Relationship Id="rId1336" Type="http://schemas.openxmlformats.org/officeDocument/2006/relationships/hyperlink" Target="http://en.elmensajerorochester.com/photos-videos/photo-galleries/rochester-protesters-decry-detention-centers-family-separations/" TargetMode="External"/><Relationship Id="rId41" Type="http://schemas.openxmlformats.org/officeDocument/2006/relationships/hyperlink" Target="https://twitter.com/LaDeziree/status/1149897201218248704" TargetMode="External"/><Relationship Id="rId1337" Type="http://schemas.openxmlformats.org/officeDocument/2006/relationships/hyperlink" Target="https://www.facebook.com/events/573869566476341/" TargetMode="External"/><Relationship Id="rId44" Type="http://schemas.openxmlformats.org/officeDocument/2006/relationships/hyperlink" Target="https://nam01.safelinks.protection.outlook.com/?url=https%3A%2F%2Fbuffalonews.com%2F2019%2F07%2F05%2Famherst-church-to-hold-protest-over-conditions-at-border-detention-centers%2F&amp;data=02%7C01%7Cjeremy.pressman%40uconn.edu%7C7d734c38bfa14df42b1d08d701b8782f%7C17f1a87e2a254eaab9df9d439034b080%7C0%7C0%7C636979764112574714&amp;sdata=%2BPL48DCRH1Lz%2BK60oTRqID%2FcTSoMAvOeT%2BtRjPEknak%3D&amp;reserved=0" TargetMode="External"/><Relationship Id="rId1338" Type="http://schemas.openxmlformats.org/officeDocument/2006/relationships/hyperlink" Target="https://www.facebook.com/events/573869566476341/" TargetMode="External"/><Relationship Id="rId43" Type="http://schemas.openxmlformats.org/officeDocument/2006/relationships/hyperlink" Target="https://www.facebook.com/events/326292748246283/" TargetMode="External"/><Relationship Id="rId1339" Type="http://schemas.openxmlformats.org/officeDocument/2006/relationships/hyperlink" Target="https://www.facebook.com/events/405041060101057/" TargetMode="External"/><Relationship Id="rId46" Type="http://schemas.openxmlformats.org/officeDocument/2006/relationships/hyperlink" Target="https://www.facebook.com/events/2264278723822440/" TargetMode="External"/><Relationship Id="rId45" Type="http://schemas.openxmlformats.org/officeDocument/2006/relationships/hyperlink" Target="https://www.facebook.com/events/2264278723822440/" TargetMode="External"/><Relationship Id="rId745" Type="http://schemas.openxmlformats.org/officeDocument/2006/relationships/hyperlink" Target="https://www.facebook.com/events/2591312507553597/" TargetMode="External"/><Relationship Id="rId744" Type="http://schemas.openxmlformats.org/officeDocument/2006/relationships/hyperlink" Target="https://www.facebook.com/events/410846926187386/" TargetMode="External"/><Relationship Id="rId743" Type="http://schemas.openxmlformats.org/officeDocument/2006/relationships/hyperlink" Target="https://www.facebook.com/events/410846926187386/" TargetMode="External"/><Relationship Id="rId742" Type="http://schemas.openxmlformats.org/officeDocument/2006/relationships/hyperlink" Target="https://www.facebook.com/events/436726510508282/" TargetMode="External"/><Relationship Id="rId749" Type="http://schemas.openxmlformats.org/officeDocument/2006/relationships/hyperlink" Target="https://www.facebook.com/events/1589048954561151/" TargetMode="External"/><Relationship Id="rId748" Type="http://schemas.openxmlformats.org/officeDocument/2006/relationships/hyperlink" Target="https://www.communityadvocate.com/2019/07/16/residents-protest-u-s-immigration-practices/" TargetMode="External"/><Relationship Id="rId747" Type="http://schemas.openxmlformats.org/officeDocument/2006/relationships/hyperlink" Target="https://twitter.com/BlueSkyDays17/status/1149892622246244354" TargetMode="External"/><Relationship Id="rId746" Type="http://schemas.openxmlformats.org/officeDocument/2006/relationships/hyperlink" Target="https://www.facebook.com/events/2591312507553597/" TargetMode="External"/><Relationship Id="rId48" Type="http://schemas.openxmlformats.org/officeDocument/2006/relationships/hyperlink" Target="https://www.facebook.com/events/845451475854665/" TargetMode="External"/><Relationship Id="rId47" Type="http://schemas.openxmlformats.org/officeDocument/2006/relationships/hyperlink" Target="https://www.facebook.com/events/845451475854665/" TargetMode="External"/><Relationship Id="rId49" Type="http://schemas.openxmlformats.org/officeDocument/2006/relationships/hyperlink" Target="https://www.facebook.com/events/2365990303462262/" TargetMode="External"/><Relationship Id="rId741" Type="http://schemas.openxmlformats.org/officeDocument/2006/relationships/hyperlink" Target="https://www.facebook.com/events/436726510508282/" TargetMode="External"/><Relationship Id="rId1330" Type="http://schemas.openxmlformats.org/officeDocument/2006/relationships/hyperlink" Target="https://www.facebook.com/events/2245269945734484/?" TargetMode="External"/><Relationship Id="rId740" Type="http://schemas.openxmlformats.org/officeDocument/2006/relationships/hyperlink" Target="https://abc13.com/politics/hundreds-protest-immigrant-detention-facilities-in-houston/5392478/" TargetMode="External"/><Relationship Id="rId1331" Type="http://schemas.openxmlformats.org/officeDocument/2006/relationships/hyperlink" Target="https://www.facebook.com/events/651811945333697/" TargetMode="External"/><Relationship Id="rId1332" Type="http://schemas.openxmlformats.org/officeDocument/2006/relationships/hyperlink" Target="https://www.facebook.com/events/651811945333697/" TargetMode="External"/><Relationship Id="rId1333" Type="http://schemas.openxmlformats.org/officeDocument/2006/relationships/hyperlink" Target="https://www.facebook.com/events/460744974504141/" TargetMode="External"/><Relationship Id="rId1323" Type="http://schemas.openxmlformats.org/officeDocument/2006/relationships/hyperlink" Target="https://www.facebook.com/events/859078621131298/" TargetMode="External"/><Relationship Id="rId1324" Type="http://schemas.openxmlformats.org/officeDocument/2006/relationships/hyperlink" Target="https://www.facebook.com/events/454622128663628/" TargetMode="External"/><Relationship Id="rId31" Type="http://schemas.openxmlformats.org/officeDocument/2006/relationships/hyperlink" Target="https://www.facebook.com/events/2079511265685583/" TargetMode="External"/><Relationship Id="rId1325" Type="http://schemas.openxmlformats.org/officeDocument/2006/relationships/hyperlink" Target="https://www.facebook.com/events/454622128663628/" TargetMode="External"/><Relationship Id="rId30" Type="http://schemas.openxmlformats.org/officeDocument/2006/relationships/hyperlink" Target="https://www.facebook.com/events/631773920659954/" TargetMode="External"/><Relationship Id="rId1326" Type="http://schemas.openxmlformats.org/officeDocument/2006/relationships/hyperlink" Target="https://www.facebook.com/events/505449366660537/" TargetMode="External"/><Relationship Id="rId33" Type="http://schemas.openxmlformats.org/officeDocument/2006/relationships/hyperlink" Target="https://www.thealpenanews.com/news/local-news/2019/07/100-protest-immigration-detention-centers/" TargetMode="External"/><Relationship Id="rId1327" Type="http://schemas.openxmlformats.org/officeDocument/2006/relationships/hyperlink" Target="https://www.facebook.com/events/505449366660537/" TargetMode="External"/><Relationship Id="rId32" Type="http://schemas.openxmlformats.org/officeDocument/2006/relationships/hyperlink" Target="https://www.facebook.com/events/2079511265685583/" TargetMode="External"/><Relationship Id="rId1328" Type="http://schemas.openxmlformats.org/officeDocument/2006/relationships/hyperlink" Target="https://www.facebook.com/uuroanoke/?eid=ARDADH_fsrxxT4tn5NPN5SfBBKrt9CQtSxXqDfgvZrnA7HGZLN9cCUNlT4-nd8BrYEzmciTVIyLB6Bt4" TargetMode="External"/><Relationship Id="rId35" Type="http://schemas.openxmlformats.org/officeDocument/2006/relationships/hyperlink" Target="https://www.facebook.com/events/465133424055834/" TargetMode="External"/><Relationship Id="rId1329" Type="http://schemas.openxmlformats.org/officeDocument/2006/relationships/hyperlink" Target="https://www.facebook.com/events/2245269945734484/" TargetMode="External"/><Relationship Id="rId34" Type="http://schemas.openxmlformats.org/officeDocument/2006/relationships/hyperlink" Target="https://www.facebook.com/events/465133424055834/" TargetMode="External"/><Relationship Id="rId739" Type="http://schemas.openxmlformats.org/officeDocument/2006/relationships/hyperlink" Target="https://www.facebook.com/events/2330181783925620/" TargetMode="External"/><Relationship Id="rId734" Type="http://schemas.openxmlformats.org/officeDocument/2006/relationships/hyperlink" Target="https://www.facebook.com/events/382277032635112" TargetMode="External"/><Relationship Id="rId733" Type="http://schemas.openxmlformats.org/officeDocument/2006/relationships/hyperlink" Target="https://www.facebook.com/events/362764474614660/" TargetMode="External"/><Relationship Id="rId732" Type="http://schemas.openxmlformats.org/officeDocument/2006/relationships/hyperlink" Target="https://www.facebook.com/events/362764474614660/" TargetMode="External"/><Relationship Id="rId731" Type="http://schemas.openxmlformats.org/officeDocument/2006/relationships/hyperlink" Target="https://twitter.com/tomaskenn/status/1149860393747177472" TargetMode="External"/><Relationship Id="rId738" Type="http://schemas.openxmlformats.org/officeDocument/2006/relationships/hyperlink" Target="https://www.facebook.com/events/2330181783925620/" TargetMode="External"/><Relationship Id="rId737" Type="http://schemas.openxmlformats.org/officeDocument/2006/relationships/hyperlink" Target="https://www.facebook.com/events/416234215646452/" TargetMode="External"/><Relationship Id="rId736" Type="http://schemas.openxmlformats.org/officeDocument/2006/relationships/hyperlink" Target="https://www.facebook.com/events/416234215646452/" TargetMode="External"/><Relationship Id="rId735" Type="http://schemas.openxmlformats.org/officeDocument/2006/relationships/hyperlink" Target="https://www.facebook.com/events/382277032635112" TargetMode="External"/><Relationship Id="rId37" Type="http://schemas.openxmlformats.org/officeDocument/2006/relationships/hyperlink" Target="https://www.facebook.com/altadenacommunitychurch/?eid=ARCgUqdPG7M-dlfLqtCz4Gu7lt5UKx7pYVqp1EaIgGVDdQ9xVNWrPivDgCifEIZuiDHpndneOGQSRMK1" TargetMode="External"/><Relationship Id="rId36" Type="http://schemas.openxmlformats.org/officeDocument/2006/relationships/hyperlink" Target="https://twitter.com/dana_oz_vo/status/1149841961563631616" TargetMode="External"/><Relationship Id="rId39" Type="http://schemas.openxmlformats.org/officeDocument/2006/relationships/hyperlink" Target="https://www.facebook.com/altadenacommunitychurch/?eid=ARCgUqdPG7M-dlfLqtCz4Gu7lt5UKx7pYVqp1EaIgGVDdQ9xVNWrPivDgCifEIZuiDHpndneOGQSRMK1" TargetMode="External"/><Relationship Id="rId38" Type="http://schemas.openxmlformats.org/officeDocument/2006/relationships/hyperlink" Target="https://www.facebook.com/events/1607429452723255/permalink/1607429459389921" TargetMode="External"/><Relationship Id="rId730" Type="http://schemas.openxmlformats.org/officeDocument/2006/relationships/hyperlink" Target="https://www.miamiherald.com/news/local/immigration/article232615582.html" TargetMode="External"/><Relationship Id="rId1320" Type="http://schemas.openxmlformats.org/officeDocument/2006/relationships/hyperlink" Target="https://www.facebook.com/events/2422548191145809/" TargetMode="External"/><Relationship Id="rId1321" Type="http://schemas.openxmlformats.org/officeDocument/2006/relationships/hyperlink" Target="https://www.facebook.com/events/2422548191145809/" TargetMode="External"/><Relationship Id="rId1322" Type="http://schemas.openxmlformats.org/officeDocument/2006/relationships/hyperlink" Target="https://www.facebook.com/events/859078621131298/" TargetMode="External"/><Relationship Id="rId1356" Type="http://schemas.openxmlformats.org/officeDocument/2006/relationships/hyperlink" Target="https://www.facebook.com/events/327862398136455/" TargetMode="External"/><Relationship Id="rId1357" Type="http://schemas.openxmlformats.org/officeDocument/2006/relationships/hyperlink" Target="https://www.facebook.com/events/327862398136455/" TargetMode="External"/><Relationship Id="rId20" Type="http://schemas.openxmlformats.org/officeDocument/2006/relationships/hyperlink" Target="https://www.facebook.com/events/832864713766153/" TargetMode="External"/><Relationship Id="rId1358" Type="http://schemas.openxmlformats.org/officeDocument/2006/relationships/hyperlink" Target="https://www.facebook.com/events/2696821913895063/" TargetMode="External"/><Relationship Id="rId1359" Type="http://schemas.openxmlformats.org/officeDocument/2006/relationships/hyperlink" Target="https://www.facebook.com/events/2696821913895063/?active_tab=discussion" TargetMode="External"/><Relationship Id="rId22" Type="http://schemas.openxmlformats.org/officeDocument/2006/relationships/hyperlink" Target="https://www.facebook.com/events/2530706960294765/" TargetMode="External"/><Relationship Id="rId21" Type="http://schemas.openxmlformats.org/officeDocument/2006/relationships/hyperlink" Target="https://twitter.com/TerryStackhouse/status/1149810664921358337" TargetMode="External"/><Relationship Id="rId24" Type="http://schemas.openxmlformats.org/officeDocument/2006/relationships/hyperlink" Target="https://democratherald.com/albany/albany-immigration-protest-joins-nationwide-demonstration/article_ad5f0c2c-4c24-5e4d-8581-49ad05c1e6a8.html" TargetMode="External"/><Relationship Id="rId23" Type="http://schemas.openxmlformats.org/officeDocument/2006/relationships/hyperlink" Target="https://www.facebook.com/events/2530706960294765/" TargetMode="External"/><Relationship Id="rId767" Type="http://schemas.openxmlformats.org/officeDocument/2006/relationships/hyperlink" Target="https://www.facebook.com/events/397933700841444/" TargetMode="External"/><Relationship Id="rId766" Type="http://schemas.openxmlformats.org/officeDocument/2006/relationships/hyperlink" Target="https://capecodwave.com/hyannis-interfaith-vigil-for-immigrant-families-video/" TargetMode="External"/><Relationship Id="rId765" Type="http://schemas.openxmlformats.org/officeDocument/2006/relationships/hyperlink" Target="https://www.facebook.com/events/1839346286166373/" TargetMode="External"/><Relationship Id="rId764" Type="http://schemas.openxmlformats.org/officeDocument/2006/relationships/hyperlink" Target="https://www.facebook.com/events/1839346286166373/" TargetMode="External"/><Relationship Id="rId769" Type="http://schemas.openxmlformats.org/officeDocument/2006/relationships/hyperlink" Target="https://www.facebook.com/events/2097695953632097/" TargetMode="External"/><Relationship Id="rId768" Type="http://schemas.openxmlformats.org/officeDocument/2006/relationships/hyperlink" Target="https://www.facebook.com/events/397933700841444/?active_tab=about" TargetMode="External"/><Relationship Id="rId26" Type="http://schemas.openxmlformats.org/officeDocument/2006/relationships/hyperlink" Target="https://www.facebook.com/events/1325525950937350/?active_tab=about" TargetMode="External"/><Relationship Id="rId25" Type="http://schemas.openxmlformats.org/officeDocument/2006/relationships/hyperlink" Target="https://www.facebook.com/events/1325525950937350/?active_tab=about" TargetMode="External"/><Relationship Id="rId28" Type="http://schemas.openxmlformats.org/officeDocument/2006/relationships/hyperlink" Target="https://www.facebook.com/events/443101756269001/" TargetMode="External"/><Relationship Id="rId1350" Type="http://schemas.openxmlformats.org/officeDocument/2006/relationships/hyperlink" Target="https://www.facebook.com/events/352061785491478" TargetMode="External"/><Relationship Id="rId27" Type="http://schemas.openxmlformats.org/officeDocument/2006/relationships/hyperlink" Target="https://www.facebook.com/events/443101756269001/" TargetMode="External"/><Relationship Id="rId1351" Type="http://schemas.openxmlformats.org/officeDocument/2006/relationships/hyperlink" Target="https://www.facebook.com/events/352061785491478" TargetMode="External"/><Relationship Id="rId763" Type="http://schemas.openxmlformats.org/officeDocument/2006/relationships/hyperlink" Target="https://www.waaytv.com/content/news/People-gather-in-Huntsville-to-protest-against-immigrants-being-detained-in-detention-centers-512670671.html" TargetMode="External"/><Relationship Id="rId1352" Type="http://schemas.openxmlformats.org/officeDocument/2006/relationships/hyperlink" Target="https://www.facebook.com/events/2829325537140834/" TargetMode="External"/><Relationship Id="rId29" Type="http://schemas.openxmlformats.org/officeDocument/2006/relationships/hyperlink" Target="https://www.facebook.com/events/631773920659954/" TargetMode="External"/><Relationship Id="rId762" Type="http://schemas.openxmlformats.org/officeDocument/2006/relationships/hyperlink" Target="https://whnt.com/2019/07/12/advocates-host-immigration-rally-in-downtown-huntsville/" TargetMode="External"/><Relationship Id="rId1353" Type="http://schemas.openxmlformats.org/officeDocument/2006/relationships/hyperlink" Target="https://www.facebook.com/events/2829325537140834/" TargetMode="External"/><Relationship Id="rId761" Type="http://schemas.openxmlformats.org/officeDocument/2006/relationships/hyperlink" Target="https://www.facebook.com/events/452271068924796/" TargetMode="External"/><Relationship Id="rId1354" Type="http://schemas.openxmlformats.org/officeDocument/2006/relationships/hyperlink" Target="https://www.facebook.com/events/2279997828756598/" TargetMode="External"/><Relationship Id="rId760" Type="http://schemas.openxmlformats.org/officeDocument/2006/relationships/hyperlink" Target="https://www.facebook.com/events/452271068924796/" TargetMode="External"/><Relationship Id="rId1355" Type="http://schemas.openxmlformats.org/officeDocument/2006/relationships/hyperlink" Target="https://www.facebook.com/events/327862398136455/" TargetMode="External"/><Relationship Id="rId1345" Type="http://schemas.openxmlformats.org/officeDocument/2006/relationships/hyperlink" Target="https://www.facebook.com/events/435311153984972/" TargetMode="External"/><Relationship Id="rId1346" Type="http://schemas.openxmlformats.org/officeDocument/2006/relationships/hyperlink" Target="https://www.facebook.com/1stUMC/?eid=ARB45U7_LIWGbsJbYK21dp3kReYkmQFDzlyAROWRE_xXmONM24nABJ3HXnzIT0v2atjEmWukNKTMMPqG" TargetMode="External"/><Relationship Id="rId1347" Type="http://schemas.openxmlformats.org/officeDocument/2006/relationships/hyperlink" Target="https://www.facebook.com/events/435311153984972/" TargetMode="External"/><Relationship Id="rId1348" Type="http://schemas.openxmlformats.org/officeDocument/2006/relationships/hyperlink" Target="https://www.facebook.com/events/1132855393582514/" TargetMode="External"/><Relationship Id="rId11" Type="http://schemas.openxmlformats.org/officeDocument/2006/relationships/hyperlink" Target="https://www.facebook.com/events/884201965293556/" TargetMode="External"/><Relationship Id="rId1349" Type="http://schemas.openxmlformats.org/officeDocument/2006/relationships/hyperlink" Target="https://www.facebook.com/events/1132855393582514/" TargetMode="External"/><Relationship Id="rId10" Type="http://schemas.openxmlformats.org/officeDocument/2006/relationships/hyperlink" Target="https://www.facebook.com/events/884201965293556/?ti=icl" TargetMode="External"/><Relationship Id="rId13" Type="http://schemas.openxmlformats.org/officeDocument/2006/relationships/hyperlink" Target="https://www.facebook.com/events/317033989249490/" TargetMode="External"/><Relationship Id="rId12" Type="http://schemas.openxmlformats.org/officeDocument/2006/relationships/hyperlink" Target="https://www.lenconnect.com/news/20190714/community-turns-out-for-border-protest" TargetMode="External"/><Relationship Id="rId756" Type="http://schemas.openxmlformats.org/officeDocument/2006/relationships/hyperlink" Target="https://nam01.safelinks.protection.outlook.com/?url=https%3A%2F%2Fwww.herald-dispatch.com%2Fnews%2Fhuntington-groups-to-join-lights-for-liberty-protest%2Farticle_e6f822f3-d3de-56cb-a724-4c6241c64072.html&amp;data=02%7C01%7Cjeremy.pressman%40uconn.edu%7C8101cfdd44e24b60df3b08d706853718%7C17f1a87e2a254eaab9df9d439034b080%7C0%7C0%7C636985041545429210&amp;sdata=Izk47ycdCvAgI6Pgfm4%2BJbtE%2Bzg8ovQJhaBdSrvuFlA%3D&amp;reserved=0" TargetMode="External"/><Relationship Id="rId755" Type="http://schemas.openxmlformats.org/officeDocument/2006/relationships/hyperlink" Target="https://www.facebook.com/events/378073089726743/" TargetMode="External"/><Relationship Id="rId754" Type="http://schemas.openxmlformats.org/officeDocument/2006/relationships/hyperlink" Target="https://www.facebook.com/events/378073089726743/?notif_t=event_calendar_create&amp;notif_id=1562162388805471" TargetMode="External"/><Relationship Id="rId753" Type="http://schemas.openxmlformats.org/officeDocument/2006/relationships/hyperlink" Target="https://www.newsday.com/long-island/vigil-migrants-lights-for-liberty-1.33749606" TargetMode="External"/><Relationship Id="rId759" Type="http://schemas.openxmlformats.org/officeDocument/2006/relationships/hyperlink" Target="https://twitter.com/HB_Huddle/status/1149905002460147713" TargetMode="External"/><Relationship Id="rId758" Type="http://schemas.openxmlformats.org/officeDocument/2006/relationships/hyperlink" Target="https://www.facebook.com/events/1784917591611653/" TargetMode="External"/><Relationship Id="rId757" Type="http://schemas.openxmlformats.org/officeDocument/2006/relationships/hyperlink" Target="https://www.facebook.com/events/1784917591611653/" TargetMode="External"/><Relationship Id="rId15" Type="http://schemas.openxmlformats.org/officeDocument/2006/relationships/hyperlink" Target="https://twitter.com/AnibalShow/status/1149897773057302528" TargetMode="External"/><Relationship Id="rId14" Type="http://schemas.openxmlformats.org/officeDocument/2006/relationships/hyperlink" Target="https://www.facebook.com/events/317033989249490/" TargetMode="External"/><Relationship Id="rId17" Type="http://schemas.openxmlformats.org/officeDocument/2006/relationships/hyperlink" Target="https://www.facebook.com/events/2946681242222993/" TargetMode="External"/><Relationship Id="rId16" Type="http://schemas.openxmlformats.org/officeDocument/2006/relationships/hyperlink" Target="https://www.facebook.com/events/2946681242222993/" TargetMode="External"/><Relationship Id="rId1340" Type="http://schemas.openxmlformats.org/officeDocument/2006/relationships/hyperlink" Target="https://www.facebook.com/events/405041060101057/" TargetMode="External"/><Relationship Id="rId19" Type="http://schemas.openxmlformats.org/officeDocument/2006/relationships/hyperlink" Target="https://www.facebook.com/events/746787915723374/" TargetMode="External"/><Relationship Id="rId752" Type="http://schemas.openxmlformats.org/officeDocument/2006/relationships/hyperlink" Target="https://www.facebook.com/events/2291727064209103/" TargetMode="External"/><Relationship Id="rId1341" Type="http://schemas.openxmlformats.org/officeDocument/2006/relationships/hyperlink" Target="https://www.rrstar.com/news/20190712/dozens-rally-at-rockford-church-for-immigrant-rights" TargetMode="External"/><Relationship Id="rId18" Type="http://schemas.openxmlformats.org/officeDocument/2006/relationships/hyperlink" Target="https://www.facebook.com/events/832864713766153/" TargetMode="External"/><Relationship Id="rId751" Type="http://schemas.openxmlformats.org/officeDocument/2006/relationships/hyperlink" Target="https://www.facebook.com/events/2291727064209103/" TargetMode="External"/><Relationship Id="rId1342" Type="http://schemas.openxmlformats.org/officeDocument/2006/relationships/hyperlink" Target="https://www.facebook.com/events/446177482603444/" TargetMode="External"/><Relationship Id="rId750" Type="http://schemas.openxmlformats.org/officeDocument/2006/relationships/hyperlink" Target="https://www.facebook.com/events/1589048954561151/" TargetMode="External"/><Relationship Id="rId1343" Type="http://schemas.openxmlformats.org/officeDocument/2006/relationships/hyperlink" Target="https://www.facebook.com/events/446177482603444/" TargetMode="External"/><Relationship Id="rId1344" Type="http://schemas.openxmlformats.org/officeDocument/2006/relationships/hyperlink" Target="https://www.facebook.com/1stUMC/?eid=ARB45U7_LIWGbsJbYK21dp3kReYkmQFDzlyAROWRE_xXmONM24nABJ3HXnzIT0v2atjEmWukNKTMMPqG" TargetMode="External"/><Relationship Id="rId84" Type="http://schemas.openxmlformats.org/officeDocument/2006/relationships/hyperlink" Target="https://www.facebook.com/events/426317611554788/" TargetMode="External"/><Relationship Id="rId83" Type="http://schemas.openxmlformats.org/officeDocument/2006/relationships/hyperlink" Target="http://www.facebook.com/events/426317611554788/" TargetMode="External"/><Relationship Id="rId86" Type="http://schemas.openxmlformats.org/officeDocument/2006/relationships/hyperlink" Target="https://www.facebook.com/events/2050344028601695/" TargetMode="External"/><Relationship Id="rId85" Type="http://schemas.openxmlformats.org/officeDocument/2006/relationships/hyperlink" Target="https://twitter.com/melimuses/status/1149853747666964482" TargetMode="External"/><Relationship Id="rId88" Type="http://schemas.openxmlformats.org/officeDocument/2006/relationships/hyperlink" Target="https://www.facebook.com/events/2050344028601695/" TargetMode="External"/><Relationship Id="rId87" Type="http://schemas.openxmlformats.org/officeDocument/2006/relationships/hyperlink" Target="https://www.facebook.com/SJFLPA/?eid=ARBGeGiWnXMyv5IzpW5_hLRrP1k3F5hmi9D5tCcbZQ9yoIGaqFeQEFBW0xrCN5iTvaaj33NFcVhUsr9b" TargetMode="External"/><Relationship Id="rId89" Type="http://schemas.openxmlformats.org/officeDocument/2006/relationships/hyperlink" Target="https://www.facebook.com/events/462084491246893/" TargetMode="External"/><Relationship Id="rId709" Type="http://schemas.openxmlformats.org/officeDocument/2006/relationships/hyperlink" Target="https://www.facebook.com/events/2225790747732606/" TargetMode="External"/><Relationship Id="rId708" Type="http://schemas.openxmlformats.org/officeDocument/2006/relationships/hyperlink" Target="https://www.facebook.com/events/2225790747732606/" TargetMode="External"/><Relationship Id="rId707" Type="http://schemas.openxmlformats.org/officeDocument/2006/relationships/hyperlink" Target="https://www.nwitimes.com/news/crowd-gathers-at-wicker-park-to-protest-immigration-detention-centers/article_39ac7c46-3e10-5e4b-acc6-8c0d36318798.html" TargetMode="External"/><Relationship Id="rId706" Type="http://schemas.openxmlformats.org/officeDocument/2006/relationships/hyperlink" Target="https://www.facebook.com/events/738460216586177/" TargetMode="External"/><Relationship Id="rId80" Type="http://schemas.openxmlformats.org/officeDocument/2006/relationships/hyperlink" Target="https://www.facebook.com/events/614642032378167/" TargetMode="External"/><Relationship Id="rId82" Type="http://schemas.openxmlformats.org/officeDocument/2006/relationships/hyperlink" Target="https://www.facebook.com/events/659428207870864/" TargetMode="External"/><Relationship Id="rId81" Type="http://schemas.openxmlformats.org/officeDocument/2006/relationships/hyperlink" Target="https://www.facebook.com/events/659428207870864/" TargetMode="External"/><Relationship Id="rId701" Type="http://schemas.openxmlformats.org/officeDocument/2006/relationships/hyperlink" Target="https://www.facebook.com/events/2360787960914449/" TargetMode="External"/><Relationship Id="rId700" Type="http://schemas.openxmlformats.org/officeDocument/2006/relationships/hyperlink" Target="https://www.facebook.com/events/661102894313316/" TargetMode="External"/><Relationship Id="rId705" Type="http://schemas.openxmlformats.org/officeDocument/2006/relationships/hyperlink" Target="https://www.facebook.com/events/738460216586177/" TargetMode="External"/><Relationship Id="rId704" Type="http://schemas.openxmlformats.org/officeDocument/2006/relationships/hyperlink" Target="https://www.facebook.com/events/2301024953479993/" TargetMode="External"/><Relationship Id="rId703" Type="http://schemas.openxmlformats.org/officeDocument/2006/relationships/hyperlink" Target="https://www.facebook.com/events/2301024953479993/" TargetMode="External"/><Relationship Id="rId702" Type="http://schemas.openxmlformats.org/officeDocument/2006/relationships/hyperlink" Target="https://www.facebook.com/events/2360787960914449/" TargetMode="External"/><Relationship Id="rId1770" Type="http://schemas.openxmlformats.org/officeDocument/2006/relationships/hyperlink" Target="https://www.kyma.com/news/nation-wide-lights-for-liberty-vigil-in-yuma/1094700538?fbclid=IwAR1aLSeXadUDj9dgebAcsOo1UJd7IgAQ4xLXJZEseE7kdvI6Ls7GAAoF6kk" TargetMode="External"/><Relationship Id="rId1771" Type="http://schemas.openxmlformats.org/officeDocument/2006/relationships/drawing" Target="../drawings/drawing4.xml"/><Relationship Id="rId1772" Type="http://schemas.openxmlformats.org/officeDocument/2006/relationships/vmlDrawing" Target="../drawings/vmlDrawing3.vml"/><Relationship Id="rId73" Type="http://schemas.openxmlformats.org/officeDocument/2006/relationships/hyperlink" Target="https://www.facebook.com/events/2416967011716739/" TargetMode="External"/><Relationship Id="rId1763" Type="http://schemas.openxmlformats.org/officeDocument/2006/relationships/hyperlink" Target="https://www.facebook.com/events/495236764546125/" TargetMode="External"/><Relationship Id="rId72" Type="http://schemas.openxmlformats.org/officeDocument/2006/relationships/hyperlink" Target="https://www.facebook.com/events/2416967011716739/" TargetMode="External"/><Relationship Id="rId1764" Type="http://schemas.openxmlformats.org/officeDocument/2006/relationships/hyperlink" Target="http://www.wfmj.com/story/40784166/group-gathers-in-youngstown-to-protest-detention-camps" TargetMode="External"/><Relationship Id="rId75" Type="http://schemas.openxmlformats.org/officeDocument/2006/relationships/hyperlink" Target="https://www.facebook.com/events/424675348119327/" TargetMode="External"/><Relationship Id="rId1765" Type="http://schemas.openxmlformats.org/officeDocument/2006/relationships/hyperlink" Target="https://www.facebook.com/events/688362441624525/" TargetMode="External"/><Relationship Id="rId74" Type="http://schemas.openxmlformats.org/officeDocument/2006/relationships/hyperlink" Target="https://www.facebook.com/events/424675348119327/" TargetMode="External"/><Relationship Id="rId1766" Type="http://schemas.openxmlformats.org/officeDocument/2006/relationships/hyperlink" Target="https://www.facebook.com/events/688362441624525/" TargetMode="External"/><Relationship Id="rId77" Type="http://schemas.openxmlformats.org/officeDocument/2006/relationships/hyperlink" Target="https://www.facebook.com/events/777092059372542/" TargetMode="External"/><Relationship Id="rId1767" Type="http://schemas.openxmlformats.org/officeDocument/2006/relationships/hyperlink" Target="https://www.facebook.com/events/388644318662764/" TargetMode="External"/><Relationship Id="rId76" Type="http://schemas.openxmlformats.org/officeDocument/2006/relationships/hyperlink" Target="https://twitter.com/DreagleMan/status/1149894163539742722" TargetMode="External"/><Relationship Id="rId1768" Type="http://schemas.openxmlformats.org/officeDocument/2006/relationships/hyperlink" Target="https://www.facebook.com/events/388644318662764/" TargetMode="External"/><Relationship Id="rId79" Type="http://schemas.openxmlformats.org/officeDocument/2006/relationships/hyperlink" Target="https://www.kptv.com/news/more-than-people-gather-in-downtown-portland-to-protest-migrant/article_07c6a8b4-a58f-11e9-abdd-c7b620df7494.html" TargetMode="External"/><Relationship Id="rId1769" Type="http://schemas.openxmlformats.org/officeDocument/2006/relationships/hyperlink" Target="https://twitter.com/lornabright/status/1149898084236660736" TargetMode="External"/><Relationship Id="rId78" Type="http://schemas.openxmlformats.org/officeDocument/2006/relationships/hyperlink" Target="https://www.facebook.com/events/777092059372542/" TargetMode="External"/><Relationship Id="rId71" Type="http://schemas.openxmlformats.org/officeDocument/2006/relationships/hyperlink" Target="https://www.facebook.com/events/374145856543698/" TargetMode="External"/><Relationship Id="rId70" Type="http://schemas.openxmlformats.org/officeDocument/2006/relationships/hyperlink" Target="https://www.dailyherald.com/news/20190712/protesters-line-arlington-heights-road-over-migrant-conditions-near-us-mexico-border" TargetMode="External"/><Relationship Id="rId1760" Type="http://schemas.openxmlformats.org/officeDocument/2006/relationships/hyperlink" Target="https://www.facebook.com/events/396883404264124/" TargetMode="External"/><Relationship Id="rId1761" Type="http://schemas.openxmlformats.org/officeDocument/2006/relationships/hyperlink" Target="https://www.facebook.com/UU.Youngstown/?eid=ARD0niH3WBnAuCVPlrlm2rt2meO48A2ERlzg4vidWWowyuZopkEXXXknjL8mNqyXUj8GEPW7dS-dj3dC" TargetMode="External"/><Relationship Id="rId1762" Type="http://schemas.openxmlformats.org/officeDocument/2006/relationships/hyperlink" Target="https://www.facebook.com/events/495236764546125/" TargetMode="External"/><Relationship Id="rId62" Type="http://schemas.openxmlformats.org/officeDocument/2006/relationships/hyperlink" Target="https://www.facebook.com/OneLoveLIghtworkers/?eid=ARAtGQfJatbirZKrtxrr2sIuXhJJc46GvALUDjYe_5ix2lz62DAhZqO44ofIqy6sbAlCD1-2SOafbgbx" TargetMode="External"/><Relationship Id="rId1312" Type="http://schemas.openxmlformats.org/officeDocument/2006/relationships/hyperlink" Target="https://www.facebook.com/events/2404077799877785/" TargetMode="External"/><Relationship Id="rId61" Type="http://schemas.openxmlformats.org/officeDocument/2006/relationships/hyperlink" Target="https://www.facebook.com/events/498034334275516/?ti=cl" TargetMode="External"/><Relationship Id="rId1313" Type="http://schemas.openxmlformats.org/officeDocument/2006/relationships/hyperlink" Target="https://www.facebook.com/events/435311153984972/" TargetMode="External"/><Relationship Id="rId64" Type="http://schemas.openxmlformats.org/officeDocument/2006/relationships/hyperlink" Target="https://www.wbay.com/content/news/Vigil-held-in-Appleton-to-protest-southern-border-detention-centers--512667921.html" TargetMode="External"/><Relationship Id="rId1314" Type="http://schemas.openxmlformats.org/officeDocument/2006/relationships/hyperlink" Target="https://twitter.com/mary3s/status/1150951449364332545" TargetMode="External"/><Relationship Id="rId63" Type="http://schemas.openxmlformats.org/officeDocument/2006/relationships/hyperlink" Target="https://www.facebook.com/events/498034334275516/" TargetMode="External"/><Relationship Id="rId1315" Type="http://schemas.openxmlformats.org/officeDocument/2006/relationships/hyperlink" Target="https://www.facebook.com/events/373932729921133/" TargetMode="External"/><Relationship Id="rId66" Type="http://schemas.openxmlformats.org/officeDocument/2006/relationships/hyperlink" Target="https://www.facebook.com/events/316662909219831/" TargetMode="External"/><Relationship Id="rId1316" Type="http://schemas.openxmlformats.org/officeDocument/2006/relationships/hyperlink" Target="https://www.facebook.com/events/373932729921133/" TargetMode="External"/><Relationship Id="rId65" Type="http://schemas.openxmlformats.org/officeDocument/2006/relationships/hyperlink" Target="https://www.facebook.com/events/316662909219831/" TargetMode="External"/><Relationship Id="rId1317" Type="http://schemas.openxmlformats.org/officeDocument/2006/relationships/hyperlink" Target="https://www.facebook.com/events/330954524460976/" TargetMode="External"/><Relationship Id="rId68" Type="http://schemas.openxmlformats.org/officeDocument/2006/relationships/hyperlink" Target="https://www.facebook.com/events/3380997878592450/" TargetMode="External"/><Relationship Id="rId1318" Type="http://schemas.openxmlformats.org/officeDocument/2006/relationships/hyperlink" Target="https://www.facebook.com/events/330954524460976/" TargetMode="External"/><Relationship Id="rId67" Type="http://schemas.openxmlformats.org/officeDocument/2006/relationships/hyperlink" Target="https://www.facebook.com/events/3380997878592450/" TargetMode="External"/><Relationship Id="rId1319" Type="http://schemas.openxmlformats.org/officeDocument/2006/relationships/hyperlink" Target="https://www.facebook.com/pages/Richmond-Civic-Center-Plaza/114250531992293?eid=ARCwBNtVa2Pg7J1DuN0HypHUafIEVrbOh0BhDrr8Q7ldk4iOkzf_SLVMELEYJ6qq9OhcVcdtDzlPLpbd" TargetMode="External"/><Relationship Id="rId729" Type="http://schemas.openxmlformats.org/officeDocument/2006/relationships/hyperlink" Target="https://www.facebook.com/events/347447646155278/" TargetMode="External"/><Relationship Id="rId728" Type="http://schemas.openxmlformats.org/officeDocument/2006/relationships/hyperlink" Target="https://www.facebook.com/events/347447646155278/" TargetMode="External"/><Relationship Id="rId60" Type="http://schemas.openxmlformats.org/officeDocument/2006/relationships/hyperlink" Target="https://www.annistonstar.com/slideshows/lights-for-liberty-candlelight-vigil-at-the-federal-courthouse-in/collection_0d649170-a515-11e9-bd1d-5bc1b9c2d5d9.html?utm_medium=social&amp;utm_source=facebook&amp;utm_campaign=user-share" TargetMode="External"/><Relationship Id="rId723" Type="http://schemas.openxmlformats.org/officeDocument/2006/relationships/hyperlink" Target="https://www.facebook.com/events/1269622696530972/" TargetMode="External"/><Relationship Id="rId722" Type="http://schemas.openxmlformats.org/officeDocument/2006/relationships/hyperlink" Target="https://wjactv.com/news/local/locals-gather-for-vigil-about-treatment-of-immigrants-at-border" TargetMode="External"/><Relationship Id="rId721" Type="http://schemas.openxmlformats.org/officeDocument/2006/relationships/hyperlink" Target="https://www.facebook.com/events/2063438817284473/" TargetMode="External"/><Relationship Id="rId720" Type="http://schemas.openxmlformats.org/officeDocument/2006/relationships/hyperlink" Target="http://www.facebook.com/events/2063438817284473/" TargetMode="External"/><Relationship Id="rId727" Type="http://schemas.openxmlformats.org/officeDocument/2006/relationships/hyperlink" Target="https://twitter.com/postcards4USA/status/1150186168157462528" TargetMode="External"/><Relationship Id="rId726" Type="http://schemas.openxmlformats.org/officeDocument/2006/relationships/hyperlink" Target="https://www.facebook.com/L4L.Homer.Alaska/" TargetMode="External"/><Relationship Id="rId725" Type="http://schemas.openxmlformats.org/officeDocument/2006/relationships/hyperlink" Target="https://www.facebook.com/L4L.Homer.Alaska/" TargetMode="External"/><Relationship Id="rId724" Type="http://schemas.openxmlformats.org/officeDocument/2006/relationships/hyperlink" Target="https://www.facebook.com/events/1269622696530972/" TargetMode="External"/><Relationship Id="rId69" Type="http://schemas.openxmlformats.org/officeDocument/2006/relationships/hyperlink" Target="https://twitter.com/arkhmommy/status/1149930822922899457" TargetMode="External"/><Relationship Id="rId1310" Type="http://schemas.openxmlformats.org/officeDocument/2006/relationships/hyperlink" Target="https://www.facebook.com/events/386977698838743/" TargetMode="External"/><Relationship Id="rId1311" Type="http://schemas.openxmlformats.org/officeDocument/2006/relationships/hyperlink" Target="https://www.facebook.com/events/386977698838743/" TargetMode="External"/><Relationship Id="rId51" Type="http://schemas.openxmlformats.org/officeDocument/2006/relationships/hyperlink" Target="https://twitter.com/IndivisSoGenCo/status/1149990025523879938" TargetMode="External"/><Relationship Id="rId1301" Type="http://schemas.openxmlformats.org/officeDocument/2006/relationships/hyperlink" Target="http://www.facebook.com/events/1237996906361304/" TargetMode="External"/><Relationship Id="rId50" Type="http://schemas.openxmlformats.org/officeDocument/2006/relationships/hyperlink" Target="https://www.facebook.com/events/2365990303462262/" TargetMode="External"/><Relationship Id="rId1302" Type="http://schemas.openxmlformats.org/officeDocument/2006/relationships/hyperlink" Target="https://www.facebook.com/events/2399168133466566/" TargetMode="External"/><Relationship Id="rId53" Type="http://schemas.openxmlformats.org/officeDocument/2006/relationships/hyperlink" Target="https://www.facebook.com/events/358170884846094/" TargetMode="External"/><Relationship Id="rId1303" Type="http://schemas.openxmlformats.org/officeDocument/2006/relationships/hyperlink" Target="https://www.facebook.com/events/2399168133466566/" TargetMode="External"/><Relationship Id="rId52" Type="http://schemas.openxmlformats.org/officeDocument/2006/relationships/hyperlink" Target="https://www.michigandaily.com/section/government/hundreds-protest-immigration-detention-camps-walk-through-downtown-carrying-" TargetMode="External"/><Relationship Id="rId1304" Type="http://schemas.openxmlformats.org/officeDocument/2006/relationships/hyperlink" Target="https://twitter.com/MktPIRspective/status/1150064611028328454" TargetMode="External"/><Relationship Id="rId55" Type="http://schemas.openxmlformats.org/officeDocument/2006/relationships/hyperlink" Target="https://twitter.com/lisa_b_davidson/status/1149808960012193792" TargetMode="External"/><Relationship Id="rId1305" Type="http://schemas.openxmlformats.org/officeDocument/2006/relationships/hyperlink" Target="http://www.facebook.com/events/363878737855789/" TargetMode="External"/><Relationship Id="rId54" Type="http://schemas.openxmlformats.org/officeDocument/2006/relationships/hyperlink" Target="https://www.facebook.com/events/358170884846094/" TargetMode="External"/><Relationship Id="rId1306" Type="http://schemas.openxmlformats.org/officeDocument/2006/relationships/hyperlink" Target="https://www.facebook.com/IndivisibleEastside/?eid=ARDmKdnBb0mg08lBWVyjl_mJuIUYqqZtlRWeyi6G3h2gYgH6WCAyuqM_NVVyHJB0yRS7PI1nYhI1Vilp" TargetMode="External"/><Relationship Id="rId57" Type="http://schemas.openxmlformats.org/officeDocument/2006/relationships/hyperlink" Target="https://www.facebook.com/events/402695017009287/" TargetMode="External"/><Relationship Id="rId1307" Type="http://schemas.openxmlformats.org/officeDocument/2006/relationships/hyperlink" Target="https://www.facebook.com/events/363878737855789/" TargetMode="External"/><Relationship Id="rId56" Type="http://schemas.openxmlformats.org/officeDocument/2006/relationships/hyperlink" Target="https://twitter.com/lisa_b_davidson/status/1149819873649975297" TargetMode="External"/><Relationship Id="rId1308" Type="http://schemas.openxmlformats.org/officeDocument/2006/relationships/hyperlink" Target="https://www.facebook.com/events/478458812725434/" TargetMode="External"/><Relationship Id="rId1309" Type="http://schemas.openxmlformats.org/officeDocument/2006/relationships/hyperlink" Target="https://twitter.com/MisfitWookiee/status/1150094197296267276" TargetMode="External"/><Relationship Id="rId719" Type="http://schemas.openxmlformats.org/officeDocument/2006/relationships/hyperlink" Target="https://www.facebook.com/events/414012856123022/?" TargetMode="External"/><Relationship Id="rId718" Type="http://schemas.openxmlformats.org/officeDocument/2006/relationships/hyperlink" Target="https://www.facebook.com/events/414012856123022/?notif_t=plan_admin_added&amp;notif_id=1562004695897869" TargetMode="External"/><Relationship Id="rId717" Type="http://schemas.openxmlformats.org/officeDocument/2006/relationships/hyperlink" Target="https://www.facebook.com/pages/Church-Square-Park/155456517812537?eid=ARBHWW3_qKNP0lEBG1ePsYVlwUZb3S83vv1DLfsLysVi08MdOn72j9TUDrUqQAyWyRoLZIng5a7Vf13E" TargetMode="External"/><Relationship Id="rId712" Type="http://schemas.openxmlformats.org/officeDocument/2006/relationships/hyperlink" Target="https://m.facebook.com/events/374331619888495/" TargetMode="External"/><Relationship Id="rId711" Type="http://schemas.openxmlformats.org/officeDocument/2006/relationships/hyperlink" Target="https://www.facebook.com/events/453831078745007/" TargetMode="External"/><Relationship Id="rId710" Type="http://schemas.openxmlformats.org/officeDocument/2006/relationships/hyperlink" Target="https://www.facebook.com/events/453831078745007/" TargetMode="External"/><Relationship Id="rId716" Type="http://schemas.openxmlformats.org/officeDocument/2006/relationships/hyperlink" Target="https://www.facebook.com/events/2052071231763964" TargetMode="External"/><Relationship Id="rId715" Type="http://schemas.openxmlformats.org/officeDocument/2006/relationships/hyperlink" Target="https://www.facebook.com/JenforHoboken/?eid=ARBbxJRYqU65rjrHVXyii34c0pqwh6arz8PUstOjrCsIO3FPKxLdNj7VJHhbK5jjNA2uZ48HcPgTF5IQ" TargetMode="External"/><Relationship Id="rId714" Type="http://schemas.openxmlformats.org/officeDocument/2006/relationships/hyperlink" Target="http://www.facebook.com/events/2052071231763964" TargetMode="External"/><Relationship Id="rId713" Type="http://schemas.openxmlformats.org/officeDocument/2006/relationships/hyperlink" Target="https://m.facebook.com/events/374331619888495/" TargetMode="External"/><Relationship Id="rId59" Type="http://schemas.openxmlformats.org/officeDocument/2006/relationships/hyperlink" Target="https://twitter.com/drdia/status/1149891789215678465" TargetMode="External"/><Relationship Id="rId58" Type="http://schemas.openxmlformats.org/officeDocument/2006/relationships/hyperlink" Target="https://www.facebook.com/events/402695017009287/" TargetMode="External"/><Relationship Id="rId1300" Type="http://schemas.openxmlformats.org/officeDocument/2006/relationships/hyperlink" Target="https://www.facebook.com/events/373589210010016" TargetMode="External"/><Relationship Id="rId349" Type="http://schemas.openxmlformats.org/officeDocument/2006/relationships/hyperlink" Target="https://www.facebook.com/events/629983760816802/" TargetMode="External"/><Relationship Id="rId348" Type="http://schemas.openxmlformats.org/officeDocument/2006/relationships/hyperlink" Target="https://www.facebook.com/ActionTogetherLakewood/?eid=ARCxksraDarCHpYXmIQfvNIw8Nb4Cs-QnB35PT0zdl_1iiqNsD4Gdpg517U33Zj7ZshaGEv3TrRtmbXI" TargetMode="External"/><Relationship Id="rId347" Type="http://schemas.openxmlformats.org/officeDocument/2006/relationships/hyperlink" Target="https://www.facebook.com/events/629983760816802/" TargetMode="External"/><Relationship Id="rId346" Type="http://schemas.openxmlformats.org/officeDocument/2006/relationships/hyperlink" Target="https://www.theleafchronicle.com/story/news/local/clarksville/2019/07/15/clarksville-indivisible-hosts-vigil-protest-conditions-us-border/1733192001/" TargetMode="External"/><Relationship Id="rId341" Type="http://schemas.openxmlformats.org/officeDocument/2006/relationships/hyperlink" Target="https://twitter.com/ehhhhma/status/1149877002444378112" TargetMode="External"/><Relationship Id="rId340" Type="http://schemas.openxmlformats.org/officeDocument/2006/relationships/hyperlink" Target="https://twitter.com/ehhhhma/status/1149861454859968518" TargetMode="External"/><Relationship Id="rId345" Type="http://schemas.openxmlformats.org/officeDocument/2006/relationships/hyperlink" Target="https://www.facebook.com/events/708609506236439/" TargetMode="External"/><Relationship Id="rId344" Type="http://schemas.openxmlformats.org/officeDocument/2006/relationships/hyperlink" Target="https://www.facebook.com/events/708609506236439/" TargetMode="External"/><Relationship Id="rId343" Type="http://schemas.openxmlformats.org/officeDocument/2006/relationships/hyperlink" Target="https://www.facebook.com/events/494700561336911/" TargetMode="External"/><Relationship Id="rId342" Type="http://schemas.openxmlformats.org/officeDocument/2006/relationships/hyperlink" Target="https://www.facebook.com/events/494700561336911/" TargetMode="External"/><Relationship Id="rId338" Type="http://schemas.openxmlformats.org/officeDocument/2006/relationships/hyperlink" Target="https://twitter.com/Maze_On/status/1149802051955765248" TargetMode="External"/><Relationship Id="rId337" Type="http://schemas.openxmlformats.org/officeDocument/2006/relationships/hyperlink" Target="https://twitter.com/Maze_On/status/1149798157083205632" TargetMode="External"/><Relationship Id="rId336" Type="http://schemas.openxmlformats.org/officeDocument/2006/relationships/hyperlink" Target="https://www.wsbtv.com/news/national-news/ap-top-news/thousands-protest-trump-immigration-policies-in-chicago/966673371" TargetMode="External"/><Relationship Id="rId335" Type="http://schemas.openxmlformats.org/officeDocument/2006/relationships/hyperlink" Target="https://nbcmontana.com/news/nation-world/thousands-protest-trump-immigration-policies-in-chicago" TargetMode="External"/><Relationship Id="rId339" Type="http://schemas.openxmlformats.org/officeDocument/2006/relationships/hyperlink" Target="https://www.wcpo.com/news/local-news/crowd-outside-sen-rob-portmans-office-protests-migrant-detention-centers" TargetMode="External"/><Relationship Id="rId330" Type="http://schemas.openxmlformats.org/officeDocument/2006/relationships/hyperlink" Target="https://abc7chicago.com/hundreds-protest-expected-weekend-ice-raids-in-chicago/5390728/" TargetMode="External"/><Relationship Id="rId334" Type="http://schemas.openxmlformats.org/officeDocument/2006/relationships/hyperlink" Target="https://www.facebook.com/events/465165294301453/" TargetMode="External"/><Relationship Id="rId333" Type="http://schemas.openxmlformats.org/officeDocument/2006/relationships/hyperlink" Target="https://www.facebook.com/events/465165294301453/" TargetMode="External"/><Relationship Id="rId332" Type="http://schemas.openxmlformats.org/officeDocument/2006/relationships/hyperlink" Target="https://www.facebook.com/events/2518671718152474/" TargetMode="External"/><Relationship Id="rId331" Type="http://schemas.openxmlformats.org/officeDocument/2006/relationships/hyperlink" Target="https://www.facebook.com/events/2518671718152474/" TargetMode="External"/><Relationship Id="rId370" Type="http://schemas.openxmlformats.org/officeDocument/2006/relationships/hyperlink" Target="https://www.facebook.com/events/2122342514555816/" TargetMode="External"/><Relationship Id="rId369" Type="http://schemas.openxmlformats.org/officeDocument/2006/relationships/hyperlink" Target="https://twitter.com/McDecker10/status/1149941708542664704" TargetMode="External"/><Relationship Id="rId368" Type="http://schemas.openxmlformats.org/officeDocument/2006/relationships/hyperlink" Target="https://www.facebook.com/events/2342517646067748/" TargetMode="External"/><Relationship Id="rId363" Type="http://schemas.openxmlformats.org/officeDocument/2006/relationships/hyperlink" Target="https://www.columbiamissourian.com/news/local/vigil-outside-boone-county-jail-protests-u-s-immigrant-detention/article_c1f51af4-a4fe-11e9-ae98-bf3227b0fd39.html" TargetMode="External"/><Relationship Id="rId362" Type="http://schemas.openxmlformats.org/officeDocument/2006/relationships/hyperlink" Target="https://www.facebook.com/events/1132645486922365/" TargetMode="External"/><Relationship Id="rId361" Type="http://schemas.openxmlformats.org/officeDocument/2006/relationships/hyperlink" Target="https://www.facebook.com/events/1132645486922365/" TargetMode="External"/><Relationship Id="rId360" Type="http://schemas.openxmlformats.org/officeDocument/2006/relationships/hyperlink" Target="https://www.baltimoresun.com/politics/bs-md-vigil-20190713-n5kzi5ql5rco5osen3va5nc7qq-story.html" TargetMode="External"/><Relationship Id="rId367" Type="http://schemas.openxmlformats.org/officeDocument/2006/relationships/hyperlink" Target="https://www.facebook.com/events/2342517646067748/" TargetMode="External"/><Relationship Id="rId366" Type="http://schemas.openxmlformats.org/officeDocument/2006/relationships/hyperlink" Target="https://www.facebook.com/events/454437388715223/" TargetMode="External"/><Relationship Id="rId365" Type="http://schemas.openxmlformats.org/officeDocument/2006/relationships/hyperlink" Target="https://www.facebook.com/events/454437388715223/" TargetMode="External"/><Relationship Id="rId364" Type="http://schemas.openxmlformats.org/officeDocument/2006/relationships/hyperlink" Target="https://twitter.com/CoMoBecca/status/1149890350648967168" TargetMode="External"/><Relationship Id="rId95" Type="http://schemas.openxmlformats.org/officeDocument/2006/relationships/hyperlink" Target="https://www.facebook.com/events/899744577041187/" TargetMode="External"/><Relationship Id="rId94" Type="http://schemas.openxmlformats.org/officeDocument/2006/relationships/hyperlink" Target="https://www.facebook.com/events/899744577041187/" TargetMode="External"/><Relationship Id="rId97" Type="http://schemas.openxmlformats.org/officeDocument/2006/relationships/hyperlink" Target="https://twitter.com/APDChiefMetz/status/1149884294526951425" TargetMode="External"/><Relationship Id="rId96" Type="http://schemas.openxmlformats.org/officeDocument/2006/relationships/hyperlink" Target="https://www.denverpost.com/2019/07/12/ice-facility-protesters-mexican-flag-raised/" TargetMode="External"/><Relationship Id="rId99" Type="http://schemas.openxmlformats.org/officeDocument/2006/relationships/hyperlink" Target="https://www.9news.com/article/news/local/local-politics/aurora-police-chief-explains-why-officers-didnt-intervene-after-protesters-removed-american-flag-from-ice-facility/73-03141788-6b43-4597-a3e5-f3df205a60eb" TargetMode="External"/><Relationship Id="rId98" Type="http://schemas.openxmlformats.org/officeDocument/2006/relationships/hyperlink" Target="https://www.denverpost.com/2019/07/12/aurora-ice-facility-protest-federal-immigration-roundup/" TargetMode="External"/><Relationship Id="rId91" Type="http://schemas.openxmlformats.org/officeDocument/2006/relationships/hyperlink" Target="https://www.facebook.com/events/2939753629498676/" TargetMode="External"/><Relationship Id="rId90" Type="http://schemas.openxmlformats.org/officeDocument/2006/relationships/hyperlink" Target="https://www.facebook.com/events/462084491246893/" TargetMode="External"/><Relationship Id="rId93" Type="http://schemas.openxmlformats.org/officeDocument/2006/relationships/hyperlink" Target="https://twitter.com/SuitUpMaine/status/1149904217538252800" TargetMode="External"/><Relationship Id="rId92" Type="http://schemas.openxmlformats.org/officeDocument/2006/relationships/hyperlink" Target="https://www.facebook.com/events/2939753629498676/" TargetMode="External"/><Relationship Id="rId359" Type="http://schemas.openxmlformats.org/officeDocument/2006/relationships/hyperlink" Target="https://www.facebook.com/events/491322721641576/?notif_t=event_calendar_create&amp;notif_id=1562626000462048" TargetMode="External"/><Relationship Id="rId358" Type="http://schemas.openxmlformats.org/officeDocument/2006/relationships/hyperlink" Target="https://www.facebook.com/events/491322721641576/?notif_t=event_calendar_create&amp;notif_id=1562626000462048" TargetMode="External"/><Relationship Id="rId357" Type="http://schemas.openxmlformats.org/officeDocument/2006/relationships/hyperlink" Target="https://www.csindy.com/TheWire/archives/2019/07/15/locals-protest-inhumane-immigration-detention-centers-raids" TargetMode="External"/><Relationship Id="rId352" Type="http://schemas.openxmlformats.org/officeDocument/2006/relationships/hyperlink" Target="https://www.facebook.com/events/429318027665666/" TargetMode="External"/><Relationship Id="rId351" Type="http://schemas.openxmlformats.org/officeDocument/2006/relationships/hyperlink" Target="https://www.facebook.com/events/429318027665666/" TargetMode="External"/><Relationship Id="rId350" Type="http://schemas.openxmlformats.org/officeDocument/2006/relationships/hyperlink" Target="https://twitter.com/DemInOhio/status/1150026123595702275" TargetMode="External"/><Relationship Id="rId356" Type="http://schemas.openxmlformats.org/officeDocument/2006/relationships/hyperlink" Target="https://www.facebook.com/events/345950006090830/" TargetMode="External"/><Relationship Id="rId355" Type="http://schemas.openxmlformats.org/officeDocument/2006/relationships/hyperlink" Target="http://www.facebook.com/events/345950006090830/" TargetMode="External"/><Relationship Id="rId354" Type="http://schemas.openxmlformats.org/officeDocument/2006/relationships/hyperlink" Target="https://billypenn.com/2019/07/12/lights-for-liberty-protest-in-philly-draws-hundreds-rallying-against-ice-raids-border-camps/" TargetMode="External"/><Relationship Id="rId353" Type="http://schemas.openxmlformats.org/officeDocument/2006/relationships/hyperlink" Target="https://twitter.com/Indivisible_NJ1/status/1149877316312584192" TargetMode="External"/><Relationship Id="rId1378" Type="http://schemas.openxmlformats.org/officeDocument/2006/relationships/hyperlink" Target="https://www.mysanantonio.com/news/local/article/Hundreds-support-migrants-at-Lights-for-Liberty-14092712.php" TargetMode="External"/><Relationship Id="rId1379" Type="http://schemas.openxmlformats.org/officeDocument/2006/relationships/hyperlink" Target="https://www.facebook.com/events/339199090091177/" TargetMode="External"/><Relationship Id="rId305" Type="http://schemas.openxmlformats.org/officeDocument/2006/relationships/hyperlink" Target="https://www.facebook.com/events/2357407171252587/?ti=icl" TargetMode="External"/><Relationship Id="rId789" Type="http://schemas.openxmlformats.org/officeDocument/2006/relationships/hyperlink" Target="https://www.facebook.com/events/383946322250503/" TargetMode="External"/><Relationship Id="rId304" Type="http://schemas.openxmlformats.org/officeDocument/2006/relationships/hyperlink" Target="https://www.facebook.com/events/2357407171252587/?ti=icl" TargetMode="External"/><Relationship Id="rId788" Type="http://schemas.openxmlformats.org/officeDocument/2006/relationships/hyperlink" Target="https://www.facebook.com/events/433301624193030/" TargetMode="External"/><Relationship Id="rId303" Type="http://schemas.openxmlformats.org/officeDocument/2006/relationships/hyperlink" Target="https://www.facebook.com/events/433043307250924/" TargetMode="External"/><Relationship Id="rId787" Type="http://schemas.openxmlformats.org/officeDocument/2006/relationships/hyperlink" Target="https://www.facebook.com/events/433301624193030/" TargetMode="External"/><Relationship Id="rId302" Type="http://schemas.openxmlformats.org/officeDocument/2006/relationships/hyperlink" Target="https://www.facebook.com/events/433043307250924/" TargetMode="External"/><Relationship Id="rId786" Type="http://schemas.openxmlformats.org/officeDocument/2006/relationships/hyperlink" Target="https://www.facebook.com/events/390263504956134/?active_tab=about" TargetMode="External"/><Relationship Id="rId309" Type="http://schemas.openxmlformats.org/officeDocument/2006/relationships/hyperlink" Target="https://www.facebook.com/events/655092588235739/" TargetMode="External"/><Relationship Id="rId308" Type="http://schemas.openxmlformats.org/officeDocument/2006/relationships/hyperlink" Target="https://www.facebook.com/events/655092588235739/" TargetMode="External"/><Relationship Id="rId307" Type="http://schemas.openxmlformats.org/officeDocument/2006/relationships/hyperlink" Target="https://www.live5news.com/2019/07/13/lowcountry-protest-held-stop-ice-detention-camps/" TargetMode="External"/><Relationship Id="rId306" Type="http://schemas.openxmlformats.org/officeDocument/2006/relationships/hyperlink" Target="https://twitter.com/94FernandoSoto/status/1150218540995239937" TargetMode="External"/><Relationship Id="rId781" Type="http://schemas.openxmlformats.org/officeDocument/2006/relationships/hyperlink" Target="https://www.facebook.com/events/589085248282635/" TargetMode="External"/><Relationship Id="rId1370" Type="http://schemas.openxmlformats.org/officeDocument/2006/relationships/hyperlink" Target="https://www.facebook.com/RavingProgress/?eid=ARAGs7V-Ew02WM0umxCuijSrrj-LkL9s1twZ5kBtaensa0tK-GtO1GNu9P8y2vkcjBqzbr0SRD62b8Tk" TargetMode="External"/><Relationship Id="rId780" Type="http://schemas.openxmlformats.org/officeDocument/2006/relationships/hyperlink" Target="https://www.facebook.com/events/589085248282635/" TargetMode="External"/><Relationship Id="rId1371" Type="http://schemas.openxmlformats.org/officeDocument/2006/relationships/hyperlink" Target="https://www.facebook.com/events/1054454298278770/" TargetMode="External"/><Relationship Id="rId1372" Type="http://schemas.openxmlformats.org/officeDocument/2006/relationships/hyperlink" Target="https://www.facebook.com/events/631810580662826/" TargetMode="External"/><Relationship Id="rId1373" Type="http://schemas.openxmlformats.org/officeDocument/2006/relationships/hyperlink" Target="https://www.facebook.com/events/631810580662826/" TargetMode="External"/><Relationship Id="rId301" Type="http://schemas.openxmlformats.org/officeDocument/2006/relationships/hyperlink" Target="https://www.facebook.com/pages/Jefferson-County-Courthouse/1927119320931161?eid=ARCaqp5j4U-tHS4DBZ2NvEzz59kp01TSyXtcgQqA4Wsx95Vk5r5DnsJyTNif83p1bzo1rwEGzr_Lijqz" TargetMode="External"/><Relationship Id="rId785" Type="http://schemas.openxmlformats.org/officeDocument/2006/relationships/hyperlink" Target="https://www.facebook.com/events/390263504956134/?active_tab=about" TargetMode="External"/><Relationship Id="rId1374" Type="http://schemas.openxmlformats.org/officeDocument/2006/relationships/hyperlink" Target="https://twitter.com/LynnMarie19125/status/1149881864347275266" TargetMode="External"/><Relationship Id="rId300" Type="http://schemas.openxmlformats.org/officeDocument/2006/relationships/hyperlink" Target="https://www.lohud.com/story/news/local/westchester/chappaqua/2019/07/13/hillary-clinton-speaks-lights-liberty-vigil-chappaqua/1724818001/" TargetMode="External"/><Relationship Id="rId784" Type="http://schemas.openxmlformats.org/officeDocument/2006/relationships/hyperlink" Target="https://twitter.com/pastortaralam/status/1149909508514340864" TargetMode="External"/><Relationship Id="rId1375" Type="http://schemas.openxmlformats.org/officeDocument/2006/relationships/hyperlink" Target="https://twitter.com/LynneMcClintoc1/status/1150085546988851200" TargetMode="External"/><Relationship Id="rId783" Type="http://schemas.openxmlformats.org/officeDocument/2006/relationships/hyperlink" Target="https://www.facebook.com/events/641526006329225/" TargetMode="External"/><Relationship Id="rId1376" Type="http://schemas.openxmlformats.org/officeDocument/2006/relationships/hyperlink" Target="https://www.facebook.com/events/832863110416335/" TargetMode="External"/><Relationship Id="rId782" Type="http://schemas.openxmlformats.org/officeDocument/2006/relationships/hyperlink" Target="https://www.facebook.com/events/641526006329225/" TargetMode="External"/><Relationship Id="rId1377" Type="http://schemas.openxmlformats.org/officeDocument/2006/relationships/hyperlink" Target="https://www.facebook.com/events/832863110416335/" TargetMode="External"/><Relationship Id="rId1367" Type="http://schemas.openxmlformats.org/officeDocument/2006/relationships/hyperlink" Target="https://www.facebook.com/events/3120306114661384/" TargetMode="External"/><Relationship Id="rId1368" Type="http://schemas.openxmlformats.org/officeDocument/2006/relationships/hyperlink" Target="https://www.facebook.com/events/3120306114661384/" TargetMode="External"/><Relationship Id="rId1369" Type="http://schemas.openxmlformats.org/officeDocument/2006/relationships/hyperlink" Target="https://www.facebook.com/events/1054454298278770/" TargetMode="External"/><Relationship Id="rId778" Type="http://schemas.openxmlformats.org/officeDocument/2006/relationships/hyperlink" Target="https://www.facebook.com/events/2275689976028568/" TargetMode="External"/><Relationship Id="rId777" Type="http://schemas.openxmlformats.org/officeDocument/2006/relationships/hyperlink" Target="https://www.facebook.com/events/2275689976028568/" TargetMode="External"/><Relationship Id="rId776" Type="http://schemas.openxmlformats.org/officeDocument/2006/relationships/hyperlink" Target="https://www.ithacajournal.com/story/news/local/2019/07/12/hundreds-show-up-immigration-vigil-commons/1720005001/" TargetMode="External"/><Relationship Id="rId775" Type="http://schemas.openxmlformats.org/officeDocument/2006/relationships/hyperlink" Target="https://twitter.com/Astro_journey/status/1149821187184300033" TargetMode="External"/><Relationship Id="rId779" Type="http://schemas.openxmlformats.org/officeDocument/2006/relationships/hyperlink" Target="https://www.jdnews.com/news/20190713/candlelight-vigil-at-freedom-fountain-prays-for-detained-migrant-families" TargetMode="External"/><Relationship Id="rId770" Type="http://schemas.openxmlformats.org/officeDocument/2006/relationships/hyperlink" Target="https://www.facebook.com/events/2097695953632097/" TargetMode="External"/><Relationship Id="rId1360" Type="http://schemas.openxmlformats.org/officeDocument/2006/relationships/hyperlink" Target="https://www.facebook.com/events/1362054050602546/" TargetMode="External"/><Relationship Id="rId1361" Type="http://schemas.openxmlformats.org/officeDocument/2006/relationships/hyperlink" Target="https://www.facebook.com/events/1362054050602546/" TargetMode="External"/><Relationship Id="rId1362" Type="http://schemas.openxmlformats.org/officeDocument/2006/relationships/hyperlink" Target="https://www.facebook.com/events/694688187639432/?ti=icl" TargetMode="External"/><Relationship Id="rId774" Type="http://schemas.openxmlformats.org/officeDocument/2006/relationships/hyperlink" Target="https://www.facebook.com/events/309786843258319/" TargetMode="External"/><Relationship Id="rId1363" Type="http://schemas.openxmlformats.org/officeDocument/2006/relationships/hyperlink" Target="https://www.facebook.com/events/694688187639432/" TargetMode="External"/><Relationship Id="rId773" Type="http://schemas.openxmlformats.org/officeDocument/2006/relationships/hyperlink" Target="https://www.facebook.com/events/309786843258319/" TargetMode="External"/><Relationship Id="rId1364" Type="http://schemas.openxmlformats.org/officeDocument/2006/relationships/hyperlink" Target="https://www.facebook.com/events/2333905653544683/" TargetMode="External"/><Relationship Id="rId772" Type="http://schemas.openxmlformats.org/officeDocument/2006/relationships/hyperlink" Target="https://www.facebook.com/events/673018456495392/" TargetMode="External"/><Relationship Id="rId1365" Type="http://schemas.openxmlformats.org/officeDocument/2006/relationships/hyperlink" Target="https://www.facebook.com/events/2333905653544683/" TargetMode="External"/><Relationship Id="rId771" Type="http://schemas.openxmlformats.org/officeDocument/2006/relationships/hyperlink" Target="https://www.facebook.com/events/673018456495392/" TargetMode="External"/><Relationship Id="rId1366" Type="http://schemas.openxmlformats.org/officeDocument/2006/relationships/hyperlink" Target="https://twitter.com/SarahRohrs/status/1149916109899849728" TargetMode="External"/><Relationship Id="rId327" Type="http://schemas.openxmlformats.org/officeDocument/2006/relationships/hyperlink" Target="https://www.facebook.com/events/2357839370942097/" TargetMode="External"/><Relationship Id="rId326" Type="http://schemas.openxmlformats.org/officeDocument/2006/relationships/hyperlink" Target="https://www.facebook.com/events/1239723782857400/" TargetMode="External"/><Relationship Id="rId325" Type="http://schemas.openxmlformats.org/officeDocument/2006/relationships/hyperlink" Target="https://www.facebook.com/events/1239723782857400/" TargetMode="External"/><Relationship Id="rId324" Type="http://schemas.openxmlformats.org/officeDocument/2006/relationships/hyperlink" Target="https://www.facebook.com/events/1318479391643985/" TargetMode="External"/><Relationship Id="rId329" Type="http://schemas.openxmlformats.org/officeDocument/2006/relationships/hyperlink" Target="https://twitter.com/aaroncynic/status/1149801100863836160" TargetMode="External"/><Relationship Id="rId1390" Type="http://schemas.openxmlformats.org/officeDocument/2006/relationships/hyperlink" Target="https://www.facebook.com/events/349981222563995/" TargetMode="External"/><Relationship Id="rId328" Type="http://schemas.openxmlformats.org/officeDocument/2006/relationships/hyperlink" Target="https://www.facebook.com/events/2357839370942097/" TargetMode="External"/><Relationship Id="rId1391" Type="http://schemas.openxmlformats.org/officeDocument/2006/relationships/hyperlink" Target="https://www.facebook.com/events/349981222563995/" TargetMode="External"/><Relationship Id="rId1392" Type="http://schemas.openxmlformats.org/officeDocument/2006/relationships/hyperlink" Target="https://www.facebook.com/events/456623528452060/" TargetMode="External"/><Relationship Id="rId1393" Type="http://schemas.openxmlformats.org/officeDocument/2006/relationships/hyperlink" Target="https://www.facebook.com/lacanadacongregationalchurch/?eid=ARAOWFXYoboJ-Y8eCcPuZmVArnYJg1q8l7vACrgTmzgHsR__UsvuVPHOm0dv2AZTlig0KaNAIPmc0uFx" TargetMode="External"/><Relationship Id="rId1394" Type="http://schemas.openxmlformats.org/officeDocument/2006/relationships/hyperlink" Target="https://www.facebook.com/events/456623528452060/" TargetMode="External"/><Relationship Id="rId1395" Type="http://schemas.openxmlformats.org/officeDocument/2006/relationships/hyperlink" Target="https://www.facebook.com/events/352097999046213/" TargetMode="External"/><Relationship Id="rId323" Type="http://schemas.openxmlformats.org/officeDocument/2006/relationships/hyperlink" Target="https://www.facebook.com/events/1318479391643985/" TargetMode="External"/><Relationship Id="rId1396" Type="http://schemas.openxmlformats.org/officeDocument/2006/relationships/hyperlink" Target="https://www.facebook.com/events/352097999046213/" TargetMode="External"/><Relationship Id="rId322" Type="http://schemas.openxmlformats.org/officeDocument/2006/relationships/hyperlink" Target="https://www.facebook.com/events/1061012210956242/" TargetMode="External"/><Relationship Id="rId1397" Type="http://schemas.openxmlformats.org/officeDocument/2006/relationships/hyperlink" Target="https://www.facebook.com/events/380341599273224/" TargetMode="External"/><Relationship Id="rId321" Type="http://schemas.openxmlformats.org/officeDocument/2006/relationships/hyperlink" Target="https://www.facebook.com/events/1061012210956242/" TargetMode="External"/><Relationship Id="rId1398" Type="http://schemas.openxmlformats.org/officeDocument/2006/relationships/hyperlink" Target="https://www.facebook.com/WomensMarchSLO/?eid=ARD9qGydGHeiG8lo_xa35aAm0j4jsvC2Sk9S4WWq7ODLbIh8p5XIekZS68r6JBtLsBHxElzQhP-Kahi4" TargetMode="External"/><Relationship Id="rId320" Type="http://schemas.openxmlformats.org/officeDocument/2006/relationships/hyperlink" Target="https://www.facebook.com/events/337679230457718/" TargetMode="External"/><Relationship Id="rId1399" Type="http://schemas.openxmlformats.org/officeDocument/2006/relationships/hyperlink" Target="https://www.facebook.com/events/380341599273224/" TargetMode="External"/><Relationship Id="rId1389" Type="http://schemas.openxmlformats.org/officeDocument/2006/relationships/hyperlink" Target="https://twitter.com/ProfVariant/status/1149926522498605057" TargetMode="External"/><Relationship Id="rId316" Type="http://schemas.openxmlformats.org/officeDocument/2006/relationships/hyperlink" Target="https://www.facebook.com/events/518598278680309/" TargetMode="External"/><Relationship Id="rId315" Type="http://schemas.openxmlformats.org/officeDocument/2006/relationships/hyperlink" Target="https://www.facebook.com/events/518598278680309/" TargetMode="External"/><Relationship Id="rId799" Type="http://schemas.openxmlformats.org/officeDocument/2006/relationships/hyperlink" Target="https://www.facebook.com/events/492407198230790/" TargetMode="External"/><Relationship Id="rId314" Type="http://schemas.openxmlformats.org/officeDocument/2006/relationships/hyperlink" Target="https://twitter.com/paix120/status/1149845907254501377" TargetMode="External"/><Relationship Id="rId798" Type="http://schemas.openxmlformats.org/officeDocument/2006/relationships/hyperlink" Target="https://nam01.safelinks.protection.outlook.com/?url=https%3A%2F%2Fhelenair.com%2Fnews%2Fstate-and-regional%2Fgovt-and-politics%2Fmontana-vigils-will-protest-conditions-at-border-facilities%2Farticle_ca98fbff-b4bf-5cff-b3bc-8cef11b97120.html&amp;data=02%7C01%7Cjeremy.pressman%40uconn.edu%7C6b2869fac6ed4f964f5108d704de73c1%7C17f1a87e2a254eaab9df9d439034b080%7C0%7C0%7C636983225784823739&amp;sdata=YsN5Qroz9HNk7oAgA5PvV73ujgTlqY%2ByNgksrkjDGKQ%3D&amp;reserved=0" TargetMode="External"/><Relationship Id="rId313" Type="http://schemas.openxmlformats.org/officeDocument/2006/relationships/hyperlink" Target="https://www.facebook.com/events/1159058620944663/" TargetMode="External"/><Relationship Id="rId797" Type="http://schemas.openxmlformats.org/officeDocument/2006/relationships/hyperlink" Target="https://nam01.safelinks.protection.outlook.com/?url=https%3A%2F%2Fwww.mlive.com%2Fnews%2Fkalamazoo%2F2019%2F07%2Fchurch-puts-flowers-behind-bars-to-protest-children-detained-at-border.html&amp;data=02%7C01%7Cjeremy.pressman%40uconn.edu%7C6b2869fac6ed4f964f5108d704de73c1%7C17f1a87e2a254eaab9df9d439034b080%7C0%7C0%7C636983225784683815&amp;sdata=LTgoAIRS%2Bj4kxyUIwV%2B6ZByguNprW6YTeAiqLxqfbCE%3D&amp;reserved=0" TargetMode="External"/><Relationship Id="rId319" Type="http://schemas.openxmlformats.org/officeDocument/2006/relationships/hyperlink" Target="https://www.facebook.com/events/337679230457718/" TargetMode="External"/><Relationship Id="rId318" Type="http://schemas.openxmlformats.org/officeDocument/2006/relationships/hyperlink" Target="https://www.facebook.com/events/898164460549493" TargetMode="External"/><Relationship Id="rId317" Type="http://schemas.openxmlformats.org/officeDocument/2006/relationships/hyperlink" Target="https://www.facebook.com/events/898164460549493" TargetMode="External"/><Relationship Id="rId1380" Type="http://schemas.openxmlformats.org/officeDocument/2006/relationships/hyperlink" Target="https://www.facebook.com/events/339199090091177/" TargetMode="External"/><Relationship Id="rId792" Type="http://schemas.openxmlformats.org/officeDocument/2006/relationships/hyperlink" Target="https://www.facebook.com/events/443558283157058/" TargetMode="External"/><Relationship Id="rId1381" Type="http://schemas.openxmlformats.org/officeDocument/2006/relationships/hyperlink" Target="https://heavy.com/news/2019/07/lights-for-liberty-crowd-photos/amp/" TargetMode="External"/><Relationship Id="rId791" Type="http://schemas.openxmlformats.org/officeDocument/2006/relationships/hyperlink" Target="https://www.facebook.com/events/443558283157058/" TargetMode="External"/><Relationship Id="rId1382" Type="http://schemas.openxmlformats.org/officeDocument/2006/relationships/hyperlink" Target="https://www.facebook.com/events/460482731450280/" TargetMode="External"/><Relationship Id="rId790" Type="http://schemas.openxmlformats.org/officeDocument/2006/relationships/hyperlink" Target="https://www.facebook.com/events/383946322250503/" TargetMode="External"/><Relationship Id="rId1383" Type="http://schemas.openxmlformats.org/officeDocument/2006/relationships/hyperlink" Target="https://www.facebook.com/events/460482731450280/" TargetMode="External"/><Relationship Id="rId1384" Type="http://schemas.openxmlformats.org/officeDocument/2006/relationships/hyperlink" Target="https://www.sandiegouniontribune.com/news/public-safety/story/2019-07-12/thousands-march-in-san-ysidro-to-protest-ice-immigrant-detention-centers" TargetMode="External"/><Relationship Id="rId312" Type="http://schemas.openxmlformats.org/officeDocument/2006/relationships/hyperlink" Target="https://www.facebook.com/events/1159058620944663/" TargetMode="External"/><Relationship Id="rId796" Type="http://schemas.openxmlformats.org/officeDocument/2006/relationships/hyperlink" Target="https://www.facebook.com/events/1079085988946799" TargetMode="External"/><Relationship Id="rId1385" Type="http://schemas.openxmlformats.org/officeDocument/2006/relationships/hyperlink" Target="https://www.facebook.com/events/2321405664768515" TargetMode="External"/><Relationship Id="rId311" Type="http://schemas.openxmlformats.org/officeDocument/2006/relationships/hyperlink" Target="https://www.facebook.com/events/422188168369266/" TargetMode="External"/><Relationship Id="rId795" Type="http://schemas.openxmlformats.org/officeDocument/2006/relationships/hyperlink" Target="https://www.facebook.com/events/1079085988946799" TargetMode="External"/><Relationship Id="rId1386" Type="http://schemas.openxmlformats.org/officeDocument/2006/relationships/hyperlink" Target="https://www.facebook.com/events/2321405664768515" TargetMode="External"/><Relationship Id="rId310" Type="http://schemas.openxmlformats.org/officeDocument/2006/relationships/hyperlink" Target="https://www.facebook.com/events/422188168369266/" TargetMode="External"/><Relationship Id="rId794" Type="http://schemas.openxmlformats.org/officeDocument/2006/relationships/hyperlink" Target="https://www.facebook.com/events/2822480954434102/" TargetMode="External"/><Relationship Id="rId1387" Type="http://schemas.openxmlformats.org/officeDocument/2006/relationships/hyperlink" Target="https://www.facebook.com/events/421232188723264/permalink/421248445388305/" TargetMode="External"/><Relationship Id="rId793" Type="http://schemas.openxmlformats.org/officeDocument/2006/relationships/hyperlink" Target="https://www.facebook.com/events/2822480954434102/" TargetMode="External"/><Relationship Id="rId1388" Type="http://schemas.openxmlformats.org/officeDocument/2006/relationships/hyperlink" Target="https://www.facebook.com/events/421232188723264/permalink/421248445388305/" TargetMode="External"/><Relationship Id="rId297" Type="http://schemas.openxmlformats.org/officeDocument/2006/relationships/hyperlink" Target="https://nam01.safelinks.protection.outlook.com/?url=https%3A%2F%2Fwww.ajc.com%2Fnews%2Flocal%2Fmetro-atlanta-vigils-protest-treatment-immigrants-the-border%2Fr5muplXUlZMPR8PCl1GDZL%2F&amp;data=02%7C01%7Cjeremy.pressman%40uconn.edu%7C8101cfdd44e24b60df3b08d706853718%7C17f1a87e2a254eaab9df9d439034b080%7C0%7C0%7C636985041545389233&amp;sdata=KoocIjEqCr%2FDNIj97Sq92%2BH69fsHl9%2Fe09FSKmqcA%2BY%3D&amp;reserved=0" TargetMode="External"/><Relationship Id="rId296" Type="http://schemas.openxmlformats.org/officeDocument/2006/relationships/hyperlink" Target="https://www.facebook.com/events/366721240696833/" TargetMode="External"/><Relationship Id="rId295" Type="http://schemas.openxmlformats.org/officeDocument/2006/relationships/hyperlink" Target="https://www.facebook.com/events/366721240696833/" TargetMode="External"/><Relationship Id="rId294" Type="http://schemas.openxmlformats.org/officeDocument/2006/relationships/hyperlink" Target="https://www.facebook.com/events/648115278932205" TargetMode="External"/><Relationship Id="rId299" Type="http://schemas.openxmlformats.org/officeDocument/2006/relationships/hyperlink" Target="https://www.facebook.com/events/596594877532393/" TargetMode="External"/><Relationship Id="rId298" Type="http://schemas.openxmlformats.org/officeDocument/2006/relationships/hyperlink" Target="https://www.facebook.com/events/596594877532393/" TargetMode="External"/><Relationship Id="rId271" Type="http://schemas.openxmlformats.org/officeDocument/2006/relationships/hyperlink" Target="https://twitter.com/JoeCurtatone/status/1149865110699151361" TargetMode="External"/><Relationship Id="rId270" Type="http://schemas.openxmlformats.org/officeDocument/2006/relationships/hyperlink" Target="https://www.facebook.com/events/706435219844056/" TargetMode="External"/><Relationship Id="rId269" Type="http://schemas.openxmlformats.org/officeDocument/2006/relationships/hyperlink" Target="https://www.facebook.com/events/706435219844056/" TargetMode="External"/><Relationship Id="rId264" Type="http://schemas.openxmlformats.org/officeDocument/2006/relationships/hyperlink" Target="https://www.facebook.com/events/893304381020578/" TargetMode="External"/><Relationship Id="rId263" Type="http://schemas.openxmlformats.org/officeDocument/2006/relationships/hyperlink" Target="https://www.vcstar.com/story/news/local/communities/camarillo/2019/07/13/hundredd-march-camarillo-part-lights-liberty-protest/1725613001/" TargetMode="External"/><Relationship Id="rId262" Type="http://schemas.openxmlformats.org/officeDocument/2006/relationships/hyperlink" Target="https://twitter.com/fiestaluna74/status/1149903656264691712" TargetMode="External"/><Relationship Id="rId261" Type="http://schemas.openxmlformats.org/officeDocument/2006/relationships/hyperlink" Target="https://www.keyt.com/news/ventura-county/lights-for-liberty-march-held-in-camarillo-ahead-of-reported-ice-raids-across-country/1094742308" TargetMode="External"/><Relationship Id="rId268" Type="http://schemas.openxmlformats.org/officeDocument/2006/relationships/hyperlink" Target="https://www.facebook.com/events/2273400556214016/" TargetMode="External"/><Relationship Id="rId267" Type="http://schemas.openxmlformats.org/officeDocument/2006/relationships/hyperlink" Target="https://www.facebook.com/events/2273400556214016/" TargetMode="External"/><Relationship Id="rId266" Type="http://schemas.openxmlformats.org/officeDocument/2006/relationships/hyperlink" Target="https://www.facebook.com/camasquakers/?eid=ARCknZO_by7DTdRhGNH0Naqdj-IMeB-PB8baDFGruxyzclR0Sorg_Cjl0lYCIXrGcyh0zQ0EK-6yYHGP" TargetMode="External"/><Relationship Id="rId265" Type="http://schemas.openxmlformats.org/officeDocument/2006/relationships/hyperlink" Target="https://www.facebook.com/events/893304381020578/" TargetMode="External"/><Relationship Id="rId260" Type="http://schemas.openxmlformats.org/officeDocument/2006/relationships/hyperlink" Target="https://www.facebook.com/events/332453321002025/" TargetMode="External"/><Relationship Id="rId259" Type="http://schemas.openxmlformats.org/officeDocument/2006/relationships/hyperlink" Target="https://www.facebook.com/events/332453321002025/" TargetMode="External"/><Relationship Id="rId258" Type="http://schemas.openxmlformats.org/officeDocument/2006/relationships/hyperlink" Target="https://www.facebook.com/events/2621874901454951/?active_tab=about" TargetMode="External"/><Relationship Id="rId253" Type="http://schemas.openxmlformats.org/officeDocument/2006/relationships/hyperlink" Target="https://www.facebook.com/events/339866300247516/" TargetMode="External"/><Relationship Id="rId252" Type="http://schemas.openxmlformats.org/officeDocument/2006/relationships/hyperlink" Target="https://www.facebook.com/events/339866300247516/" TargetMode="External"/><Relationship Id="rId251" Type="http://schemas.openxmlformats.org/officeDocument/2006/relationships/hyperlink" Target="https://www.mynbc5.com/article/report-marijuana-legalization-leads-to-increased-snack-sales/28369858" TargetMode="External"/><Relationship Id="rId250" Type="http://schemas.openxmlformats.org/officeDocument/2006/relationships/hyperlink" Target="https://www.facebook.com/events/353350558712401/" TargetMode="External"/><Relationship Id="rId257" Type="http://schemas.openxmlformats.org/officeDocument/2006/relationships/hyperlink" Target="https://www.facebook.com/CamanoIslandDemocrats/?eid=ARDxYADsa-HMdACZRi8L-SPJRwSjNWw9ucvfsHcF-rdm1jN_3vtIfJVv3nsO8ev4IBcdlcxAVZBCGIsE" TargetMode="External"/><Relationship Id="rId256" Type="http://schemas.openxmlformats.org/officeDocument/2006/relationships/hyperlink" Target="https://www.facebook.com/events/2621874901454951/" TargetMode="External"/><Relationship Id="rId255" Type="http://schemas.openxmlformats.org/officeDocument/2006/relationships/hyperlink" Target="https://www.facebook.com/pages/Camano-Terrys-Corner-Camano-Island-SR-532/1501992393436499?eid=ARCdCm3atadmj6vCqT4oFR3t8XZjzklX6V34uRfVLHicFG7WS0ygBCPZOaPBPVV3A7-8w1gG9OIqdoQQ" TargetMode="External"/><Relationship Id="rId254" Type="http://schemas.openxmlformats.org/officeDocument/2006/relationships/hyperlink" Target="https://riverreporter.com/news-news-stories/locals-plan-%E2%80%98lights-liberty%E2%80%99-vigils-migrant-children" TargetMode="External"/><Relationship Id="rId293" Type="http://schemas.openxmlformats.org/officeDocument/2006/relationships/hyperlink" Target="https://www.facebook.com/events/648115278932205" TargetMode="External"/><Relationship Id="rId292" Type="http://schemas.openxmlformats.org/officeDocument/2006/relationships/hyperlink" Target="https://www.desmoinesregister.com/picture-gallery/news/2019/07/13/photos-hundreds-rally-lights-liberty-vigil-cedar-rapids/1721312001/" TargetMode="External"/><Relationship Id="rId291" Type="http://schemas.openxmlformats.org/officeDocument/2006/relationships/hyperlink" Target="https://www.facebook.com/events/2334600983483773/" TargetMode="External"/><Relationship Id="rId290" Type="http://schemas.openxmlformats.org/officeDocument/2006/relationships/hyperlink" Target="https://www.facebook.com/events/2334600983483773/" TargetMode="External"/><Relationship Id="rId286" Type="http://schemas.openxmlformats.org/officeDocument/2006/relationships/hyperlink" Target="https://www.facebook.com/events/569468110245519/" TargetMode="External"/><Relationship Id="rId285" Type="http://schemas.openxmlformats.org/officeDocument/2006/relationships/hyperlink" Target="https://www.facebook.com/events/498769104199279/" TargetMode="External"/><Relationship Id="rId284" Type="http://schemas.openxmlformats.org/officeDocument/2006/relationships/hyperlink" Target="https://www.facebook.com/Lights-for-Liberty-Carrboro-875289826167885/?eid=ARDiGtuUX9bMgYdC9t0QZW7Vl3Jq5vs63D77LvVJOjzOigim943x-h92HzYA2hc-Ovk9TNIVEMqEX8Yu" TargetMode="External"/><Relationship Id="rId283" Type="http://schemas.openxmlformats.org/officeDocument/2006/relationships/hyperlink" Target="https://www.facebook.com/events/498769104199279/" TargetMode="External"/><Relationship Id="rId289" Type="http://schemas.openxmlformats.org/officeDocument/2006/relationships/hyperlink" Target="https://twitter.com/cvsiak/status/1149906396478988288" TargetMode="External"/><Relationship Id="rId288" Type="http://schemas.openxmlformats.org/officeDocument/2006/relationships/hyperlink" Target="https://twitter.com/OhanaCat/status/1149885310680961024" TargetMode="External"/><Relationship Id="rId287" Type="http://schemas.openxmlformats.org/officeDocument/2006/relationships/hyperlink" Target="https://www.facebook.com/events/569468110245519/" TargetMode="External"/><Relationship Id="rId282" Type="http://schemas.openxmlformats.org/officeDocument/2006/relationships/hyperlink" Target="https://www.facebook.com/events/2404904723124815/" TargetMode="External"/><Relationship Id="rId281" Type="http://schemas.openxmlformats.org/officeDocument/2006/relationships/hyperlink" Target="https://www.facebook.com/events/2404904723124815/" TargetMode="External"/><Relationship Id="rId280" Type="http://schemas.openxmlformats.org/officeDocument/2006/relationships/hyperlink" Target="https://www.facebook.com/events/479921816095082/" TargetMode="External"/><Relationship Id="rId275" Type="http://schemas.openxmlformats.org/officeDocument/2006/relationships/hyperlink" Target="https://www.facebook.com/events/2361438340561235/" TargetMode="External"/><Relationship Id="rId274" Type="http://schemas.openxmlformats.org/officeDocument/2006/relationships/hyperlink" Target="https://www.facebook.com/events/2361438340561235/" TargetMode="External"/><Relationship Id="rId273" Type="http://schemas.openxmlformats.org/officeDocument/2006/relationships/hyperlink" Target="https://www.facebook.com/events/644266089375979/" TargetMode="External"/><Relationship Id="rId272" Type="http://schemas.openxmlformats.org/officeDocument/2006/relationships/hyperlink" Target="https://www.facebook.com/events/644266089375979/" TargetMode="External"/><Relationship Id="rId279" Type="http://schemas.openxmlformats.org/officeDocument/2006/relationships/hyperlink" Target="https://www.facebook.com/events/479921816095082/" TargetMode="External"/><Relationship Id="rId278" Type="http://schemas.openxmlformats.org/officeDocument/2006/relationships/hyperlink" Target="https://www.semissourian.com/gallery/35163" TargetMode="External"/><Relationship Id="rId277" Type="http://schemas.openxmlformats.org/officeDocument/2006/relationships/hyperlink" Target="https://www.facebook.com/events/2621712867848672/" TargetMode="External"/><Relationship Id="rId276" Type="http://schemas.openxmlformats.org/officeDocument/2006/relationships/hyperlink" Target="https://www.facebook.com/events/2621712867848672/" TargetMode="External"/><Relationship Id="rId1455" Type="http://schemas.openxmlformats.org/officeDocument/2006/relationships/hyperlink" Target="https://www.facebook.com/events/2332455937075082/" TargetMode="External"/><Relationship Id="rId1456" Type="http://schemas.openxmlformats.org/officeDocument/2006/relationships/hyperlink" Target="https://www.ocregister.com/2019/07/12/thousands-protest-immigrant-detention-centers-at-lights-for-liberty-vigils-in-southern-california/amp/" TargetMode="External"/><Relationship Id="rId1457" Type="http://schemas.openxmlformats.org/officeDocument/2006/relationships/hyperlink" Target="https://www.dailynews.com/2019/07/12/hundreds-gather-in-sherman-oaks-for-lights-for-liberty-rally-against-trump-immigration-policies/" TargetMode="External"/><Relationship Id="rId1458" Type="http://schemas.openxmlformats.org/officeDocument/2006/relationships/hyperlink" Target="https://www.facebook.com/events/1115109045339524/" TargetMode="External"/><Relationship Id="rId1459" Type="http://schemas.openxmlformats.org/officeDocument/2006/relationships/hyperlink" Target="https://www.facebook.com/events/1115109045339524/" TargetMode="External"/><Relationship Id="rId629" Type="http://schemas.openxmlformats.org/officeDocument/2006/relationships/hyperlink" Target="https://www.facebook.com/events/455766815001293/" TargetMode="External"/><Relationship Id="rId624" Type="http://schemas.openxmlformats.org/officeDocument/2006/relationships/hyperlink" Target="https://www.facebook.com/events/439307226665308" TargetMode="External"/><Relationship Id="rId623" Type="http://schemas.openxmlformats.org/officeDocument/2006/relationships/hyperlink" Target="https://www.postindependent.com/news/glenwood-area-residents-rally-as-part-of-lights-for-liberty-event-against-human-detentions/" TargetMode="External"/><Relationship Id="rId622" Type="http://schemas.openxmlformats.org/officeDocument/2006/relationships/hyperlink" Target="https://www.facebook.com/events/639386353226417/" TargetMode="External"/><Relationship Id="rId621" Type="http://schemas.openxmlformats.org/officeDocument/2006/relationships/hyperlink" Target="http://www.facebook.com/events/639386353226417/" TargetMode="External"/><Relationship Id="rId628" Type="http://schemas.openxmlformats.org/officeDocument/2006/relationships/hyperlink" Target="https://www.goshennews.com/news/local_news/goshen-rally-protests-trump-administration-s-immigration-actions/article_63cd36a8-a514-11e9-9b1e-77487918f02c.html" TargetMode="External"/><Relationship Id="rId627" Type="http://schemas.openxmlformats.org/officeDocument/2006/relationships/hyperlink" Target="https://www.facebook.com/events/2233090417001035/" TargetMode="External"/><Relationship Id="rId626" Type="http://schemas.openxmlformats.org/officeDocument/2006/relationships/hyperlink" Target="https://www.facebook.com/events/2233090417001035/" TargetMode="External"/><Relationship Id="rId625" Type="http://schemas.openxmlformats.org/officeDocument/2006/relationships/hyperlink" Target="https://www.facebook.com/events/439307226665308" TargetMode="External"/><Relationship Id="rId1450" Type="http://schemas.openxmlformats.org/officeDocument/2006/relationships/hyperlink" Target="https://www.facebook.com/events/2298620780456494/" TargetMode="External"/><Relationship Id="rId620" Type="http://schemas.openxmlformats.org/officeDocument/2006/relationships/hyperlink" Target="https://www.facebook.com/events/476169819785136/" TargetMode="External"/><Relationship Id="rId1451" Type="http://schemas.openxmlformats.org/officeDocument/2006/relationships/hyperlink" Target="https://www.facebook.com/IndivisibleSherman/?eid=ARCnTTzZq0okknb8tDKh2TParLrO2cBJSMJp4WESnthYc-aihM5EvbhdtzXKSVBc_AQp38_9JaQe7uib" TargetMode="External"/><Relationship Id="rId1452" Type="http://schemas.openxmlformats.org/officeDocument/2006/relationships/hyperlink" Target="https://www.facebook.com/events/2298620780456494/" TargetMode="External"/><Relationship Id="rId1453" Type="http://schemas.openxmlformats.org/officeDocument/2006/relationships/hyperlink" Target="https://twitter.com/bolillotejano/status/1149895989676802048" TargetMode="External"/><Relationship Id="rId1454" Type="http://schemas.openxmlformats.org/officeDocument/2006/relationships/hyperlink" Target="https://www.facebook.com/events/2332455937075082/" TargetMode="External"/><Relationship Id="rId1444" Type="http://schemas.openxmlformats.org/officeDocument/2006/relationships/hyperlink" Target="https://kavana.wildapricot.org/event-3464976?CalendarViewType=1&amp;SelectedDate=7/12/2019" TargetMode="External"/><Relationship Id="rId1445" Type="http://schemas.openxmlformats.org/officeDocument/2006/relationships/hyperlink" Target="https://www.facebook.com/events/341608426506571/" TargetMode="External"/><Relationship Id="rId1446" Type="http://schemas.openxmlformats.org/officeDocument/2006/relationships/hyperlink" Target="https://www.facebook.com/sedonawomensmarch/?eid=ARDHb70s3L60cXhct0eHeT8_kjE5YzoPMp4uHM-DjjAGL-UCZLOake9wpdTtaU4HoKfbg5rtAqYaOvVc" TargetMode="External"/><Relationship Id="rId1447" Type="http://schemas.openxmlformats.org/officeDocument/2006/relationships/hyperlink" Target="https://www.facebook.com/events/341608426506571/" TargetMode="External"/><Relationship Id="rId1448" Type="http://schemas.openxmlformats.org/officeDocument/2006/relationships/hyperlink" Target="https://www.facebook.com/events/2131116217186453/" TargetMode="External"/><Relationship Id="rId1449" Type="http://schemas.openxmlformats.org/officeDocument/2006/relationships/hyperlink" Target="https://www.facebook.com/events/2131116217186453/" TargetMode="External"/><Relationship Id="rId619" Type="http://schemas.openxmlformats.org/officeDocument/2006/relationships/hyperlink" Target="https://www.facebook.com/stfrancisnj/?eid=ARAM9CSD6NUdxmQGgR-lAh2QtYcFGeVVRxyZDpyKwLuZAOZ0vQ7DUrqzYOnoB0adIKNi4J08h5sVf53S" TargetMode="External"/><Relationship Id="rId618" Type="http://schemas.openxmlformats.org/officeDocument/2006/relationships/hyperlink" Target="https://www.facebook.com/events/476169819785136/" TargetMode="External"/><Relationship Id="rId613" Type="http://schemas.openxmlformats.org/officeDocument/2006/relationships/hyperlink" Target="https://www.facebook.com/events/2343494412579424" TargetMode="External"/><Relationship Id="rId612" Type="http://schemas.openxmlformats.org/officeDocument/2006/relationships/hyperlink" Target="https://www.facebook.com/events/523148851555654/" TargetMode="External"/><Relationship Id="rId611" Type="http://schemas.openxmlformats.org/officeDocument/2006/relationships/hyperlink" Target="https://www.facebook.com/events/523148851555654/" TargetMode="External"/><Relationship Id="rId610" Type="http://schemas.openxmlformats.org/officeDocument/2006/relationships/hyperlink" Target="https://www.facebook.com/events/2332863636796146/" TargetMode="External"/><Relationship Id="rId617" Type="http://schemas.openxmlformats.org/officeDocument/2006/relationships/hyperlink" Target="https://www.facebook.com/events/2523069511056821/" TargetMode="External"/><Relationship Id="rId616" Type="http://schemas.openxmlformats.org/officeDocument/2006/relationships/hyperlink" Target="https://www.facebook.com/events/2523069511056821/" TargetMode="External"/><Relationship Id="rId615" Type="http://schemas.openxmlformats.org/officeDocument/2006/relationships/hyperlink" Target="https://twitter.com/EMQsack/status/1149891027475607553" TargetMode="External"/><Relationship Id="rId614" Type="http://schemas.openxmlformats.org/officeDocument/2006/relationships/hyperlink" Target="https://www.facebook.com/events/2343494412579424" TargetMode="External"/><Relationship Id="rId1440" Type="http://schemas.openxmlformats.org/officeDocument/2006/relationships/hyperlink" Target="https://www.facebook.com/KingCounty.SeattleWA/?eid=ARDJP11WW0Aa25YMP66mLHReYhPy9AaBq6iOOgSlxMCqrZg7gYM5hQEy_TqAqpJHAqGwDQgKHHbBeZJZ" TargetMode="External"/><Relationship Id="rId1441" Type="http://schemas.openxmlformats.org/officeDocument/2006/relationships/hyperlink" Target="https://www.facebook.com/events/2528864553804686/" TargetMode="External"/><Relationship Id="rId1442" Type="http://schemas.openxmlformats.org/officeDocument/2006/relationships/hyperlink" Target="https://www.facebook.com/BryantPTSA/?eid=ARAhYSR1TCW4BJcUsM0AWnJhT7gfWKjd30ZboTM9enShQHZWP2zhOGYoUhQCH5XzMKMswgrt9uaDXLAY" TargetMode="External"/><Relationship Id="rId1443" Type="http://schemas.openxmlformats.org/officeDocument/2006/relationships/hyperlink" Target="https://www.facebook.com/events/425090938334854/?" TargetMode="External"/><Relationship Id="rId1477" Type="http://schemas.openxmlformats.org/officeDocument/2006/relationships/hyperlink" Target="https://www.facebook.com/events/2480522431968563/" TargetMode="External"/><Relationship Id="rId1478" Type="http://schemas.openxmlformats.org/officeDocument/2006/relationships/hyperlink" Target="https://www.facebook.com/events/2480522431968563/" TargetMode="External"/><Relationship Id="rId1479" Type="http://schemas.openxmlformats.org/officeDocument/2006/relationships/hyperlink" Target="https://twitter.com/lupinelinda/status/1150020216598016001" TargetMode="External"/><Relationship Id="rId646" Type="http://schemas.openxmlformats.org/officeDocument/2006/relationships/hyperlink" Target="https://www.greatfallstribune.com/story/news/2019/07/13/great-falls-vigil-held-protest-conditions-southern-border/1725155001/" TargetMode="External"/><Relationship Id="rId645" Type="http://schemas.openxmlformats.org/officeDocument/2006/relationships/hyperlink" Target="https://twitter.com/scv74980610/status/1149991895847919616" TargetMode="External"/><Relationship Id="rId644" Type="http://schemas.openxmlformats.org/officeDocument/2006/relationships/hyperlink" Target="https://www.facebook.com/events/913075269041457/" TargetMode="External"/><Relationship Id="rId643" Type="http://schemas.openxmlformats.org/officeDocument/2006/relationships/hyperlink" Target="https://www.facebook.com/events/913075269041457/" TargetMode="External"/><Relationship Id="rId649" Type="http://schemas.openxmlformats.org/officeDocument/2006/relationships/hyperlink" Target="https://www.facebook.com/events/507796019990568/" TargetMode="External"/><Relationship Id="rId648" Type="http://schemas.openxmlformats.org/officeDocument/2006/relationships/hyperlink" Target="https://www.facebook.com/events/507796019990568/" TargetMode="External"/><Relationship Id="rId647" Type="http://schemas.openxmlformats.org/officeDocument/2006/relationships/hyperlink" Target="https://helenair.com/news/state-and-regional/govt-and-politics/montana-vigils-will-protest-conditions-at-border-facilities/article_ca98fbff-b4bf-5cff-b3bc-8cef11b97120.html" TargetMode="External"/><Relationship Id="rId1470" Type="http://schemas.openxmlformats.org/officeDocument/2006/relationships/hyperlink" Target="https://www.facebook.com/events/406536249953004/" TargetMode="External"/><Relationship Id="rId1471" Type="http://schemas.openxmlformats.org/officeDocument/2006/relationships/hyperlink" Target="https://twitter.com/Shout2universe/status/1149887310902833152" TargetMode="External"/><Relationship Id="rId1472" Type="http://schemas.openxmlformats.org/officeDocument/2006/relationships/hyperlink" Target="https://www.facebook.com/events/438956926651596/" TargetMode="External"/><Relationship Id="rId642" Type="http://schemas.openxmlformats.org/officeDocument/2006/relationships/hyperlink" Target="https://nam01.safelinks.protection.outlook.com/?url=https%3A%2F%2Fwww.mlive.com%2Fnews%2Fkalamazoo%2F2019%2F07%2Fchurch-puts-flowers-behind-bars-to-protest-children-detained-at-border.html&amp;data=02%7C01%7Cjeremy.pressman%40uconn.edu%7C6b2869fac6ed4f964f5108d704de73c1%7C17f1a87e2a254eaab9df9d439034b080%7C0%7C0%7C636983225784683815&amp;sdata=LTgoAIRS%2Bj4kxyUIwV%2B6ZByguNprW6YTeAiqLxqfbCE%3D&amp;reserved=0" TargetMode="External"/><Relationship Id="rId1473" Type="http://schemas.openxmlformats.org/officeDocument/2006/relationships/hyperlink" Target="https://www.facebook.com/events/438956926651596/" TargetMode="External"/><Relationship Id="rId641" Type="http://schemas.openxmlformats.org/officeDocument/2006/relationships/hyperlink" Target="https://www.facebook.com/events/2464487860441529/" TargetMode="External"/><Relationship Id="rId1474" Type="http://schemas.openxmlformats.org/officeDocument/2006/relationships/hyperlink" Target="https://twitter.com/NaturalGuard/status/1150354646030049280" TargetMode="External"/><Relationship Id="rId640" Type="http://schemas.openxmlformats.org/officeDocument/2006/relationships/hyperlink" Target="https://www.facebook.com/events/2464487860441529/" TargetMode="External"/><Relationship Id="rId1475" Type="http://schemas.openxmlformats.org/officeDocument/2006/relationships/hyperlink" Target="https://www.facebook.com/events/455912185142448/" TargetMode="External"/><Relationship Id="rId1476" Type="http://schemas.openxmlformats.org/officeDocument/2006/relationships/hyperlink" Target="https://www.facebook.com/events/455912185142448/" TargetMode="External"/><Relationship Id="rId1466" Type="http://schemas.openxmlformats.org/officeDocument/2006/relationships/hyperlink" Target="https://www.facebook.com/events/387690711856742" TargetMode="External"/><Relationship Id="rId1467" Type="http://schemas.openxmlformats.org/officeDocument/2006/relationships/hyperlink" Target="https://www.facebook.com/events/387690711856742" TargetMode="External"/><Relationship Id="rId1468" Type="http://schemas.openxmlformats.org/officeDocument/2006/relationships/hyperlink" Target="https://www.facebook.com/events/406536249953004/" TargetMode="External"/><Relationship Id="rId1469" Type="http://schemas.openxmlformats.org/officeDocument/2006/relationships/hyperlink" Target="https://www.facebook.com/CGISD/?eid=ARAjZkWgcRd8Lo8Sq6KBw3xzI8qlFXT7QsAeHh1uxDNYQbFLC5V2z6PXPwwCBN_7v5OyNfVPwhiAm7rC" TargetMode="External"/><Relationship Id="rId635" Type="http://schemas.openxmlformats.org/officeDocument/2006/relationships/hyperlink" Target="https://www.theindependent.com/news/local/people-protest-the-treatment-of-refugees/article_b9c78eec-a51d-11e9-b78d-b3f253f5253f.html" TargetMode="External"/><Relationship Id="rId634" Type="http://schemas.openxmlformats.org/officeDocument/2006/relationships/hyperlink" Target="https://www.facebook.com/events/422805428306108/" TargetMode="External"/><Relationship Id="rId633" Type="http://schemas.openxmlformats.org/officeDocument/2006/relationships/hyperlink" Target="https://www.facebook.com/events/422805428306108/" TargetMode="External"/><Relationship Id="rId632" Type="http://schemas.openxmlformats.org/officeDocument/2006/relationships/hyperlink" Target="https://www.facebook.com/events/2103462786431141/" TargetMode="External"/><Relationship Id="rId639" Type="http://schemas.openxmlformats.org/officeDocument/2006/relationships/hyperlink" Target="https://www.twincities.com/2019/07/12/st-paul-protestors-enraged-about-treatment-of-immigrant-families/" TargetMode="External"/><Relationship Id="rId638" Type="http://schemas.openxmlformats.org/officeDocument/2006/relationships/hyperlink" Target="https://www.postindependent.com/news/local/immigrant-detention-rally-and-vigil-takes-place-in-glenwood-friday/" TargetMode="External"/><Relationship Id="rId637" Type="http://schemas.openxmlformats.org/officeDocument/2006/relationships/hyperlink" Target="https://www.facebook.com/events/856943874668743/" TargetMode="External"/><Relationship Id="rId636" Type="http://schemas.openxmlformats.org/officeDocument/2006/relationships/hyperlink" Target="https://www.facebook.com/events/856943874668743/" TargetMode="External"/><Relationship Id="rId1460" Type="http://schemas.openxmlformats.org/officeDocument/2006/relationships/hyperlink" Target="https://twitter.com/FreeRangeChcken/status/1149926066670039046" TargetMode="External"/><Relationship Id="rId1461" Type="http://schemas.openxmlformats.org/officeDocument/2006/relationships/hyperlink" Target="https://www.facebook.com/events/476945183040531/" TargetMode="External"/><Relationship Id="rId631" Type="http://schemas.openxmlformats.org/officeDocument/2006/relationships/hyperlink" Target="https://www.facebook.com/events/2103462786431141/" TargetMode="External"/><Relationship Id="rId1462" Type="http://schemas.openxmlformats.org/officeDocument/2006/relationships/hyperlink" Target="https://www.facebook.com/whitemountaindemocrats/?eid=ARCfc_52DW-ucOZWQqZ8nw4zbHXrV-0SquzQ2GlU06uZV2Yy_VvtUO2HMEDwSaB9oRFXTlL3d4l_uzNz" TargetMode="External"/><Relationship Id="rId630" Type="http://schemas.openxmlformats.org/officeDocument/2006/relationships/hyperlink" Target="https://www.facebook.com/events/455766815001293/" TargetMode="External"/><Relationship Id="rId1463" Type="http://schemas.openxmlformats.org/officeDocument/2006/relationships/hyperlink" Target="https://www.facebook.com/events/476945183040531/" TargetMode="External"/><Relationship Id="rId1464" Type="http://schemas.openxmlformats.org/officeDocument/2006/relationships/hyperlink" Target="https://www.azcentral.com/story/news/local/phoenix-traffic/2019/07/12/protest-against-ice-roundups-spills-into-streets-phoenix/1720694001/" TargetMode="External"/><Relationship Id="rId1465" Type="http://schemas.openxmlformats.org/officeDocument/2006/relationships/hyperlink" Target="https://twitter.com/artdeptla/status/1149867532750336000" TargetMode="External"/><Relationship Id="rId1411" Type="http://schemas.openxmlformats.org/officeDocument/2006/relationships/hyperlink" Target="https://signalscv.com/2019/07/protesters-rally-against-migrant-detention-centers/" TargetMode="External"/><Relationship Id="rId1412" Type="http://schemas.openxmlformats.org/officeDocument/2006/relationships/hyperlink" Target="https://www.facebook.com/pages/Superior-Court-of-California-County-of-Santa-Cruz/660491160825973?eid=ARBwtTbT5AmUYmKGP9HxudmQ3LHrpakDRnVCYYhsWKQpNXq5R2ubsU43WKKa6IEguijm4LDRp8lSPE7P" TargetMode="External"/><Relationship Id="rId1413" Type="http://schemas.openxmlformats.org/officeDocument/2006/relationships/hyperlink" Target="https://www.facebook.com/events/387763238501467/" TargetMode="External"/><Relationship Id="rId1414" Type="http://schemas.openxmlformats.org/officeDocument/2006/relationships/hyperlink" Target="https://www.facebook.com/events/700178960428044/" TargetMode="External"/><Relationship Id="rId1415" Type="http://schemas.openxmlformats.org/officeDocument/2006/relationships/hyperlink" Target="https://www.facebook.com/events/700178960428044/" TargetMode="External"/><Relationship Id="rId1416" Type="http://schemas.openxmlformats.org/officeDocument/2006/relationships/hyperlink" Target="https://www.facebook.com/events/334266557500736/" TargetMode="External"/><Relationship Id="rId1417" Type="http://schemas.openxmlformats.org/officeDocument/2006/relationships/hyperlink" Target="https://santamariatimes.com/news/local/around-rally-in-santa-maria-in-support-of-migrants/article_cbf1a372-8843-56e3-8689-8bf2f8e6813b.html" TargetMode="External"/><Relationship Id="rId1418" Type="http://schemas.openxmlformats.org/officeDocument/2006/relationships/hyperlink" Target="https://www.facebook.com/events/339681666701076/" TargetMode="External"/><Relationship Id="rId1419" Type="http://schemas.openxmlformats.org/officeDocument/2006/relationships/hyperlink" Target="https://www.facebook.com/events/339681666701076/" TargetMode="External"/><Relationship Id="rId1410" Type="http://schemas.openxmlformats.org/officeDocument/2006/relationships/hyperlink" Target="https://www.facebook.com/events/852568545100060/" TargetMode="External"/><Relationship Id="rId1400" Type="http://schemas.openxmlformats.org/officeDocument/2006/relationships/hyperlink" Target="https://www.facebook.com/events/2617261238360771/" TargetMode="External"/><Relationship Id="rId1401" Type="http://schemas.openxmlformats.org/officeDocument/2006/relationships/hyperlink" Target="https://www.facebook.com/events/2617261238360771/" TargetMode="External"/><Relationship Id="rId1402" Type="http://schemas.openxmlformats.org/officeDocument/2006/relationships/hyperlink" Target="https://www.journaltribune.com/articles/front-page/community-members-come-together-in-sanford-to-protest-treatment-of-migrants/" TargetMode="External"/><Relationship Id="rId1403" Type="http://schemas.openxmlformats.org/officeDocument/2006/relationships/hyperlink" Target="https://www.facebook.com/events/2317408308579009/" TargetMode="External"/><Relationship Id="rId1404" Type="http://schemas.openxmlformats.org/officeDocument/2006/relationships/hyperlink" Target="https://www.facebook.com/events/2317408308579009/" TargetMode="External"/><Relationship Id="rId1405" Type="http://schemas.openxmlformats.org/officeDocument/2006/relationships/hyperlink" Target="https://twitter.com/RabbiJill/status/1149890501035741186" TargetMode="External"/><Relationship Id="rId1406" Type="http://schemas.openxmlformats.org/officeDocument/2006/relationships/hyperlink" Target="https://twitter.com/felicitynf/status/1149917325476286466" TargetMode="External"/><Relationship Id="rId1407" Type="http://schemas.openxmlformats.org/officeDocument/2006/relationships/hyperlink" Target="https://www.facebook.com/pages/Santa-Barbara-County-Courthouse/109250852428083?eid=ARBe52J7ai_QciSm1gfPMWTpeuT9D-b2pqlgORJquEiZXR6sAHNAEHXo0IwNMcbjRfJXxfJdlCx-2upa" TargetMode="External"/><Relationship Id="rId1408" Type="http://schemas.openxmlformats.org/officeDocument/2006/relationships/hyperlink" Target="https://www.facebook.com/events/633077417212087/?ti=as" TargetMode="External"/><Relationship Id="rId1409" Type="http://schemas.openxmlformats.org/officeDocument/2006/relationships/hyperlink" Target="https://www.facebook.com/events/633077417212087/" TargetMode="External"/><Relationship Id="rId1433" Type="http://schemas.openxmlformats.org/officeDocument/2006/relationships/hyperlink" Target="https://www.facebook.com/events/1215780278603488/" TargetMode="External"/><Relationship Id="rId1434" Type="http://schemas.openxmlformats.org/officeDocument/2006/relationships/hyperlink" Target="https://twitter.com/Vivchick5/status/1149827541936590848" TargetMode="External"/><Relationship Id="rId1435" Type="http://schemas.openxmlformats.org/officeDocument/2006/relationships/hyperlink" Target="https://www.facebook.com/events/579200342607384/" TargetMode="External"/><Relationship Id="rId1436" Type="http://schemas.openxmlformats.org/officeDocument/2006/relationships/hyperlink" Target="https://www.facebook.com/stpaulseattle/?eid=ARA_vcYufmxcefw4JslTg_z_poOeYRuivw3DQOgkGBKTsOoKlWhRiyUD03eEECQVAJu912wsvnXdLDf7" TargetMode="External"/><Relationship Id="rId1437" Type="http://schemas.openxmlformats.org/officeDocument/2006/relationships/hyperlink" Target="https://www.facebook.com/events/579200342607384/" TargetMode="External"/><Relationship Id="rId1438" Type="http://schemas.openxmlformats.org/officeDocument/2006/relationships/hyperlink" Target="https://twitter.com/antarctopod/status/1149919945343373313" TargetMode="External"/><Relationship Id="rId1439" Type="http://schemas.openxmlformats.org/officeDocument/2006/relationships/hyperlink" Target="https://www.facebook.com/events/2528864553804686/" TargetMode="External"/><Relationship Id="rId609" Type="http://schemas.openxmlformats.org/officeDocument/2006/relationships/hyperlink" Target="https://www.facebook.com/events/2332863636796146/" TargetMode="External"/><Relationship Id="rId608" Type="http://schemas.openxmlformats.org/officeDocument/2006/relationships/hyperlink" Target="https://www.facebook.com/events/2267056656681000/" TargetMode="External"/><Relationship Id="rId607" Type="http://schemas.openxmlformats.org/officeDocument/2006/relationships/hyperlink" Target="http://www.facebook.com/events/2267056656681000/" TargetMode="External"/><Relationship Id="rId602" Type="http://schemas.openxmlformats.org/officeDocument/2006/relationships/hyperlink" Target="https://www.facebook.com/events/3108715622473659/" TargetMode="External"/><Relationship Id="rId601" Type="http://schemas.openxmlformats.org/officeDocument/2006/relationships/hyperlink" Target="https://www.facebook.com/events/3108715622473659/" TargetMode="External"/><Relationship Id="rId600" Type="http://schemas.openxmlformats.org/officeDocument/2006/relationships/hyperlink" Target="https://www.wcjb.com/content/news/Protestors-speak-out-against-Trumps-immigration-tactics-and-ICE-raids-512669441.html?" TargetMode="External"/><Relationship Id="rId606" Type="http://schemas.openxmlformats.org/officeDocument/2006/relationships/hyperlink" Target="https://www.facebook.com/events/308792503338089/" TargetMode="External"/><Relationship Id="rId605" Type="http://schemas.openxmlformats.org/officeDocument/2006/relationships/hyperlink" Target="http://www.facebook.com/events/308792503338089/" TargetMode="External"/><Relationship Id="rId604" Type="http://schemas.openxmlformats.org/officeDocument/2006/relationships/hyperlink" Target="https://www.facebook.com/events/383272152541719/" TargetMode="External"/><Relationship Id="rId603" Type="http://schemas.openxmlformats.org/officeDocument/2006/relationships/hyperlink" Target="https://www.facebook.com/events/383272152541719/" TargetMode="External"/><Relationship Id="rId1430" Type="http://schemas.openxmlformats.org/officeDocument/2006/relationships/hyperlink" Target="https://www.facebook.com/events/1557108407758186/" TargetMode="External"/><Relationship Id="rId1431" Type="http://schemas.openxmlformats.org/officeDocument/2006/relationships/hyperlink" Target="https://www.facebook.com/events/1557108407758186/" TargetMode="External"/><Relationship Id="rId1432" Type="http://schemas.openxmlformats.org/officeDocument/2006/relationships/hyperlink" Target="https://www.facebook.com/events/1215780278603488/" TargetMode="External"/><Relationship Id="rId1422" Type="http://schemas.openxmlformats.org/officeDocument/2006/relationships/hyperlink" Target="https://www.facebook.com/events/1284724245023520/" TargetMode="External"/><Relationship Id="rId1423" Type="http://schemas.openxmlformats.org/officeDocument/2006/relationships/hyperlink" Target="https://www.facebook.com/events/1284724245023520/" TargetMode="External"/><Relationship Id="rId1424" Type="http://schemas.openxmlformats.org/officeDocument/2006/relationships/hyperlink" Target="https://twitter.com/Momma_G_MEG/status/1150079102747123712" TargetMode="External"/><Relationship Id="rId1425" Type="http://schemas.openxmlformats.org/officeDocument/2006/relationships/hyperlink" Target="https://www.facebook.com/events/610146162811106/" TargetMode="External"/><Relationship Id="rId1426" Type="http://schemas.openxmlformats.org/officeDocument/2006/relationships/hyperlink" Target="https://www.facebook.com/events/610146162811106/" TargetMode="External"/><Relationship Id="rId1427" Type="http://schemas.openxmlformats.org/officeDocument/2006/relationships/hyperlink" Target="https://www.facebook.com/events/452729888626140/" TargetMode="External"/><Relationship Id="rId1428" Type="http://schemas.openxmlformats.org/officeDocument/2006/relationships/hyperlink" Target="https://www.facebook.com/events/452729888626140/" TargetMode="External"/><Relationship Id="rId1429" Type="http://schemas.openxmlformats.org/officeDocument/2006/relationships/hyperlink" Target="https://www.wjcl.com/article/people-gather-at-forsyth-park-for-lightsforliberty-vigil/28383226" TargetMode="External"/><Relationship Id="rId1420" Type="http://schemas.openxmlformats.org/officeDocument/2006/relationships/hyperlink" Target="https://www.facebook.com/events/364511377435012/?ti=as" TargetMode="External"/><Relationship Id="rId1421" Type="http://schemas.openxmlformats.org/officeDocument/2006/relationships/hyperlink" Target="https://www.facebook.com/events/364511377435012/" TargetMode="External"/><Relationship Id="rId1059" Type="http://schemas.openxmlformats.org/officeDocument/2006/relationships/hyperlink" Target="https://www.facebook.com/events/2298472826908187/" TargetMode="External"/><Relationship Id="rId228" Type="http://schemas.openxmlformats.org/officeDocument/2006/relationships/hyperlink" Target="https://www.facebook.com/events/443813523122058/" TargetMode="External"/><Relationship Id="rId227" Type="http://schemas.openxmlformats.org/officeDocument/2006/relationships/hyperlink" Target="https://www.facebook.com/events/443813523122058/" TargetMode="External"/><Relationship Id="rId226" Type="http://schemas.openxmlformats.org/officeDocument/2006/relationships/hyperlink" Target="https://www.facebook.com/events/1215451788624834/" TargetMode="External"/><Relationship Id="rId225" Type="http://schemas.openxmlformats.org/officeDocument/2006/relationships/hyperlink" Target="https://www.facebook.com/events/1215451788624834/" TargetMode="External"/><Relationship Id="rId229" Type="http://schemas.openxmlformats.org/officeDocument/2006/relationships/hyperlink" Target="https://www.facebook.com/events/2274107699302983/" TargetMode="External"/><Relationship Id="rId1050" Type="http://schemas.openxmlformats.org/officeDocument/2006/relationships/hyperlink" Target="https://twitter.com/MBPeep8/status/1149868166627155969" TargetMode="External"/><Relationship Id="rId220" Type="http://schemas.openxmlformats.org/officeDocument/2006/relationships/hyperlink" Target="https://www.wthitv.com/content/news/Lights-for-Liberty--512669001.html" TargetMode="External"/><Relationship Id="rId1051" Type="http://schemas.openxmlformats.org/officeDocument/2006/relationships/hyperlink" Target="https://www.cherokeescout.com/news-subscribers/protestors-pause-remember-detainees" TargetMode="External"/><Relationship Id="rId1052" Type="http://schemas.openxmlformats.org/officeDocument/2006/relationships/hyperlink" Target="https://www.facebook.com/events/947764275623556/" TargetMode="External"/><Relationship Id="rId1053" Type="http://schemas.openxmlformats.org/officeDocument/2006/relationships/hyperlink" Target="https://www.facebook.com/events/947764275623556/" TargetMode="External"/><Relationship Id="rId1054" Type="http://schemas.openxmlformats.org/officeDocument/2006/relationships/hyperlink" Target="https://www.facebook.com/events/350253165592154/" TargetMode="External"/><Relationship Id="rId224" Type="http://schemas.openxmlformats.org/officeDocument/2006/relationships/hyperlink" Target="https://www.eventbrite.com/e/lights-for-liberty-bremerton-wa-tickets-64511080378" TargetMode="External"/><Relationship Id="rId1055" Type="http://schemas.openxmlformats.org/officeDocument/2006/relationships/hyperlink" Target="https://www.facebook.com/events/350253165592154/" TargetMode="External"/><Relationship Id="rId223" Type="http://schemas.openxmlformats.org/officeDocument/2006/relationships/hyperlink" Target="https://www.eventbrite.com/e/lights-for-liberty-bremerton-wa-tickets-64511080378" TargetMode="External"/><Relationship Id="rId1056" Type="http://schemas.openxmlformats.org/officeDocument/2006/relationships/hyperlink" Target="https://outerbanksvoice.com/2019/07/12/protest-at-dowdy-park-focuses-on-treatment-of-refugees/" TargetMode="External"/><Relationship Id="rId222" Type="http://schemas.openxmlformats.org/officeDocument/2006/relationships/hyperlink" Target="https://www.facebook.com/events/2396022883753661/" TargetMode="External"/><Relationship Id="rId1057" Type="http://schemas.openxmlformats.org/officeDocument/2006/relationships/hyperlink" Target="https://www.facebook.com/events/362430134457100/" TargetMode="External"/><Relationship Id="rId221" Type="http://schemas.openxmlformats.org/officeDocument/2006/relationships/hyperlink" Target="https://www.facebook.com/events/2396022883753661/" TargetMode="External"/><Relationship Id="rId1058" Type="http://schemas.openxmlformats.org/officeDocument/2006/relationships/hyperlink" Target="https://www.facebook.com/events/362430134457100/" TargetMode="External"/><Relationship Id="rId1048" Type="http://schemas.openxmlformats.org/officeDocument/2006/relationships/hyperlink" Target="https://www.facebook.com/events/633784737104622/?" TargetMode="External"/><Relationship Id="rId1049" Type="http://schemas.openxmlformats.org/officeDocument/2006/relationships/hyperlink" Target="https://twitter.com/HartleyRKRelig/status/1149852419926515714" TargetMode="External"/><Relationship Id="rId217" Type="http://schemas.openxmlformats.org/officeDocument/2006/relationships/hyperlink" Target="https://www.facebook.com/events/690387604765089" TargetMode="External"/><Relationship Id="rId216" Type="http://schemas.openxmlformats.org/officeDocument/2006/relationships/hyperlink" Target="https://www.facebook.com/events/690387604765089" TargetMode="External"/><Relationship Id="rId215" Type="http://schemas.openxmlformats.org/officeDocument/2006/relationships/hyperlink" Target="https://www.facebook.com/events/461238324729587/" TargetMode="External"/><Relationship Id="rId699" Type="http://schemas.openxmlformats.org/officeDocument/2006/relationships/hyperlink" Target="https://www.facebook.com/events/661102894313316/" TargetMode="External"/><Relationship Id="rId214" Type="http://schemas.openxmlformats.org/officeDocument/2006/relationships/hyperlink" Target="https://www.facebook.com/trinitybranford/?eid=ARBheMiI40yAt6sZSn4tpM8Vkevg-QXPtz3Tnq9rYJFT9EovHZXNMpOevnZhS7nvuCPJxPoJnOUmySrK" TargetMode="External"/><Relationship Id="rId698" Type="http://schemas.openxmlformats.org/officeDocument/2006/relationships/hyperlink" Target="https://www.facebook.com/events/204469903775325/" TargetMode="External"/><Relationship Id="rId219" Type="http://schemas.openxmlformats.org/officeDocument/2006/relationships/hyperlink" Target="https://www.facebook.com/events/355127505201921/" TargetMode="External"/><Relationship Id="rId218" Type="http://schemas.openxmlformats.org/officeDocument/2006/relationships/hyperlink" Target="https://www.facebook.com/events/355127505201921/" TargetMode="External"/><Relationship Id="rId693" Type="http://schemas.openxmlformats.org/officeDocument/2006/relationships/hyperlink" Target="https://www.facebook.com/events/373548446629887/" TargetMode="External"/><Relationship Id="rId1040" Type="http://schemas.openxmlformats.org/officeDocument/2006/relationships/hyperlink" Target="https://www.facebook.com/events/313207779557900/" TargetMode="External"/><Relationship Id="rId692" Type="http://schemas.openxmlformats.org/officeDocument/2006/relationships/hyperlink" Target="https://www.facebook.com/events/373548446629887/" TargetMode="External"/><Relationship Id="rId1041" Type="http://schemas.openxmlformats.org/officeDocument/2006/relationships/hyperlink" Target="https://www.facebook.com/events/313207779557900/" TargetMode="External"/><Relationship Id="rId691" Type="http://schemas.openxmlformats.org/officeDocument/2006/relationships/hyperlink" Target="https://www.facebook.com/events/366344940740493/" TargetMode="External"/><Relationship Id="rId1042" Type="http://schemas.openxmlformats.org/officeDocument/2006/relationships/hyperlink" Target="https://www.facebook.com/events/353950558629098/?active_tab=about" TargetMode="External"/><Relationship Id="rId690" Type="http://schemas.openxmlformats.org/officeDocument/2006/relationships/hyperlink" Target="https://twitter.com/paix120/status/1149798413254438917" TargetMode="External"/><Relationship Id="rId1043" Type="http://schemas.openxmlformats.org/officeDocument/2006/relationships/hyperlink" Target="https://www.facebook.com/events/353950558629098/?" TargetMode="External"/><Relationship Id="rId213" Type="http://schemas.openxmlformats.org/officeDocument/2006/relationships/hyperlink" Target="https://www.facebook.com/events/461238324729587/" TargetMode="External"/><Relationship Id="rId697" Type="http://schemas.openxmlformats.org/officeDocument/2006/relationships/hyperlink" Target="https://www.facebook.com/events/204469903775325/" TargetMode="External"/><Relationship Id="rId1044" Type="http://schemas.openxmlformats.org/officeDocument/2006/relationships/hyperlink" Target="https://www.facebook.com/events/461345684429482/" TargetMode="External"/><Relationship Id="rId212" Type="http://schemas.openxmlformats.org/officeDocument/2006/relationships/hyperlink" Target="https://www.facebook.com/events/457577661470029/" TargetMode="External"/><Relationship Id="rId696" Type="http://schemas.openxmlformats.org/officeDocument/2006/relationships/hyperlink" Target="https://www.facebook.com/events/1317023135122409/" TargetMode="External"/><Relationship Id="rId1045" Type="http://schemas.openxmlformats.org/officeDocument/2006/relationships/hyperlink" Target="https://www.facebook.com/events/461345684429482/" TargetMode="External"/><Relationship Id="rId211" Type="http://schemas.openxmlformats.org/officeDocument/2006/relationships/hyperlink" Target="https://www.facebook.com/events/457577661470029/" TargetMode="External"/><Relationship Id="rId695" Type="http://schemas.openxmlformats.org/officeDocument/2006/relationships/hyperlink" Target="https://www.facebook.com/events/1317023135122409/" TargetMode="External"/><Relationship Id="rId1046" Type="http://schemas.openxmlformats.org/officeDocument/2006/relationships/hyperlink" Target="https://www.stanforddaily.com/2019/07/14/local-residents-protest-immigrant-detention-centers-in-candlelight-vigil/" TargetMode="External"/><Relationship Id="rId210" Type="http://schemas.openxmlformats.org/officeDocument/2006/relationships/hyperlink" Target="https://www.kentucky.com/news/local/counties/fayette-county/article232604587.html" TargetMode="External"/><Relationship Id="rId694" Type="http://schemas.openxmlformats.org/officeDocument/2006/relationships/hyperlink" Target="https://www.courant.com/news/connecticut/hc-news-lights-for-liberty-ct-20190713-nr7uvq4ksfgenp3xg6gspx2xaq-story.html" TargetMode="External"/><Relationship Id="rId1047" Type="http://schemas.openxmlformats.org/officeDocument/2006/relationships/hyperlink" Target="https://www.facebook.com/events/633784737104622" TargetMode="External"/><Relationship Id="rId249" Type="http://schemas.openxmlformats.org/officeDocument/2006/relationships/hyperlink" Target="https://www.facebook.com/events/353350558712401/" TargetMode="External"/><Relationship Id="rId248" Type="http://schemas.openxmlformats.org/officeDocument/2006/relationships/hyperlink" Target="https://www.facebook.com/events/413322515940939/?notif_t=plan_user_associated&amp;notif_id=1561606136858298" TargetMode="External"/><Relationship Id="rId247" Type="http://schemas.openxmlformats.org/officeDocument/2006/relationships/hyperlink" Target="https://www.facebook.com/events/413322515940939/?notif_t=plan_user_associated&amp;notif_id=1561606136858298" TargetMode="External"/><Relationship Id="rId1070" Type="http://schemas.openxmlformats.org/officeDocument/2006/relationships/hyperlink" Target="https://www.facebook.com/events/472388433549615/" TargetMode="External"/><Relationship Id="rId1071" Type="http://schemas.openxmlformats.org/officeDocument/2006/relationships/hyperlink" Target="https://www.facebook.com/events/472388433549615/" TargetMode="External"/><Relationship Id="rId1072" Type="http://schemas.openxmlformats.org/officeDocument/2006/relationships/hyperlink" Target="https://www.facebook.com/events/2257597847693239/" TargetMode="External"/><Relationship Id="rId242" Type="http://schemas.openxmlformats.org/officeDocument/2006/relationships/hyperlink" Target="https://www.facebook.com/events/729094374175851/?active_tab=about" TargetMode="External"/><Relationship Id="rId1073" Type="http://schemas.openxmlformats.org/officeDocument/2006/relationships/hyperlink" Target="https://www.facebook.com/events/2257597847693239/" TargetMode="External"/><Relationship Id="rId241" Type="http://schemas.openxmlformats.org/officeDocument/2006/relationships/hyperlink" Target="https://www.facebook.com/events/729094374175851/?active_tab=about" TargetMode="External"/><Relationship Id="rId1074" Type="http://schemas.openxmlformats.org/officeDocument/2006/relationships/hyperlink" Target="https://www.facebook.com/events/2300962483491675/" TargetMode="External"/><Relationship Id="rId240" Type="http://schemas.openxmlformats.org/officeDocument/2006/relationships/hyperlink" Target="https://www.facebook.com/events/1320433761465898/" TargetMode="External"/><Relationship Id="rId1075" Type="http://schemas.openxmlformats.org/officeDocument/2006/relationships/hyperlink" Target="https://www.facebook.com/events/2300962483491675/" TargetMode="External"/><Relationship Id="rId1076" Type="http://schemas.openxmlformats.org/officeDocument/2006/relationships/hyperlink" Target="https://www.facebook.com/events/2378119469068298/" TargetMode="External"/><Relationship Id="rId246" Type="http://schemas.openxmlformats.org/officeDocument/2006/relationships/hyperlink" Target="https://www.facebook.com/events/422504765007256/" TargetMode="External"/><Relationship Id="rId1077" Type="http://schemas.openxmlformats.org/officeDocument/2006/relationships/hyperlink" Target="https://www.facebook.com/ProgressiveNeedham/?eid=ARD8WS81GSD84TlpTMyXf8OIyD64g8IvD4on9ob_f0w9wNQyOrJmiVkRiVfp_2Qb7RZrTFj8tDVE5Lkj" TargetMode="External"/><Relationship Id="rId245" Type="http://schemas.openxmlformats.org/officeDocument/2006/relationships/hyperlink" Target="https://www.facebook.com/events/422504765007256/" TargetMode="External"/><Relationship Id="rId1078" Type="http://schemas.openxmlformats.org/officeDocument/2006/relationships/hyperlink" Target="https://www.facebook.com/events/2378119469068298/" TargetMode="External"/><Relationship Id="rId244" Type="http://schemas.openxmlformats.org/officeDocument/2006/relationships/hyperlink" Target="https://www.facebook.com/events/1891580814276632/?" TargetMode="External"/><Relationship Id="rId1079" Type="http://schemas.openxmlformats.org/officeDocument/2006/relationships/hyperlink" Target="https://www.facebook.com/events/2403956883159089/" TargetMode="External"/><Relationship Id="rId243" Type="http://schemas.openxmlformats.org/officeDocument/2006/relationships/hyperlink" Target="https://www.facebook.com/events/1891580814276632/" TargetMode="External"/><Relationship Id="rId239" Type="http://schemas.openxmlformats.org/officeDocument/2006/relationships/hyperlink" Target="https://www.facebook.com/events/1320433761465898/" TargetMode="External"/><Relationship Id="rId238" Type="http://schemas.openxmlformats.org/officeDocument/2006/relationships/hyperlink" Target="https://www.facebook.com/pages/Elmwood-Ave-and-Bidwell-Pkwy/257021414754454?eid=ARB0pwhcv6IXjkdM2z7cw1HpOMxIhvNmIIt1uojHuM3CqMqTbuWVj6W0REX76y78Byf-CO6U8teNg1K7" TargetMode="External"/><Relationship Id="rId237" Type="http://schemas.openxmlformats.org/officeDocument/2006/relationships/hyperlink" Target="https://www.facebook.com/events/466169357504598/" TargetMode="External"/><Relationship Id="rId236" Type="http://schemas.openxmlformats.org/officeDocument/2006/relationships/hyperlink" Target="https://www.facebook.com/events/466169357504598/" TargetMode="External"/><Relationship Id="rId1060" Type="http://schemas.openxmlformats.org/officeDocument/2006/relationships/hyperlink" Target="https://www.facebook.com/events/2298472826908187/" TargetMode="External"/><Relationship Id="rId1061" Type="http://schemas.openxmlformats.org/officeDocument/2006/relationships/hyperlink" Target="https://www.lohud.com/story/news/local/2019/07/12/westchester-rockland-protest-treatment-immigrants/1717179001/" TargetMode="External"/><Relationship Id="rId231" Type="http://schemas.openxmlformats.org/officeDocument/2006/relationships/hyperlink" Target="https://www.facebook.com/events/559846091215266" TargetMode="External"/><Relationship Id="rId1062" Type="http://schemas.openxmlformats.org/officeDocument/2006/relationships/hyperlink" Target="https://www.facebook.com/events/2298472826908187/" TargetMode="External"/><Relationship Id="rId230" Type="http://schemas.openxmlformats.org/officeDocument/2006/relationships/hyperlink" Target="https://www.facebook.com/events/2274107699302983/" TargetMode="External"/><Relationship Id="rId1063" Type="http://schemas.openxmlformats.org/officeDocument/2006/relationships/hyperlink" Target="https://www.facebook.com/events/2298472826908187/" TargetMode="External"/><Relationship Id="rId1064" Type="http://schemas.openxmlformats.org/officeDocument/2006/relationships/hyperlink" Target="https://www.facebook.com/events/367858463917998/" TargetMode="External"/><Relationship Id="rId1065" Type="http://schemas.openxmlformats.org/officeDocument/2006/relationships/hyperlink" Target="https://www.facebook.com/events/367858463917998/" TargetMode="External"/><Relationship Id="rId235" Type="http://schemas.openxmlformats.org/officeDocument/2006/relationships/hyperlink" Target="https://www.facebook.com/events/2382312381980312/" TargetMode="External"/><Relationship Id="rId1066" Type="http://schemas.openxmlformats.org/officeDocument/2006/relationships/hyperlink" Target="https://www.facebook.com/events/2324210314573783/" TargetMode="External"/><Relationship Id="rId234" Type="http://schemas.openxmlformats.org/officeDocument/2006/relationships/hyperlink" Target="https://www.facebook.com/events/2382312381980312/" TargetMode="External"/><Relationship Id="rId1067" Type="http://schemas.openxmlformats.org/officeDocument/2006/relationships/hyperlink" Target="https://www.facebook.com/events/2324210314573783/" TargetMode="External"/><Relationship Id="rId233" Type="http://schemas.openxmlformats.org/officeDocument/2006/relationships/hyperlink" Target="https://twitter.com/vs3733/status/1149942501563760640" TargetMode="External"/><Relationship Id="rId1068" Type="http://schemas.openxmlformats.org/officeDocument/2006/relationships/hyperlink" Target="https://www.facebook.com/events/2406839126244206/" TargetMode="External"/><Relationship Id="rId232" Type="http://schemas.openxmlformats.org/officeDocument/2006/relationships/hyperlink" Target="https://www.facebook.com/events/559846091215266" TargetMode="External"/><Relationship Id="rId1069" Type="http://schemas.openxmlformats.org/officeDocument/2006/relationships/hyperlink" Target="https://www.facebook.com/events/2406839126244206/" TargetMode="External"/><Relationship Id="rId1015" Type="http://schemas.openxmlformats.org/officeDocument/2006/relationships/hyperlink" Target="https://www.facebook.com/events/386782838616570/" TargetMode="External"/><Relationship Id="rId1499" Type="http://schemas.openxmlformats.org/officeDocument/2006/relationships/hyperlink" Target="https://www.facebook.com/events/2318580695070506/" TargetMode="External"/><Relationship Id="rId1016" Type="http://schemas.openxmlformats.org/officeDocument/2006/relationships/hyperlink" Target="https://www.facebook.com/events/386782838616570/" TargetMode="External"/><Relationship Id="rId1017" Type="http://schemas.openxmlformats.org/officeDocument/2006/relationships/hyperlink" Target="https://www.facebook.com/events/2353416041581456/" TargetMode="External"/><Relationship Id="rId1018" Type="http://schemas.openxmlformats.org/officeDocument/2006/relationships/hyperlink" Target="https://www.facebook.com/events/2353416041581456/" TargetMode="External"/><Relationship Id="rId1019" Type="http://schemas.openxmlformats.org/officeDocument/2006/relationships/hyperlink" Target="https://www.facebook.com/events/2320316838232765/?notif_t=plan_user_joined&amp;notif_id=1561783553494584" TargetMode="External"/><Relationship Id="rId668" Type="http://schemas.openxmlformats.org/officeDocument/2006/relationships/hyperlink" Target="https://www.facebook.com/events/856638094707276" TargetMode="External"/><Relationship Id="rId667" Type="http://schemas.openxmlformats.org/officeDocument/2006/relationships/hyperlink" Target="https://www.facebook.com/events/856638094707276" TargetMode="External"/><Relationship Id="rId666" Type="http://schemas.openxmlformats.org/officeDocument/2006/relationships/hyperlink" Target="https://www.facebook.com/events/882350875477009/" TargetMode="External"/><Relationship Id="rId665" Type="http://schemas.openxmlformats.org/officeDocument/2006/relationships/hyperlink" Target="https://www.facebook.com/IndivisibleGreenwichCT/?eid=ARAFfINwV_sirovdq2mE23Jbz2aG38AmE89tY93_7o6ytii9vgVxZZHEXfRJ59QojaTdccBO7omvBGqH" TargetMode="External"/><Relationship Id="rId669" Type="http://schemas.openxmlformats.org/officeDocument/2006/relationships/hyperlink" Target="https://twitter.com/LuvAmerica2016/status/1149834557333655552" TargetMode="External"/><Relationship Id="rId1490" Type="http://schemas.openxmlformats.org/officeDocument/2006/relationships/hyperlink" Target="https://www.nwahomepage.com/news/lights-for-liberty-vigil-sheds-light-on-families-in-detention-camps/" TargetMode="External"/><Relationship Id="rId660" Type="http://schemas.openxmlformats.org/officeDocument/2006/relationships/hyperlink" Target="https://www.greensboro.com/gallery/featured/lights-for-liberty-immigration-rally/collection_738c3165-6dec-52dc-8e52-9dafd04e1bb7.html" TargetMode="External"/><Relationship Id="rId1491" Type="http://schemas.openxmlformats.org/officeDocument/2006/relationships/hyperlink" Target="https://twitter.com/JackieStoppel/status/1149918665896321025" TargetMode="External"/><Relationship Id="rId1492" Type="http://schemas.openxmlformats.org/officeDocument/2006/relationships/hyperlink" Target="https://www.facebook.com/events/451111908769230/" TargetMode="External"/><Relationship Id="rId1493" Type="http://schemas.openxmlformats.org/officeDocument/2006/relationships/hyperlink" Target="https://www.facebook.com/PoCoDems/?eid=ARD6ECEBGhRpvF0IFDG12LVIGouBSPzJrKkZtVes63vl2PC4CauiWGzGxEKv6u2106e6V2JJCxBhIfBx" TargetMode="External"/><Relationship Id="rId1010" Type="http://schemas.openxmlformats.org/officeDocument/2006/relationships/hyperlink" Target="https://www.facebook.com/events/2817112634997778/" TargetMode="External"/><Relationship Id="rId1494" Type="http://schemas.openxmlformats.org/officeDocument/2006/relationships/hyperlink" Target="https://www.facebook.com/events/451111908769230/" TargetMode="External"/><Relationship Id="rId664" Type="http://schemas.openxmlformats.org/officeDocument/2006/relationships/hyperlink" Target="https://www.facebook.com/events/882350875477009/" TargetMode="External"/><Relationship Id="rId1011" Type="http://schemas.openxmlformats.org/officeDocument/2006/relationships/hyperlink" Target="https://www.facebook.com/events/2817112634997778/" TargetMode="External"/><Relationship Id="rId1495" Type="http://schemas.openxmlformats.org/officeDocument/2006/relationships/hyperlink" Target="https://www.facebook.com/events/456845408207428/" TargetMode="External"/><Relationship Id="rId663" Type="http://schemas.openxmlformats.org/officeDocument/2006/relationships/hyperlink" Target="https://www.facebook.com/events/2277832155866228/" TargetMode="External"/><Relationship Id="rId1012" Type="http://schemas.openxmlformats.org/officeDocument/2006/relationships/hyperlink" Target="https://www.facebook.com/events/412788616244696/" TargetMode="External"/><Relationship Id="rId1496" Type="http://schemas.openxmlformats.org/officeDocument/2006/relationships/hyperlink" Target="https://www.facebook.com/events/456845408207428/" TargetMode="External"/><Relationship Id="rId662" Type="http://schemas.openxmlformats.org/officeDocument/2006/relationships/hyperlink" Target="https://www.facebook.com/events/2277832155866228/" TargetMode="External"/><Relationship Id="rId1013" Type="http://schemas.openxmlformats.org/officeDocument/2006/relationships/hyperlink" Target="https://www.facebook.com/events/412788616244696/" TargetMode="External"/><Relationship Id="rId1497" Type="http://schemas.openxmlformats.org/officeDocument/2006/relationships/hyperlink" Target="https://www.facebook.com/pages/Vernon-Worthen-Park/144350268938632?eid=ARAi06UKb8f4NJJtjJDFT8Tpwpk4EgC9q2h297TGrwux5wbLS7KEWWmLR5pRnaT2N23TPU2OPqKuzsmF" TargetMode="External"/><Relationship Id="rId661" Type="http://schemas.openxmlformats.org/officeDocument/2006/relationships/hyperlink" Target="https://triblive.com/local/westmoreland/greensburg-group-holds-protest-against-planned-ice-raids-on-illegal-immigrants/" TargetMode="External"/><Relationship Id="rId1014" Type="http://schemas.openxmlformats.org/officeDocument/2006/relationships/hyperlink" Target="https://twitter.com/Thetrumpshitsh1/status/1149915708119105536" TargetMode="External"/><Relationship Id="rId1498" Type="http://schemas.openxmlformats.org/officeDocument/2006/relationships/hyperlink" Target="https://www.facebook.com/events/2318580695070506/" TargetMode="External"/><Relationship Id="rId1004" Type="http://schemas.openxmlformats.org/officeDocument/2006/relationships/hyperlink" Target="https://twitter.com/KRS_RogueShark/status/1149887595486334976" TargetMode="External"/><Relationship Id="rId1488" Type="http://schemas.openxmlformats.org/officeDocument/2006/relationships/hyperlink" Target="https://www.facebook.com/events/2494691477210655/" TargetMode="External"/><Relationship Id="rId1005" Type="http://schemas.openxmlformats.org/officeDocument/2006/relationships/hyperlink" Target="https://nam01.safelinks.protection.outlook.com/?url=https%3A%2F%2Fhelenair.com%2Fnews%2Fstate-and-regional%2Fgovt-and-politics%2Fmontana-vigils-will-protest-conditions-at-border-facilities%2Farticle_ca98fbff-b4bf-5cff-b3bc-8cef11b97120.html&amp;data=02%7C01%7Cjeremy.pressman%40uconn.edu%7C6b2869fac6ed4f964f5108d704de73c1%7C17f1a87e2a254eaab9df9d439034b080%7C0%7C0%7C636983225784823739&amp;sdata=YsN5Qroz9HNk7oAgA5PvV73ujgTlqY%2ByNgksrkjDGKQ%3D&amp;reserved=0" TargetMode="External"/><Relationship Id="rId1489" Type="http://schemas.openxmlformats.org/officeDocument/2006/relationships/hyperlink" Target="https://www.facebook.com/events/2494691477210655/" TargetMode="External"/><Relationship Id="rId1006" Type="http://schemas.openxmlformats.org/officeDocument/2006/relationships/hyperlink" Target="https://www.facebook.com/events/352304298785868/" TargetMode="External"/><Relationship Id="rId1007" Type="http://schemas.openxmlformats.org/officeDocument/2006/relationships/hyperlink" Target="https://www.facebook.com/events/352304298785868/" TargetMode="External"/><Relationship Id="rId1008" Type="http://schemas.openxmlformats.org/officeDocument/2006/relationships/hyperlink" Target="https://www.facebook.com/events/457308145032362" TargetMode="External"/><Relationship Id="rId1009" Type="http://schemas.openxmlformats.org/officeDocument/2006/relationships/hyperlink" Target="https://www.facebook.com/events/457308145032362" TargetMode="External"/><Relationship Id="rId657" Type="http://schemas.openxmlformats.org/officeDocument/2006/relationships/hyperlink" Target="https://www.facebook.com/events/491255835014992/" TargetMode="External"/><Relationship Id="rId656" Type="http://schemas.openxmlformats.org/officeDocument/2006/relationships/hyperlink" Target="https://www.facebook.com/events/491255835014992/" TargetMode="External"/><Relationship Id="rId655" Type="http://schemas.openxmlformats.org/officeDocument/2006/relationships/hyperlink" Target="https://www.recorder.com/a1-Greenfield-Vigil-26966232" TargetMode="External"/><Relationship Id="rId654" Type="http://schemas.openxmlformats.org/officeDocument/2006/relationships/hyperlink" Target="https://twitter.com/sullivka/status/1149804527798902784" TargetMode="External"/><Relationship Id="rId659" Type="http://schemas.openxmlformats.org/officeDocument/2006/relationships/hyperlink" Target="https://twitter.com/gwen_fulton/status/1149820977557254146" TargetMode="External"/><Relationship Id="rId658" Type="http://schemas.openxmlformats.org/officeDocument/2006/relationships/hyperlink" Target="https://twitter.com/Aasfriend/status/1149810899127021573" TargetMode="External"/><Relationship Id="rId1480" Type="http://schemas.openxmlformats.org/officeDocument/2006/relationships/hyperlink" Target="https://www.facebook.com/events/419427801987817/" TargetMode="External"/><Relationship Id="rId1481" Type="http://schemas.openxmlformats.org/officeDocument/2006/relationships/hyperlink" Target="https://www.facebook.com/events/419427801987817/" TargetMode="External"/><Relationship Id="rId1482" Type="http://schemas.openxmlformats.org/officeDocument/2006/relationships/hyperlink" Target="https://nam01.safelinks.protection.outlook.com/?url=https%3A%2F%2Fwww.mlive.com%2Fnews%2Fkalamazoo%2F2019%2F07%2Fchurch-puts-flowers-behind-bars-to-protest-children-detained-at-border.html&amp;data=02%7C01%7Cjeremy.pressman%40uconn.edu%7C6b2869fac6ed4f964f5108d704de73c1%7C17f1a87e2a254eaab9df9d439034b080%7C0%7C0%7C636983225784683815&amp;sdata=LTgoAIRS%2Bj4kxyUIwV%2B6ZByguNprW6YTeAiqLxqfbCE%3D&amp;reserved=0" TargetMode="External"/><Relationship Id="rId1483" Type="http://schemas.openxmlformats.org/officeDocument/2006/relationships/hyperlink" Target="https://www.facebook.com/events/433984897183331/" TargetMode="External"/><Relationship Id="rId653" Type="http://schemas.openxmlformats.org/officeDocument/2006/relationships/hyperlink" Target="https://www.facebook.com/events/626954271136591/" TargetMode="External"/><Relationship Id="rId1000" Type="http://schemas.openxmlformats.org/officeDocument/2006/relationships/hyperlink" Target="https://www.facebook.com/events/1245375778974103/" TargetMode="External"/><Relationship Id="rId1484" Type="http://schemas.openxmlformats.org/officeDocument/2006/relationships/hyperlink" Target="https://www.facebook.com/events/433984897183331/" TargetMode="External"/><Relationship Id="rId652" Type="http://schemas.openxmlformats.org/officeDocument/2006/relationships/hyperlink" Target="https://www.facebook.com/events/626954271136591/" TargetMode="External"/><Relationship Id="rId1001" Type="http://schemas.openxmlformats.org/officeDocument/2006/relationships/hyperlink" Target="https://www.facebook.com/events/1245375778974103/" TargetMode="External"/><Relationship Id="rId1485" Type="http://schemas.openxmlformats.org/officeDocument/2006/relationships/hyperlink" Target="https://www.facebook.com/events/310125353265379/" TargetMode="External"/><Relationship Id="rId651" Type="http://schemas.openxmlformats.org/officeDocument/2006/relationships/hyperlink" Target="https://www.facebook.com/events/2066277927011280/" TargetMode="External"/><Relationship Id="rId1002" Type="http://schemas.openxmlformats.org/officeDocument/2006/relationships/hyperlink" Target="https://www.facebook.com/events/2291458097606918/" TargetMode="External"/><Relationship Id="rId1486" Type="http://schemas.openxmlformats.org/officeDocument/2006/relationships/hyperlink" Target="https://www.facebook.com/events/310125353265379/" TargetMode="External"/><Relationship Id="rId650" Type="http://schemas.openxmlformats.org/officeDocument/2006/relationships/hyperlink" Target="https://www.facebook.com/events/2066277927011280/" TargetMode="External"/><Relationship Id="rId1003" Type="http://schemas.openxmlformats.org/officeDocument/2006/relationships/hyperlink" Target="https://www.facebook.com/events/2291458097606918/" TargetMode="External"/><Relationship Id="rId1487" Type="http://schemas.openxmlformats.org/officeDocument/2006/relationships/hyperlink" Target="https://www.krem.com/article/news/politics/dozens-protest-border-camp-conditions-in-downtown-spokane/293-0c36c3f8-1468-40b4-87d3-2b94675b5c36" TargetMode="External"/><Relationship Id="rId1037" Type="http://schemas.openxmlformats.org/officeDocument/2006/relationships/hyperlink" Target="https://www.facebook.com/events/345058232854385/" TargetMode="External"/><Relationship Id="rId1038" Type="http://schemas.openxmlformats.org/officeDocument/2006/relationships/hyperlink" Target="https://www.facebook.com/events/333617080911711/" TargetMode="External"/><Relationship Id="rId1039" Type="http://schemas.openxmlformats.org/officeDocument/2006/relationships/hyperlink" Target="https://www.facebook.com/events/333617080911711/" TargetMode="External"/><Relationship Id="rId206" Type="http://schemas.openxmlformats.org/officeDocument/2006/relationships/hyperlink" Target="https://www.masslive.com/politics/2019/07/boston-protesters-join-nationwide-lights-for-liberty-vigils.html" TargetMode="External"/><Relationship Id="rId205" Type="http://schemas.openxmlformats.org/officeDocument/2006/relationships/hyperlink" Target="https://www.facebook.com/events/2399385257006613/" TargetMode="External"/><Relationship Id="rId689" Type="http://schemas.openxmlformats.org/officeDocument/2006/relationships/hyperlink" Target="https://twitter.com/paix120/status/1149791531706081282" TargetMode="External"/><Relationship Id="rId204" Type="http://schemas.openxmlformats.org/officeDocument/2006/relationships/hyperlink" Target="https://www.facebook.com/events/2399385257006613/" TargetMode="External"/><Relationship Id="rId688" Type="http://schemas.openxmlformats.org/officeDocument/2006/relationships/hyperlink" Target="https://www.pennlive.com/news/2019/07/harrisburg-rally-focuses-on-injustice-at-the-southern-border-and-the-need-to-embrace-those-seeking-asylum.html" TargetMode="External"/><Relationship Id="rId203" Type="http://schemas.openxmlformats.org/officeDocument/2006/relationships/hyperlink" Target="https://www.facebook.com/events/704887119962877/" TargetMode="External"/><Relationship Id="rId687" Type="http://schemas.openxmlformats.org/officeDocument/2006/relationships/hyperlink" Target="https://twitter.com/AmericanV_2017/status/1150013474908643328" TargetMode="External"/><Relationship Id="rId209" Type="http://schemas.openxmlformats.org/officeDocument/2006/relationships/hyperlink" Target="https://www.wbko.com/content/news/Lights-for-Liberty-Candlelight-Vigil-512666921.html" TargetMode="External"/><Relationship Id="rId208" Type="http://schemas.openxmlformats.org/officeDocument/2006/relationships/hyperlink" Target="https://www.facebook.com/events/402277574018082/" TargetMode="External"/><Relationship Id="rId207" Type="http://schemas.openxmlformats.org/officeDocument/2006/relationships/hyperlink" Target="https://www.facebook.com/events/402277574018082/" TargetMode="External"/><Relationship Id="rId682" Type="http://schemas.openxmlformats.org/officeDocument/2006/relationships/hyperlink" Target="https://www.facebook.com/events/2376627209279487/" TargetMode="External"/><Relationship Id="rId681" Type="http://schemas.openxmlformats.org/officeDocument/2006/relationships/hyperlink" Target="https://www.facebook.com/events/2376627209279487/" TargetMode="External"/><Relationship Id="rId1030" Type="http://schemas.openxmlformats.org/officeDocument/2006/relationships/hyperlink" Target="https://www.facebook.com/events/896054937394049/" TargetMode="External"/><Relationship Id="rId680" Type="http://schemas.openxmlformats.org/officeDocument/2006/relationships/hyperlink" Target="https://www.facebook.com/events/385191625449958/" TargetMode="External"/><Relationship Id="rId1031" Type="http://schemas.openxmlformats.org/officeDocument/2006/relationships/hyperlink" Target="https://www.facebook.com/events/2330904000515091/" TargetMode="External"/><Relationship Id="rId1032" Type="http://schemas.openxmlformats.org/officeDocument/2006/relationships/hyperlink" Target="https://www.facebook.com/events/2330904000515091/" TargetMode="External"/><Relationship Id="rId202" Type="http://schemas.openxmlformats.org/officeDocument/2006/relationships/hyperlink" Target="https://www.facebook.com/events/704887119962877/" TargetMode="External"/><Relationship Id="rId686" Type="http://schemas.openxmlformats.org/officeDocument/2006/relationships/hyperlink" Target="https://www.facebook.com/events/696622194124815/" TargetMode="External"/><Relationship Id="rId1033" Type="http://schemas.openxmlformats.org/officeDocument/2006/relationships/hyperlink" Target="https://www.facebook.com/events/2353447801581075/" TargetMode="External"/><Relationship Id="rId201" Type="http://schemas.openxmlformats.org/officeDocument/2006/relationships/hyperlink" Target="https://twitter.com/postcards4USA/status/1150186193147039744" TargetMode="External"/><Relationship Id="rId685" Type="http://schemas.openxmlformats.org/officeDocument/2006/relationships/hyperlink" Target="https://www.facebook.com/events/696622194124815/" TargetMode="External"/><Relationship Id="rId1034" Type="http://schemas.openxmlformats.org/officeDocument/2006/relationships/hyperlink" Target="https://www.facebook.com/events/2353447801581075/" TargetMode="External"/><Relationship Id="rId200" Type="http://schemas.openxmlformats.org/officeDocument/2006/relationships/hyperlink" Target="https://twitter.com/BoiseJack/status/1149862082151510016" TargetMode="External"/><Relationship Id="rId684" Type="http://schemas.openxmlformats.org/officeDocument/2006/relationships/hyperlink" Target="https://nam01.safelinks.protection.outlook.com/?url=https%3A%2F%2Fwww.vnews.com%2FSpecial-Needs-Support-Center-Issues-Statement-Opposing-Family-Separation-at-the-Border-26841407&amp;data=02%7C01%7Cjeremy.pressman%40uconn.edu%7C8101cfdd44e24b60df3b08d706853718%7C17f1a87e2a254eaab9df9d439034b080%7C0%7C0%7C636985041545359248&amp;sdata=XvVyfv51CfuO8yGFmt99b9oJqcaRms6b%2FjKfByq6IfI%3D&amp;reserved=0" TargetMode="External"/><Relationship Id="rId1035" Type="http://schemas.openxmlformats.org/officeDocument/2006/relationships/hyperlink" Target="https://morristowngreen.com/2019/07/13/dozens-rally-in-morristown-to-protest-border-camp-conditions/comment-page-1/" TargetMode="External"/><Relationship Id="rId683" Type="http://schemas.openxmlformats.org/officeDocument/2006/relationships/hyperlink" Target="https://www.vnews.com/protest-in-Hanover-nh-26970621" TargetMode="External"/><Relationship Id="rId1036" Type="http://schemas.openxmlformats.org/officeDocument/2006/relationships/hyperlink" Target="https://www.facebook.com/events/345058232854385/" TargetMode="External"/><Relationship Id="rId1026" Type="http://schemas.openxmlformats.org/officeDocument/2006/relationships/hyperlink" Target="https://www.montgomeryadvertiser.com/story/news/2019/07/14/nicaraguan-asylum-seeker-speaks-montgomery-vigil-protest-immigrant-detention-centers/1705624001/" TargetMode="External"/><Relationship Id="rId1027" Type="http://schemas.openxmlformats.org/officeDocument/2006/relationships/hyperlink" Target="https://www.facebook.com/events/331464927775410/" TargetMode="External"/><Relationship Id="rId1028" Type="http://schemas.openxmlformats.org/officeDocument/2006/relationships/hyperlink" Target="https://www.facebook.com/events/331464927775410/" TargetMode="External"/><Relationship Id="rId1029" Type="http://schemas.openxmlformats.org/officeDocument/2006/relationships/hyperlink" Target="https://www.facebook.com/events/896054937394049/" TargetMode="External"/><Relationship Id="rId679" Type="http://schemas.openxmlformats.org/officeDocument/2006/relationships/hyperlink" Target="https://www.facebook.com/events/385191625449958/" TargetMode="External"/><Relationship Id="rId678" Type="http://schemas.openxmlformats.org/officeDocument/2006/relationships/hyperlink" Target="https://www.facebook.com/events/2090808074556347/" TargetMode="External"/><Relationship Id="rId677" Type="http://schemas.openxmlformats.org/officeDocument/2006/relationships/hyperlink" Target="https://www.facebook.com/events/2090808074556347/" TargetMode="External"/><Relationship Id="rId676" Type="http://schemas.openxmlformats.org/officeDocument/2006/relationships/hyperlink" Target="https://www.facebook.com/events/343040316626627/" TargetMode="External"/><Relationship Id="rId671" Type="http://schemas.openxmlformats.org/officeDocument/2006/relationships/hyperlink" Target="https://twitter.com/LuvAmerica2016/status/1149871347880931328" TargetMode="External"/><Relationship Id="rId670" Type="http://schemas.openxmlformats.org/officeDocument/2006/relationships/hyperlink" Target="https://twitter.com/kara_glennon/status/1149871078048747521" TargetMode="External"/><Relationship Id="rId1020" Type="http://schemas.openxmlformats.org/officeDocument/2006/relationships/hyperlink" Target="https://www.facebook.com/events/2320316838232765/?notif_t=plan_user_joined&amp;notif_id=1561783553494584" TargetMode="External"/><Relationship Id="rId1021" Type="http://schemas.openxmlformats.org/officeDocument/2006/relationships/hyperlink" Target="https://www.facebook.com/events/1133551970186175/" TargetMode="External"/><Relationship Id="rId675" Type="http://schemas.openxmlformats.org/officeDocument/2006/relationships/hyperlink" Target="https://www.facebook.com/events/343040316626627/" TargetMode="External"/><Relationship Id="rId1022" Type="http://schemas.openxmlformats.org/officeDocument/2006/relationships/hyperlink" Target="https://www.facebook.com/events/1133551970186175/" TargetMode="External"/><Relationship Id="rId674" Type="http://schemas.openxmlformats.org/officeDocument/2006/relationships/hyperlink" Target="https://twitter.com/JenniferMoniz3/status/1150039161442713600" TargetMode="External"/><Relationship Id="rId1023" Type="http://schemas.openxmlformats.org/officeDocument/2006/relationships/hyperlink" Target="https://twitter.com/waythingsturn/status/1149933692388691968" TargetMode="External"/><Relationship Id="rId673" Type="http://schemas.openxmlformats.org/officeDocument/2006/relationships/hyperlink" Target="https://www.facebook.com/events/670488130115333/" TargetMode="External"/><Relationship Id="rId1024" Type="http://schemas.openxmlformats.org/officeDocument/2006/relationships/hyperlink" Target="https://www.facebook.com/events/435216170401154/" TargetMode="External"/><Relationship Id="rId672" Type="http://schemas.openxmlformats.org/officeDocument/2006/relationships/hyperlink" Target="https://www.facebook.com/events/670488130115333/" TargetMode="External"/><Relationship Id="rId1025" Type="http://schemas.openxmlformats.org/officeDocument/2006/relationships/hyperlink" Target="https://www.facebook.com/events/435216170401154/" TargetMode="External"/><Relationship Id="rId190" Type="http://schemas.openxmlformats.org/officeDocument/2006/relationships/hyperlink" Target="https://www.facebook.com/events/450260312434662/" TargetMode="External"/><Relationship Id="rId194" Type="http://schemas.openxmlformats.org/officeDocument/2006/relationships/hyperlink" Target="https://www.facebook.com/events/2425701794332788/" TargetMode="External"/><Relationship Id="rId193" Type="http://schemas.openxmlformats.org/officeDocument/2006/relationships/hyperlink" Target="https://www.facebook.com/events/2351193878433089/" TargetMode="External"/><Relationship Id="rId192" Type="http://schemas.openxmlformats.org/officeDocument/2006/relationships/hyperlink" Target="https://www.facebook.com/events/2101228906652390/" TargetMode="External"/><Relationship Id="rId191" Type="http://schemas.openxmlformats.org/officeDocument/2006/relationships/hyperlink" Target="https://www.facebook.com/events/2101228906652390/" TargetMode="External"/><Relationship Id="rId187" Type="http://schemas.openxmlformats.org/officeDocument/2006/relationships/hyperlink" Target="https://www.facebook.com/events/315834779292423/" TargetMode="External"/><Relationship Id="rId186" Type="http://schemas.openxmlformats.org/officeDocument/2006/relationships/hyperlink" Target="https://twitter.com/kckinch/status/1149919662051930113" TargetMode="External"/><Relationship Id="rId185" Type="http://schemas.openxmlformats.org/officeDocument/2006/relationships/hyperlink" Target="https://twitter.com/IndivisibleofAZ/status/1150197552391737344" TargetMode="External"/><Relationship Id="rId184" Type="http://schemas.openxmlformats.org/officeDocument/2006/relationships/hyperlink" Target="https://www.facebook.com/events/434415434070761/" TargetMode="External"/><Relationship Id="rId189" Type="http://schemas.openxmlformats.org/officeDocument/2006/relationships/hyperlink" Target="https://www.facebook.com/events/450260312434662/" TargetMode="External"/><Relationship Id="rId188" Type="http://schemas.openxmlformats.org/officeDocument/2006/relationships/hyperlink" Target="https://www.facebook.com/events/315834779292423/" TargetMode="External"/><Relationship Id="rId183" Type="http://schemas.openxmlformats.org/officeDocument/2006/relationships/hyperlink" Target="https://www.facebook.com/events/434415434070761/" TargetMode="External"/><Relationship Id="rId182" Type="http://schemas.openxmlformats.org/officeDocument/2006/relationships/hyperlink" Target="https://www.facebook.com/events/416775802270170/" TargetMode="External"/><Relationship Id="rId181" Type="http://schemas.openxmlformats.org/officeDocument/2006/relationships/hyperlink" Target="https://www.facebook.com/events/416775802270170/" TargetMode="External"/><Relationship Id="rId180" Type="http://schemas.openxmlformats.org/officeDocument/2006/relationships/hyperlink" Target="https://www.facebook.com/events/1293373820840985/" TargetMode="External"/><Relationship Id="rId176" Type="http://schemas.openxmlformats.org/officeDocument/2006/relationships/hyperlink" Target="https://www.facebook.com/events/2355151628105486/" TargetMode="External"/><Relationship Id="rId175" Type="http://schemas.openxmlformats.org/officeDocument/2006/relationships/hyperlink" Target="https://www.facebook.com/Lights-for-Liberty-Beverly-MA-2724146747614581/?eid=ARCfC2iLeKupSadhe4uMww4piWlP7KxPSvSiTk35GeV3gC5JKPeN_51nFTNzb4SHsM12IKrFmlIILP5N" TargetMode="External"/><Relationship Id="rId174" Type="http://schemas.openxmlformats.org/officeDocument/2006/relationships/hyperlink" Target="https://www.facebook.com/events/2355151628105486/" TargetMode="External"/><Relationship Id="rId173" Type="http://schemas.openxmlformats.org/officeDocument/2006/relationships/hyperlink" Target="https://www.facebook.com/events/412578639339797/" TargetMode="External"/><Relationship Id="rId179" Type="http://schemas.openxmlformats.org/officeDocument/2006/relationships/hyperlink" Target="https://www.facebook.com/events/1293373820840985/" TargetMode="External"/><Relationship Id="rId178" Type="http://schemas.openxmlformats.org/officeDocument/2006/relationships/hyperlink" Target="https://www.facebook.com/events/2399214850404349/" TargetMode="External"/><Relationship Id="rId177" Type="http://schemas.openxmlformats.org/officeDocument/2006/relationships/hyperlink" Target="https://www.facebook.com/events/2399214850404349/" TargetMode="External"/><Relationship Id="rId198" Type="http://schemas.openxmlformats.org/officeDocument/2006/relationships/hyperlink" Target="https://www.facebook.com/events/331675471095468/" TargetMode="External"/><Relationship Id="rId197" Type="http://schemas.openxmlformats.org/officeDocument/2006/relationships/hyperlink" Target="https://twitter.com/DougDeMoura/status/1149863205042364417" TargetMode="External"/><Relationship Id="rId196" Type="http://schemas.openxmlformats.org/officeDocument/2006/relationships/hyperlink" Target="https://www.facebook.com/events/2220494591402390/" TargetMode="External"/><Relationship Id="rId195" Type="http://schemas.openxmlformats.org/officeDocument/2006/relationships/hyperlink" Target="https://www.facebook.com/events/2220494591402390/" TargetMode="External"/><Relationship Id="rId199" Type="http://schemas.openxmlformats.org/officeDocument/2006/relationships/hyperlink" Target="https://www.facebook.com/events/331675471095468/" TargetMode="External"/><Relationship Id="rId150" Type="http://schemas.openxmlformats.org/officeDocument/2006/relationships/hyperlink" Target="https://www.facebook.com/events/2353913648035819/" TargetMode="External"/><Relationship Id="rId149" Type="http://schemas.openxmlformats.org/officeDocument/2006/relationships/hyperlink" Target="https://www.facebook.com/events/2353913648035819/" TargetMode="External"/><Relationship Id="rId148" Type="http://schemas.openxmlformats.org/officeDocument/2006/relationships/hyperlink" Target="https://www.facebook.com/events/449122252536779/" TargetMode="External"/><Relationship Id="rId1090" Type="http://schemas.openxmlformats.org/officeDocument/2006/relationships/hyperlink" Target="https://www.facebook.com/events/336352850591459/" TargetMode="External"/><Relationship Id="rId1091" Type="http://schemas.openxmlformats.org/officeDocument/2006/relationships/hyperlink" Target="https://twitter.com/RebeccaV0517/status/1150029447380328448" TargetMode="External"/><Relationship Id="rId1092" Type="http://schemas.openxmlformats.org/officeDocument/2006/relationships/hyperlink" Target="https://nam01.safelinks.protection.outlook.com/?url=https%3A%2F%2Fwww.timestelegram.com%2Fnews%2F20190711%2Flocal-vigil-to-protest-detention-camps&amp;data=02%7C01%7Cjeremy.pressman%40uconn.edu%7C8101cfdd44e24b60df3b08d706853718%7C17f1a87e2a254eaab9df9d439034b080%7C0%7C0%7C636985041545469187&amp;sdata=70CbDXSY8wFGaWoMPAzULCt3oJQvVwsg5SLc4tpKtFI%3D&amp;reserved=0" TargetMode="External"/><Relationship Id="rId1093" Type="http://schemas.openxmlformats.org/officeDocument/2006/relationships/hyperlink" Target="https://www.facebook.com/events/2715898351758086/?active_tab=discussion" TargetMode="External"/><Relationship Id="rId1094" Type="http://schemas.openxmlformats.org/officeDocument/2006/relationships/hyperlink" Target="https://www.facebook.com/events/2715898351758086/?active_tab=discussion" TargetMode="External"/><Relationship Id="rId143" Type="http://schemas.openxmlformats.org/officeDocument/2006/relationships/hyperlink" Target="https://www.facebook.com/events/369097607132951/" TargetMode="External"/><Relationship Id="rId1095" Type="http://schemas.openxmlformats.org/officeDocument/2006/relationships/hyperlink" Target="https://www.facebook.com/events/353371105367972/" TargetMode="External"/><Relationship Id="rId142" Type="http://schemas.openxmlformats.org/officeDocument/2006/relationships/hyperlink" Target="https://twitter.com/BetoForSC/status/1149844370604138498" TargetMode="External"/><Relationship Id="rId1096" Type="http://schemas.openxmlformats.org/officeDocument/2006/relationships/hyperlink" Target="https://www.facebook.com/events/660338147748249/" TargetMode="External"/><Relationship Id="rId141" Type="http://schemas.openxmlformats.org/officeDocument/2006/relationships/hyperlink" Target="https://www.facebook.com/events/2367222790228110/" TargetMode="External"/><Relationship Id="rId1097" Type="http://schemas.openxmlformats.org/officeDocument/2006/relationships/hyperlink" Target="https://twitter.com/ECMcLaughlin/status/1150015567786647553" TargetMode="External"/><Relationship Id="rId140" Type="http://schemas.openxmlformats.org/officeDocument/2006/relationships/hyperlink" Target="https://www.facebook.com/events/2367222790228110/" TargetMode="External"/><Relationship Id="rId1098" Type="http://schemas.openxmlformats.org/officeDocument/2006/relationships/hyperlink" Target="https://www.facebook.com/events/3422710251088287/" TargetMode="External"/><Relationship Id="rId147" Type="http://schemas.openxmlformats.org/officeDocument/2006/relationships/hyperlink" Target="https://www.facebook.com/events/449122252536779/" TargetMode="External"/><Relationship Id="rId1099" Type="http://schemas.openxmlformats.org/officeDocument/2006/relationships/hyperlink" Target="https://www.facebook.com/events/3422710251088287/" TargetMode="External"/><Relationship Id="rId146" Type="http://schemas.openxmlformats.org/officeDocument/2006/relationships/hyperlink" Target="https://www.facebook.com/events/459567108213134/" TargetMode="External"/><Relationship Id="rId145" Type="http://schemas.openxmlformats.org/officeDocument/2006/relationships/hyperlink" Target="http://www.facebook.com/events/459567108213134/?ti=icl" TargetMode="External"/><Relationship Id="rId144" Type="http://schemas.openxmlformats.org/officeDocument/2006/relationships/hyperlink" Target="https://www.facebook.com/events/369097607132951/" TargetMode="External"/><Relationship Id="rId139" Type="http://schemas.openxmlformats.org/officeDocument/2006/relationships/hyperlink" Target="https://www.facebook.com/events/635744456936657/" TargetMode="External"/><Relationship Id="rId138" Type="http://schemas.openxmlformats.org/officeDocument/2006/relationships/hyperlink" Target="https://www.facebook.com/events/635744456936657/" TargetMode="External"/><Relationship Id="rId137" Type="http://schemas.openxmlformats.org/officeDocument/2006/relationships/hyperlink" Target="https://www.facebook.com/events/1268220076635349/" TargetMode="External"/><Relationship Id="rId1080" Type="http://schemas.openxmlformats.org/officeDocument/2006/relationships/hyperlink" Target="https://www.facebook.com/events/2403956883159089/" TargetMode="External"/><Relationship Id="rId1081" Type="http://schemas.openxmlformats.org/officeDocument/2006/relationships/hyperlink" Target="https://www.facebook.com/events/598875470636392/" TargetMode="External"/><Relationship Id="rId1082" Type="http://schemas.openxmlformats.org/officeDocument/2006/relationships/hyperlink" Target="https://www.facebook.com/events/598875470636392/" TargetMode="External"/><Relationship Id="rId1083" Type="http://schemas.openxmlformats.org/officeDocument/2006/relationships/hyperlink" Target="https://www.southcoasttoday.com/news/20190713/residents-stand-up-for-immigrants-with-lights-for-liberty" TargetMode="External"/><Relationship Id="rId132" Type="http://schemas.openxmlformats.org/officeDocument/2006/relationships/hyperlink" Target="https://twitter.com/IndivisibleSagC/" TargetMode="External"/><Relationship Id="rId1084" Type="http://schemas.openxmlformats.org/officeDocument/2006/relationships/hyperlink" Target="https://www.facebook.com/events/1379524032172167/" TargetMode="External"/><Relationship Id="rId131" Type="http://schemas.openxmlformats.org/officeDocument/2006/relationships/hyperlink" Target="https://www.thedailynewsonline.com/bdn01/protesters-rally-in-batavia-to-end-detention-camps-20190712" TargetMode="External"/><Relationship Id="rId1085" Type="http://schemas.openxmlformats.org/officeDocument/2006/relationships/hyperlink" Target="https://www.facebook.com/democraticwomenofcomalcounty/?eid=ARApbZ3mWivWj4J59Pv6eX8EBITsWAW7yyuJkHbuggkz8GxcMmJA0XL-_edk_qd24j5pIydQNTEcaeRZ" TargetMode="External"/><Relationship Id="rId130" Type="http://schemas.openxmlformats.org/officeDocument/2006/relationships/hyperlink" Target="https://twitter.com/HeatherAHartel/status/1149901301272236033" TargetMode="External"/><Relationship Id="rId1086" Type="http://schemas.openxmlformats.org/officeDocument/2006/relationships/hyperlink" Target="https://www.facebook.com/events/1379524032172167/" TargetMode="External"/><Relationship Id="rId1087" Type="http://schemas.openxmlformats.org/officeDocument/2006/relationships/hyperlink" Target="https://www.facebook.com/events/672726773140004/" TargetMode="External"/><Relationship Id="rId136" Type="http://schemas.openxmlformats.org/officeDocument/2006/relationships/hyperlink" Target="https://www.facebook.com/events/1268220076635349/" TargetMode="External"/><Relationship Id="rId1088" Type="http://schemas.openxmlformats.org/officeDocument/2006/relationships/hyperlink" Target="https://www.facebook.com/events/672726773140004/" TargetMode="External"/><Relationship Id="rId135" Type="http://schemas.openxmlformats.org/officeDocument/2006/relationships/hyperlink" Target="https://www.facebook.com/events/624420394715532/" TargetMode="External"/><Relationship Id="rId1089" Type="http://schemas.openxmlformats.org/officeDocument/2006/relationships/hyperlink" Target="https://www.facebook.com/events/336352850591459/" TargetMode="External"/><Relationship Id="rId134" Type="http://schemas.openxmlformats.org/officeDocument/2006/relationships/hyperlink" Target="https://www.facebook.com/events/624420394715532/" TargetMode="External"/><Relationship Id="rId133" Type="http://schemas.openxmlformats.org/officeDocument/2006/relationships/hyperlink" Target="https://twitter.com/SuitUpMaine/status/1149904229416484865" TargetMode="External"/><Relationship Id="rId172" Type="http://schemas.openxmlformats.org/officeDocument/2006/relationships/hyperlink" Target="https://www.facebook.com/events/412578639339797/" TargetMode="External"/><Relationship Id="rId171" Type="http://schemas.openxmlformats.org/officeDocument/2006/relationships/hyperlink" Target="https://sanfrancisco.cbslocal.com/2019/07/13/100s-rally-to-condemn-ice-raids-in-berkeley/" TargetMode="External"/><Relationship Id="rId170" Type="http://schemas.openxmlformats.org/officeDocument/2006/relationships/hyperlink" Target="https://www.facebook.com/events/2364561867164921/" TargetMode="External"/><Relationship Id="rId165" Type="http://schemas.openxmlformats.org/officeDocument/2006/relationships/hyperlink" Target="https://www.facebook.com/events/2275076246090146/" TargetMode="External"/><Relationship Id="rId164" Type="http://schemas.openxmlformats.org/officeDocument/2006/relationships/hyperlink" Target="https://www.facebook.com/events/2275076246090146/" TargetMode="External"/><Relationship Id="rId163" Type="http://schemas.openxmlformats.org/officeDocument/2006/relationships/hyperlink" Target="https://twitter.com/thenationofmike/status/1152416465082912769" TargetMode="External"/><Relationship Id="rId162" Type="http://schemas.openxmlformats.org/officeDocument/2006/relationships/hyperlink" Target="https://twitter.com/QuintenVoyce/status/1149916926237270016" TargetMode="External"/><Relationship Id="rId169" Type="http://schemas.openxmlformats.org/officeDocument/2006/relationships/hyperlink" Target="https://www.facebook.com/events/2364561867164921/" TargetMode="External"/><Relationship Id="rId168" Type="http://schemas.openxmlformats.org/officeDocument/2006/relationships/hyperlink" Target="https://twitter.com/ArtSciSarah/status/1149912185012801536" TargetMode="External"/><Relationship Id="rId167" Type="http://schemas.openxmlformats.org/officeDocument/2006/relationships/hyperlink" Target="https://www.facebook.com/events/2924594807764801/" TargetMode="External"/><Relationship Id="rId166" Type="http://schemas.openxmlformats.org/officeDocument/2006/relationships/hyperlink" Target="https://www.facebook.com/events/2924594807764801/" TargetMode="External"/><Relationship Id="rId161" Type="http://schemas.openxmlformats.org/officeDocument/2006/relationships/hyperlink" Target="https://www.facebook.com/events/350536272520879/" TargetMode="External"/><Relationship Id="rId160" Type="http://schemas.openxmlformats.org/officeDocument/2006/relationships/hyperlink" Target="https://www.facebook.com/events/350536272520879/" TargetMode="External"/><Relationship Id="rId159" Type="http://schemas.openxmlformats.org/officeDocument/2006/relationships/hyperlink" Target="https://www.facebook.com/events/375255790011773/" TargetMode="External"/><Relationship Id="rId154" Type="http://schemas.openxmlformats.org/officeDocument/2006/relationships/hyperlink" Target="https://www.facebook.com/events/358724484702546/" TargetMode="External"/><Relationship Id="rId153" Type="http://schemas.openxmlformats.org/officeDocument/2006/relationships/hyperlink" Target="https://www.facebook.com/pages/Belton-Historic-Courthouse/127272454359799?eid=ARAvsCUpzJFTMHEp0u8NsfUxj1i2tVzkxBQ75BnJrrdimL8gBxHeFNCY4Wd-BkCkKhgSPAfYtqzJvNed" TargetMode="External"/><Relationship Id="rId152" Type="http://schemas.openxmlformats.org/officeDocument/2006/relationships/hyperlink" Target="https://www.facebook.com/events/445461776006816/" TargetMode="External"/><Relationship Id="rId151" Type="http://schemas.openxmlformats.org/officeDocument/2006/relationships/hyperlink" Target="https://www.facebook.com/events/445461776006816/" TargetMode="External"/><Relationship Id="rId158" Type="http://schemas.openxmlformats.org/officeDocument/2006/relationships/hyperlink" Target="https://www.facebook.com/events/375255790011773/" TargetMode="External"/><Relationship Id="rId157" Type="http://schemas.openxmlformats.org/officeDocument/2006/relationships/hyperlink" Target="http://www.tdtnews.com/news/article_ade52542-a510-11e9-933a-6b49a439095c.html" TargetMode="External"/><Relationship Id="rId156" Type="http://schemas.openxmlformats.org/officeDocument/2006/relationships/hyperlink" Target="https://www.kcentv.com/article/news/local/belton-protest-to-end-detention-camps-met-with-counter-protesters/500-836e32bf-96bf-49da-8608-f6f39d2a8f92" TargetMode="External"/><Relationship Id="rId155" Type="http://schemas.openxmlformats.org/officeDocument/2006/relationships/hyperlink" Target="https://www.facebook.com/events/358724484702546/" TargetMode="External"/><Relationship Id="rId1510" Type="http://schemas.openxmlformats.org/officeDocument/2006/relationships/hyperlink" Target="https://www.facebook.com/events/350209189010843/" TargetMode="External"/><Relationship Id="rId1511" Type="http://schemas.openxmlformats.org/officeDocument/2006/relationships/hyperlink" Target="https://www.twincities.com/2019/07/12/st-paul-protestors-enraged-about-treatment-of-immigrant-families/" TargetMode="External"/><Relationship Id="rId1512" Type="http://schemas.openxmlformats.org/officeDocument/2006/relationships/hyperlink" Target="https://www.facebook.com/events/2085674195060699/" TargetMode="External"/><Relationship Id="rId1513" Type="http://schemas.openxmlformats.org/officeDocument/2006/relationships/hyperlink" Target="https://www.facebook.com/events/2085674195060699/" TargetMode="External"/><Relationship Id="rId1514" Type="http://schemas.openxmlformats.org/officeDocument/2006/relationships/hyperlink" Target="https://www.facebook.com/events/2346974288956088/" TargetMode="External"/><Relationship Id="rId1515" Type="http://schemas.openxmlformats.org/officeDocument/2006/relationships/hyperlink" Target="https://www.facebook.com/events/2346974288956088/" TargetMode="External"/><Relationship Id="rId1516" Type="http://schemas.openxmlformats.org/officeDocument/2006/relationships/hyperlink" Target="https://twitter.com/Spectrum_360/status/1149918480591937536" TargetMode="External"/><Relationship Id="rId1517" Type="http://schemas.openxmlformats.org/officeDocument/2006/relationships/hyperlink" Target="https://www.facebook.com/events/2365462220259218/" TargetMode="External"/><Relationship Id="rId1518" Type="http://schemas.openxmlformats.org/officeDocument/2006/relationships/hyperlink" Target="https://www.facebook.com/events/2365462220259218/" TargetMode="External"/><Relationship Id="rId1519" Type="http://schemas.openxmlformats.org/officeDocument/2006/relationships/hyperlink" Target="https://www.westport-news.com/local/article/Stamford-vigil-joins-hundreds-across-the-country-14092630.php" TargetMode="External"/><Relationship Id="rId1500" Type="http://schemas.openxmlformats.org/officeDocument/2006/relationships/hyperlink" Target="https://twitter.com/DemelloKrystie/status/1149903216886370304" TargetMode="External"/><Relationship Id="rId1501" Type="http://schemas.openxmlformats.org/officeDocument/2006/relationships/hyperlink" Target="https://www.facebook.com/events/2331139387140400/" TargetMode="External"/><Relationship Id="rId1502" Type="http://schemas.openxmlformats.org/officeDocument/2006/relationships/hyperlink" Target="https://www.facebook.com/events/2331139387140400/" TargetMode="External"/><Relationship Id="rId1503" Type="http://schemas.openxmlformats.org/officeDocument/2006/relationships/hyperlink" Target="https://www.facebook.com/events/460643588098040/" TargetMode="External"/><Relationship Id="rId1504" Type="http://schemas.openxmlformats.org/officeDocument/2006/relationships/hyperlink" Target="https://www.facebook.com/events/460643588098040/" TargetMode="External"/><Relationship Id="rId1505" Type="http://schemas.openxmlformats.org/officeDocument/2006/relationships/hyperlink" Target="https://www.facebook.com/events/2405412713021257/" TargetMode="External"/><Relationship Id="rId1506" Type="http://schemas.openxmlformats.org/officeDocument/2006/relationships/hyperlink" Target="https://www.facebook.com/events/2405412713021257/" TargetMode="External"/><Relationship Id="rId1507" Type="http://schemas.openxmlformats.org/officeDocument/2006/relationships/hyperlink" Target="https://www.facebook.com/events/2237266943251609/" TargetMode="External"/><Relationship Id="rId1508" Type="http://schemas.openxmlformats.org/officeDocument/2006/relationships/hyperlink" Target="https://www.facebook.com/events/2237266943251609/" TargetMode="External"/><Relationship Id="rId1509" Type="http://schemas.openxmlformats.org/officeDocument/2006/relationships/hyperlink" Target="http://www.facebook.com/events/350209189010843/" TargetMode="External"/><Relationship Id="rId1576" Type="http://schemas.openxmlformats.org/officeDocument/2006/relationships/hyperlink" Target="https://www.facebook.com/events/2199758826810628/" TargetMode="External"/><Relationship Id="rId1577" Type="http://schemas.openxmlformats.org/officeDocument/2006/relationships/hyperlink" Target="https://twitter.com/cbg150/status/1149889871374376960" TargetMode="External"/><Relationship Id="rId1578" Type="http://schemas.openxmlformats.org/officeDocument/2006/relationships/hyperlink" Target="https://www.chron.com/neighborhood/woodlands/news/article/Woodlands-area-protesters-seek-end-to-immigrant-14093663.php" TargetMode="External"/><Relationship Id="rId1579" Type="http://schemas.openxmlformats.org/officeDocument/2006/relationships/hyperlink" Target="https://www.facebook.com/events/326582361586573/" TargetMode="External"/><Relationship Id="rId509" Type="http://schemas.openxmlformats.org/officeDocument/2006/relationships/hyperlink" Target="https://www.facebook.com/events/405697980038358/" TargetMode="External"/><Relationship Id="rId508" Type="http://schemas.openxmlformats.org/officeDocument/2006/relationships/hyperlink" Target="https://www.facebook.com/events/405697980038358/" TargetMode="External"/><Relationship Id="rId503" Type="http://schemas.openxmlformats.org/officeDocument/2006/relationships/hyperlink" Target="https://www.facebook.com/pages/5-Corners-Essex-Jct/127754047303625?eid=ARD0oDEnGKg8jIYLTApH3IE2StDuJvk4bzs0N0mdBUIK1Ej_HQ00rVDzmNin1FPwoOOrUrge5ogDb5Xo" TargetMode="External"/><Relationship Id="rId987" Type="http://schemas.openxmlformats.org/officeDocument/2006/relationships/hyperlink" Target="https://helenair.com/news/state-and-regional/govt-and-politics/montana-vigils-will-protest-conditions-at-border-facilities/article_ca98fbff-b4bf-5cff-b3bc-8cef11b97120.html" TargetMode="External"/><Relationship Id="rId502" Type="http://schemas.openxmlformats.org/officeDocument/2006/relationships/hyperlink" Target="https://www.facebook.com/events/2401951176532371" TargetMode="External"/><Relationship Id="rId986" Type="http://schemas.openxmlformats.org/officeDocument/2006/relationships/hyperlink" Target="http://newjersey.news12.com/story/40784209/new-jersey-residents-push-back-against-president-trumps-immigration-raids" TargetMode="External"/><Relationship Id="rId501" Type="http://schemas.openxmlformats.org/officeDocument/2006/relationships/hyperlink" Target="https://www.facebook.com/events/2401951176532371" TargetMode="External"/><Relationship Id="rId985" Type="http://schemas.openxmlformats.org/officeDocument/2006/relationships/hyperlink" Target="https://www.facebook.com/events/362280044477597/" TargetMode="External"/><Relationship Id="rId500" Type="http://schemas.openxmlformats.org/officeDocument/2006/relationships/hyperlink" Target="https://www.facebook.com/events/340757966835720/" TargetMode="External"/><Relationship Id="rId984" Type="http://schemas.openxmlformats.org/officeDocument/2006/relationships/hyperlink" Target="https://www.facebook.com/events/362280044477597/" TargetMode="External"/><Relationship Id="rId507" Type="http://schemas.openxmlformats.org/officeDocument/2006/relationships/hyperlink" Target="https://www.facebook.com/events/343830902956943/" TargetMode="External"/><Relationship Id="rId506" Type="http://schemas.openxmlformats.org/officeDocument/2006/relationships/hyperlink" Target="https://www.facebook.com/events/343830902956943/" TargetMode="External"/><Relationship Id="rId505" Type="http://schemas.openxmlformats.org/officeDocument/2006/relationships/hyperlink" Target="https://www.facebook.com/events/705361513251024/" TargetMode="External"/><Relationship Id="rId989" Type="http://schemas.openxmlformats.org/officeDocument/2006/relationships/hyperlink" Target="https://www.facebook.com/events/723030848152674" TargetMode="External"/><Relationship Id="rId504" Type="http://schemas.openxmlformats.org/officeDocument/2006/relationships/hyperlink" Target="https://www.facebook.com/events/705361513251024/" TargetMode="External"/><Relationship Id="rId988" Type="http://schemas.openxmlformats.org/officeDocument/2006/relationships/hyperlink" Target="https://www.facebook.com/events/723030848152674" TargetMode="External"/><Relationship Id="rId1570" Type="http://schemas.openxmlformats.org/officeDocument/2006/relationships/hyperlink" Target="https://twitter.com/kgreene26/status/1149852534942642177" TargetMode="External"/><Relationship Id="rId1571" Type="http://schemas.openxmlformats.org/officeDocument/2006/relationships/hyperlink" Target="https://twitter.com/kgreene26/status/1149853365729472518" TargetMode="External"/><Relationship Id="rId983" Type="http://schemas.openxmlformats.org/officeDocument/2006/relationships/hyperlink" Target="https://www.facebook.com/events/457286535096388/" TargetMode="External"/><Relationship Id="rId1572" Type="http://schemas.openxmlformats.org/officeDocument/2006/relationships/hyperlink" Target="https://www.northjersey.com/story/news/bergen/teaneck/2019/07/13/teaneck-nationwide-vigil-protest-immigration-camps/1705820001/" TargetMode="External"/><Relationship Id="rId982" Type="http://schemas.openxmlformats.org/officeDocument/2006/relationships/hyperlink" Target="https://www.facebook.com/events/457286535096388/" TargetMode="External"/><Relationship Id="rId1573" Type="http://schemas.openxmlformats.org/officeDocument/2006/relationships/hyperlink" Target="https://www.facebook.com/events/2127781143998434/" TargetMode="External"/><Relationship Id="rId981" Type="http://schemas.openxmlformats.org/officeDocument/2006/relationships/hyperlink" Target="https://www.facebook.com/events/347467749510565/" TargetMode="External"/><Relationship Id="rId1574" Type="http://schemas.openxmlformats.org/officeDocument/2006/relationships/hyperlink" Target="https://www.facebook.com/events/2127781143998434/" TargetMode="External"/><Relationship Id="rId980" Type="http://schemas.openxmlformats.org/officeDocument/2006/relationships/hyperlink" Target="https://www.facebook.com/events/347467749510565/" TargetMode="External"/><Relationship Id="rId1575" Type="http://schemas.openxmlformats.org/officeDocument/2006/relationships/hyperlink" Target="https://www.facebook.com/events/2199758826810628/" TargetMode="External"/><Relationship Id="rId1565" Type="http://schemas.openxmlformats.org/officeDocument/2006/relationships/hyperlink" Target="https://www.facebook.com/events/352686978728939/?active_tab=discussion" TargetMode="External"/><Relationship Id="rId1566" Type="http://schemas.openxmlformats.org/officeDocument/2006/relationships/hyperlink" Target="https://www.facebook.com/events/352686978728939/?" TargetMode="External"/><Relationship Id="rId1567" Type="http://schemas.openxmlformats.org/officeDocument/2006/relationships/hyperlink" Target="https://twitter.com/sylviatx/status/1149865946242326528" TargetMode="External"/><Relationship Id="rId1568" Type="http://schemas.openxmlformats.org/officeDocument/2006/relationships/hyperlink" Target="https://www.facebook.com/events/2053989321574557" TargetMode="External"/><Relationship Id="rId1569" Type="http://schemas.openxmlformats.org/officeDocument/2006/relationships/hyperlink" Target="https://www.facebook.com/events/2053989321574557" TargetMode="External"/><Relationship Id="rId976" Type="http://schemas.openxmlformats.org/officeDocument/2006/relationships/hyperlink" Target="https://www.facebook.com/events/340073656912907/" TargetMode="External"/><Relationship Id="rId975" Type="http://schemas.openxmlformats.org/officeDocument/2006/relationships/hyperlink" Target="https://dailymemphian.com/article/6188/Immigration-protest-comes-against-backdrop-of-possible-weekend-ICE-roundups" TargetMode="External"/><Relationship Id="rId974" Type="http://schemas.openxmlformats.org/officeDocument/2006/relationships/hyperlink" Target="https://www.facebook.com/events/478060222949130/" TargetMode="External"/><Relationship Id="rId973" Type="http://schemas.openxmlformats.org/officeDocument/2006/relationships/hyperlink" Target="https://www.facebook.com/events/478060222949130/" TargetMode="External"/><Relationship Id="rId979" Type="http://schemas.openxmlformats.org/officeDocument/2006/relationships/hyperlink" Target="https://www.facebook.com/events/356730505042592/" TargetMode="External"/><Relationship Id="rId978" Type="http://schemas.openxmlformats.org/officeDocument/2006/relationships/hyperlink" Target="https://www.facebook.com/IndivisibleMercer/?eid=ARATHenjBoT8e5pBxnaJMpPg3V0rmbsM7Yt9EWhfkNv1dze4NIIM1J2FbykHUaYzTEqhQwyp-RTc8P9L" TargetMode="External"/><Relationship Id="rId977" Type="http://schemas.openxmlformats.org/officeDocument/2006/relationships/hyperlink" Target="https://www.facebook.com/events/340073656912907/" TargetMode="External"/><Relationship Id="rId1560" Type="http://schemas.openxmlformats.org/officeDocument/2006/relationships/hyperlink" Target="https://www.facebook.com/events/538784689987886/" TargetMode="External"/><Relationship Id="rId972" Type="http://schemas.openxmlformats.org/officeDocument/2006/relationships/hyperlink" Target="https://www.facebook.com/events/2283713671747894/" TargetMode="External"/><Relationship Id="rId1561" Type="http://schemas.openxmlformats.org/officeDocument/2006/relationships/hyperlink" Target="https://www.facebook.com/events/538784689987886/" TargetMode="External"/><Relationship Id="rId971" Type="http://schemas.openxmlformats.org/officeDocument/2006/relationships/hyperlink" Target="https://www.facebook.com/events/2283713671747894/" TargetMode="External"/><Relationship Id="rId1562" Type="http://schemas.openxmlformats.org/officeDocument/2006/relationships/hyperlink" Target="https://twitter.com/Ldonahuehjelle/status/1150087943840661509" TargetMode="External"/><Relationship Id="rId970" Type="http://schemas.openxmlformats.org/officeDocument/2006/relationships/hyperlink" Target="https://www.facebook.com/events/2277326999195349/" TargetMode="External"/><Relationship Id="rId1563" Type="http://schemas.openxmlformats.org/officeDocument/2006/relationships/hyperlink" Target="https://www.facebook.com/events/2156112074514324/" TargetMode="External"/><Relationship Id="rId1564" Type="http://schemas.openxmlformats.org/officeDocument/2006/relationships/hyperlink" Target="https://www.facebook.com/events/2156112074514324/" TargetMode="External"/><Relationship Id="rId1114" Type="http://schemas.openxmlformats.org/officeDocument/2006/relationships/hyperlink" Target="https://wtkr.com/2019/07/12/people-in-norfolk-come-together-to-shine-lights-for-liberty/" TargetMode="External"/><Relationship Id="rId1598" Type="http://schemas.openxmlformats.org/officeDocument/2006/relationships/hyperlink" Target="https://www.facebook.com/events/1265650736946497/?active_tab=about" TargetMode="External"/><Relationship Id="rId1115" Type="http://schemas.openxmlformats.org/officeDocument/2006/relationships/hyperlink" Target="https://www.facebook.com/events/202527620686121/" TargetMode="External"/><Relationship Id="rId1599" Type="http://schemas.openxmlformats.org/officeDocument/2006/relationships/hyperlink" Target="https://www.facebook.com/events/1265650736946497/?active_tab=about" TargetMode="External"/><Relationship Id="rId1116" Type="http://schemas.openxmlformats.org/officeDocument/2006/relationships/hyperlink" Target="https://www.facebook.com/events/202527620686121/" TargetMode="External"/><Relationship Id="rId1117" Type="http://schemas.openxmlformats.org/officeDocument/2006/relationships/hyperlink" Target="https://www.facebook.com/events/395821661036270/" TargetMode="External"/><Relationship Id="rId1118" Type="http://schemas.openxmlformats.org/officeDocument/2006/relationships/hyperlink" Target="https://www.facebook.com/events/395821661036270/" TargetMode="External"/><Relationship Id="rId1119" Type="http://schemas.openxmlformats.org/officeDocument/2006/relationships/hyperlink" Target="https://www.live5news.com/2019/07/13/lowcountry-protest-held-stop-ice-detention-camps/" TargetMode="External"/><Relationship Id="rId525" Type="http://schemas.openxmlformats.org/officeDocument/2006/relationships/hyperlink" Target="https://www.facebook.com/events/364880940882988/" TargetMode="External"/><Relationship Id="rId524" Type="http://schemas.openxmlformats.org/officeDocument/2006/relationships/hyperlink" Target="https://www.facebook.com/events/364880940882988/" TargetMode="External"/><Relationship Id="rId523" Type="http://schemas.openxmlformats.org/officeDocument/2006/relationships/hyperlink" Target="https://www.facebook.com/events/1035108146880009/" TargetMode="External"/><Relationship Id="rId522" Type="http://schemas.openxmlformats.org/officeDocument/2006/relationships/hyperlink" Target="https://www.facebook.com/events/306965213543673" TargetMode="External"/><Relationship Id="rId529" Type="http://schemas.openxmlformats.org/officeDocument/2006/relationships/hyperlink" Target="https://twitter.com/SuePandiani/status/1149766916883582976" TargetMode="External"/><Relationship Id="rId528" Type="http://schemas.openxmlformats.org/officeDocument/2006/relationships/hyperlink" Target="https://www.facebook.com/events/2383284991992328/" TargetMode="External"/><Relationship Id="rId527" Type="http://schemas.openxmlformats.org/officeDocument/2006/relationships/hyperlink" Target="https://www.facebook.com/events/2383284991992328/" TargetMode="External"/><Relationship Id="rId526" Type="http://schemas.openxmlformats.org/officeDocument/2006/relationships/hyperlink" Target="https://www.southcoasttoday.com/news/20190713/residents-stand-up-for-immigrants-with-lights-for-liberty" TargetMode="External"/><Relationship Id="rId1590" Type="http://schemas.openxmlformats.org/officeDocument/2006/relationships/hyperlink" Target="https://www.facebook.com/events/391645854786440/" TargetMode="External"/><Relationship Id="rId1591" Type="http://schemas.openxmlformats.org/officeDocument/2006/relationships/hyperlink" Target="https://www.facebook.com/Lights-for-Liberty-Torrington-CT-523874854813413/?eid=ARANHIal1Dgwe9sc7s6xbi2MXa-yqJHfnUJZuPWuxkfGjaQ-IYWHBzBmLo8std7PWjvgxuOevrD1B9ou" TargetMode="External"/><Relationship Id="rId1592" Type="http://schemas.openxmlformats.org/officeDocument/2006/relationships/hyperlink" Target="https://www.facebook.com/events/391645854786440/" TargetMode="External"/><Relationship Id="rId1593" Type="http://schemas.openxmlformats.org/officeDocument/2006/relationships/hyperlink" Target="https://www.facebook.com/events/2595640143803515/" TargetMode="External"/><Relationship Id="rId521" Type="http://schemas.openxmlformats.org/officeDocument/2006/relationships/hyperlink" Target="https://www.facebook.com/events/306965213543673" TargetMode="External"/><Relationship Id="rId1110" Type="http://schemas.openxmlformats.org/officeDocument/2006/relationships/hyperlink" Target="https://twitter.com/_EmilyNorton/status/1149773025161699329" TargetMode="External"/><Relationship Id="rId1594" Type="http://schemas.openxmlformats.org/officeDocument/2006/relationships/hyperlink" Target="https://twitter.com/mkhumanfactors/status/1149819474184429568" TargetMode="External"/><Relationship Id="rId520" Type="http://schemas.openxmlformats.org/officeDocument/2006/relationships/hyperlink" Target="https://www.facebook.com/events/355729281810937/?" TargetMode="External"/><Relationship Id="rId1111" Type="http://schemas.openxmlformats.org/officeDocument/2006/relationships/hyperlink" Target="https://newton.wickedlocal.com/news/20190713/newton-vigil-slams-detention-centers" TargetMode="External"/><Relationship Id="rId1595" Type="http://schemas.openxmlformats.org/officeDocument/2006/relationships/hyperlink" Target="https://www.baltimoresun.com/politics/bs-md-vigil-20190713-n5kzi5ql5rco5osen3va5nc7qq-story.html" TargetMode="External"/><Relationship Id="rId1112" Type="http://schemas.openxmlformats.org/officeDocument/2006/relationships/hyperlink" Target="https://www.facebook.com/events/503960323677859/?active_tab=about" TargetMode="External"/><Relationship Id="rId1596" Type="http://schemas.openxmlformats.org/officeDocument/2006/relationships/hyperlink" Target="https://www.facebook.com/events/2440836146192917/" TargetMode="External"/><Relationship Id="rId1113" Type="http://schemas.openxmlformats.org/officeDocument/2006/relationships/hyperlink" Target="https://www.facebook.com/events/503960323677859/?active_tab=about" TargetMode="External"/><Relationship Id="rId1597" Type="http://schemas.openxmlformats.org/officeDocument/2006/relationships/hyperlink" Target="https://www.facebook.com/events/2440836146192917/" TargetMode="External"/><Relationship Id="rId1103" Type="http://schemas.openxmlformats.org/officeDocument/2006/relationships/hyperlink" Target="https://www.facebook.com/events/369581507029403/" TargetMode="External"/><Relationship Id="rId1587" Type="http://schemas.openxmlformats.org/officeDocument/2006/relationships/hyperlink" Target="https://www.facebook.com/events/1237944679707756/" TargetMode="External"/><Relationship Id="rId1104" Type="http://schemas.openxmlformats.org/officeDocument/2006/relationships/hyperlink" Target="https://www.facebook.com/events/2524958957527700/" TargetMode="External"/><Relationship Id="rId1588" Type="http://schemas.openxmlformats.org/officeDocument/2006/relationships/hyperlink" Target="https://twitter.com/TonantzinKansas/status/1149890331581833216" TargetMode="External"/><Relationship Id="rId1105" Type="http://schemas.openxmlformats.org/officeDocument/2006/relationships/hyperlink" Target="https://www.facebook.com/events/2524958957527700/" TargetMode="External"/><Relationship Id="rId1589" Type="http://schemas.openxmlformats.org/officeDocument/2006/relationships/hyperlink" Target="https://twitter.com/TonantzinKansas/status/1150041552657506306" TargetMode="External"/><Relationship Id="rId1106" Type="http://schemas.openxmlformats.org/officeDocument/2006/relationships/hyperlink" Target="https://www.facebook.com/events/377952753075055/" TargetMode="External"/><Relationship Id="rId1107" Type="http://schemas.openxmlformats.org/officeDocument/2006/relationships/hyperlink" Target="https://www.facebook.com/events/377952753075055/" TargetMode="External"/><Relationship Id="rId1108" Type="http://schemas.openxmlformats.org/officeDocument/2006/relationships/hyperlink" Target="https://www.facebook.com/events/2893159647575267/" TargetMode="External"/><Relationship Id="rId1109" Type="http://schemas.openxmlformats.org/officeDocument/2006/relationships/hyperlink" Target="https://www.facebook.com/events/2893159647575267/" TargetMode="External"/><Relationship Id="rId519" Type="http://schemas.openxmlformats.org/officeDocument/2006/relationships/hyperlink" Target="https://www.facebook.com/events/355729281810937/" TargetMode="External"/><Relationship Id="rId514" Type="http://schemas.openxmlformats.org/officeDocument/2006/relationships/hyperlink" Target="https://www.facebook.com/events/454966041998786/" TargetMode="External"/><Relationship Id="rId998" Type="http://schemas.openxmlformats.org/officeDocument/2006/relationships/hyperlink" Target="https://www.facebook.com/events/489483428464961/" TargetMode="External"/><Relationship Id="rId513" Type="http://schemas.openxmlformats.org/officeDocument/2006/relationships/hyperlink" Target="https://www.facebook.com/events/851196238579785/" TargetMode="External"/><Relationship Id="rId997" Type="http://schemas.openxmlformats.org/officeDocument/2006/relationships/hyperlink" Target="https://twitter.com/boscosmom14/status/1149898384993476610" TargetMode="External"/><Relationship Id="rId512" Type="http://schemas.openxmlformats.org/officeDocument/2006/relationships/hyperlink" Target="https://www.facebook.com/TrueNorthON/?eid=ARCdYgttDpTOFatIfcWCZXs3k5WdOSjLo7jVjf6uphZNjEoRZSA5JomerUMFHjGBYKbX1AB-8dGuBizg" TargetMode="External"/><Relationship Id="rId996" Type="http://schemas.openxmlformats.org/officeDocument/2006/relationships/hyperlink" Target="https://www.facebook.com/events/392270798071960/?active_tab=about" TargetMode="External"/><Relationship Id="rId511" Type="http://schemas.openxmlformats.org/officeDocument/2006/relationships/hyperlink" Target="https://www.facebook.com/events/851196238579785/" TargetMode="External"/><Relationship Id="rId995" Type="http://schemas.openxmlformats.org/officeDocument/2006/relationships/hyperlink" Target="https://www.facebook.com/events/392270798071960" TargetMode="External"/><Relationship Id="rId518" Type="http://schemas.openxmlformats.org/officeDocument/2006/relationships/hyperlink" Target="https://www.facebook.com/events/1231482330345150/" TargetMode="External"/><Relationship Id="rId517" Type="http://schemas.openxmlformats.org/officeDocument/2006/relationships/hyperlink" Target="https://www.facebook.com/events/1231482330345150/" TargetMode="External"/><Relationship Id="rId516" Type="http://schemas.openxmlformats.org/officeDocument/2006/relationships/hyperlink" Target="https://www.canyoncourier.com/content/evergreen-residents-protest-treatment-migrants" TargetMode="External"/><Relationship Id="rId515" Type="http://schemas.openxmlformats.org/officeDocument/2006/relationships/hyperlink" Target="https://www.facebook.com/events/454966041998786/" TargetMode="External"/><Relationship Id="rId999" Type="http://schemas.openxmlformats.org/officeDocument/2006/relationships/hyperlink" Target="https://www.facebook.com/events/489483428464961/" TargetMode="External"/><Relationship Id="rId990" Type="http://schemas.openxmlformats.org/officeDocument/2006/relationships/hyperlink" Target="https://twitter.com/GreenGregDennis/status/1149806569963569154" TargetMode="External"/><Relationship Id="rId1580" Type="http://schemas.openxmlformats.org/officeDocument/2006/relationships/hyperlink" Target="https://www.facebook.com/events/326582361586573/" TargetMode="External"/><Relationship Id="rId1581" Type="http://schemas.openxmlformats.org/officeDocument/2006/relationships/hyperlink" Target="https://www.facebook.com/events/2322160927819031/" TargetMode="External"/><Relationship Id="rId1582" Type="http://schemas.openxmlformats.org/officeDocument/2006/relationships/hyperlink" Target="https://www.facebook.com/events/2322160927819031/" TargetMode="External"/><Relationship Id="rId510" Type="http://schemas.openxmlformats.org/officeDocument/2006/relationships/hyperlink" Target="https://www.registerguard.com/news/20190713/nationwide-lights-for-liberty-rally-calls-for-local-action-on-immigration" TargetMode="External"/><Relationship Id="rId994" Type="http://schemas.openxmlformats.org/officeDocument/2006/relationships/hyperlink" Target="https://www.facebook.com/events/2661048377240072/" TargetMode="External"/><Relationship Id="rId1583" Type="http://schemas.openxmlformats.org/officeDocument/2006/relationships/hyperlink" Target="https://www.facebook.com/events/2314862101961925/" TargetMode="External"/><Relationship Id="rId993" Type="http://schemas.openxmlformats.org/officeDocument/2006/relationships/hyperlink" Target="https://www.facebook.com/events/2661048377240072/" TargetMode="External"/><Relationship Id="rId1100" Type="http://schemas.openxmlformats.org/officeDocument/2006/relationships/hyperlink" Target="https://twitter.com/jbakernyc/status/1149803121935355904" TargetMode="External"/><Relationship Id="rId1584" Type="http://schemas.openxmlformats.org/officeDocument/2006/relationships/hyperlink" Target="https://www.facebook.com/events/2314862101961925/" TargetMode="External"/><Relationship Id="rId992" Type="http://schemas.openxmlformats.org/officeDocument/2006/relationships/hyperlink" Target="https://www.facebook.com/events/703003243472144/" TargetMode="External"/><Relationship Id="rId1101" Type="http://schemas.openxmlformats.org/officeDocument/2006/relationships/hyperlink" Target="https://twitter.com/jbakernyc/status/1149803121935355904" TargetMode="External"/><Relationship Id="rId1585" Type="http://schemas.openxmlformats.org/officeDocument/2006/relationships/hyperlink" Target="https://www.facebook.com/events/1237944679707756/" TargetMode="External"/><Relationship Id="rId991" Type="http://schemas.openxmlformats.org/officeDocument/2006/relationships/hyperlink" Target="https://www.facebook.com/events/703003243472144/" TargetMode="External"/><Relationship Id="rId1102" Type="http://schemas.openxmlformats.org/officeDocument/2006/relationships/hyperlink" Target="https://www.facebook.com/events/369581507029403/" TargetMode="External"/><Relationship Id="rId1586" Type="http://schemas.openxmlformats.org/officeDocument/2006/relationships/hyperlink" Target="https://www.facebook.com/OkanoganCAN/?eid=ARCFSTZsLgUMKig2cGZFd1UUFlzR2CzpTrP7MpJCHIbVfzxT1UkMaMXUtmuSuq6oJ9A8tXdT0dR37NuW" TargetMode="External"/><Relationship Id="rId1532" Type="http://schemas.openxmlformats.org/officeDocument/2006/relationships/hyperlink" Target="https://www.facebook.com/events/459824037927429/" TargetMode="External"/><Relationship Id="rId1533" Type="http://schemas.openxmlformats.org/officeDocument/2006/relationships/hyperlink" Target="https://www.facebook.com/events/1145856595583264/" TargetMode="External"/><Relationship Id="rId1534" Type="http://schemas.openxmlformats.org/officeDocument/2006/relationships/hyperlink" Target="https://www.facebook.com/events/1145856595583264/?active_tab=about" TargetMode="External"/><Relationship Id="rId1535" Type="http://schemas.openxmlformats.org/officeDocument/2006/relationships/hyperlink" Target="https://www.facebook.com/events/2388493361436708/" TargetMode="External"/><Relationship Id="rId1536" Type="http://schemas.openxmlformats.org/officeDocument/2006/relationships/hyperlink" Target="https://www.poconorecord.com/news/20190713/vigil-for-humane-treatment" TargetMode="External"/><Relationship Id="rId1537" Type="http://schemas.openxmlformats.org/officeDocument/2006/relationships/hyperlink" Target="https://www.facebook.com/events/355313218422078/" TargetMode="External"/><Relationship Id="rId1538" Type="http://schemas.openxmlformats.org/officeDocument/2006/relationships/hyperlink" Target="https://www.facebook.com/events/355313218422078/" TargetMode="External"/><Relationship Id="rId1539" Type="http://schemas.openxmlformats.org/officeDocument/2006/relationships/hyperlink" Target="https://twitter.com/pastorrjc/status/1149849781453447168" TargetMode="External"/><Relationship Id="rId949" Type="http://schemas.openxmlformats.org/officeDocument/2006/relationships/hyperlink" Target="https://twitter.com/IndivisibleCA10/status/1149911606668611586" TargetMode="External"/><Relationship Id="rId948" Type="http://schemas.openxmlformats.org/officeDocument/2006/relationships/hyperlink" Target="https://www.facebook.com/events/2425349834152356/" TargetMode="External"/><Relationship Id="rId943" Type="http://schemas.openxmlformats.org/officeDocument/2006/relationships/hyperlink" Target="https://twitter.com/tdom02/status/1149930617586376704" TargetMode="External"/><Relationship Id="rId942" Type="http://schemas.openxmlformats.org/officeDocument/2006/relationships/hyperlink" Target="https://www.facebook.com/events/201554774094619/?active_tab=about" TargetMode="External"/><Relationship Id="rId941" Type="http://schemas.openxmlformats.org/officeDocument/2006/relationships/hyperlink" Target="https://www.facebook.com/events/201554774094619/?active_tab=about" TargetMode="External"/><Relationship Id="rId940" Type="http://schemas.openxmlformats.org/officeDocument/2006/relationships/hyperlink" Target="https://www.facebook.com/events/322539665317332/" TargetMode="External"/><Relationship Id="rId947" Type="http://schemas.openxmlformats.org/officeDocument/2006/relationships/hyperlink" Target="https://www.facebook.com/events/2425349834152356/" TargetMode="External"/><Relationship Id="rId946" Type="http://schemas.openxmlformats.org/officeDocument/2006/relationships/hyperlink" Target="https://wibailoutpeople.org/2019/07/12/dozens-in-manitowoc-july-12-demand-close-the-camps-now-declare-no-human-being-is-illegal/" TargetMode="External"/><Relationship Id="rId945" Type="http://schemas.openxmlformats.org/officeDocument/2006/relationships/hyperlink" Target="https://www.facebook.com/events/385467682091240/" TargetMode="External"/><Relationship Id="rId944" Type="http://schemas.openxmlformats.org/officeDocument/2006/relationships/hyperlink" Target="https://www.facebook.com/events/385467682091240/" TargetMode="External"/><Relationship Id="rId1530" Type="http://schemas.openxmlformats.org/officeDocument/2006/relationships/hyperlink" Target="https://www.facebook.com/events/2372490179685807/" TargetMode="External"/><Relationship Id="rId1531" Type="http://schemas.openxmlformats.org/officeDocument/2006/relationships/hyperlink" Target="https://www.facebook.com/events/459824037927429/" TargetMode="External"/><Relationship Id="rId1521" Type="http://schemas.openxmlformats.org/officeDocument/2006/relationships/hyperlink" Target="https://www.facebook.com/events/1023773541159140/" TargetMode="External"/><Relationship Id="rId1522" Type="http://schemas.openxmlformats.org/officeDocument/2006/relationships/hyperlink" Target="https://www.facebook.com/events/1046516372351509/" TargetMode="External"/><Relationship Id="rId1523" Type="http://schemas.openxmlformats.org/officeDocument/2006/relationships/hyperlink" Target="https://www.facebook.com/events/1046516372351509/" TargetMode="External"/><Relationship Id="rId1524" Type="http://schemas.openxmlformats.org/officeDocument/2006/relationships/hyperlink" Target="https://www.facebook.com/events/3298237453523382/" TargetMode="External"/><Relationship Id="rId1525" Type="http://schemas.openxmlformats.org/officeDocument/2006/relationships/hyperlink" Target="https://www.facebook.com/events/3298237453523382/" TargetMode="External"/><Relationship Id="rId1526" Type="http://schemas.openxmlformats.org/officeDocument/2006/relationships/hyperlink" Target="https://www.facebook.com/events/469561473612842/475714422997547" TargetMode="External"/><Relationship Id="rId1527" Type="http://schemas.openxmlformats.org/officeDocument/2006/relationships/hyperlink" Target="https://www.facebook.com/events/469561473612842/475714422997547" TargetMode="External"/><Relationship Id="rId1528" Type="http://schemas.openxmlformats.org/officeDocument/2006/relationships/hyperlink" Target="https://twitter.com/YoramBlue/status/1149957575775051781" TargetMode="External"/><Relationship Id="rId1529" Type="http://schemas.openxmlformats.org/officeDocument/2006/relationships/hyperlink" Target="https://www.facebook.com/events/2372490179685807/" TargetMode="External"/><Relationship Id="rId939" Type="http://schemas.openxmlformats.org/officeDocument/2006/relationships/hyperlink" Target="https://www.facebook.com/events/322539665317332/" TargetMode="External"/><Relationship Id="rId938" Type="http://schemas.openxmlformats.org/officeDocument/2006/relationships/hyperlink" Target="https://twitter.com/cathlyns/status/1149785742362722305" TargetMode="External"/><Relationship Id="rId937" Type="http://schemas.openxmlformats.org/officeDocument/2006/relationships/hyperlink" Target="https://www.facebook.com/events/1756395937837559/" TargetMode="External"/><Relationship Id="rId932" Type="http://schemas.openxmlformats.org/officeDocument/2006/relationships/hyperlink" Target="https://www.facebook.com/events/2426255384272505/" TargetMode="External"/><Relationship Id="rId931" Type="http://schemas.openxmlformats.org/officeDocument/2006/relationships/hyperlink" Target="https://www.facebook.com/events/2426255384272505/" TargetMode="External"/><Relationship Id="rId930" Type="http://schemas.openxmlformats.org/officeDocument/2006/relationships/hyperlink" Target="https://www.facebook.com/pages/Brittingham-Park/243336619565342?eid=ARC9Qy49xE_SoR1u3Vt_6M3jG1hViwhLriHNqkEQA88Qg3Dr6ORW2bVrBUxqm2IkD0TeVQVaG8fcX-lL" TargetMode="External"/><Relationship Id="rId936" Type="http://schemas.openxmlformats.org/officeDocument/2006/relationships/hyperlink" Target="https://www.facebook.com/events/1756395937837559/" TargetMode="External"/><Relationship Id="rId935" Type="http://schemas.openxmlformats.org/officeDocument/2006/relationships/hyperlink" Target="https://www.facebook.com/events/899815813694453/" TargetMode="External"/><Relationship Id="rId934" Type="http://schemas.openxmlformats.org/officeDocument/2006/relationships/hyperlink" Target="https://www.facebook.com/pg/Lights-for-Liberty-Madras-Oregon-2042701796037725/posts/?ref=page_internal" TargetMode="External"/><Relationship Id="rId933" Type="http://schemas.openxmlformats.org/officeDocument/2006/relationships/hyperlink" Target="https://www.channel3000.com/news/hundreds-turn-out-for-silent-candlelight-vigil-at-madison-park-protesting-immigration-policies/1094780269" TargetMode="External"/><Relationship Id="rId1520" Type="http://schemas.openxmlformats.org/officeDocument/2006/relationships/hyperlink" Target="https://www.facebook.com/events/1023773541159140/" TargetMode="External"/><Relationship Id="rId1554" Type="http://schemas.openxmlformats.org/officeDocument/2006/relationships/hyperlink" Target="https://www.facebook.com/events/398400324101002/" TargetMode="External"/><Relationship Id="rId1555" Type="http://schemas.openxmlformats.org/officeDocument/2006/relationships/hyperlink" Target="https://www.facebook.com/events/398400324101002/" TargetMode="External"/><Relationship Id="rId1556" Type="http://schemas.openxmlformats.org/officeDocument/2006/relationships/hyperlink" Target="https://www.facebook.com/events/2457710754295186/" TargetMode="External"/><Relationship Id="rId1557" Type="http://schemas.openxmlformats.org/officeDocument/2006/relationships/hyperlink" Target="https://www.facebook.com/events/2457710754295186/" TargetMode="External"/><Relationship Id="rId1558" Type="http://schemas.openxmlformats.org/officeDocument/2006/relationships/hyperlink" Target="http://www.fox13news.com/news/local-news/immigrant-influence-on-ybor-city-serves-as-backdrop-for-migrant-detention-protest" TargetMode="External"/><Relationship Id="rId1559" Type="http://schemas.openxmlformats.org/officeDocument/2006/relationships/hyperlink" Target="https://twitter.com/ErinAebel/status/1149988023234379776" TargetMode="External"/><Relationship Id="rId965" Type="http://schemas.openxmlformats.org/officeDocument/2006/relationships/hyperlink" Target="https://www.facebook.com/events/471597516742497/" TargetMode="External"/><Relationship Id="rId964" Type="http://schemas.openxmlformats.org/officeDocument/2006/relationships/hyperlink" Target="https://www.facebook.com/events/2480158902213364/" TargetMode="External"/><Relationship Id="rId963" Type="http://schemas.openxmlformats.org/officeDocument/2006/relationships/hyperlink" Target="https://www.facebook.com/events/2480158902213364/" TargetMode="External"/><Relationship Id="rId962" Type="http://schemas.openxmlformats.org/officeDocument/2006/relationships/hyperlink" Target="https://www.appeal-democrat.com/news/people-protest-conditions-of-immigration-detainees/article_0189cf92-a785-11e9-a3b9-93e88c798538.html" TargetMode="External"/><Relationship Id="rId969" Type="http://schemas.openxmlformats.org/officeDocument/2006/relationships/hyperlink" Target="https://www.facebook.com/events/2277326999195349/" TargetMode="External"/><Relationship Id="rId968" Type="http://schemas.openxmlformats.org/officeDocument/2006/relationships/hyperlink" Target="https://www.facebook.com/events/906364053029988/" TargetMode="External"/><Relationship Id="rId967" Type="http://schemas.openxmlformats.org/officeDocument/2006/relationships/hyperlink" Target="https://www.facebook.com/events/906364053029988/" TargetMode="External"/><Relationship Id="rId966" Type="http://schemas.openxmlformats.org/officeDocument/2006/relationships/hyperlink" Target="https://www.facebook.com/events/471597516742497/" TargetMode="External"/><Relationship Id="rId961" Type="http://schemas.openxmlformats.org/officeDocument/2006/relationships/hyperlink" Target="https://twitter.com/Indivisible_Col/status/1149947252544163840" TargetMode="External"/><Relationship Id="rId1550" Type="http://schemas.openxmlformats.org/officeDocument/2006/relationships/hyperlink" Target="https://www.facebook.com/events/473312493430018/?" TargetMode="External"/><Relationship Id="rId960" Type="http://schemas.openxmlformats.org/officeDocument/2006/relationships/hyperlink" Target="https://www.facebook.com/events/358753358169130/" TargetMode="External"/><Relationship Id="rId1551" Type="http://schemas.openxmlformats.org/officeDocument/2006/relationships/hyperlink" Target="https://www.facebook.com/events/338885053696630/" TargetMode="External"/><Relationship Id="rId1552" Type="http://schemas.openxmlformats.org/officeDocument/2006/relationships/hyperlink" Target="https://www.facebook.com/events/338885053696630/" TargetMode="External"/><Relationship Id="rId1553" Type="http://schemas.openxmlformats.org/officeDocument/2006/relationships/hyperlink" Target="https://twitter.com/IndivisibleTac/status/1149929859000307713" TargetMode="External"/><Relationship Id="rId1543" Type="http://schemas.openxmlformats.org/officeDocument/2006/relationships/hyperlink" Target="https://twitter.com/sixfootqueenie/status/1149899845257310209" TargetMode="External"/><Relationship Id="rId1544" Type="http://schemas.openxmlformats.org/officeDocument/2006/relationships/hyperlink" Target="https://www.facebook.com/pages/James-M-Hanley-Federal-Building/214319861920737?eid=ARDJQ_7OMyLuDrzCqd8V9hBr5Fyej_9h2S9Ub9Z5qph2ob8kDwsNYyhIH4wrYZ4LFu4Zdc5ccQuYeqeh" TargetMode="External"/><Relationship Id="rId1545" Type="http://schemas.openxmlformats.org/officeDocument/2006/relationships/hyperlink" Target="https://www.facebook.com/events/360904611292727/" TargetMode="External"/><Relationship Id="rId1546" Type="http://schemas.openxmlformats.org/officeDocument/2006/relationships/hyperlink" Target="https://www.facebook.com/events/360904611292727/" TargetMode="External"/><Relationship Id="rId1547" Type="http://schemas.openxmlformats.org/officeDocument/2006/relationships/hyperlink" Target="https://twitter.com/IndivisibleNY24/status/1149828195807563777?ref_src=twsrc%5Etfw%7Ctwcamp%5Etweetembed%7Ctwterm%5E1149828195807563777&amp;ref_url=https%3A%2F%2Fwww.dailykos.com%2Fstory%2F2019%2F7%2F12%2F1871375%2F-A-Wave-of-Protest-From-Sea-to-Shining-Sea-LightsForLiberty" TargetMode="External"/><Relationship Id="rId1548" Type="http://schemas.openxmlformats.org/officeDocument/2006/relationships/hyperlink" Target="https://twitter.com/IndivisibleNY24/status/1149997678807474181" TargetMode="External"/><Relationship Id="rId1549" Type="http://schemas.openxmlformats.org/officeDocument/2006/relationships/hyperlink" Target="https://www.facebook.com/events/473312493430018/?ti=as" TargetMode="External"/><Relationship Id="rId959" Type="http://schemas.openxmlformats.org/officeDocument/2006/relationships/hyperlink" Target="https://www.facebook.com/events/358753358169130/" TargetMode="External"/><Relationship Id="rId954" Type="http://schemas.openxmlformats.org/officeDocument/2006/relationships/hyperlink" Target="https://www.facebook.com/events/705488639909219/" TargetMode="External"/><Relationship Id="rId953" Type="http://schemas.openxmlformats.org/officeDocument/2006/relationships/hyperlink" Target="https://www.wtap.com/content/news/Lights-For-Love-protest-rally-staged-in-Muskingum-Park-512667621.html" TargetMode="External"/><Relationship Id="rId952" Type="http://schemas.openxmlformats.org/officeDocument/2006/relationships/hyperlink" Target="https://www.facebook.com/events/461633821069775/" TargetMode="External"/><Relationship Id="rId951" Type="http://schemas.openxmlformats.org/officeDocument/2006/relationships/hyperlink" Target="https://www.facebook.com/events/461633821069775/" TargetMode="External"/><Relationship Id="rId958" Type="http://schemas.openxmlformats.org/officeDocument/2006/relationships/hyperlink" Target="https://www.uppermichiganssource.com/content/news/Dozens-gather-to-protest-immigrant-detention-centers-512667501.html" TargetMode="External"/><Relationship Id="rId957" Type="http://schemas.openxmlformats.org/officeDocument/2006/relationships/hyperlink" Target="https://www.facebook.com/events/385089822116716/" TargetMode="External"/><Relationship Id="rId956" Type="http://schemas.openxmlformats.org/officeDocument/2006/relationships/hyperlink" Target="https://www.facebook.com/events/385089822116716/" TargetMode="External"/><Relationship Id="rId955" Type="http://schemas.openxmlformats.org/officeDocument/2006/relationships/hyperlink" Target="https://www.facebook.com/events/705488639909219/" TargetMode="External"/><Relationship Id="rId950" Type="http://schemas.openxmlformats.org/officeDocument/2006/relationships/hyperlink" Target="https://www.mantecabulletin.com/news/local-news/lights-liberty-nearly-150-protest-treatment-immigrants/" TargetMode="External"/><Relationship Id="rId1540" Type="http://schemas.openxmlformats.org/officeDocument/2006/relationships/hyperlink" Target="https://twitter.com/cfair75/status/1149850086039531520" TargetMode="External"/><Relationship Id="rId1541" Type="http://schemas.openxmlformats.org/officeDocument/2006/relationships/hyperlink" Target="https://www.facebook.com/events/448980349234520/" TargetMode="External"/><Relationship Id="rId1542" Type="http://schemas.openxmlformats.org/officeDocument/2006/relationships/hyperlink" Target="https://www.facebook.com/events/448980349234520/" TargetMode="External"/><Relationship Id="rId590" Type="http://schemas.openxmlformats.org/officeDocument/2006/relationships/hyperlink" Target="https://www.facebook.com/events/2286407811619096/" TargetMode="External"/><Relationship Id="rId107" Type="http://schemas.openxmlformats.org/officeDocument/2006/relationships/hyperlink" Target="https://www.facebook.com/events/1865259140241963/" TargetMode="External"/><Relationship Id="rId106" Type="http://schemas.openxmlformats.org/officeDocument/2006/relationships/hyperlink" Target="https://www.facebook.com/events/486007972172272/?active_tab=about" TargetMode="External"/><Relationship Id="rId105" Type="http://schemas.openxmlformats.org/officeDocument/2006/relationships/hyperlink" Target="https://www.facebook.com/The4thBranchWA/?eid=ARBML-SLPCSrllB3HSU_xn3XYfaS0OGAebE2bscJgfXXMrQEWkSiYcv1HlvxY6LWlQXwQrjHX2as-jHi" TargetMode="External"/><Relationship Id="rId589" Type="http://schemas.openxmlformats.org/officeDocument/2006/relationships/hyperlink" Target="http://www.southwhidbeyrecord.com/news/islanders-join-protest-against-detention-centers/" TargetMode="External"/><Relationship Id="rId104" Type="http://schemas.openxmlformats.org/officeDocument/2006/relationships/hyperlink" Target="https://www.facebook.com/events/486007972172272/" TargetMode="External"/><Relationship Id="rId588" Type="http://schemas.openxmlformats.org/officeDocument/2006/relationships/hyperlink" Target="https://www.facebook.com/events/1835893176514164/" TargetMode="External"/><Relationship Id="rId109" Type="http://schemas.openxmlformats.org/officeDocument/2006/relationships/hyperlink" Target="https://www.bakersfield.com/news/turnout-exceeds-expectations-at-local-rally-against-inhumane-conditions-at/article_44d5977e-a50d-11e9-8d63-1fd8ad878356.html" TargetMode="External"/><Relationship Id="rId1170" Type="http://schemas.openxmlformats.org/officeDocument/2006/relationships/hyperlink" Target="https://www.facebook.com/events/342054546461786" TargetMode="External"/><Relationship Id="rId108" Type="http://schemas.openxmlformats.org/officeDocument/2006/relationships/hyperlink" Target="https://www.facebook.com/events/1865259140241963/" TargetMode="External"/><Relationship Id="rId1171" Type="http://schemas.openxmlformats.org/officeDocument/2006/relationships/hyperlink" Target="https://www.facebook.com/events/342054546461786" TargetMode="External"/><Relationship Id="rId583" Type="http://schemas.openxmlformats.org/officeDocument/2006/relationships/hyperlink" Target="https://twitter.com/mkhumanfactors/status/1149819474184429568" TargetMode="External"/><Relationship Id="rId1172" Type="http://schemas.openxmlformats.org/officeDocument/2006/relationships/hyperlink" Target="https://www.facebook.com/events/2077158242585494/" TargetMode="External"/><Relationship Id="rId582" Type="http://schemas.openxmlformats.org/officeDocument/2006/relationships/hyperlink" Target="https://www.facebook.com/events/2595640143803515/" TargetMode="External"/><Relationship Id="rId1173" Type="http://schemas.openxmlformats.org/officeDocument/2006/relationships/hyperlink" Target="https://www.facebook.com/events/2077158242585494/" TargetMode="External"/><Relationship Id="rId581" Type="http://schemas.openxmlformats.org/officeDocument/2006/relationships/hyperlink" Target="https://www.facebook.com/events/2595640143803515/" TargetMode="External"/><Relationship Id="rId1174" Type="http://schemas.openxmlformats.org/officeDocument/2006/relationships/hyperlink" Target="https://www.facebook.com/events/422431485013486" TargetMode="External"/><Relationship Id="rId580" Type="http://schemas.openxmlformats.org/officeDocument/2006/relationships/hyperlink" Target="https://www.tennessean.com/story/news/local/williamson/2019/07/12/franklin-tn-residents-protest-border-detention-camps/1716026001/" TargetMode="External"/><Relationship Id="rId1175" Type="http://schemas.openxmlformats.org/officeDocument/2006/relationships/hyperlink" Target="https://www.facebook.com/events/2256390557958345/" TargetMode="External"/><Relationship Id="rId103" Type="http://schemas.openxmlformats.org/officeDocument/2006/relationships/hyperlink" Target="https://www.facebook.com/events/681145182332656/" TargetMode="External"/><Relationship Id="rId587" Type="http://schemas.openxmlformats.org/officeDocument/2006/relationships/hyperlink" Target="https://www.facebook.com/uucwi/?eid=ARB7l6i3vvq35NV4Jtc-S2YyzQIpNmMSzPGLaCe6q9hBQhE6wfS6pzj1_pkx6vDuCHEg8C1xE2jBRF71" TargetMode="External"/><Relationship Id="rId1176" Type="http://schemas.openxmlformats.org/officeDocument/2006/relationships/hyperlink" Target="https://www.facebook.com/events/2256390557958345/" TargetMode="External"/><Relationship Id="rId102" Type="http://schemas.openxmlformats.org/officeDocument/2006/relationships/hyperlink" Target="https://www.facebook.com/events/681145182332656/" TargetMode="External"/><Relationship Id="rId586" Type="http://schemas.openxmlformats.org/officeDocument/2006/relationships/hyperlink" Target="https://www.facebook.com/events/1835893176514164/" TargetMode="External"/><Relationship Id="rId1177" Type="http://schemas.openxmlformats.org/officeDocument/2006/relationships/hyperlink" Target="https://www.facebook.com/events/671633279931276/" TargetMode="External"/><Relationship Id="rId101" Type="http://schemas.openxmlformats.org/officeDocument/2006/relationships/hyperlink" Target="https://www.facebook.com/events/709686742793513/" TargetMode="External"/><Relationship Id="rId585" Type="http://schemas.openxmlformats.org/officeDocument/2006/relationships/hyperlink" Target="https://www.fredericksburg.com/news/local/locals-gather-in-lights-for-liberty-event-to-protest-conditions/article_9906fe84-6b05-5a65-b792-fee010513351.html" TargetMode="External"/><Relationship Id="rId1178" Type="http://schemas.openxmlformats.org/officeDocument/2006/relationships/hyperlink" Target="https://www.facebook.com/events/671633279931276/" TargetMode="External"/><Relationship Id="rId100" Type="http://schemas.openxmlformats.org/officeDocument/2006/relationships/hyperlink" Target="https://www.facebook.com/events/709686742793513/?ti=cl" TargetMode="External"/><Relationship Id="rId584" Type="http://schemas.openxmlformats.org/officeDocument/2006/relationships/hyperlink" Target="https://www.fredericknewspost.com/news/social_issues/frederick-takes-part-in-nationwide-protest-of-immigrant-detention-centers/article_cd7e30f3-461b-59ca-a79a-ab9b1e8eedba.html" TargetMode="External"/><Relationship Id="rId1179" Type="http://schemas.openxmlformats.org/officeDocument/2006/relationships/hyperlink" Target="https://twitter.com/paloaltoweekly/status/1149841112565075969" TargetMode="External"/><Relationship Id="rId1169" Type="http://schemas.openxmlformats.org/officeDocument/2006/relationships/hyperlink" Target="https://www.facebook.com/events/480583462705353/" TargetMode="External"/><Relationship Id="rId579" Type="http://schemas.openxmlformats.org/officeDocument/2006/relationships/hyperlink" Target="https://twitter.com/3Wlaser/status/1149821769055911936" TargetMode="External"/><Relationship Id="rId578" Type="http://schemas.openxmlformats.org/officeDocument/2006/relationships/hyperlink" Target="https://www.facebook.com/events/450289745790031/" TargetMode="External"/><Relationship Id="rId577" Type="http://schemas.openxmlformats.org/officeDocument/2006/relationships/hyperlink" Target="https://www.facebook.com/events/450289745790031/" TargetMode="External"/><Relationship Id="rId1160" Type="http://schemas.openxmlformats.org/officeDocument/2006/relationships/hyperlink" Target="https://twitter.com/gemisura/status/1150064812539502592" TargetMode="External"/><Relationship Id="rId572" Type="http://schemas.openxmlformats.org/officeDocument/2006/relationships/hyperlink" Target="https://www.facebook.com/events/465439274216076/" TargetMode="External"/><Relationship Id="rId1161" Type="http://schemas.openxmlformats.org/officeDocument/2006/relationships/hyperlink" Target="https://www.facebook.com/events/382680575698161/" TargetMode="External"/><Relationship Id="rId571" Type="http://schemas.openxmlformats.org/officeDocument/2006/relationships/hyperlink" Target="https://twitter.com/JediKnightRico/status/1149865061814394881" TargetMode="External"/><Relationship Id="rId1162" Type="http://schemas.openxmlformats.org/officeDocument/2006/relationships/hyperlink" Target="https://www.facebook.com/events/382680575698161/" TargetMode="External"/><Relationship Id="rId570" Type="http://schemas.openxmlformats.org/officeDocument/2006/relationships/hyperlink" Target="https://www.facebook.com/events/400863220526887/" TargetMode="External"/><Relationship Id="rId1163" Type="http://schemas.openxmlformats.org/officeDocument/2006/relationships/hyperlink" Target="https://www.facebook.com/events/783730042024305/" TargetMode="External"/><Relationship Id="rId1164" Type="http://schemas.openxmlformats.org/officeDocument/2006/relationships/hyperlink" Target="https://www.facebook.com/events/783730042024305/" TargetMode="External"/><Relationship Id="rId576" Type="http://schemas.openxmlformats.org/officeDocument/2006/relationships/hyperlink" Target="https://www.facebook.com/events/2709458682401121/" TargetMode="External"/><Relationship Id="rId1165" Type="http://schemas.openxmlformats.org/officeDocument/2006/relationships/hyperlink" Target="https://www.facebook.com/events/352672235430423/" TargetMode="External"/><Relationship Id="rId575" Type="http://schemas.openxmlformats.org/officeDocument/2006/relationships/hyperlink" Target="https://www.facebook.com/events/2709458682401121/" TargetMode="External"/><Relationship Id="rId1166" Type="http://schemas.openxmlformats.org/officeDocument/2006/relationships/hyperlink" Target="https://www.facebook.com/UWOSDS/?eid=ARDpFWkbMDpyPzHvU_k7uAwcqd8drznWiC3eJgm5hGKFTie9r8uOD0pRMmIUvNi-cCGLIx_Ihr0FpiwS" TargetMode="External"/><Relationship Id="rId574" Type="http://schemas.openxmlformats.org/officeDocument/2006/relationships/hyperlink" Target="https://twitter.com/FramDist2/status/1149820928563564545" TargetMode="External"/><Relationship Id="rId1167" Type="http://schemas.openxmlformats.org/officeDocument/2006/relationships/hyperlink" Target="https://www.facebook.com/events/352672235430423/" TargetMode="External"/><Relationship Id="rId573" Type="http://schemas.openxmlformats.org/officeDocument/2006/relationships/hyperlink" Target="https://www.facebook.com/events/465439274216076/" TargetMode="External"/><Relationship Id="rId1168" Type="http://schemas.openxmlformats.org/officeDocument/2006/relationships/hyperlink" Target="https://www.facebook.com/events/480583462705353/" TargetMode="External"/><Relationship Id="rId129" Type="http://schemas.openxmlformats.org/officeDocument/2006/relationships/hyperlink" Target="https://www.facebook.com/events/630475337420957/" TargetMode="External"/><Relationship Id="rId128" Type="http://schemas.openxmlformats.org/officeDocument/2006/relationships/hyperlink" Target="https://www.facebook.com/events/630475337420957/" TargetMode="External"/><Relationship Id="rId127" Type="http://schemas.openxmlformats.org/officeDocument/2006/relationships/hyperlink" Target="https://www.facebook.com/events/2420890404861093/" TargetMode="External"/><Relationship Id="rId126" Type="http://schemas.openxmlformats.org/officeDocument/2006/relationships/hyperlink" Target="https://www.facebook.com/events/2420890404861093/" TargetMode="External"/><Relationship Id="rId1190" Type="http://schemas.openxmlformats.org/officeDocument/2006/relationships/hyperlink" Target="https://www.facebook.com/events/2138585092912734/" TargetMode="External"/><Relationship Id="rId1191" Type="http://schemas.openxmlformats.org/officeDocument/2006/relationships/hyperlink" Target="https://www.facebook.com/events/1637836699681421/" TargetMode="External"/><Relationship Id="rId1192" Type="http://schemas.openxmlformats.org/officeDocument/2006/relationships/hyperlink" Target="https://www.facebook.com/events/1637836699681421/" TargetMode="External"/><Relationship Id="rId1193" Type="http://schemas.openxmlformats.org/officeDocument/2006/relationships/hyperlink" Target="https://www.facebook.com/events/2350863834990436/?active_tab=about" TargetMode="External"/><Relationship Id="rId121" Type="http://schemas.openxmlformats.org/officeDocument/2006/relationships/hyperlink" Target="https://www.facebook.com/events/355107491870448/" TargetMode="External"/><Relationship Id="rId1194" Type="http://schemas.openxmlformats.org/officeDocument/2006/relationships/hyperlink" Target="https://www.facebook.com/events/2350863834990436/?active_tab=about" TargetMode="External"/><Relationship Id="rId120" Type="http://schemas.openxmlformats.org/officeDocument/2006/relationships/hyperlink" Target="https://www.facebook.com/events/355107491870448/" TargetMode="External"/><Relationship Id="rId1195" Type="http://schemas.openxmlformats.org/officeDocument/2006/relationships/hyperlink" Target="https://www.facebook.com/events/2284098478335548/" TargetMode="External"/><Relationship Id="rId1196" Type="http://schemas.openxmlformats.org/officeDocument/2006/relationships/hyperlink" Target="https://www.facebook.com/events/2284098478335548/" TargetMode="External"/><Relationship Id="rId1197" Type="http://schemas.openxmlformats.org/officeDocument/2006/relationships/hyperlink" Target="https://www.facebook.com/events/372948413358376/?ti=ia" TargetMode="External"/><Relationship Id="rId125" Type="http://schemas.openxmlformats.org/officeDocument/2006/relationships/hyperlink" Target="https://mainebeacon.com/mainers-join-worldwide-vigils-to-protest-immigrant-detention-abuses/" TargetMode="External"/><Relationship Id="rId1198" Type="http://schemas.openxmlformats.org/officeDocument/2006/relationships/hyperlink" Target="https://www.facebook.com/events/372948413358376/" TargetMode="External"/><Relationship Id="rId124" Type="http://schemas.openxmlformats.org/officeDocument/2006/relationships/hyperlink" Target="https://twitter.com/SharonH15962851/status/1149879871428075521" TargetMode="External"/><Relationship Id="rId1199" Type="http://schemas.openxmlformats.org/officeDocument/2006/relationships/hyperlink" Target="https://twitter.com/ChrisHalvorson/status/1149890198903410694" TargetMode="External"/><Relationship Id="rId123" Type="http://schemas.openxmlformats.org/officeDocument/2006/relationships/hyperlink" Target="https://www.facebook.com/events/2248929805191997/" TargetMode="External"/><Relationship Id="rId122" Type="http://schemas.openxmlformats.org/officeDocument/2006/relationships/hyperlink" Target="https://www.facebook.com/events/2248929805191997/" TargetMode="External"/><Relationship Id="rId118" Type="http://schemas.openxmlformats.org/officeDocument/2006/relationships/hyperlink" Target="https://www.baltimoresun.com/politics/bs-md-vigil-20190713-n5kzi5ql5rco5osen3va5nc7qq-story.html" TargetMode="External"/><Relationship Id="rId117" Type="http://schemas.openxmlformats.org/officeDocument/2006/relationships/hyperlink" Target="https://www.facebook.com/events/491481034925943/" TargetMode="External"/><Relationship Id="rId116" Type="http://schemas.openxmlformats.org/officeDocument/2006/relationships/hyperlink" Target="https://www.facebook.com/events/491481034925943/" TargetMode="External"/><Relationship Id="rId115" Type="http://schemas.openxmlformats.org/officeDocument/2006/relationships/hyperlink" Target="https://www.facebook.com/events/373047776896225/" TargetMode="External"/><Relationship Id="rId599" Type="http://schemas.openxmlformats.org/officeDocument/2006/relationships/hyperlink" Target="https://www.facebook.com/events/2147529555368883/" TargetMode="External"/><Relationship Id="rId1180" Type="http://schemas.openxmlformats.org/officeDocument/2006/relationships/hyperlink" Target="https://www.facebook.com/events/2182512632040329/" TargetMode="External"/><Relationship Id="rId1181" Type="http://schemas.openxmlformats.org/officeDocument/2006/relationships/hyperlink" Target="https://www.facebook.com/events/2182512632040329/" TargetMode="External"/><Relationship Id="rId119" Type="http://schemas.openxmlformats.org/officeDocument/2006/relationships/hyperlink" Target="https://twitter.com/PrettyHonestDoc/status/1151844457966387201" TargetMode="External"/><Relationship Id="rId1182" Type="http://schemas.openxmlformats.org/officeDocument/2006/relationships/hyperlink" Target="https://www.facebook.com/events/2355685977872573/" TargetMode="External"/><Relationship Id="rId110" Type="http://schemas.openxmlformats.org/officeDocument/2006/relationships/hyperlink" Target="https://www.facebook.com/events/649071982239955/" TargetMode="External"/><Relationship Id="rId594" Type="http://schemas.openxmlformats.org/officeDocument/2006/relationships/hyperlink" Target="https://twitter.com/bmocfresno/status/1149879444548378624" TargetMode="External"/><Relationship Id="rId1183" Type="http://schemas.openxmlformats.org/officeDocument/2006/relationships/hyperlink" Target="https://www.facebook.com/events/2355685977872573/?" TargetMode="External"/><Relationship Id="rId593" Type="http://schemas.openxmlformats.org/officeDocument/2006/relationships/hyperlink" Target="https://www.facebook.com/events/1171229886394047/" TargetMode="External"/><Relationship Id="rId1184" Type="http://schemas.openxmlformats.org/officeDocument/2006/relationships/hyperlink" Target="https://www.facebook.com/events/669334850204853/" TargetMode="External"/><Relationship Id="rId592" Type="http://schemas.openxmlformats.org/officeDocument/2006/relationships/hyperlink" Target="https://www.facebook.com/events/1171229886394047/?ti=icl" TargetMode="External"/><Relationship Id="rId1185" Type="http://schemas.openxmlformats.org/officeDocument/2006/relationships/hyperlink" Target="https://www.facebook.com/events/669334850204853/" TargetMode="External"/><Relationship Id="rId591" Type="http://schemas.openxmlformats.org/officeDocument/2006/relationships/hyperlink" Target="https://www.facebook.com/events/2286407811619096/" TargetMode="External"/><Relationship Id="rId1186" Type="http://schemas.openxmlformats.org/officeDocument/2006/relationships/hyperlink" Target="https://twitter.com/ZeldinWatch1/status/1149894707830513664" TargetMode="External"/><Relationship Id="rId114" Type="http://schemas.openxmlformats.org/officeDocument/2006/relationships/hyperlink" Target="https://www.facebook.com/events/373047776896225/" TargetMode="External"/><Relationship Id="rId598" Type="http://schemas.openxmlformats.org/officeDocument/2006/relationships/hyperlink" Target="https://www.facebook.com/events/2147529555368883/" TargetMode="External"/><Relationship Id="rId1187" Type="http://schemas.openxmlformats.org/officeDocument/2006/relationships/hyperlink" Target="https://www.facebook.com/events/315081459446775" TargetMode="External"/><Relationship Id="rId113" Type="http://schemas.openxmlformats.org/officeDocument/2006/relationships/hyperlink" Target="https://www.facebook.com/events/668732566873013/" TargetMode="External"/><Relationship Id="rId597" Type="http://schemas.openxmlformats.org/officeDocument/2006/relationships/hyperlink" Target="https://www.facebook.com/events/1285221874989851/" TargetMode="External"/><Relationship Id="rId1188" Type="http://schemas.openxmlformats.org/officeDocument/2006/relationships/hyperlink" Target="https://www.facebook.com/events/315081459446775" TargetMode="External"/><Relationship Id="rId112" Type="http://schemas.openxmlformats.org/officeDocument/2006/relationships/hyperlink" Target="https://www.facebook.com/events/668732566873013/" TargetMode="External"/><Relationship Id="rId596" Type="http://schemas.openxmlformats.org/officeDocument/2006/relationships/hyperlink" Target="https://www.facebook.com/events/1285221874989851/" TargetMode="External"/><Relationship Id="rId1189" Type="http://schemas.openxmlformats.org/officeDocument/2006/relationships/hyperlink" Target="https://www.facebook.com/events/2138585092912734/" TargetMode="External"/><Relationship Id="rId111" Type="http://schemas.openxmlformats.org/officeDocument/2006/relationships/hyperlink" Target="https://www.facebook.com/events/649071982239955/" TargetMode="External"/><Relationship Id="rId595" Type="http://schemas.openxmlformats.org/officeDocument/2006/relationships/hyperlink" Target="https://www.fresnobee.com/news/local/article232637977.html" TargetMode="External"/><Relationship Id="rId1136" Type="http://schemas.openxmlformats.org/officeDocument/2006/relationships/hyperlink" Target="https://twitter.com/jeanquan/status/1150111063486058497" TargetMode="External"/><Relationship Id="rId1137" Type="http://schemas.openxmlformats.org/officeDocument/2006/relationships/hyperlink" Target="https://sanfrancisco.cbslocal.com/2019/07/12/protests-east-bay-ice-border-detention-immigration-policy/" TargetMode="External"/><Relationship Id="rId1138" Type="http://schemas.openxmlformats.org/officeDocument/2006/relationships/hyperlink" Target="https://www.facebook.com/events/478734486196691/" TargetMode="External"/><Relationship Id="rId1139" Type="http://schemas.openxmlformats.org/officeDocument/2006/relationships/hyperlink" Target="https://www.facebook.com/events/478734486196691/" TargetMode="External"/><Relationship Id="rId547" Type="http://schemas.openxmlformats.org/officeDocument/2006/relationships/hyperlink" Target="https://www.facebook.com/events/445072466332203/" TargetMode="External"/><Relationship Id="rId546" Type="http://schemas.openxmlformats.org/officeDocument/2006/relationships/hyperlink" Target="https://www.facebook.com/events/445072466332203/?__mref=mb" TargetMode="External"/><Relationship Id="rId545" Type="http://schemas.openxmlformats.org/officeDocument/2006/relationships/hyperlink" Target="https://www.facebook.com/events/427771758069020/" TargetMode="External"/><Relationship Id="rId544" Type="http://schemas.openxmlformats.org/officeDocument/2006/relationships/hyperlink" Target="https://www.facebook.com/events/427771758069020/" TargetMode="External"/><Relationship Id="rId549" Type="http://schemas.openxmlformats.org/officeDocument/2006/relationships/hyperlink" Target="https://www.facebook.com/events/356104948396909/" TargetMode="External"/><Relationship Id="rId548" Type="http://schemas.openxmlformats.org/officeDocument/2006/relationships/hyperlink" Target="https://twitter.com/BetoForSC/status/1149848672785653761" TargetMode="External"/><Relationship Id="rId1130" Type="http://schemas.openxmlformats.org/officeDocument/2006/relationships/hyperlink" Target="https://twitter.com/rzstelling/status/1149894623923277824" TargetMode="External"/><Relationship Id="rId1131" Type="http://schemas.openxmlformats.org/officeDocument/2006/relationships/hyperlink" Target="https://twitter.com/rzstelling/status/1149939860465000449" TargetMode="External"/><Relationship Id="rId543" Type="http://schemas.openxmlformats.org/officeDocument/2006/relationships/hyperlink" Target="https://twitter.com/stateoflynn/status/1149908535594979329" TargetMode="External"/><Relationship Id="rId1132" Type="http://schemas.openxmlformats.org/officeDocument/2006/relationships/hyperlink" Target="https://www.facebook.com/events/2390272034344695/" TargetMode="External"/><Relationship Id="rId542" Type="http://schemas.openxmlformats.org/officeDocument/2006/relationships/hyperlink" Target="https://www.facebook.com/events/916446212029503/" TargetMode="External"/><Relationship Id="rId1133" Type="http://schemas.openxmlformats.org/officeDocument/2006/relationships/hyperlink" Target="https://www.facebook.com/events/2390272034344695/" TargetMode="External"/><Relationship Id="rId541" Type="http://schemas.openxmlformats.org/officeDocument/2006/relationships/hyperlink" Target="https://www.facebook.com/events/916446212029503/" TargetMode="External"/><Relationship Id="rId1134" Type="http://schemas.openxmlformats.org/officeDocument/2006/relationships/hyperlink" Target="https://www.facebook.com/events/2196239710473300/" TargetMode="External"/><Relationship Id="rId540" Type="http://schemas.openxmlformats.org/officeDocument/2006/relationships/hyperlink" Target="https://www.facebook.com/events/446162086163599/" TargetMode="External"/><Relationship Id="rId1135" Type="http://schemas.openxmlformats.org/officeDocument/2006/relationships/hyperlink" Target="https://www.facebook.com/events/2196239710473300/" TargetMode="External"/><Relationship Id="rId1125" Type="http://schemas.openxmlformats.org/officeDocument/2006/relationships/hyperlink" Target="https://www.thehour.com/news/article/Lights-for-Liberty-Vigil-14092730.php" TargetMode="External"/><Relationship Id="rId1126" Type="http://schemas.openxmlformats.org/officeDocument/2006/relationships/hyperlink" Target="https://www.facebook.com/events/1733516820283027/" TargetMode="External"/><Relationship Id="rId1127" Type="http://schemas.openxmlformats.org/officeDocument/2006/relationships/hyperlink" Target="https://www.facebook.com/events/1733516820283027/" TargetMode="External"/><Relationship Id="rId1128" Type="http://schemas.openxmlformats.org/officeDocument/2006/relationships/hyperlink" Target="https://www.facebook.com/events/508164993090800/?active_tab=about" TargetMode="External"/><Relationship Id="rId1129" Type="http://schemas.openxmlformats.org/officeDocument/2006/relationships/hyperlink" Target="https://www.facebook.com/events/508164993090800/?active_tab=about" TargetMode="External"/><Relationship Id="rId536" Type="http://schemas.openxmlformats.org/officeDocument/2006/relationships/hyperlink" Target="https://www.facebook.com/events/927549884244326/" TargetMode="External"/><Relationship Id="rId535" Type="http://schemas.openxmlformats.org/officeDocument/2006/relationships/hyperlink" Target="https://www.facebook.com/events/927549884244326/" TargetMode="External"/><Relationship Id="rId534" Type="http://schemas.openxmlformats.org/officeDocument/2006/relationships/hyperlink" Target="https://www.facebook.com/events/345529706123821/" TargetMode="External"/><Relationship Id="rId533" Type="http://schemas.openxmlformats.org/officeDocument/2006/relationships/hyperlink" Target="https://www.facebook.com/events/345529706123821/" TargetMode="External"/><Relationship Id="rId539" Type="http://schemas.openxmlformats.org/officeDocument/2006/relationships/hyperlink" Target="https://www.facebook.com/events/446162086163599/" TargetMode="External"/><Relationship Id="rId538" Type="http://schemas.openxmlformats.org/officeDocument/2006/relationships/hyperlink" Target="https://www.facebook.com/events/395481574469545/" TargetMode="External"/><Relationship Id="rId537" Type="http://schemas.openxmlformats.org/officeDocument/2006/relationships/hyperlink" Target="https://www.facebook.com/events/395481574469545/" TargetMode="External"/><Relationship Id="rId1120" Type="http://schemas.openxmlformats.org/officeDocument/2006/relationships/hyperlink" Target="https://www.facebook.com/events/849058392144867/" TargetMode="External"/><Relationship Id="rId532" Type="http://schemas.openxmlformats.org/officeDocument/2006/relationships/hyperlink" Target="https://www.inforum.com/news/government-and-politics/3970689-Lives-are-hanging-in-the-balance-Lights-for-Liberty-rally-draws-hundreds-to-protest-treatment-of-migrant-children-at-border" TargetMode="External"/><Relationship Id="rId1121" Type="http://schemas.openxmlformats.org/officeDocument/2006/relationships/hyperlink" Target="https://www.facebook.com/events/849058392144867/" TargetMode="External"/><Relationship Id="rId531" Type="http://schemas.openxmlformats.org/officeDocument/2006/relationships/hyperlink" Target="https://www.facebook.com/events/1224287467752622/" TargetMode="External"/><Relationship Id="rId1122" Type="http://schemas.openxmlformats.org/officeDocument/2006/relationships/hyperlink" Target="https://twitter.com/NHmountaingal/status/1150016671454846976" TargetMode="External"/><Relationship Id="rId530" Type="http://schemas.openxmlformats.org/officeDocument/2006/relationships/hyperlink" Target="https://www.facebook.com/events/1224287467752622/" TargetMode="External"/><Relationship Id="rId1123" Type="http://schemas.openxmlformats.org/officeDocument/2006/relationships/hyperlink" Target="https://www.facebook.com/events/333337377619867" TargetMode="External"/><Relationship Id="rId1124" Type="http://schemas.openxmlformats.org/officeDocument/2006/relationships/hyperlink" Target="https://www.facebook.com/events/333337377619867" TargetMode="External"/><Relationship Id="rId1158" Type="http://schemas.openxmlformats.org/officeDocument/2006/relationships/hyperlink" Target="https://www.facebook.com/events/2234496623528842/" TargetMode="External"/><Relationship Id="rId1159" Type="http://schemas.openxmlformats.org/officeDocument/2006/relationships/hyperlink" Target="https://www.facebook.com/events/2234496623528842/" TargetMode="External"/><Relationship Id="rId569" Type="http://schemas.openxmlformats.org/officeDocument/2006/relationships/hyperlink" Target="https://www.facebook.com/events/400863220526887/" TargetMode="External"/><Relationship Id="rId568" Type="http://schemas.openxmlformats.org/officeDocument/2006/relationships/hyperlink" Target="http://www.journalgazette.net/news/local/20190713/local-activists-join-national-protest" TargetMode="External"/><Relationship Id="rId567" Type="http://schemas.openxmlformats.org/officeDocument/2006/relationships/hyperlink" Target="https://www.facebook.com/events/396536397873258/" TargetMode="External"/><Relationship Id="rId566" Type="http://schemas.openxmlformats.org/officeDocument/2006/relationships/hyperlink" Target="https://www.facebook.com/events/396536397873258/" TargetMode="External"/><Relationship Id="rId561" Type="http://schemas.openxmlformats.org/officeDocument/2006/relationships/hyperlink" Target="https://www.facebook.com/events/650089902174422/" TargetMode="External"/><Relationship Id="rId1150" Type="http://schemas.openxmlformats.org/officeDocument/2006/relationships/hyperlink" Target="https://www.facebook.com/events/494566111288219/" TargetMode="External"/><Relationship Id="rId560" Type="http://schemas.openxmlformats.org/officeDocument/2006/relationships/hyperlink" Target="https://www.facebook.com/events/671362626668707/" TargetMode="External"/><Relationship Id="rId1151" Type="http://schemas.openxmlformats.org/officeDocument/2006/relationships/hyperlink" Target="https://www.facebook.com/events/494566111288219/" TargetMode="External"/><Relationship Id="rId1152" Type="http://schemas.openxmlformats.org/officeDocument/2006/relationships/hyperlink" Target="https://twitter.com/The_Dorkzilla/status/1149875896959897600?ref_src=twsrc%5Etfw%7Ctwcamp%5Etweetembed%7Ctwterm%5E1149875896959897600&amp;ref_url=https%3A%2F%2Fwww.dailykos.com%2Fstory%2F2019%2F7%2F12%2F1871375%2F-A-Wave-of-Protest-From-Sea-to-Shining-Sea-LightsForLiberty" TargetMode="External"/><Relationship Id="rId1153" Type="http://schemas.openxmlformats.org/officeDocument/2006/relationships/hyperlink" Target="https://www.facebook.com/events/2477860755593250/" TargetMode="External"/><Relationship Id="rId565" Type="http://schemas.openxmlformats.org/officeDocument/2006/relationships/hyperlink" Target="https://www.twincities.com/2019/07/12/st-paul-protestors-enraged-about-treatment-of-immigrant-families/" TargetMode="External"/><Relationship Id="rId1154" Type="http://schemas.openxmlformats.org/officeDocument/2006/relationships/hyperlink" Target="https://www.facebook.com/events/2477860755593250/" TargetMode="External"/><Relationship Id="rId564" Type="http://schemas.openxmlformats.org/officeDocument/2006/relationships/hyperlink" Target="https://www.facebook.com/events/1684473545029739/" TargetMode="External"/><Relationship Id="rId1155" Type="http://schemas.openxmlformats.org/officeDocument/2006/relationships/hyperlink" Target="https://twitter.com/ErikServes/status/1150008441718620161" TargetMode="External"/><Relationship Id="rId563" Type="http://schemas.openxmlformats.org/officeDocument/2006/relationships/hyperlink" Target="https://www.facebook.com/events/1684473545029739/?ti=icl" TargetMode="External"/><Relationship Id="rId1156" Type="http://schemas.openxmlformats.org/officeDocument/2006/relationships/hyperlink" Target="https://www.ketv.com/article/dream-house-michael-douglas-majorca-estate/28353239" TargetMode="External"/><Relationship Id="rId562" Type="http://schemas.openxmlformats.org/officeDocument/2006/relationships/hyperlink" Target="https://www.facebook.com/events/650089902174422/" TargetMode="External"/><Relationship Id="rId1157" Type="http://schemas.openxmlformats.org/officeDocument/2006/relationships/hyperlink" Target="https://www.facebook.com/events/655627684955771/" TargetMode="External"/><Relationship Id="rId1147" Type="http://schemas.openxmlformats.org/officeDocument/2006/relationships/hyperlink" Target="https://www.facebook.com/events/1160023160872894/" TargetMode="External"/><Relationship Id="rId1148" Type="http://schemas.openxmlformats.org/officeDocument/2006/relationships/hyperlink" Target="https://www.facebook.com/events/1160023160872894/" TargetMode="External"/><Relationship Id="rId1149" Type="http://schemas.openxmlformats.org/officeDocument/2006/relationships/hyperlink" Target="https://twitter.com/beaurue/status/1149900471320088576" TargetMode="External"/><Relationship Id="rId558" Type="http://schemas.openxmlformats.org/officeDocument/2006/relationships/hyperlink" Target="https://collegian.com/2019/07/fort-collins-lights-for-liberty-vigil-rallies-support-for-detained-immigrants/" TargetMode="External"/><Relationship Id="rId557" Type="http://schemas.openxmlformats.org/officeDocument/2006/relationships/hyperlink" Target="https://www.facebook.com/events/325146275055009/" TargetMode="External"/><Relationship Id="rId556" Type="http://schemas.openxmlformats.org/officeDocument/2006/relationships/hyperlink" Target="https://www.facebook.com/events/325146275055009/" TargetMode="External"/><Relationship Id="rId555" Type="http://schemas.openxmlformats.org/officeDocument/2006/relationships/hyperlink" Target="https://www.facebook.com/events/380814075899563/" TargetMode="External"/><Relationship Id="rId559" Type="http://schemas.openxmlformats.org/officeDocument/2006/relationships/hyperlink" Target="https://www.facebook.com/events/671362626668707/" TargetMode="External"/><Relationship Id="rId550" Type="http://schemas.openxmlformats.org/officeDocument/2006/relationships/hyperlink" Target="https://www.facebook.com/events/356104948396909/" TargetMode="External"/><Relationship Id="rId1140" Type="http://schemas.openxmlformats.org/officeDocument/2006/relationships/hyperlink" Target="https://www.facebook.com/events/390074785196954/" TargetMode="External"/><Relationship Id="rId1141" Type="http://schemas.openxmlformats.org/officeDocument/2006/relationships/hyperlink" Target="https://www.facebook.com/events/390074785196954/" TargetMode="External"/><Relationship Id="rId1142" Type="http://schemas.openxmlformats.org/officeDocument/2006/relationships/hyperlink" Target="https://twitter.com/jeanquan/status/1150131772262248448" TargetMode="External"/><Relationship Id="rId554" Type="http://schemas.openxmlformats.org/officeDocument/2006/relationships/hyperlink" Target="http://www.facebook.com/events/380814075899563/" TargetMode="External"/><Relationship Id="rId1143" Type="http://schemas.openxmlformats.org/officeDocument/2006/relationships/hyperlink" Target="https://www.facebook.com/events/418963228830132/" TargetMode="External"/><Relationship Id="rId553" Type="http://schemas.openxmlformats.org/officeDocument/2006/relationships/hyperlink" Target="https://www.facebook.com/events/2417326635165612/?" TargetMode="External"/><Relationship Id="rId1144" Type="http://schemas.openxmlformats.org/officeDocument/2006/relationships/hyperlink" Target="https://www.facebook.com/events/418963228830132/" TargetMode="External"/><Relationship Id="rId552" Type="http://schemas.openxmlformats.org/officeDocument/2006/relationships/hyperlink" Target="https://www.facebook.com/events/2417326635165612/" TargetMode="External"/><Relationship Id="rId1145" Type="http://schemas.openxmlformats.org/officeDocument/2006/relationships/hyperlink" Target="https://www.facebook.com/events/708664779576646/" TargetMode="External"/><Relationship Id="rId551" Type="http://schemas.openxmlformats.org/officeDocument/2006/relationships/hyperlink" Target="https://twitter.com/MarthaP26362/status/1149893918265401345" TargetMode="External"/><Relationship Id="rId1146" Type="http://schemas.openxmlformats.org/officeDocument/2006/relationships/hyperlink" Target="https://www.facebook.com/events/708664779576646/" TargetMode="External"/><Relationship Id="rId495" Type="http://schemas.openxmlformats.org/officeDocument/2006/relationships/hyperlink" Target="https://twitter.com/monkeemom1968/status/1149900279384563712" TargetMode="External"/><Relationship Id="rId494" Type="http://schemas.openxmlformats.org/officeDocument/2006/relationships/hyperlink" Target="https://www.facebook.com/events/509230286492940/" TargetMode="External"/><Relationship Id="rId493" Type="http://schemas.openxmlformats.org/officeDocument/2006/relationships/hyperlink" Target="https://www.facebook.com/events/509230286492940/" TargetMode="External"/><Relationship Id="rId492" Type="http://schemas.openxmlformats.org/officeDocument/2006/relationships/hyperlink" Target="https://www.facebook.com/events/1462467107228624/" TargetMode="External"/><Relationship Id="rId499" Type="http://schemas.openxmlformats.org/officeDocument/2006/relationships/hyperlink" Target="https://www.facebook.com/events/340757966835720/" TargetMode="External"/><Relationship Id="rId498" Type="http://schemas.openxmlformats.org/officeDocument/2006/relationships/hyperlink" Target="https://twitter.com/dorothyabriggs/status/1149878172390813696" TargetMode="External"/><Relationship Id="rId497" Type="http://schemas.openxmlformats.org/officeDocument/2006/relationships/hyperlink" Target="https://www.facebook.com/events/312178646356728/" TargetMode="External"/><Relationship Id="rId496" Type="http://schemas.openxmlformats.org/officeDocument/2006/relationships/hyperlink" Target="https://www.facebook.com/events/312178646356728/" TargetMode="External"/><Relationship Id="rId1610" Type="http://schemas.openxmlformats.org/officeDocument/2006/relationships/hyperlink" Target="https://www.facebook.com/Lights4LibertyTuscaloosaAL/?eid=ARAuXisUgsXj2xU0HLkgfNPCFx6e5C-zzZy00NhESJUckkeuus_sdt_RJNgyLMdAY5Hj6NFJ2FyhrN0U" TargetMode="External"/><Relationship Id="rId1611" Type="http://schemas.openxmlformats.org/officeDocument/2006/relationships/hyperlink" Target="https://www.facebook.com/events/430893040828605/" TargetMode="External"/><Relationship Id="rId1612" Type="http://schemas.openxmlformats.org/officeDocument/2006/relationships/hyperlink" Target="https://twitter.com/capo4sgn/status/1150125363047149569" TargetMode="External"/><Relationship Id="rId1613" Type="http://schemas.openxmlformats.org/officeDocument/2006/relationships/hyperlink" Target="https://www.facebook.com/events/1061277977395158/" TargetMode="External"/><Relationship Id="rId1614" Type="http://schemas.openxmlformats.org/officeDocument/2006/relationships/hyperlink" Target="https://www.facebook.com/okanoganactioncoalition/?eid=ARBB8pHO4rV3o7ZbfIl5XlNATRNkpOsjV99WE5w5ToYiDuX6X47KqUdoZfG9-ryEU2dcwkT6W9sCSqtC" TargetMode="External"/><Relationship Id="rId1615" Type="http://schemas.openxmlformats.org/officeDocument/2006/relationships/hyperlink" Target="https://www.facebook.com/events/1061277977395158/?" TargetMode="External"/><Relationship Id="rId1616" Type="http://schemas.openxmlformats.org/officeDocument/2006/relationships/hyperlink" Target="https://www.facebook.com/mendocinocourt/?eid=ARB9ziJ17U9mEeMStCFu9i9Z7dbMcx5AUMQupzw0JMxk-NSDgUANGsqCbZA6JLZzfqTshAaQY-aYNQgk" TargetMode="External"/><Relationship Id="rId907" Type="http://schemas.openxmlformats.org/officeDocument/2006/relationships/hyperlink" Target="https://www.facebook.com/events/2247600865328837/?active_tab=about" TargetMode="External"/><Relationship Id="rId1617" Type="http://schemas.openxmlformats.org/officeDocument/2006/relationships/hyperlink" Target="https://www.facebook.com/events/347120239294200/" TargetMode="External"/><Relationship Id="rId906" Type="http://schemas.openxmlformats.org/officeDocument/2006/relationships/hyperlink" Target="https://www.facebook.com/events/2247600865328837/" TargetMode="External"/><Relationship Id="rId1618" Type="http://schemas.openxmlformats.org/officeDocument/2006/relationships/hyperlink" Target="https://www.facebook.com/events/347120239294200/" TargetMode="External"/><Relationship Id="rId905" Type="http://schemas.openxmlformats.org/officeDocument/2006/relationships/hyperlink" Target="https://twitter.com/debbedobee/status/1150032937884106753" TargetMode="External"/><Relationship Id="rId1619" Type="http://schemas.openxmlformats.org/officeDocument/2006/relationships/hyperlink" Target="https://www.facebook.com/events/412830499314047/" TargetMode="External"/><Relationship Id="rId904" Type="http://schemas.openxmlformats.org/officeDocument/2006/relationships/hyperlink" Target="http://www.facebook.com/events/459422688170283/" TargetMode="External"/><Relationship Id="rId909" Type="http://schemas.openxmlformats.org/officeDocument/2006/relationships/hyperlink" Target="https://www.facebook.com/events/357788671523379/" TargetMode="External"/><Relationship Id="rId908" Type="http://schemas.openxmlformats.org/officeDocument/2006/relationships/hyperlink" Target="https://www.facebook.com/events/357788671523379/" TargetMode="External"/><Relationship Id="rId903" Type="http://schemas.openxmlformats.org/officeDocument/2006/relationships/hyperlink" Target="https://twitter.com/saenzmom/status/1149857072718209024" TargetMode="External"/><Relationship Id="rId902" Type="http://schemas.openxmlformats.org/officeDocument/2006/relationships/hyperlink" Target="https://www.facebook.com/events/2369857956455529/" TargetMode="External"/><Relationship Id="rId901" Type="http://schemas.openxmlformats.org/officeDocument/2006/relationships/hyperlink" Target="https://www.facebook.com/events/2369857956455529/" TargetMode="External"/><Relationship Id="rId900" Type="http://schemas.openxmlformats.org/officeDocument/2006/relationships/hyperlink" Target="https://www.facebook.com/events/475432903249796/" TargetMode="External"/><Relationship Id="rId1600" Type="http://schemas.openxmlformats.org/officeDocument/2006/relationships/hyperlink" Target="https://www.facebook.com/events/363208321048207/" TargetMode="External"/><Relationship Id="rId1601" Type="http://schemas.openxmlformats.org/officeDocument/2006/relationships/hyperlink" Target="https://www.facebook.com/events/363208321048207/" TargetMode="External"/><Relationship Id="rId1602" Type="http://schemas.openxmlformats.org/officeDocument/2006/relationships/hyperlink" Target="https://twitter.com/nonniknowles/status/1149883789465849856" TargetMode="External"/><Relationship Id="rId1603" Type="http://schemas.openxmlformats.org/officeDocument/2006/relationships/hyperlink" Target="https://twitter.com/MaryAliceHolm3s/status/1150037647596892163" TargetMode="External"/><Relationship Id="rId1604" Type="http://schemas.openxmlformats.org/officeDocument/2006/relationships/hyperlink" Target="https://www.facebook.com/events/755151294899484/" TargetMode="External"/><Relationship Id="rId1605" Type="http://schemas.openxmlformats.org/officeDocument/2006/relationships/hyperlink" Target="https://www.facebook.com/events/755151294899484/" TargetMode="External"/><Relationship Id="rId1606" Type="http://schemas.openxmlformats.org/officeDocument/2006/relationships/hyperlink" Target="https://twitter.com/Indivisible_SAZ/status/1150061515011022848" TargetMode="External"/><Relationship Id="rId1607" Type="http://schemas.openxmlformats.org/officeDocument/2006/relationships/hyperlink" Target="https://www.facebook.com/events/2153637818067496/" TargetMode="External"/><Relationship Id="rId1608" Type="http://schemas.openxmlformats.org/officeDocument/2006/relationships/hyperlink" Target="https://www.facebook.com/events/2153637818067496/" TargetMode="External"/><Relationship Id="rId1609" Type="http://schemas.openxmlformats.org/officeDocument/2006/relationships/hyperlink" Target="https://www.facebook.com/events/430893040828605/" TargetMode="External"/><Relationship Id="rId1631" Type="http://schemas.openxmlformats.org/officeDocument/2006/relationships/hyperlink" Target="https://www.facebook.com/events/274212663418032/" TargetMode="External"/><Relationship Id="rId1632" Type="http://schemas.openxmlformats.org/officeDocument/2006/relationships/hyperlink" Target="https://www.facebook.com/events/274212663418032/" TargetMode="External"/><Relationship Id="rId1633" Type="http://schemas.openxmlformats.org/officeDocument/2006/relationships/hyperlink" Target="https://www.facebook.com/events/2834930046521805/" TargetMode="External"/><Relationship Id="rId1634" Type="http://schemas.openxmlformats.org/officeDocument/2006/relationships/hyperlink" Target="https://www.facebook.com/events/2834930046521805/?" TargetMode="External"/><Relationship Id="rId1635" Type="http://schemas.openxmlformats.org/officeDocument/2006/relationships/hyperlink" Target="https://www.facebook.com/events/646590925821045/" TargetMode="External"/><Relationship Id="rId1636" Type="http://schemas.openxmlformats.org/officeDocument/2006/relationships/hyperlink" Target="https://www.facebook.com/events/646590925821045/" TargetMode="External"/><Relationship Id="rId1637" Type="http://schemas.openxmlformats.org/officeDocument/2006/relationships/hyperlink" Target="https://www.facebook.com/events/587974045062302/" TargetMode="External"/><Relationship Id="rId1638" Type="http://schemas.openxmlformats.org/officeDocument/2006/relationships/hyperlink" Target="https://www.facebook.com/INDIVISIBLE757/?eid=ARB3bG0rBqyGv6q_X5jkIFdmgZHU9ygt2ufGAbhyjtgNSexLF98jy-N54r_xmpdvbqjv8SbWPurYKmTo" TargetMode="External"/><Relationship Id="rId929" Type="http://schemas.openxmlformats.org/officeDocument/2006/relationships/hyperlink" Target="https://twitter.com/phawk918/status/1150006274165223424" TargetMode="External"/><Relationship Id="rId1639" Type="http://schemas.openxmlformats.org/officeDocument/2006/relationships/hyperlink" Target="https://www.facebook.com/events/587974045062302/?active_tab=discussion" TargetMode="External"/><Relationship Id="rId928" Type="http://schemas.openxmlformats.org/officeDocument/2006/relationships/hyperlink" Target="https://twitter.com/phawk918/status/1150000744189353985" TargetMode="External"/><Relationship Id="rId927" Type="http://schemas.openxmlformats.org/officeDocument/2006/relationships/hyperlink" Target="https://www.facebook.com/events/458329668354244/" TargetMode="External"/><Relationship Id="rId926" Type="http://schemas.openxmlformats.org/officeDocument/2006/relationships/hyperlink" Target="https://www.facebook.com/events/458329668354244/" TargetMode="External"/><Relationship Id="rId921" Type="http://schemas.openxmlformats.org/officeDocument/2006/relationships/hyperlink" Target="https://www.facebook.com/events/1233963856774704/" TargetMode="External"/><Relationship Id="rId920" Type="http://schemas.openxmlformats.org/officeDocument/2006/relationships/hyperlink" Target="https://www.facebook.com/events/1233963856774704/" TargetMode="External"/><Relationship Id="rId925" Type="http://schemas.openxmlformats.org/officeDocument/2006/relationships/hyperlink" Target="https://www.facebook.com/events/370166327017586/" TargetMode="External"/><Relationship Id="rId924" Type="http://schemas.openxmlformats.org/officeDocument/2006/relationships/hyperlink" Target="https://www.facebook.com/events/370166327017586/" TargetMode="External"/><Relationship Id="rId923" Type="http://schemas.openxmlformats.org/officeDocument/2006/relationships/hyperlink" Target="https://twitter.com/nowisgood44/status/1149881051004755968" TargetMode="External"/><Relationship Id="rId922" Type="http://schemas.openxmlformats.org/officeDocument/2006/relationships/hyperlink" Target="https://twitter.com/nowisgood44/status/1149857272866230272" TargetMode="External"/><Relationship Id="rId1630" Type="http://schemas.openxmlformats.org/officeDocument/2006/relationships/hyperlink" Target="https://www.facebook.com/StLukesVancouver/?eid=ARCq61a58DbBmV70-lCF-NilAn9i7rITEeTyzEAr8uZteSrgrLVdzw4tgAPsZUEHG0M_KTqGq39Vwv8G" TargetMode="External"/><Relationship Id="rId1620" Type="http://schemas.openxmlformats.org/officeDocument/2006/relationships/hyperlink" Target="https://www.facebook.com/events/412830499314047/" TargetMode="External"/><Relationship Id="rId1621" Type="http://schemas.openxmlformats.org/officeDocument/2006/relationships/hyperlink" Target="https://www.facebook.com/events/322624318678799/" TargetMode="External"/><Relationship Id="rId1622" Type="http://schemas.openxmlformats.org/officeDocument/2006/relationships/hyperlink" Target="https://www.facebook.com/events/322624318678799/" TargetMode="External"/><Relationship Id="rId1623" Type="http://schemas.openxmlformats.org/officeDocument/2006/relationships/hyperlink" Target="https://twitter.com/MissTips/status/1150184077510750209" TargetMode="External"/><Relationship Id="rId1624" Type="http://schemas.openxmlformats.org/officeDocument/2006/relationships/hyperlink" Target="https://www.facebook.com/events/447086672555928/" TargetMode="External"/><Relationship Id="rId1625" Type="http://schemas.openxmlformats.org/officeDocument/2006/relationships/hyperlink" Target="https://www.facebook.com/events/447086672555928/" TargetMode="External"/><Relationship Id="rId1626" Type="http://schemas.openxmlformats.org/officeDocument/2006/relationships/hyperlink" Target="https://www.facebook.com/faithpresvv/?eid=ARCbY0O_rurJrzjmEoFCt5zevRjM1k8AkkWaUn9qbHWIkY1B1lkvneZY1nuz5bH8acmsT-ZJ9It2RuEa" TargetMode="External"/><Relationship Id="rId1627" Type="http://schemas.openxmlformats.org/officeDocument/2006/relationships/hyperlink" Target="https://www.facebook.com/events/682325548874470/?ti=icl" TargetMode="External"/><Relationship Id="rId918" Type="http://schemas.openxmlformats.org/officeDocument/2006/relationships/hyperlink" Target="https://www.facebook.com/events/348688542432330/" TargetMode="External"/><Relationship Id="rId1628" Type="http://schemas.openxmlformats.org/officeDocument/2006/relationships/hyperlink" Target="https://www.facebook.com/lightsforlibertyvv/?eid=ARAjBKAG6wEjCAF-2nR1vFzF23cvEYpgG8YkWUfKJl0Hp2MxuA4xDH5q5Wjx101o16pNIb8-8Pnge0WJ" TargetMode="External"/><Relationship Id="rId917" Type="http://schemas.openxmlformats.org/officeDocument/2006/relationships/hyperlink" Target="https://www.facebook.com/events/348688542432330/" TargetMode="External"/><Relationship Id="rId1629" Type="http://schemas.openxmlformats.org/officeDocument/2006/relationships/hyperlink" Target="https://www.facebook.com/events/447086672555928/" TargetMode="External"/><Relationship Id="rId916" Type="http://schemas.openxmlformats.org/officeDocument/2006/relationships/hyperlink" Target="https://www.ocregister.com/2019/07/12/thousands-protest-immigrant-detention-centers-at-lights-for-liberty-vigils-in-southern-california/amp/" TargetMode="External"/><Relationship Id="rId915" Type="http://schemas.openxmlformats.org/officeDocument/2006/relationships/hyperlink" Target="https://twitter.com/susankitchens/status/1149967569312337920" TargetMode="External"/><Relationship Id="rId919" Type="http://schemas.openxmlformats.org/officeDocument/2006/relationships/hyperlink" Target="https://twitter.com/maryel1084/status/1149932644592803840" TargetMode="External"/><Relationship Id="rId910" Type="http://schemas.openxmlformats.org/officeDocument/2006/relationships/hyperlink" Target="https://www.news-journal.com/news/county/gregg/local-democrats-protest-treatment-of-children-migrants-at-southern-border/article_fa0ba574-a513-11e9-ab90-9f427f35d6de.html" TargetMode="External"/><Relationship Id="rId914" Type="http://schemas.openxmlformats.org/officeDocument/2006/relationships/hyperlink" Target="https://www.facebook.com/events/451670135678048/" TargetMode="External"/><Relationship Id="rId913" Type="http://schemas.openxmlformats.org/officeDocument/2006/relationships/hyperlink" Target="https://www.facebook.com/events/451670135678048/" TargetMode="External"/><Relationship Id="rId912" Type="http://schemas.openxmlformats.org/officeDocument/2006/relationships/hyperlink" Target="https://www.facebook.com/events/551876425346058/" TargetMode="External"/><Relationship Id="rId911" Type="http://schemas.openxmlformats.org/officeDocument/2006/relationships/hyperlink" Target="https://www.facebook.com/events/551876425346058/" TargetMode="External"/><Relationship Id="rId1213" Type="http://schemas.openxmlformats.org/officeDocument/2006/relationships/hyperlink" Target="https://twitter.com/SteveNewman70/status/1149797480613273601" TargetMode="External"/><Relationship Id="rId1697" Type="http://schemas.openxmlformats.org/officeDocument/2006/relationships/hyperlink" Target="https://www.facebook.com/events/2666812356670562/" TargetMode="External"/><Relationship Id="rId1214" Type="http://schemas.openxmlformats.org/officeDocument/2006/relationships/hyperlink" Target="https://www.facebook.com/events/337357837164655/" TargetMode="External"/><Relationship Id="rId1698" Type="http://schemas.openxmlformats.org/officeDocument/2006/relationships/hyperlink" Target="https://www.facebook.com/events/2666812356670562/" TargetMode="External"/><Relationship Id="rId1215" Type="http://schemas.openxmlformats.org/officeDocument/2006/relationships/hyperlink" Target="https://www.facebook.com/events/337357837164655/" TargetMode="External"/><Relationship Id="rId1699" Type="http://schemas.openxmlformats.org/officeDocument/2006/relationships/hyperlink" Target="https://www.baltimoresun.com/maryland/carroll/news/cc-carroll-immigration-rally-20190713-h44tcrmzxzgnzgi4nzkdk73ccq-story.html" TargetMode="External"/><Relationship Id="rId1216" Type="http://schemas.openxmlformats.org/officeDocument/2006/relationships/hyperlink" Target="https://www.azcentral.com/story/news/local/phoenix-traffic/2019/07/12/protest-against-ice-roundups-spills-into-streets-phoenix/1720694001/" TargetMode="External"/><Relationship Id="rId1217" Type="http://schemas.openxmlformats.org/officeDocument/2006/relationships/hyperlink" Target="https://apnews.com/18362110fff74288a744c3edd75dd777" TargetMode="External"/><Relationship Id="rId1218" Type="http://schemas.openxmlformats.org/officeDocument/2006/relationships/hyperlink" Target="https://www.facebook.com/events/456980321533242/" TargetMode="External"/><Relationship Id="rId1219" Type="http://schemas.openxmlformats.org/officeDocument/2006/relationships/hyperlink" Target="https://www.facebook.com/events/456980321533242/" TargetMode="External"/><Relationship Id="rId866" Type="http://schemas.openxmlformats.org/officeDocument/2006/relationships/hyperlink" Target="https://www.facebook.com/events/365260590849433" TargetMode="External"/><Relationship Id="rId865" Type="http://schemas.openxmlformats.org/officeDocument/2006/relationships/hyperlink" Target="https://www.facebook.com/events/365260590849433" TargetMode="External"/><Relationship Id="rId864" Type="http://schemas.openxmlformats.org/officeDocument/2006/relationships/hyperlink" Target="https://www2.ljworld.com/news/general-news/2019/jul/12/at-rally-hundreds-call-on-local-leaders-to-make-lawrence-a-sanctuary-city/" TargetMode="External"/><Relationship Id="rId863" Type="http://schemas.openxmlformats.org/officeDocument/2006/relationships/hyperlink" Target="https://www.facebook.com/events/360120314648132/" TargetMode="External"/><Relationship Id="rId869" Type="http://schemas.openxmlformats.org/officeDocument/2006/relationships/hyperlink" Target="https://www.facebook.com/events/393956027875428/" TargetMode="External"/><Relationship Id="rId868" Type="http://schemas.openxmlformats.org/officeDocument/2006/relationships/hyperlink" Target="https://www.facebook.com/events/316082059342741/" TargetMode="External"/><Relationship Id="rId867" Type="http://schemas.openxmlformats.org/officeDocument/2006/relationships/hyperlink" Target="https://www.facebook.com/events/316082059342741/" TargetMode="External"/><Relationship Id="rId1690" Type="http://schemas.openxmlformats.org/officeDocument/2006/relationships/hyperlink" Target="https://www.facebook.com/events/2336133393120718/" TargetMode="External"/><Relationship Id="rId1691" Type="http://schemas.openxmlformats.org/officeDocument/2006/relationships/hyperlink" Target="https://www.facebook.com/events/united-methodist-church-of-west-chester/concert-and-vigil-for-humanity-end-the-caging-of-kids/651642865302343/" TargetMode="External"/><Relationship Id="rId1692" Type="http://schemas.openxmlformats.org/officeDocument/2006/relationships/hyperlink" Target="https://www.facebook.com/events/united-methodist-church-of-west-chester/concert-and-vigil-for-humanity-end-the-caging-of-kids/651642865302343/" TargetMode="External"/><Relationship Id="rId862" Type="http://schemas.openxmlformats.org/officeDocument/2006/relationships/hyperlink" Target="https://www.facebook.com/events/360120314648132/" TargetMode="External"/><Relationship Id="rId1693" Type="http://schemas.openxmlformats.org/officeDocument/2006/relationships/hyperlink" Target="https://www.facebook.com/events/2159132997497937/" TargetMode="External"/><Relationship Id="rId861" Type="http://schemas.openxmlformats.org/officeDocument/2006/relationships/hyperlink" Target="https://www.reviewjournal.com/local/las-vegas-protesters-join-nationwide-outcry-against-detention-centers-1719710/" TargetMode="External"/><Relationship Id="rId1210" Type="http://schemas.openxmlformats.org/officeDocument/2006/relationships/hyperlink" Target="https://www.facebook.com/events/2341690896106563/" TargetMode="External"/><Relationship Id="rId1694" Type="http://schemas.openxmlformats.org/officeDocument/2006/relationships/hyperlink" Target="https://www.facebook.com/events/2159132997497937/" TargetMode="External"/><Relationship Id="rId860" Type="http://schemas.openxmlformats.org/officeDocument/2006/relationships/hyperlink" Target="https://www.facebook.com/events/438300946753691/" TargetMode="External"/><Relationship Id="rId1211" Type="http://schemas.openxmlformats.org/officeDocument/2006/relationships/hyperlink" Target="https://www.facebook.com/events/2341690896106563/" TargetMode="External"/><Relationship Id="rId1695" Type="http://schemas.openxmlformats.org/officeDocument/2006/relationships/hyperlink" Target="https://twitter.com/ryjhendrickson/status/1149803732399546368" TargetMode="External"/><Relationship Id="rId1212" Type="http://schemas.openxmlformats.org/officeDocument/2006/relationships/hyperlink" Target="https://twitter.com/suthecoder/status/1149793287009636355" TargetMode="External"/><Relationship Id="rId1696" Type="http://schemas.openxmlformats.org/officeDocument/2006/relationships/hyperlink" Target="https://twitter.com/ryjhendrickson/status/1149810837567234049" TargetMode="External"/><Relationship Id="rId1202" Type="http://schemas.openxmlformats.org/officeDocument/2006/relationships/hyperlink" Target="https://www.facebook.com/events/2374453912575474/" TargetMode="External"/><Relationship Id="rId1686" Type="http://schemas.openxmlformats.org/officeDocument/2006/relationships/hyperlink" Target="https://www.facebook.com/events/2218861164848587/" TargetMode="External"/><Relationship Id="rId1203" Type="http://schemas.openxmlformats.org/officeDocument/2006/relationships/hyperlink" Target="https://www.facebook.com/LightsforLibertyPetoskeyMichigan/?eid=ARDJr-Sm5SuXNCgnKUCLrqIOcyxZ8DROAfUTPmt8gUxDrK2gfPEClhwY2rCRfQh2WpHwEG5Ivb7eAn2E" TargetMode="External"/><Relationship Id="rId1687" Type="http://schemas.openxmlformats.org/officeDocument/2006/relationships/hyperlink" Target="https://www.facebook.com/events/2218861164848587/" TargetMode="External"/><Relationship Id="rId1204" Type="http://schemas.openxmlformats.org/officeDocument/2006/relationships/hyperlink" Target="https://www.facebook.com/events/2374453912575474/" TargetMode="External"/><Relationship Id="rId1688" Type="http://schemas.openxmlformats.org/officeDocument/2006/relationships/hyperlink" Target="https://westseattleblog.com/2019/07/west-seattle-scene-lights-for-liberty-vigil-at-alki/" TargetMode="External"/><Relationship Id="rId1205" Type="http://schemas.openxmlformats.org/officeDocument/2006/relationships/hyperlink" Target="https://www.facebook.com/pages/12th-St-Arch-St/176684772343750?eid=ARCy-1aFxFkJMsPHvIIqrU66ewS4otaOw29M7bsw_LpuWSoTFwqxyjnKNJ9UxEffT0AbyioOIgh0cgDk" TargetMode="External"/><Relationship Id="rId1689" Type="http://schemas.openxmlformats.org/officeDocument/2006/relationships/hyperlink" Target="https://www.facebook.com/events/2336133393120718/" TargetMode="External"/><Relationship Id="rId1206" Type="http://schemas.openxmlformats.org/officeDocument/2006/relationships/hyperlink" Target="https://www.facebook.com/events/1055237468200073/" TargetMode="External"/><Relationship Id="rId1207" Type="http://schemas.openxmlformats.org/officeDocument/2006/relationships/hyperlink" Target="https://www.facebook.com/events/1055237468200073/" TargetMode="External"/><Relationship Id="rId1208" Type="http://schemas.openxmlformats.org/officeDocument/2006/relationships/hyperlink" Target="https://www.inquirer.com/news/lights-for-liberty-protest-trump-immigration-raids-philadelphia-20190712.html" TargetMode="External"/><Relationship Id="rId1209" Type="http://schemas.openxmlformats.org/officeDocument/2006/relationships/hyperlink" Target="https://billypenn.com/2019/07/12/lights-for-liberty-protest-in-philly-draws-hundreds-rallying-against-ice-raids-border-camps/" TargetMode="External"/><Relationship Id="rId855" Type="http://schemas.openxmlformats.org/officeDocument/2006/relationships/hyperlink" Target="https://www.facebook.com/events/1218144618353365/" TargetMode="External"/><Relationship Id="rId854" Type="http://schemas.openxmlformats.org/officeDocument/2006/relationships/hyperlink" Target="https://www.facebook.com/events/1218144618353365/" TargetMode="External"/><Relationship Id="rId853" Type="http://schemas.openxmlformats.org/officeDocument/2006/relationships/hyperlink" Target="https://www.facebook.com/events/492814854872061/" TargetMode="External"/><Relationship Id="rId852" Type="http://schemas.openxmlformats.org/officeDocument/2006/relationships/hyperlink" Target="https://www.facebook.com/events/492814854872061/" TargetMode="External"/><Relationship Id="rId859" Type="http://schemas.openxmlformats.org/officeDocument/2006/relationships/hyperlink" Target="https://www.facebook.com/events/438300946753691/" TargetMode="External"/><Relationship Id="rId858" Type="http://schemas.openxmlformats.org/officeDocument/2006/relationships/hyperlink" Target="https://www.lansingstatejournal.com/story/news/local/2019/07/12/michigan-capitol-protest-detention-camps-lights-for-liberty/1717650001/" TargetMode="External"/><Relationship Id="rId857" Type="http://schemas.openxmlformats.org/officeDocument/2006/relationships/hyperlink" Target="https://www.facebook.com/events/686891618436595/" TargetMode="External"/><Relationship Id="rId856" Type="http://schemas.openxmlformats.org/officeDocument/2006/relationships/hyperlink" Target="https://www.facebook.com/events/686891618436595/" TargetMode="External"/><Relationship Id="rId1680" Type="http://schemas.openxmlformats.org/officeDocument/2006/relationships/hyperlink" Target="https://www.facebook.com/events/2122615598031474/" TargetMode="External"/><Relationship Id="rId1681" Type="http://schemas.openxmlformats.org/officeDocument/2006/relationships/hyperlink" Target="https://www.facebook.com/Indivisible-Wenatchee-218287535301505/?eid=ARDhvwLolYeE7a0FZ64MNUy5FiVKqZWS0zvRn2fOvdb5Wq7DNGpp6cZUeBQIYfK6OUiqMqkG4T7QnZnD" TargetMode="External"/><Relationship Id="rId851" Type="http://schemas.openxmlformats.org/officeDocument/2006/relationships/hyperlink" Target="https://www.record-bee.com/2019/07/12/2864448/" TargetMode="External"/><Relationship Id="rId1682" Type="http://schemas.openxmlformats.org/officeDocument/2006/relationships/hyperlink" Target="https://www.facebook.com/events/2122615598031474/" TargetMode="External"/><Relationship Id="rId850" Type="http://schemas.openxmlformats.org/officeDocument/2006/relationships/hyperlink" Target="https://www.facebook.com/events/341483309881530/" TargetMode="External"/><Relationship Id="rId1683" Type="http://schemas.openxmlformats.org/officeDocument/2006/relationships/hyperlink" Target="https://www.facebook.com/events/456866564874110/" TargetMode="External"/><Relationship Id="rId1200" Type="http://schemas.openxmlformats.org/officeDocument/2006/relationships/hyperlink" Target="https://www.sentinelsource.com/news/local/candidate-o-rourke-joins-protest-aimed-at-treatment-of-immigrants/article_7e699d5c-fd2f-53d0-a7c8-82c2571b3952.html" TargetMode="External"/><Relationship Id="rId1684" Type="http://schemas.openxmlformats.org/officeDocument/2006/relationships/hyperlink" Target="https://www.facebook.com/Lights-for-Liberty-West-Hartford-2240187586243551/?eid=ARAfrT9nzzYEA-Tsr0ZSD_roGL4l9tl8vJih8-h2n2p0Qds_O0FB1rMhSKvhIWlmJyxgTjyPURz_C1OJ" TargetMode="External"/><Relationship Id="rId1201" Type="http://schemas.openxmlformats.org/officeDocument/2006/relationships/hyperlink" Target="https://www.sentinelsource.com/news/local/candidate-o-rourke-to-attend-protest-rally-in-region-friday/article_4e7ca12b-a305-57e6-983d-6f449d10d286.html" TargetMode="External"/><Relationship Id="rId1685" Type="http://schemas.openxmlformats.org/officeDocument/2006/relationships/hyperlink" Target="https://www.facebook.com/events/456866564874110/" TargetMode="External"/><Relationship Id="rId1235" Type="http://schemas.openxmlformats.org/officeDocument/2006/relationships/hyperlink" Target="https://www.facebook.com/events/2345085288904554/" TargetMode="External"/><Relationship Id="rId1236" Type="http://schemas.openxmlformats.org/officeDocument/2006/relationships/hyperlink" Target="https://www.facebook.com/events/2345085288904554/" TargetMode="External"/><Relationship Id="rId1237" Type="http://schemas.openxmlformats.org/officeDocument/2006/relationships/hyperlink" Target="https://www.facebook.com/events/2395648537167513/" TargetMode="External"/><Relationship Id="rId1238" Type="http://schemas.openxmlformats.org/officeDocument/2006/relationships/hyperlink" Target="https://www.facebook.com/events/2395648537167513/" TargetMode="External"/><Relationship Id="rId1239" Type="http://schemas.openxmlformats.org/officeDocument/2006/relationships/hyperlink" Target="https://www.localnews8.com/news/pocatello-hosting-sole-lights-for-liberty-vigil-in-idaho/1094777192" TargetMode="External"/><Relationship Id="rId409" Type="http://schemas.openxmlformats.org/officeDocument/2006/relationships/hyperlink" Target="https://www.facebook.com/events/380294752606187/" TargetMode="External"/><Relationship Id="rId404" Type="http://schemas.openxmlformats.org/officeDocument/2006/relationships/hyperlink" Target="https://twitter.com/NoToPlutocracy/status/1149874447744212993" TargetMode="External"/><Relationship Id="rId888" Type="http://schemas.openxmlformats.org/officeDocument/2006/relationships/hyperlink" Target="https://www.facebook.com/events/520843078491887/" TargetMode="External"/><Relationship Id="rId403" Type="http://schemas.openxmlformats.org/officeDocument/2006/relationships/hyperlink" Target="https://www.facebook.com/events/342218806460868/" TargetMode="External"/><Relationship Id="rId887" Type="http://schemas.openxmlformats.org/officeDocument/2006/relationships/hyperlink" Target="https://www.facebook.com/events/2616040825093877/" TargetMode="External"/><Relationship Id="rId402" Type="http://schemas.openxmlformats.org/officeDocument/2006/relationships/hyperlink" Target="https://www.facebook.com/events/342218806460868/" TargetMode="External"/><Relationship Id="rId886" Type="http://schemas.openxmlformats.org/officeDocument/2006/relationships/hyperlink" Target="https://www.facebook.com/events/2616040825093877/" TargetMode="External"/><Relationship Id="rId401" Type="http://schemas.openxmlformats.org/officeDocument/2006/relationships/hyperlink" Target="https://www.desmoinesregister.com/story/news/local/2019/07/12/iowans-gather-polk-county-jail-protest-conditions-faced-migrants/1717403001/" TargetMode="External"/><Relationship Id="rId885" Type="http://schemas.openxmlformats.org/officeDocument/2006/relationships/hyperlink" Target="https://twitter.com/GeorgeW22052615/status/1149859360618831874" TargetMode="External"/><Relationship Id="rId408" Type="http://schemas.openxmlformats.org/officeDocument/2006/relationships/hyperlink" Target="https://www.facebook.com/events/1280089368825868/" TargetMode="External"/><Relationship Id="rId407" Type="http://schemas.openxmlformats.org/officeDocument/2006/relationships/hyperlink" Target="https://www.facebook.com/events/1280089368825868/" TargetMode="External"/><Relationship Id="rId406" Type="http://schemas.openxmlformats.org/officeDocument/2006/relationships/hyperlink" Target="https://www.facebook.com/events/843431466043200/" TargetMode="External"/><Relationship Id="rId405" Type="http://schemas.openxmlformats.org/officeDocument/2006/relationships/hyperlink" Target="https://www.facebook.com/events/843431466043200/" TargetMode="External"/><Relationship Id="rId889" Type="http://schemas.openxmlformats.org/officeDocument/2006/relationships/hyperlink" Target="https://www.facebook.com/events/520843078491887/" TargetMode="External"/><Relationship Id="rId880" Type="http://schemas.openxmlformats.org/officeDocument/2006/relationships/hyperlink" Target="https://www.facebook.com/events/2374094399582044/" TargetMode="External"/><Relationship Id="rId1230" Type="http://schemas.openxmlformats.org/officeDocument/2006/relationships/hyperlink" Target="https://www.facebook.com/events/513518682519811/" TargetMode="External"/><Relationship Id="rId400" Type="http://schemas.openxmlformats.org/officeDocument/2006/relationships/hyperlink" Target="https://www.facebook.com/events/1571829372953169/" TargetMode="External"/><Relationship Id="rId884" Type="http://schemas.openxmlformats.org/officeDocument/2006/relationships/hyperlink" Target="https://www.facebook.com/events/372823813417523/" TargetMode="External"/><Relationship Id="rId1231" Type="http://schemas.openxmlformats.org/officeDocument/2006/relationships/hyperlink" Target="https://www.facebook.com/events/513518682519811/" TargetMode="External"/><Relationship Id="rId883" Type="http://schemas.openxmlformats.org/officeDocument/2006/relationships/hyperlink" Target="https://www.facebook.com/events/372823813417523/" TargetMode="External"/><Relationship Id="rId1232" Type="http://schemas.openxmlformats.org/officeDocument/2006/relationships/hyperlink" Target="https://twitter.com/roadieric/status/1149896554385424384" TargetMode="External"/><Relationship Id="rId882" Type="http://schemas.openxmlformats.org/officeDocument/2006/relationships/hyperlink" Target="https://www.wkyt.com/content/news/Lexington-joins-cities-across-US-for-Lights-for-Liberty-rally-512670621.html" TargetMode="External"/><Relationship Id="rId1233" Type="http://schemas.openxmlformats.org/officeDocument/2006/relationships/hyperlink" Target="https://www.facebook.com/events/pleasantville-ny-gazebo-and-sidewalk-along-metro-north/lights-for-liberty/351526875747304/" TargetMode="External"/><Relationship Id="rId881" Type="http://schemas.openxmlformats.org/officeDocument/2006/relationships/hyperlink" Target="https://twitter.com/alias_any/status/1149914286313132033" TargetMode="External"/><Relationship Id="rId1234" Type="http://schemas.openxmlformats.org/officeDocument/2006/relationships/hyperlink" Target="https://www.facebook.com/events/pleasantville-ny-gazebo-and-sidewalk-along-metro-north/lights-for-liberty/351526875747304/" TargetMode="External"/><Relationship Id="rId1224" Type="http://schemas.openxmlformats.org/officeDocument/2006/relationships/hyperlink" Target="https://www.koamnewsnow.com/news/pittsburg-protesters-participate-in-lights-for-liberty-awareness-campaign-to-end-migrant-camps/1094787604" TargetMode="External"/><Relationship Id="rId1225" Type="http://schemas.openxmlformats.org/officeDocument/2006/relationships/hyperlink" Target="https://www.facebook.com/events/449062409262330/" TargetMode="External"/><Relationship Id="rId1226" Type="http://schemas.openxmlformats.org/officeDocument/2006/relationships/hyperlink" Target="https://www.facebook.com/events/449062409262330/?active_tab=discussion" TargetMode="External"/><Relationship Id="rId1227" Type="http://schemas.openxmlformats.org/officeDocument/2006/relationships/hyperlink" Target="https://www.facebook.com/events/382152805748506/" TargetMode="External"/><Relationship Id="rId1228" Type="http://schemas.openxmlformats.org/officeDocument/2006/relationships/hyperlink" Target="https://www.facebook.com/events/382152805748506/" TargetMode="External"/><Relationship Id="rId1229" Type="http://schemas.openxmlformats.org/officeDocument/2006/relationships/hyperlink" Target="https://www.berkshireeagle.com/stories/photos-lights-for-liberty-vigil-in-pittsfield,579396" TargetMode="External"/><Relationship Id="rId877" Type="http://schemas.openxmlformats.org/officeDocument/2006/relationships/hyperlink" Target="https://www.facebook.com/events/2271046596480253/?active_tab=about" TargetMode="External"/><Relationship Id="rId876" Type="http://schemas.openxmlformats.org/officeDocument/2006/relationships/hyperlink" Target="https://www.facebook.com/events/340978409912167/" TargetMode="External"/><Relationship Id="rId875" Type="http://schemas.openxmlformats.org/officeDocument/2006/relationships/hyperlink" Target="https://www.facebook.com/events/340978409912167/" TargetMode="External"/><Relationship Id="rId874" Type="http://schemas.openxmlformats.org/officeDocument/2006/relationships/hyperlink" Target="https://www.facebook.com/BeaverMemorialChurch/?eid=ARDOFE9y_WnZdp6KxaEkown-_DxfKZeqDyKrLmeEQVBQpFjSUSB9FB5_FN0LOodOAF798VFu5thuDCGA" TargetMode="External"/><Relationship Id="rId879" Type="http://schemas.openxmlformats.org/officeDocument/2006/relationships/hyperlink" Target="https://www.facebook.com/events/2374094399582044/" TargetMode="External"/><Relationship Id="rId878" Type="http://schemas.openxmlformats.org/officeDocument/2006/relationships/hyperlink" Target="https://www.facebook.com/events/2271046596480253/?active_tab=about" TargetMode="External"/><Relationship Id="rId873" Type="http://schemas.openxmlformats.org/officeDocument/2006/relationships/hyperlink" Target="https://www.facebook.com/events/749657358787189/" TargetMode="External"/><Relationship Id="rId1220" Type="http://schemas.openxmlformats.org/officeDocument/2006/relationships/hyperlink" Target="https://www.facebook.com/events/411740356097933/" TargetMode="External"/><Relationship Id="rId872" Type="http://schemas.openxmlformats.org/officeDocument/2006/relationships/hyperlink" Target="https://www.facebook.com/events/749657358787189/" TargetMode="External"/><Relationship Id="rId1221" Type="http://schemas.openxmlformats.org/officeDocument/2006/relationships/hyperlink" Target="https://www.facebook.com/events/411740356097933/" TargetMode="External"/><Relationship Id="rId871" Type="http://schemas.openxmlformats.org/officeDocument/2006/relationships/hyperlink" Target="https://www.penncapital-star.com/civil-rights-social-justice/on-the-eve-of-trumps-immigration-raids-protesters-call-for-shutdown-of-berks-family-detention-center/" TargetMode="External"/><Relationship Id="rId1222" Type="http://schemas.openxmlformats.org/officeDocument/2006/relationships/hyperlink" Target="https://www.facebook.com/events/465512890874584/" TargetMode="External"/><Relationship Id="rId870" Type="http://schemas.openxmlformats.org/officeDocument/2006/relationships/hyperlink" Target="https://www.facebook.com/events/2424845757577449/" TargetMode="External"/><Relationship Id="rId1223" Type="http://schemas.openxmlformats.org/officeDocument/2006/relationships/hyperlink" Target="https://www.facebook.com/events/465512890874584/" TargetMode="External"/><Relationship Id="rId1653" Type="http://schemas.openxmlformats.org/officeDocument/2006/relationships/hyperlink" Target="https://www.facebook.com/events/2348103232124148/" TargetMode="External"/><Relationship Id="rId1654" Type="http://schemas.openxmlformats.org/officeDocument/2006/relationships/hyperlink" Target="https://www.facebook.com/events/669013916843882/?active_tab=about" TargetMode="External"/><Relationship Id="rId1655" Type="http://schemas.openxmlformats.org/officeDocument/2006/relationships/hyperlink" Target="https://www.facebook.com/events/669013916843882/?active_tab=about" TargetMode="External"/><Relationship Id="rId1656" Type="http://schemas.openxmlformats.org/officeDocument/2006/relationships/hyperlink" Target="https://twitter.com/AwkwardCeleb/status/1149841915585732622" TargetMode="External"/><Relationship Id="rId1657" Type="http://schemas.openxmlformats.org/officeDocument/2006/relationships/hyperlink" Target="https://twitter.com/AwkwardCeleb/status/1150054817412407297" TargetMode="External"/><Relationship Id="rId1658" Type="http://schemas.openxmlformats.org/officeDocument/2006/relationships/hyperlink" Target="https://www.facebook.com/events/448761825701668/" TargetMode="External"/><Relationship Id="rId1659" Type="http://schemas.openxmlformats.org/officeDocument/2006/relationships/hyperlink" Target="https://www.facebook.com/events/448761825701668/?" TargetMode="External"/><Relationship Id="rId829" Type="http://schemas.openxmlformats.org/officeDocument/2006/relationships/hyperlink" Target="https://www.kokomotribune.com/news/sol-house-vigil-will-protest-detention-centers-poor-conditions-for/article_abfdca54-9dc7-11e9-b79f-072c027d8141.html" TargetMode="External"/><Relationship Id="rId828" Type="http://schemas.openxmlformats.org/officeDocument/2006/relationships/hyperlink" Target="https://www.knoxnews.com/story/news/2019/07/12/knoxville-rally-denounces-ice-camps-migrant-treatment/1713419001/" TargetMode="External"/><Relationship Id="rId827" Type="http://schemas.openxmlformats.org/officeDocument/2006/relationships/hyperlink" Target="https://twitter.com/FeministMama73/status/1149859805206667265" TargetMode="External"/><Relationship Id="rId822" Type="http://schemas.openxmlformats.org/officeDocument/2006/relationships/hyperlink" Target="https://www.facebook.com/EliotUnitarianChapel/?eid=ARBJB0JST1ZkwG2T5j7TPwKNwodYQGbLbQWXmB9YBaPh54_QNjR2fcP1Kf_y6PrJQKrJ8vf4Lmwm9CkF" TargetMode="External"/><Relationship Id="rId821" Type="http://schemas.openxmlformats.org/officeDocument/2006/relationships/hyperlink" Target="https://www.facebook.com/EliotUnitarianChapel/?eid=ARBJB0JST1ZkwG2T5j7TPwKNwodYQGbLbQWXmB9YBaPh54_QNjR2fcP1Kf_y6PrJQKrJ8vf4Lmwm9CkF" TargetMode="External"/><Relationship Id="rId820" Type="http://schemas.openxmlformats.org/officeDocument/2006/relationships/hyperlink" Target="https://www.facebook.com/events/2243843585685438/" TargetMode="External"/><Relationship Id="rId826" Type="http://schemas.openxmlformats.org/officeDocument/2006/relationships/hyperlink" Target="https://twitter.com/FeministMama73/status/1149852353174130689" TargetMode="External"/><Relationship Id="rId825" Type="http://schemas.openxmlformats.org/officeDocument/2006/relationships/hyperlink" Target="https://www.facebook.com/events/2321342884773360/" TargetMode="External"/><Relationship Id="rId824" Type="http://schemas.openxmlformats.org/officeDocument/2006/relationships/hyperlink" Target="https://www.facebook.com/events/2321342884773360/" TargetMode="External"/><Relationship Id="rId823" Type="http://schemas.openxmlformats.org/officeDocument/2006/relationships/hyperlink" Target="https://www.facebook.com/events/899320763735450/?" TargetMode="External"/><Relationship Id="rId1650" Type="http://schemas.openxmlformats.org/officeDocument/2006/relationships/hyperlink" Target="https://www.facebook.com/events/660338147748249/" TargetMode="External"/><Relationship Id="rId1651" Type="http://schemas.openxmlformats.org/officeDocument/2006/relationships/hyperlink" Target="https://twitter.com/ECMcLaughlin/status/1150015567786647553" TargetMode="External"/><Relationship Id="rId1652" Type="http://schemas.openxmlformats.org/officeDocument/2006/relationships/hyperlink" Target="https://www.facebook.com/events/2348103232124148/" TargetMode="External"/><Relationship Id="rId1642" Type="http://schemas.openxmlformats.org/officeDocument/2006/relationships/hyperlink" Target="https://www.facebook.com/events/478528039574438/" TargetMode="External"/><Relationship Id="rId1643" Type="http://schemas.openxmlformats.org/officeDocument/2006/relationships/hyperlink" Target="https://www.facebook.com/events/744684002627126/" TargetMode="External"/><Relationship Id="rId1644" Type="http://schemas.openxmlformats.org/officeDocument/2006/relationships/hyperlink" Target="https://www.facebook.com/events/500936847316140/" TargetMode="External"/><Relationship Id="rId1645" Type="http://schemas.openxmlformats.org/officeDocument/2006/relationships/hyperlink" Target="https://www.facebook.com/lights4libertyww/?eid=ARD-rrInJ48f2HEGAuSESP6X_D2yVQG_meWrH-eIFHsTJD-1MyVU87LtOxDGVGEYy382wNoVNY-p3_Im" TargetMode="External"/><Relationship Id="rId1646" Type="http://schemas.openxmlformats.org/officeDocument/2006/relationships/hyperlink" Target="https://www.facebook.com/events/500936847316140/?" TargetMode="External"/><Relationship Id="rId1647" Type="http://schemas.openxmlformats.org/officeDocument/2006/relationships/hyperlink" Target="https://www.facebook.com/events/2256541297746004/" TargetMode="External"/><Relationship Id="rId1648" Type="http://schemas.openxmlformats.org/officeDocument/2006/relationships/hyperlink" Target="https://www.facebook.com/events/2256541297746004/" TargetMode="External"/><Relationship Id="rId1649" Type="http://schemas.openxmlformats.org/officeDocument/2006/relationships/hyperlink" Target="https://www.facebook.com/events/660338147748249/" TargetMode="External"/><Relationship Id="rId819" Type="http://schemas.openxmlformats.org/officeDocument/2006/relationships/hyperlink" Target="https://www.facebook.com/kolaminw/?eid=ARBvfLdATwgjteFt-c1w-KNzYqOxWQsIgdQmoz9RijwQ0JFXAnQfpl4Pn0lXstjq4eTv_hJYGNb-Vp_U" TargetMode="External"/><Relationship Id="rId818" Type="http://schemas.openxmlformats.org/officeDocument/2006/relationships/hyperlink" Target="https://www.facebook.com/events/2243843585685438/" TargetMode="External"/><Relationship Id="rId817" Type="http://schemas.openxmlformats.org/officeDocument/2006/relationships/hyperlink" Target="https://www.facebook.com/events/330459151211836/" TargetMode="External"/><Relationship Id="rId816" Type="http://schemas.openxmlformats.org/officeDocument/2006/relationships/hyperlink" Target="https://www.facebook.com/events/330459151211836/" TargetMode="External"/><Relationship Id="rId811" Type="http://schemas.openxmlformats.org/officeDocument/2006/relationships/hyperlink" Target="https://www.facebook.com/events/2453197404899797/" TargetMode="External"/><Relationship Id="rId810" Type="http://schemas.openxmlformats.org/officeDocument/2006/relationships/hyperlink" Target="https://www.facebook.com/events/709219472863477/" TargetMode="External"/><Relationship Id="rId815" Type="http://schemas.openxmlformats.org/officeDocument/2006/relationships/hyperlink" Target="https://twitter.com/IndivisibleCD4/status/1150046755292995584" TargetMode="External"/><Relationship Id="rId814" Type="http://schemas.openxmlformats.org/officeDocument/2006/relationships/hyperlink" Target="https://www.facebook.com/events/449761928934563/" TargetMode="External"/><Relationship Id="rId813" Type="http://schemas.openxmlformats.org/officeDocument/2006/relationships/hyperlink" Target="https://www.facebook.com/events/449761928934563/" TargetMode="External"/><Relationship Id="rId812" Type="http://schemas.openxmlformats.org/officeDocument/2006/relationships/hyperlink" Target="https://www.facebook.com/events/2453197404899797/" TargetMode="External"/><Relationship Id="rId1640" Type="http://schemas.openxmlformats.org/officeDocument/2006/relationships/hyperlink" Target="https://www.facebook.com/events/478528039574438/" TargetMode="External"/><Relationship Id="rId1641" Type="http://schemas.openxmlformats.org/officeDocument/2006/relationships/hyperlink" Target="https://www.facebook.com/northwoods.progressives/?eid=ARCGrL7-eOl_0C80OO7pdCJSRACkM9YuOnMChK07gp20-JlHiG2sAhIdHflpf-xR0x8IF8JVQHd4KTTO" TargetMode="External"/><Relationship Id="rId1675" Type="http://schemas.openxmlformats.org/officeDocument/2006/relationships/hyperlink" Target="https://www.facebook.com/events/329777121285050/" TargetMode="External"/><Relationship Id="rId1676" Type="http://schemas.openxmlformats.org/officeDocument/2006/relationships/hyperlink" Target="https://www.facebook.com/events/329777121285050/?" TargetMode="External"/><Relationship Id="rId1677" Type="http://schemas.openxmlformats.org/officeDocument/2006/relationships/hyperlink" Target="https://www.weatherforddemocrat.com/news/local_news/lights-for-liberty-vigil-draws-people-to-protest-migrant-detention/article_5b119efa-dc5b-5b03-961a-06e90209f9ec.html" TargetMode="External"/><Relationship Id="rId1678" Type="http://schemas.openxmlformats.org/officeDocument/2006/relationships/hyperlink" Target="https://www.facebook.com/events/2177767665678333/" TargetMode="External"/><Relationship Id="rId1679" Type="http://schemas.openxmlformats.org/officeDocument/2006/relationships/hyperlink" Target="https://www.facebook.com/events/2177767665678333/" TargetMode="External"/><Relationship Id="rId849" Type="http://schemas.openxmlformats.org/officeDocument/2006/relationships/hyperlink" Target="https://www.facebook.com/events/341483309881530/" TargetMode="External"/><Relationship Id="rId844" Type="http://schemas.openxmlformats.org/officeDocument/2006/relationships/hyperlink" Target="https://www.facebook.com/StarNewsGroup08736/posts/10157221366620449?__xts__%5B0%5D=68.ARCsoL9VybZHZqM4-i-UkJm90rjxxn78Z-RLKS0u0BoauxHN9NCUF5i9q0hkrkRE44nOwDTXfEUigfnTSZu1DgfCZGR5Tnj5joeb0gkIG4MaWEweJLakFcWyAIHt-Cz2CEnKirGfIi6Jg4IdxxNp3Ojvh9ZtHWfTyR4jfIbpxgnGe3_xLPJwp06Udztuo2hY6wPCJw3KCNtVH2W0OTt0NFN-eEFTe4yU9Ew1YVe1zgTddGm5pWxWctyFkJPWldCM9wTOCa-NBHvOVObFGE4l9JCJgAdRSenBBONif0F8Vj3vzvoRDGWIecOOjIa6qdgsEPwe4EstkAWnH7MuBzMXzOs9g2PpjmpL-A30S1vm&amp;__tn__=K-R" TargetMode="External"/><Relationship Id="rId843" Type="http://schemas.openxmlformats.org/officeDocument/2006/relationships/hyperlink" Target="https://www.facebook.com/events/408754449729916/" TargetMode="External"/><Relationship Id="rId842" Type="http://schemas.openxmlformats.org/officeDocument/2006/relationships/hyperlink" Target="https://www.facebook.com/events/408754449729916/" TargetMode="External"/><Relationship Id="rId841" Type="http://schemas.openxmlformats.org/officeDocument/2006/relationships/hyperlink" Target="https://twitter.com/kristimvitale/status/1149904012986081281" TargetMode="External"/><Relationship Id="rId848" Type="http://schemas.openxmlformats.org/officeDocument/2006/relationships/hyperlink" Target="https://www.facebook.com/events/2041388212837281/" TargetMode="External"/><Relationship Id="rId847" Type="http://schemas.openxmlformats.org/officeDocument/2006/relationships/hyperlink" Target="https://www.facebook.com/events/2041388212837281/" TargetMode="External"/><Relationship Id="rId846" Type="http://schemas.openxmlformats.org/officeDocument/2006/relationships/hyperlink" Target="https://www.facebook.com/events/439410013306754/" TargetMode="External"/><Relationship Id="rId845" Type="http://schemas.openxmlformats.org/officeDocument/2006/relationships/hyperlink" Target="https://www.facebook.com/events/439410013306754/" TargetMode="External"/><Relationship Id="rId1670" Type="http://schemas.openxmlformats.org/officeDocument/2006/relationships/hyperlink" Target="https://www.facebook.com/events/1395914477222983" TargetMode="External"/><Relationship Id="rId840" Type="http://schemas.openxmlformats.org/officeDocument/2006/relationships/hyperlink" Target="https://www.facebook.com/events/370729190153769/" TargetMode="External"/><Relationship Id="rId1671" Type="http://schemas.openxmlformats.org/officeDocument/2006/relationships/hyperlink" Target="https://www.facebook.com/events/2263846783889646/" TargetMode="External"/><Relationship Id="rId1672" Type="http://schemas.openxmlformats.org/officeDocument/2006/relationships/hyperlink" Target="https://www.facebook.com/events/2263846783889646/" TargetMode="External"/><Relationship Id="rId1673" Type="http://schemas.openxmlformats.org/officeDocument/2006/relationships/hyperlink" Target="https://www.facebook.com/events/635118346997828/" TargetMode="External"/><Relationship Id="rId1674" Type="http://schemas.openxmlformats.org/officeDocument/2006/relationships/hyperlink" Target="https://www.facebook.com/events/635118346997828/" TargetMode="External"/><Relationship Id="rId1664" Type="http://schemas.openxmlformats.org/officeDocument/2006/relationships/hyperlink" Target="https://www.facebook.com/events/436116543896309/" TargetMode="External"/><Relationship Id="rId1665" Type="http://schemas.openxmlformats.org/officeDocument/2006/relationships/hyperlink" Target="https://www.facebook.com/events/436116543896309/" TargetMode="External"/><Relationship Id="rId1666" Type="http://schemas.openxmlformats.org/officeDocument/2006/relationships/hyperlink" Target="https://www.facebook.com/events/2627685370576207/" TargetMode="External"/><Relationship Id="rId1667" Type="http://schemas.openxmlformats.org/officeDocument/2006/relationships/hyperlink" Target="https://www.facebook.com/events/2627685370576207/" TargetMode="External"/><Relationship Id="rId1668" Type="http://schemas.openxmlformats.org/officeDocument/2006/relationships/hyperlink" Target="https://www.wsaw.com/content/news/Local-Rally-hopes-to-shine-light-on-immigration-policy--512667761.html" TargetMode="External"/><Relationship Id="rId1669" Type="http://schemas.openxmlformats.org/officeDocument/2006/relationships/hyperlink" Target="https://www.facebook.com/events/1395914477222983" TargetMode="External"/><Relationship Id="rId839" Type="http://schemas.openxmlformats.org/officeDocument/2006/relationships/hyperlink" Target="https://www.facebook.com/events/370729190153769/" TargetMode="External"/><Relationship Id="rId838" Type="http://schemas.openxmlformats.org/officeDocument/2006/relationships/hyperlink" Target="https://www.facebook.com/events/206434833578844/" TargetMode="External"/><Relationship Id="rId833" Type="http://schemas.openxmlformats.org/officeDocument/2006/relationships/hyperlink" Target="https://twitter.com/FSPAtweets/status/1149893352621522945" TargetMode="External"/><Relationship Id="rId832" Type="http://schemas.openxmlformats.org/officeDocument/2006/relationships/hyperlink" Target="https://twitter.com/FSPAtweets/status/1149879964042502145" TargetMode="External"/><Relationship Id="rId831" Type="http://schemas.openxmlformats.org/officeDocument/2006/relationships/hyperlink" Target="https://www.facebook.com/events/315010909379462/" TargetMode="External"/><Relationship Id="rId830" Type="http://schemas.openxmlformats.org/officeDocument/2006/relationships/hyperlink" Target="https://www.facebook.com/events/315010909379462/" TargetMode="External"/><Relationship Id="rId837" Type="http://schemas.openxmlformats.org/officeDocument/2006/relationships/hyperlink" Target="https://www.facebook.com/events/206434833578844/" TargetMode="External"/><Relationship Id="rId836" Type="http://schemas.openxmlformats.org/officeDocument/2006/relationships/hyperlink" Target="https://www.facebook.com/events/2691018404264744/" TargetMode="External"/><Relationship Id="rId835" Type="http://schemas.openxmlformats.org/officeDocument/2006/relationships/hyperlink" Target="https://www.facebook.com/cairnchristian.church/?eid=ARDoZBEFNCgMdzJbrl5U5bkmAQA-bRT2iwB5Azn4m5BKmwp78jMK4NWPXy_WK4z9WmSkav3flU880NvH" TargetMode="External"/><Relationship Id="rId834" Type="http://schemas.openxmlformats.org/officeDocument/2006/relationships/hyperlink" Target="https://www.facebook.com/events/2691018404264744/" TargetMode="External"/><Relationship Id="rId1660" Type="http://schemas.openxmlformats.org/officeDocument/2006/relationships/hyperlink" Target="https://www.facebook.com/events/324601685087377/" TargetMode="External"/><Relationship Id="rId1661" Type="http://schemas.openxmlformats.org/officeDocument/2006/relationships/hyperlink" Target="https://www.facebook.com/events/324601685087377/" TargetMode="External"/><Relationship Id="rId1662" Type="http://schemas.openxmlformats.org/officeDocument/2006/relationships/hyperlink" Target="https://www.facebook.com/events/489220018490076/" TargetMode="External"/><Relationship Id="rId1663" Type="http://schemas.openxmlformats.org/officeDocument/2006/relationships/hyperlink" Target="https://www.register-pajaronian.com/article/these-are-our-kids-hundreds-gather-to-call-for-the-end-of-detention-centers" TargetMode="External"/><Relationship Id="rId469" Type="http://schemas.openxmlformats.org/officeDocument/2006/relationships/hyperlink" Target="https://www.facebook.com/events/482292239187673/" TargetMode="External"/><Relationship Id="rId468" Type="http://schemas.openxmlformats.org/officeDocument/2006/relationships/hyperlink" Target="https://nam01.safelinks.protection.outlook.com/?url=http%3A%2F%2Fwww.islandssounder.com%2Fnews%2Flocal-speakers-inspire-action-at-local-vigil-protest-of-ice-detainment-camps%2F&amp;data=02%7C01%7Cjeremy.pressman%40uconn.edu%7C048dd03666f240fe86b708d70f13271a%7C17f1a87e2a254eaab9df9d439034b080%7C0%7C0%7C636994447245100335&amp;sdata=bOu8zTOVJ7kSbIjzGrD%2BW9OODUfdK9ZcNa61h1d8nQ8%3D&amp;reserved=0" TargetMode="External"/><Relationship Id="rId467" Type="http://schemas.openxmlformats.org/officeDocument/2006/relationships/hyperlink" Target="https://www.facebook.com/events/446012509568746/" TargetMode="External"/><Relationship Id="rId1290" Type="http://schemas.openxmlformats.org/officeDocument/2006/relationships/hyperlink" Target="https://www.facebook.com/ThePutneyHuddle/?eid=ARDq8jEUC116RdkFUHg_G6OmkbuviBvG63RBIkG3fG_cUpZBYMPOGwzQhXeP5omjZl_ExwHg4yzZYrb3" TargetMode="External"/><Relationship Id="rId1291" Type="http://schemas.openxmlformats.org/officeDocument/2006/relationships/hyperlink" Target="https://www.facebook.com/events/389947684970474/" TargetMode="External"/><Relationship Id="rId1292" Type="http://schemas.openxmlformats.org/officeDocument/2006/relationships/hyperlink" Target="https://twitter.com/MotherT46755269/status/1149919908567719936" TargetMode="External"/><Relationship Id="rId462" Type="http://schemas.openxmlformats.org/officeDocument/2006/relationships/hyperlink" Target="https://www.facebook.com/events/466066037506080/" TargetMode="External"/><Relationship Id="rId1293" Type="http://schemas.openxmlformats.org/officeDocument/2006/relationships/hyperlink" Target="https://www.facebook.com/events/477959629430813/" TargetMode="External"/><Relationship Id="rId461" Type="http://schemas.openxmlformats.org/officeDocument/2006/relationships/hyperlink" Target="https://www.facebook.com/events/466066037506080/" TargetMode="External"/><Relationship Id="rId1294" Type="http://schemas.openxmlformats.org/officeDocument/2006/relationships/hyperlink" Target="https://www.facebook.com/events/477959629430813/" TargetMode="External"/><Relationship Id="rId460" Type="http://schemas.openxmlformats.org/officeDocument/2006/relationships/hyperlink" Target="https://twitter.com/AuntyEnmity/status/1149960284066521088" TargetMode="External"/><Relationship Id="rId1295" Type="http://schemas.openxmlformats.org/officeDocument/2006/relationships/hyperlink" Target="https://abc11.com/politics/hundreds-in-downtown-raleigh-protest-conditions-at-border/5392438/" TargetMode="External"/><Relationship Id="rId1296" Type="http://schemas.openxmlformats.org/officeDocument/2006/relationships/hyperlink" Target="https://www.blackhillsfox.com/content/news/Rapid-City-joins-in-nationwide-protest--512668861.html" TargetMode="External"/><Relationship Id="rId466" Type="http://schemas.openxmlformats.org/officeDocument/2006/relationships/hyperlink" Target="https://www.facebook.com/events/446012509568746/" TargetMode="External"/><Relationship Id="rId1297" Type="http://schemas.openxmlformats.org/officeDocument/2006/relationships/hyperlink" Target="https://www.facebook.com/events/2337049273230922/" TargetMode="External"/><Relationship Id="rId465" Type="http://schemas.openxmlformats.org/officeDocument/2006/relationships/hyperlink" Target="https://www.wfmz.com/news/lehigh-valley/lights-for-liberty-rally-held-in-easton/1094770357" TargetMode="External"/><Relationship Id="rId1298" Type="http://schemas.openxmlformats.org/officeDocument/2006/relationships/hyperlink" Target="https://www.facebook.com/events/2337049273230922/" TargetMode="External"/><Relationship Id="rId464" Type="http://schemas.openxmlformats.org/officeDocument/2006/relationships/hyperlink" Target="https://www.facebook.com/events/2433665990199729/" TargetMode="External"/><Relationship Id="rId1299" Type="http://schemas.openxmlformats.org/officeDocument/2006/relationships/hyperlink" Target="https://www.facebook.com/events/373589210010016" TargetMode="External"/><Relationship Id="rId463" Type="http://schemas.openxmlformats.org/officeDocument/2006/relationships/hyperlink" Target="https://www.facebook.com/events/2433665990199729/" TargetMode="External"/><Relationship Id="rId459" Type="http://schemas.openxmlformats.org/officeDocument/2006/relationships/hyperlink" Target="https://www.facebook.com/events/2045854815526575/" TargetMode="External"/><Relationship Id="rId458" Type="http://schemas.openxmlformats.org/officeDocument/2006/relationships/hyperlink" Target="https://www.facebook.com/events/2045854815526575/" TargetMode="External"/><Relationship Id="rId457" Type="http://schemas.openxmlformats.org/officeDocument/2006/relationships/hyperlink" Target="https://durangoherald.com/articles/285507" TargetMode="External"/><Relationship Id="rId456" Type="http://schemas.openxmlformats.org/officeDocument/2006/relationships/hyperlink" Target="https://www.facebook.com/events/2369578946497027" TargetMode="External"/><Relationship Id="rId1280" Type="http://schemas.openxmlformats.org/officeDocument/2006/relationships/hyperlink" Target="https://www.wpri.com/news/local-news/providence/rhode-islanders-rally-at-state-house-before-planned-ice-raids/" TargetMode="External"/><Relationship Id="rId1281" Type="http://schemas.openxmlformats.org/officeDocument/2006/relationships/hyperlink" Target="https://upriseri.com/2019-07-13-lights-for-liberty/" TargetMode="External"/><Relationship Id="rId451" Type="http://schemas.openxmlformats.org/officeDocument/2006/relationships/hyperlink" Target="https://www.facebook.com/events/936119920053193/" TargetMode="External"/><Relationship Id="rId1282" Type="http://schemas.openxmlformats.org/officeDocument/2006/relationships/hyperlink" Target="https://www.facebook.com/events/382052482515832/" TargetMode="External"/><Relationship Id="rId450" Type="http://schemas.openxmlformats.org/officeDocument/2006/relationships/hyperlink" Target="https://www.facebook.com/events/936119920053193/" TargetMode="External"/><Relationship Id="rId1283" Type="http://schemas.openxmlformats.org/officeDocument/2006/relationships/hyperlink" Target="https://www.facebook.com/events/382052482515832/" TargetMode="External"/><Relationship Id="rId1284" Type="http://schemas.openxmlformats.org/officeDocument/2006/relationships/hyperlink" Target="https://www.facebook.com/events/440387640135427/" TargetMode="External"/><Relationship Id="rId1285" Type="http://schemas.openxmlformats.org/officeDocument/2006/relationships/hyperlink" Target="https://www.facebook.com/events/440387640135427/" TargetMode="External"/><Relationship Id="rId455" Type="http://schemas.openxmlformats.org/officeDocument/2006/relationships/hyperlink" Target="https://www.facebook.com/events/2369578946497027" TargetMode="External"/><Relationship Id="rId1286" Type="http://schemas.openxmlformats.org/officeDocument/2006/relationships/hyperlink" Target="https://www.facebook.com/events/812738869127552/" TargetMode="External"/><Relationship Id="rId454" Type="http://schemas.openxmlformats.org/officeDocument/2006/relationships/hyperlink" Target="https://www.facebook.com/events/578160612711179/" TargetMode="External"/><Relationship Id="rId1287" Type="http://schemas.openxmlformats.org/officeDocument/2006/relationships/hyperlink" Target="https://www.facebook.com/events/812738869127552/?" TargetMode="External"/><Relationship Id="rId453" Type="http://schemas.openxmlformats.org/officeDocument/2006/relationships/hyperlink" Target="https://www.facebook.com/events/578160612711179/" TargetMode="External"/><Relationship Id="rId1288" Type="http://schemas.openxmlformats.org/officeDocument/2006/relationships/hyperlink" Target="https://dailyevergreen.com/58440/news/citizens-protest-human-detention-centers/" TargetMode="External"/><Relationship Id="rId452" Type="http://schemas.openxmlformats.org/officeDocument/2006/relationships/hyperlink" Target="https://www.wdio.com/news/activists-detention-centers-lights-for-liberty/5421647/" TargetMode="External"/><Relationship Id="rId1289" Type="http://schemas.openxmlformats.org/officeDocument/2006/relationships/hyperlink" Target="https://www.facebook.com/events/389947684970474/" TargetMode="External"/><Relationship Id="rId491" Type="http://schemas.openxmlformats.org/officeDocument/2006/relationships/hyperlink" Target="https://www.facebook.com/events/1462467107228624/" TargetMode="External"/><Relationship Id="rId490" Type="http://schemas.openxmlformats.org/officeDocument/2006/relationships/hyperlink" Target="https://www.facebook.com/events/2201808843415481/" TargetMode="External"/><Relationship Id="rId489" Type="http://schemas.openxmlformats.org/officeDocument/2006/relationships/hyperlink" Target="https://www.facebook.com/Cecildems/?eid=ARA1_W7B1Ex6yWZITSlZAQMbRFcEeMjkMpn6pKx-sMEWWolWfJ9QUwpaL1E32vn7sw46YwKz3g7bcb3R" TargetMode="External"/><Relationship Id="rId484" Type="http://schemas.openxmlformats.org/officeDocument/2006/relationships/hyperlink" Target="https://www.facebook.com/events/2139438693020425/" TargetMode="External"/><Relationship Id="rId483" Type="http://schemas.openxmlformats.org/officeDocument/2006/relationships/hyperlink" Target="https://www.facebook.com/events/2139438693020425/" TargetMode="External"/><Relationship Id="rId482" Type="http://schemas.openxmlformats.org/officeDocument/2006/relationships/hyperlink" Target="https://www.facebook.com/events/2609730495704628/" TargetMode="External"/><Relationship Id="rId481" Type="http://schemas.openxmlformats.org/officeDocument/2006/relationships/hyperlink" Target="https://www.facebook.com/events/2609730495704628/" TargetMode="External"/><Relationship Id="rId488" Type="http://schemas.openxmlformats.org/officeDocument/2006/relationships/hyperlink" Target="https://www.facebook.com/events/2201808843415481/" TargetMode="External"/><Relationship Id="rId487" Type="http://schemas.openxmlformats.org/officeDocument/2006/relationships/hyperlink" Target="https://twitter.com/MelanieMajerus/status/1149886736308342784" TargetMode="External"/><Relationship Id="rId486" Type="http://schemas.openxmlformats.org/officeDocument/2006/relationships/hyperlink" Target="https://www.facebook.com/events/461339047989813/permalink/461339997989718/" TargetMode="External"/><Relationship Id="rId485" Type="http://schemas.openxmlformats.org/officeDocument/2006/relationships/hyperlink" Target="https://www.facebook.com/events/461339047989813/permalink/461339997989718/" TargetMode="External"/><Relationship Id="rId480" Type="http://schemas.openxmlformats.org/officeDocument/2006/relationships/hyperlink" Target="https://www.ktsm.com/news/border-report/hundreds-attend-lights-for-liberty-vigil-in-downtown-el-paso/" TargetMode="External"/><Relationship Id="rId479" Type="http://schemas.openxmlformats.org/officeDocument/2006/relationships/hyperlink" Target="https://twitter.com/Mornings_Dew/status/1149948430392995841" TargetMode="External"/><Relationship Id="rId478" Type="http://schemas.openxmlformats.org/officeDocument/2006/relationships/hyperlink" Target="https://www.facebook.com/events/376032153043732/" TargetMode="External"/><Relationship Id="rId473" Type="http://schemas.openxmlformats.org/officeDocument/2006/relationships/hyperlink" Target="https://www.facebook.com/events/2339450349668648/" TargetMode="External"/><Relationship Id="rId472" Type="http://schemas.openxmlformats.org/officeDocument/2006/relationships/hyperlink" Target="https://www.facebook.com/events/2423801937681958/" TargetMode="External"/><Relationship Id="rId471" Type="http://schemas.openxmlformats.org/officeDocument/2006/relationships/hyperlink" Target="https://www.facebook.com/events/2423801937681958/" TargetMode="External"/><Relationship Id="rId470" Type="http://schemas.openxmlformats.org/officeDocument/2006/relationships/hyperlink" Target="https://www.facebook.com/events/482292239187673/" TargetMode="External"/><Relationship Id="rId477" Type="http://schemas.openxmlformats.org/officeDocument/2006/relationships/hyperlink" Target="https://www.facebook.com/events/376032153043732/" TargetMode="External"/><Relationship Id="rId476" Type="http://schemas.openxmlformats.org/officeDocument/2006/relationships/hyperlink" Target="https://www.facebook.com/events/346147112733135/?active_tab=about" TargetMode="External"/><Relationship Id="rId475" Type="http://schemas.openxmlformats.org/officeDocument/2006/relationships/hyperlink" Target="https://www.facebook.com/events/346147112733135/?active_tab=about" TargetMode="External"/><Relationship Id="rId474" Type="http://schemas.openxmlformats.org/officeDocument/2006/relationships/hyperlink" Target="https://www.facebook.com/events/2339450349668648/" TargetMode="External"/><Relationship Id="rId1257" Type="http://schemas.openxmlformats.org/officeDocument/2006/relationships/hyperlink" Target="https://twitter.com/WiredPinecone/status/1149914911083909121" TargetMode="External"/><Relationship Id="rId1258" Type="http://schemas.openxmlformats.org/officeDocument/2006/relationships/hyperlink" Target="https://twitter.com/JenDowlingKoin6/status/1149899605116456961" TargetMode="External"/><Relationship Id="rId1259" Type="http://schemas.openxmlformats.org/officeDocument/2006/relationships/hyperlink" Target="https://www.facebook.com/events/368012220521909/" TargetMode="External"/><Relationship Id="rId426" Type="http://schemas.openxmlformats.org/officeDocument/2006/relationships/hyperlink" Target="https://twitter.com/xtinahuntwood/status/1149994703577911296" TargetMode="External"/><Relationship Id="rId425" Type="http://schemas.openxmlformats.org/officeDocument/2006/relationships/hyperlink" Target="https://www.facebook.com/events/377278639813587/" TargetMode="External"/><Relationship Id="rId424" Type="http://schemas.openxmlformats.org/officeDocument/2006/relationships/hyperlink" Target="https://www.facebook.com/events/377278639813587/" TargetMode="External"/><Relationship Id="rId423" Type="http://schemas.openxmlformats.org/officeDocument/2006/relationships/hyperlink" Target="https://www.facebook.com/events/696673127432866/" TargetMode="External"/><Relationship Id="rId429" Type="http://schemas.openxmlformats.org/officeDocument/2006/relationships/hyperlink" Target="https://www.facebook.com/events/2865639453661572/" TargetMode="External"/><Relationship Id="rId428" Type="http://schemas.openxmlformats.org/officeDocument/2006/relationships/hyperlink" Target="https://www.facebook.com/events/336436463719320/" TargetMode="External"/><Relationship Id="rId427" Type="http://schemas.openxmlformats.org/officeDocument/2006/relationships/hyperlink" Target="https://www.facebook.com/events/336436463719320/" TargetMode="External"/><Relationship Id="rId1250" Type="http://schemas.openxmlformats.org/officeDocument/2006/relationships/hyperlink" Target="https://twitter.com/SuitUpMaine/status/1149904294767988737" TargetMode="External"/><Relationship Id="rId1251" Type="http://schemas.openxmlformats.org/officeDocument/2006/relationships/hyperlink" Target="https://www.pressherald.com/2019/07/12/about-300-people-rally-to-protest-migrants-detention-at-border/" TargetMode="External"/><Relationship Id="rId1252" Type="http://schemas.openxmlformats.org/officeDocument/2006/relationships/hyperlink" Target="https://www.facebook.com/events/576189966244617/" TargetMode="External"/><Relationship Id="rId422" Type="http://schemas.openxmlformats.org/officeDocument/2006/relationships/hyperlink" Target="https://www.facebook.com/events/696673127432866/" TargetMode="External"/><Relationship Id="rId1253" Type="http://schemas.openxmlformats.org/officeDocument/2006/relationships/hyperlink" Target="https://www.facebook.com/events/576189966244617/" TargetMode="External"/><Relationship Id="rId421" Type="http://schemas.openxmlformats.org/officeDocument/2006/relationships/hyperlink" Target="https://www.facebook.com/events/463222670891411/" TargetMode="External"/><Relationship Id="rId1254" Type="http://schemas.openxmlformats.org/officeDocument/2006/relationships/hyperlink" Target="https://twitter.com/TylerDumontNews/status/1149891398574825474" TargetMode="External"/><Relationship Id="rId420" Type="http://schemas.openxmlformats.org/officeDocument/2006/relationships/hyperlink" Target="https://www.facebook.com/events/463222670891411/" TargetMode="External"/><Relationship Id="rId1255" Type="http://schemas.openxmlformats.org/officeDocument/2006/relationships/hyperlink" Target="https://www.facebook.com/events/2696468997049676/" TargetMode="External"/><Relationship Id="rId1256" Type="http://schemas.openxmlformats.org/officeDocument/2006/relationships/hyperlink" Target="https://www.facebook.com/events/2696468997049676/" TargetMode="External"/><Relationship Id="rId1246" Type="http://schemas.openxmlformats.org/officeDocument/2006/relationships/hyperlink" Target="https://www.facebook.com/pages/Centennial-Plaza-Park/460189754335449?eid=ARAZlZ68VE4KCZEGkzc6JPSpx47GoHbhcxu09BAmG2FtTzZ0x7hdNpfE5RRDwmFDHdK6mFphLRU5bHp1" TargetMode="External"/><Relationship Id="rId1247" Type="http://schemas.openxmlformats.org/officeDocument/2006/relationships/hyperlink" Target="https://www.facebook.com/events/471452320340642/" TargetMode="External"/><Relationship Id="rId1248" Type="http://schemas.openxmlformats.org/officeDocument/2006/relationships/hyperlink" Target="https://www.facebook.com/events/2336133393120718/" TargetMode="External"/><Relationship Id="rId1249" Type="http://schemas.openxmlformats.org/officeDocument/2006/relationships/hyperlink" Target="https://www.facebook.com/events/2336133393120718/" TargetMode="External"/><Relationship Id="rId415" Type="http://schemas.openxmlformats.org/officeDocument/2006/relationships/hyperlink" Target="https://www.facebook.com/events/887953274871667/?" TargetMode="External"/><Relationship Id="rId899" Type="http://schemas.openxmlformats.org/officeDocument/2006/relationships/hyperlink" Target="https://www.facebook.com/events/475432903249796/" TargetMode="External"/><Relationship Id="rId414" Type="http://schemas.openxmlformats.org/officeDocument/2006/relationships/hyperlink" Target="https://www.facebook.com/events/887953274871667/" TargetMode="External"/><Relationship Id="rId898" Type="http://schemas.openxmlformats.org/officeDocument/2006/relationships/hyperlink" Target="https://www.facebook.com/events/2380112442311173/" TargetMode="External"/><Relationship Id="rId413" Type="http://schemas.openxmlformats.org/officeDocument/2006/relationships/hyperlink" Target="https://www.facebook.com/events/360687017952438" TargetMode="External"/><Relationship Id="rId897" Type="http://schemas.openxmlformats.org/officeDocument/2006/relationships/hyperlink" Target="https://www.facebook.com/events/2380112442311173/" TargetMode="External"/><Relationship Id="rId412" Type="http://schemas.openxmlformats.org/officeDocument/2006/relationships/hyperlink" Target="https://www.facebook.com/events/360687017952438" TargetMode="External"/><Relationship Id="rId896" Type="http://schemas.openxmlformats.org/officeDocument/2006/relationships/hyperlink" Target="https://journalstar.com/news/local/candlelight-vigil-protesting-border-camp-conditions-held-at-state-capitol/article_e174dc9e-3cce-5879-b92a-e5f4b0492eff.html" TargetMode="External"/><Relationship Id="rId419" Type="http://schemas.openxmlformats.org/officeDocument/2006/relationships/hyperlink" Target="https://twitter.com/jrrn29/status/1149809978938712064" TargetMode="External"/><Relationship Id="rId418" Type="http://schemas.openxmlformats.org/officeDocument/2006/relationships/hyperlink" Target="https://www.facebook.com/events/465843267512788" TargetMode="External"/><Relationship Id="rId417" Type="http://schemas.openxmlformats.org/officeDocument/2006/relationships/hyperlink" Target="https://www.facebook.com/events/465843267512788" TargetMode="External"/><Relationship Id="rId416" Type="http://schemas.openxmlformats.org/officeDocument/2006/relationships/hyperlink" Target="https://www.wdtn.com/news/local-news/residents-hold-vigil-to-end-human-detention-camps/" TargetMode="External"/><Relationship Id="rId891" Type="http://schemas.openxmlformats.org/officeDocument/2006/relationships/hyperlink" Target="https://twitter.com/ClaireSylvan/status/1149870820409389056" TargetMode="External"/><Relationship Id="rId890" Type="http://schemas.openxmlformats.org/officeDocument/2006/relationships/hyperlink" Target="https://twitter.com/ClaireSylvan/status/1149809395397791744" TargetMode="External"/><Relationship Id="rId1240" Type="http://schemas.openxmlformats.org/officeDocument/2006/relationships/hyperlink" Target="https://www.facebook.com/events/320876722122938/" TargetMode="External"/><Relationship Id="rId1241" Type="http://schemas.openxmlformats.org/officeDocument/2006/relationships/hyperlink" Target="https://www.thetimesherald.com/story/news/2019/07/12/st-clair-county-dems-line-up-pro-immigration-protest/1720877001/" TargetMode="External"/><Relationship Id="rId411" Type="http://schemas.openxmlformats.org/officeDocument/2006/relationships/hyperlink" Target="https://www.dallasnews.com/news/immigration/2019/07/12/hundreds-protest-trump-administrations-treatment-migrants-border-detention-centers" TargetMode="External"/><Relationship Id="rId895" Type="http://schemas.openxmlformats.org/officeDocument/2006/relationships/hyperlink" Target="https://www.facebook.com/events/1168786469995337/" TargetMode="External"/><Relationship Id="rId1242" Type="http://schemas.openxmlformats.org/officeDocument/2006/relationships/hyperlink" Target="https://www.facebook.com/events/402068873740829/" TargetMode="External"/><Relationship Id="rId410" Type="http://schemas.openxmlformats.org/officeDocument/2006/relationships/hyperlink" Target="https://www.facebook.com/events/380294752606187/" TargetMode="External"/><Relationship Id="rId894" Type="http://schemas.openxmlformats.org/officeDocument/2006/relationships/hyperlink" Target="https://www.facebook.com/events/1168786469995337/" TargetMode="External"/><Relationship Id="rId1243" Type="http://schemas.openxmlformats.org/officeDocument/2006/relationships/hyperlink" Target="https://twitter.com/dkcsh1/status/1149900113487118336" TargetMode="External"/><Relationship Id="rId893" Type="http://schemas.openxmlformats.org/officeDocument/2006/relationships/hyperlink" Target="https://www.facebook.com/events/595110114350258/" TargetMode="External"/><Relationship Id="rId1244" Type="http://schemas.openxmlformats.org/officeDocument/2006/relationships/hyperlink" Target="https://twitter.com/dkcsh1/status/1149900113487118336" TargetMode="External"/><Relationship Id="rId892" Type="http://schemas.openxmlformats.org/officeDocument/2006/relationships/hyperlink" Target="https://www.facebook.com/events/595110114350258/" TargetMode="External"/><Relationship Id="rId1245" Type="http://schemas.openxmlformats.org/officeDocument/2006/relationships/hyperlink" Target="https://www.facebook.com/events/402068873740829/" TargetMode="External"/><Relationship Id="rId1279" Type="http://schemas.openxmlformats.org/officeDocument/2006/relationships/hyperlink" Target="https://www.facebook.com/events/631405607358542/" TargetMode="External"/><Relationship Id="rId448" Type="http://schemas.openxmlformats.org/officeDocument/2006/relationships/hyperlink" Target="https://www.facebook.com/events/458603288206338" TargetMode="External"/><Relationship Id="rId447" Type="http://schemas.openxmlformats.org/officeDocument/2006/relationships/hyperlink" Target="https://www.facebook.com/events/458603288206338" TargetMode="External"/><Relationship Id="rId446" Type="http://schemas.openxmlformats.org/officeDocument/2006/relationships/hyperlink" Target="https://twitter.com/cyd_knoble/status/1149870238835650560" TargetMode="External"/><Relationship Id="rId445" Type="http://schemas.openxmlformats.org/officeDocument/2006/relationships/hyperlink" Target="https://www.facebook.com/events/314199252803010/" TargetMode="External"/><Relationship Id="rId449" Type="http://schemas.openxmlformats.org/officeDocument/2006/relationships/hyperlink" Target="http://www.telegraphherald.com/news/tri-state/article_eee6db3f-d6c9-534f-a685-07c23281f548.html" TargetMode="External"/><Relationship Id="rId1270" Type="http://schemas.openxmlformats.org/officeDocument/2006/relationships/hyperlink" Target="https://www.facebook.com/events/349790385694740/" TargetMode="External"/><Relationship Id="rId440" Type="http://schemas.openxmlformats.org/officeDocument/2006/relationships/hyperlink" Target="https://www.facebook.com/events/465516297601693/" TargetMode="External"/><Relationship Id="rId1271" Type="http://schemas.openxmlformats.org/officeDocument/2006/relationships/hyperlink" Target="https://twitter.com/judy_stahl/status/1149906791259500544" TargetMode="External"/><Relationship Id="rId1272" Type="http://schemas.openxmlformats.org/officeDocument/2006/relationships/hyperlink" Target="https://www.facebook.com/events/2382625048693310/" TargetMode="External"/><Relationship Id="rId1273" Type="http://schemas.openxmlformats.org/officeDocument/2006/relationships/hyperlink" Target="https://www.facebook.com/events/2382625048693310/" TargetMode="External"/><Relationship Id="rId1274" Type="http://schemas.openxmlformats.org/officeDocument/2006/relationships/hyperlink" Target="https://thecounty.me/2019/07/13/news/people-join-in-protest-of-immigrant-detention-centers-during-lights-for-liberty-event/" TargetMode="External"/><Relationship Id="rId444" Type="http://schemas.openxmlformats.org/officeDocument/2006/relationships/hyperlink" Target="https://www.facebook.com/events/314199252803010/" TargetMode="External"/><Relationship Id="rId1275" Type="http://schemas.openxmlformats.org/officeDocument/2006/relationships/hyperlink" Target="https://www.eventbrite.com/e/lights-for-liberty-tickets-64312049070?aff=ebdssbdestsearch" TargetMode="External"/><Relationship Id="rId443" Type="http://schemas.openxmlformats.org/officeDocument/2006/relationships/hyperlink" Target="https://twitter.com/zoethegummybear/status/1149891949236805632" TargetMode="External"/><Relationship Id="rId1276" Type="http://schemas.openxmlformats.org/officeDocument/2006/relationships/hyperlink" Target="https://www.eventbrite.com/e/lights-for-liberty-tickets-64312049070?aff=ebdssbdestsearch" TargetMode="External"/><Relationship Id="rId442" Type="http://schemas.openxmlformats.org/officeDocument/2006/relationships/hyperlink" Target="https://www.facebook.com/events/1467146836761375/" TargetMode="External"/><Relationship Id="rId1277" Type="http://schemas.openxmlformats.org/officeDocument/2006/relationships/hyperlink" Target="https://twitter.com/Scimommy/status/1149844253369126917" TargetMode="External"/><Relationship Id="rId441" Type="http://schemas.openxmlformats.org/officeDocument/2006/relationships/hyperlink" Target="https://www.facebook.com/events/1467146836761375/" TargetMode="External"/><Relationship Id="rId1278" Type="http://schemas.openxmlformats.org/officeDocument/2006/relationships/hyperlink" Target="http://www.facebook.com/events/631405607358542/" TargetMode="External"/><Relationship Id="rId1268" Type="http://schemas.openxmlformats.org/officeDocument/2006/relationships/hyperlink" Target="https://www.facebook.com/events/349790385694740/" TargetMode="External"/><Relationship Id="rId1269" Type="http://schemas.openxmlformats.org/officeDocument/2006/relationships/hyperlink" Target="https://www.facebook.com/DWomenofPrescott/?eid=ARC7NhPhVRDy3EY78EJ-9zzhcnMlTxeiJv6DD2dRUwUyIxY1zKtLEynE5VxlbDFHH-te9lYxYK_BQZKd" TargetMode="External"/><Relationship Id="rId437" Type="http://schemas.openxmlformats.org/officeDocument/2006/relationships/hyperlink" Target="https://twitter.com/arendell_c/status/1149848798400790529" TargetMode="External"/><Relationship Id="rId436" Type="http://schemas.openxmlformats.org/officeDocument/2006/relationships/hyperlink" Target="https://twitter.com/DetroitNac/status/1149809589216583681" TargetMode="External"/><Relationship Id="rId435" Type="http://schemas.openxmlformats.org/officeDocument/2006/relationships/hyperlink" Target="https://www.facebook.com/events/471612146748761/" TargetMode="External"/><Relationship Id="rId434" Type="http://schemas.openxmlformats.org/officeDocument/2006/relationships/hyperlink" Target="https://www.facebook.com/events/471612146748761/" TargetMode="External"/><Relationship Id="rId439" Type="http://schemas.openxmlformats.org/officeDocument/2006/relationships/hyperlink" Target="https://www.facebook.com/events/465516297601693/" TargetMode="External"/><Relationship Id="rId438" Type="http://schemas.openxmlformats.org/officeDocument/2006/relationships/hyperlink" Target="https://twitter.com/SawyerSteve/status/1149919112803639296" TargetMode="External"/><Relationship Id="rId1260" Type="http://schemas.openxmlformats.org/officeDocument/2006/relationships/hyperlink" Target="https://www.facebook.com/events/368012220521909/" TargetMode="External"/><Relationship Id="rId1261" Type="http://schemas.openxmlformats.org/officeDocument/2006/relationships/hyperlink" Target="https://www.facebook.com/events/376428099743107/" TargetMode="External"/><Relationship Id="rId1262" Type="http://schemas.openxmlformats.org/officeDocument/2006/relationships/hyperlink" Target="https://www.facebook.com/events/376428099743107/" TargetMode="External"/><Relationship Id="rId1263" Type="http://schemas.openxmlformats.org/officeDocument/2006/relationships/hyperlink" Target="https://www.facebook.com/events/2358697344409203/" TargetMode="External"/><Relationship Id="rId433" Type="http://schemas.openxmlformats.org/officeDocument/2006/relationships/hyperlink" Target="https://www.desmoinesregister.com/story/news/local/2019/07/12/iowans-gather-polk-county-jail-protest-conditions-faced-migrants/1717403001/" TargetMode="External"/><Relationship Id="rId1264" Type="http://schemas.openxmlformats.org/officeDocument/2006/relationships/hyperlink" Target="https://www.facebook.com/events/2358697344409203/" TargetMode="External"/><Relationship Id="rId432" Type="http://schemas.openxmlformats.org/officeDocument/2006/relationships/hyperlink" Target="https://www.facebook.com/events/875257159475415/" TargetMode="External"/><Relationship Id="rId1265" Type="http://schemas.openxmlformats.org/officeDocument/2006/relationships/hyperlink" Target="https://www.seacoastonline.com/news/20190712/protesters-we-will-not-accept-inhumane-treatment-of-immigrants" TargetMode="External"/><Relationship Id="rId431" Type="http://schemas.openxmlformats.org/officeDocument/2006/relationships/hyperlink" Target="https://www.facebook.com/events/875257159475415/" TargetMode="External"/><Relationship Id="rId1266" Type="http://schemas.openxmlformats.org/officeDocument/2006/relationships/hyperlink" Target="https://www.facebook.com/events/2334417020220722/" TargetMode="External"/><Relationship Id="rId430" Type="http://schemas.openxmlformats.org/officeDocument/2006/relationships/hyperlink" Target="https://www.desmoinesregister.com/story/news/local/2019/07/12/iowans-gather-polk-county-jail-protest-conditions-faced-migrants/1717403001/" TargetMode="External"/><Relationship Id="rId1267" Type="http://schemas.openxmlformats.org/officeDocument/2006/relationships/hyperlink" Target="https://www.facebook.com/events/2334417020220722/"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facebook.com/events/323660248543280/" TargetMode="External"/><Relationship Id="rId3" Type="http://schemas.openxmlformats.org/officeDocument/2006/relationships/hyperlink" Target="https://www.facebook.com/events/1104266929762091/" TargetMode="External"/><Relationship Id="rId4" Type="http://schemas.openxmlformats.org/officeDocument/2006/relationships/hyperlink" Target="https://twitter.com/Lights4Liberty/status/1149887041192300546" TargetMode="External"/><Relationship Id="rId9" Type="http://schemas.openxmlformats.org/officeDocument/2006/relationships/hyperlink" Target="https://twitter.com/IronDogBooks/status/1149901101585461248" TargetMode="External"/><Relationship Id="rId5" Type="http://schemas.openxmlformats.org/officeDocument/2006/relationships/hyperlink" Target="https://www.facebook.com/events/500668120671213/" TargetMode="External"/><Relationship Id="rId6" Type="http://schemas.openxmlformats.org/officeDocument/2006/relationships/hyperlink" Target="https://twitter.com/sploach/status/1149903849752334336" TargetMode="External"/><Relationship Id="rId7" Type="http://schemas.openxmlformats.org/officeDocument/2006/relationships/hyperlink" Target="https://www.facebook.com/events/345458842795315/" TargetMode="External"/><Relationship Id="rId8" Type="http://schemas.openxmlformats.org/officeDocument/2006/relationships/hyperlink" Target="http://www.facebook.com/events/613886382437784" TargetMode="External"/><Relationship Id="rId40" Type="http://schemas.openxmlformats.org/officeDocument/2006/relationships/hyperlink" Target="https://www.facebook.com/events/324062125142698/" TargetMode="External"/><Relationship Id="rId42" Type="http://schemas.openxmlformats.org/officeDocument/2006/relationships/hyperlink" Target="https://twitter.com/jcfphillips/status/1149802959808749568" TargetMode="External"/><Relationship Id="rId41" Type="http://schemas.openxmlformats.org/officeDocument/2006/relationships/hyperlink" Target="https://www.facebook.com/events/959055700955590/" TargetMode="External"/><Relationship Id="rId44" Type="http://schemas.openxmlformats.org/officeDocument/2006/relationships/hyperlink" Target="https://www.facebook.com/events/454753888656346/" TargetMode="External"/><Relationship Id="rId43" Type="http://schemas.openxmlformats.org/officeDocument/2006/relationships/hyperlink" Target="https://www.facebook.com/events/355101075188967/" TargetMode="External"/><Relationship Id="rId46" Type="http://schemas.openxmlformats.org/officeDocument/2006/relationships/hyperlink" Target="https://twitter.com/lwbirk/status/1149760673754361856" TargetMode="External"/><Relationship Id="rId45" Type="http://schemas.openxmlformats.org/officeDocument/2006/relationships/hyperlink" Target="https://www.facebook.com/events/2456842977935469/?ti=as" TargetMode="External"/><Relationship Id="rId48" Type="http://schemas.openxmlformats.org/officeDocument/2006/relationships/hyperlink" Target="https://twitter.com/SoyCibelino/status/1149802285695979520" TargetMode="External"/><Relationship Id="rId47" Type="http://schemas.openxmlformats.org/officeDocument/2006/relationships/hyperlink" Target="https://www.facebook.com/events/329852021289145/" TargetMode="External"/><Relationship Id="rId49" Type="http://schemas.openxmlformats.org/officeDocument/2006/relationships/hyperlink" Target="https://twitter.com/jimmer51/status/1149977245819310086" TargetMode="External"/><Relationship Id="rId31" Type="http://schemas.openxmlformats.org/officeDocument/2006/relationships/hyperlink" Target="https://twitter.com/RomeWomen/status/1149762151642554370" TargetMode="External"/><Relationship Id="rId30" Type="http://schemas.openxmlformats.org/officeDocument/2006/relationships/hyperlink" Target="https://www.democratsabroad.org/124622/lights4liberty_social_media_vigil_to_end_u_s_border_detention_centers?utm_campaign=upcoming_events_july&amp;utm_medium=email&amp;utm_source=democratsabroad" TargetMode="External"/><Relationship Id="rId33" Type="http://schemas.openxmlformats.org/officeDocument/2006/relationships/hyperlink" Target="https://twitter.com/ssedway/status/1149891485455781888" TargetMode="External"/><Relationship Id="rId32" Type="http://schemas.openxmlformats.org/officeDocument/2006/relationships/hyperlink" Target="https://www.facebook.com/events/703559903421520/" TargetMode="External"/><Relationship Id="rId35" Type="http://schemas.openxmlformats.org/officeDocument/2006/relationships/hyperlink" Target="https://twitter.com/KNDmex/status/1149926182449811456" TargetMode="External"/><Relationship Id="rId34" Type="http://schemas.openxmlformats.org/officeDocument/2006/relationships/hyperlink" Target="https://www.facebook.com/events/438161313706355/" TargetMode="External"/><Relationship Id="rId37" Type="http://schemas.openxmlformats.org/officeDocument/2006/relationships/hyperlink" Target="https://www.facebook.com/events/888085984889634/" TargetMode="External"/><Relationship Id="rId36" Type="http://schemas.openxmlformats.org/officeDocument/2006/relationships/hyperlink" Target="https://www.facebook.com/events/357029361626353" TargetMode="External"/><Relationship Id="rId39" Type="http://schemas.openxmlformats.org/officeDocument/2006/relationships/hyperlink" Target="https://www.facebook.com/events/341938183155933/" TargetMode="External"/><Relationship Id="rId38" Type="http://schemas.openxmlformats.org/officeDocument/2006/relationships/hyperlink" Target="https://www.facebook.com/events/325272315092047/" TargetMode="External"/><Relationship Id="rId20" Type="http://schemas.openxmlformats.org/officeDocument/2006/relationships/hyperlink" Target="https://www.facebook.com/events/889496421443165/?notif_t=plan_user_joined&amp;notif_id=1561568921349253" TargetMode="External"/><Relationship Id="rId22" Type="http://schemas.openxmlformats.org/officeDocument/2006/relationships/hyperlink" Target="https://twitter.com/Alexa754/status/1149890625787125760" TargetMode="External"/><Relationship Id="rId21" Type="http://schemas.openxmlformats.org/officeDocument/2006/relationships/hyperlink" Target="https://twitter.com/MarleneLinke/status/1149812434263248896" TargetMode="External"/><Relationship Id="rId24" Type="http://schemas.openxmlformats.org/officeDocument/2006/relationships/hyperlink" Target="https://www.facebook.com/events/729744284152031/" TargetMode="External"/><Relationship Id="rId23" Type="http://schemas.openxmlformats.org/officeDocument/2006/relationships/hyperlink" Target="https://www.facebook.com/events/1335647016592893/?active_tab=about" TargetMode="External"/><Relationship Id="rId26" Type="http://schemas.openxmlformats.org/officeDocument/2006/relationships/hyperlink" Target="https://www.facebook.com/events/2395343517346008/" TargetMode="External"/><Relationship Id="rId25" Type="http://schemas.openxmlformats.org/officeDocument/2006/relationships/hyperlink" Target="https://www.facebook.com/events/1391640370984875/" TargetMode="External"/><Relationship Id="rId28" Type="http://schemas.openxmlformats.org/officeDocument/2006/relationships/hyperlink" Target="https://www.facebook.com/events/629760347537438/" TargetMode="External"/><Relationship Id="rId27" Type="http://schemas.openxmlformats.org/officeDocument/2006/relationships/hyperlink" Target="https://www.facebook.com/events/377662553099617/" TargetMode="External"/><Relationship Id="rId29" Type="http://schemas.openxmlformats.org/officeDocument/2006/relationships/hyperlink" Target="https://www.facebook.com/events/187791042162002/" TargetMode="External"/><Relationship Id="rId11" Type="http://schemas.openxmlformats.org/officeDocument/2006/relationships/hyperlink" Target="https://twitter.com/CrysVerge/status/1149937786973147136" TargetMode="External"/><Relationship Id="rId10" Type="http://schemas.openxmlformats.org/officeDocument/2006/relationships/hyperlink" Target="https://www.facebook.com/events/2568811403151932/" TargetMode="External"/><Relationship Id="rId13" Type="http://schemas.openxmlformats.org/officeDocument/2006/relationships/hyperlink" Target="https://www.facebook.com/events/1114186262125914/" TargetMode="External"/><Relationship Id="rId12" Type="http://schemas.openxmlformats.org/officeDocument/2006/relationships/hyperlink" Target="https://www.facebook.com/events/2358694901121343/" TargetMode="External"/><Relationship Id="rId15" Type="http://schemas.openxmlformats.org/officeDocument/2006/relationships/hyperlink" Target="https://www.facebook.com/events/470208767126977/" TargetMode="External"/><Relationship Id="rId14" Type="http://schemas.openxmlformats.org/officeDocument/2006/relationships/hyperlink" Target="https://www.facebook.com/events/647182109099459/" TargetMode="External"/><Relationship Id="rId17" Type="http://schemas.openxmlformats.org/officeDocument/2006/relationships/hyperlink" Target="https://www.facebook.com/events/2333652033422147/" TargetMode="External"/><Relationship Id="rId16" Type="http://schemas.openxmlformats.org/officeDocument/2006/relationships/hyperlink" Target="https://www.facebook.com/events/717141978723641/" TargetMode="External"/><Relationship Id="rId19" Type="http://schemas.openxmlformats.org/officeDocument/2006/relationships/hyperlink" Target="https://www.facebook.com/events/627810064381697/" TargetMode="External"/><Relationship Id="rId18" Type="http://schemas.openxmlformats.org/officeDocument/2006/relationships/hyperlink" Target="https://twitter.com/PAGEinParis/status/1149792056539254784" TargetMode="External"/><Relationship Id="rId51" Type="http://schemas.openxmlformats.org/officeDocument/2006/relationships/hyperlink" Target="https://www.facebook.com/events/375649513303169/" TargetMode="External"/><Relationship Id="rId50" Type="http://schemas.openxmlformats.org/officeDocument/2006/relationships/hyperlink" Target="https://www.facebook.com/events/2287088664939743/" TargetMode="External"/><Relationship Id="rId53" Type="http://schemas.openxmlformats.org/officeDocument/2006/relationships/hyperlink" Target="http://www.facebook.com/events/414510405815506/?ti=as" TargetMode="External"/><Relationship Id="rId52" Type="http://schemas.openxmlformats.org/officeDocument/2006/relationships/hyperlink" Target="https://www.facebook.com/events/1105498456317304/" TargetMode="External"/><Relationship Id="rId55" Type="http://schemas.openxmlformats.org/officeDocument/2006/relationships/hyperlink" Target="http://facebook.com/events/1662782693866056" TargetMode="External"/><Relationship Id="rId54" Type="http://schemas.openxmlformats.org/officeDocument/2006/relationships/hyperlink" Target="https://twitter.com/_RaeMae/status/1149778619524423680" TargetMode="External"/><Relationship Id="rId57" Type="http://schemas.openxmlformats.org/officeDocument/2006/relationships/vmlDrawing" Target="../drawings/vmlDrawing4.vml"/><Relationship Id="rId5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twitter.com/StampNCBlue/status/1146127697929822208" TargetMode="External"/><Relationship Id="rId2" Type="http://schemas.openxmlformats.org/officeDocument/2006/relationships/hyperlink" Target="https://twitter.com/StampNCBlue/status/1146127697929822208" TargetMode="External"/><Relationship Id="rId3" Type="http://schemas.openxmlformats.org/officeDocument/2006/relationships/hyperlink" Target="https://twitter.com/StampNCBlue/status/1146127697929822208" TargetMode="External"/><Relationship Id="rId4" Type="http://schemas.openxmlformats.org/officeDocument/2006/relationships/hyperlink" Target="https://twitter.com/StampNCBlue/status/1146127697929822208" TargetMode="External"/><Relationship Id="rId9" Type="http://schemas.openxmlformats.org/officeDocument/2006/relationships/hyperlink" Target="https://twitter.com/StampNCBlue/status/1146127697929822208" TargetMode="External"/><Relationship Id="rId5" Type="http://schemas.openxmlformats.org/officeDocument/2006/relationships/hyperlink" Target="https://twitter.com/StampNCBlue/status/1146127697929822208" TargetMode="External"/><Relationship Id="rId6" Type="http://schemas.openxmlformats.org/officeDocument/2006/relationships/hyperlink" Target="https://decorahnewspapers.com/Content/Social/Social/Article/Decorah-joins-Lights-for-Liberty-in-holding-vigil-for-people-held-in-U-S-detention-camps-/-2/-2/48079" TargetMode="External"/><Relationship Id="rId7" Type="http://schemas.openxmlformats.org/officeDocument/2006/relationships/hyperlink" Target="https://twitter.com/StampNCBlue/status/1146127697929822208" TargetMode="External"/><Relationship Id="rId8" Type="http://schemas.openxmlformats.org/officeDocument/2006/relationships/hyperlink" Target="https://www.facebook.com/events/376032153043732/" TargetMode="External"/><Relationship Id="rId40" Type="http://schemas.openxmlformats.org/officeDocument/2006/relationships/hyperlink" Target="https://www.facebook.com/events/430893040828605/" TargetMode="External"/><Relationship Id="rId42" Type="http://schemas.openxmlformats.org/officeDocument/2006/relationships/hyperlink" Target="https://www.facebook.com/events/2416967011716739/" TargetMode="External"/><Relationship Id="rId41" Type="http://schemas.openxmlformats.org/officeDocument/2006/relationships/hyperlink" Target="https://twitter.com/capo4sgn/status/1150125363047149569" TargetMode="External"/><Relationship Id="rId44" Type="http://schemas.openxmlformats.org/officeDocument/2006/relationships/hyperlink" Target="https://twitter.com/kckinch/status/1149919662051930113" TargetMode="External"/><Relationship Id="rId43" Type="http://schemas.openxmlformats.org/officeDocument/2006/relationships/hyperlink" Target="https://www.facebook.com/events/2416967011716739/" TargetMode="External"/><Relationship Id="rId46" Type="http://schemas.openxmlformats.org/officeDocument/2006/relationships/hyperlink" Target="https://www.facebook.com/events/315834779292423/" TargetMode="External"/><Relationship Id="rId45" Type="http://schemas.openxmlformats.org/officeDocument/2006/relationships/hyperlink" Target="https://www.facebook.com/events/315834779292423/" TargetMode="External"/><Relationship Id="rId48" Type="http://schemas.openxmlformats.org/officeDocument/2006/relationships/hyperlink" Target="https://www.facebook.com/events/704887119962877/" TargetMode="External"/><Relationship Id="rId47" Type="http://schemas.openxmlformats.org/officeDocument/2006/relationships/hyperlink" Target="https://www.facebook.com/events/704887119962877/" TargetMode="External"/><Relationship Id="rId49" Type="http://schemas.openxmlformats.org/officeDocument/2006/relationships/hyperlink" Target="https://www.facebook.com/events/498769104199279/" TargetMode="External"/><Relationship Id="rId31" Type="http://schemas.openxmlformats.org/officeDocument/2006/relationships/hyperlink" Target="https://www.waaytv.com/content/news/People-gather-in-Huntsville-to-protest-against-immigrants-being-detained-in-detention-centers-512670671.html" TargetMode="External"/><Relationship Id="rId30" Type="http://schemas.openxmlformats.org/officeDocument/2006/relationships/hyperlink" Target="https://whnt.com/2019/07/12/advocates-host-immigration-rally-in-downtown-huntsville/" TargetMode="External"/><Relationship Id="rId33" Type="http://schemas.openxmlformats.org/officeDocument/2006/relationships/hyperlink" Target="https://www.facebook.com/events/352304298785868/" TargetMode="External"/><Relationship Id="rId32" Type="http://schemas.openxmlformats.org/officeDocument/2006/relationships/hyperlink" Target="https://www.facebook.com/events/352304298785868/" TargetMode="External"/><Relationship Id="rId35" Type="http://schemas.openxmlformats.org/officeDocument/2006/relationships/hyperlink" Target="https://www.facebook.com/events/435216170401154/" TargetMode="External"/><Relationship Id="rId34" Type="http://schemas.openxmlformats.org/officeDocument/2006/relationships/hyperlink" Target="https://www.facebook.com/events/435216170401154/" TargetMode="External"/><Relationship Id="rId37" Type="http://schemas.openxmlformats.org/officeDocument/2006/relationships/hyperlink" Target="https://twitter.com/nonniknowles/status/1149883789465849856" TargetMode="External"/><Relationship Id="rId36" Type="http://schemas.openxmlformats.org/officeDocument/2006/relationships/hyperlink" Target="https://www.montgomeryadvertiser.com/story/news/2019/07/14/nicaraguan-asylum-seeker-speaks-montgomery-vigil-protest-immigrant-detention-centers/1705624001/" TargetMode="External"/><Relationship Id="rId39" Type="http://schemas.openxmlformats.org/officeDocument/2006/relationships/hyperlink" Target="https://www.facebook.com/Lights4LibertyTuscaloosaAL/?eid=ARAuXisUgsXj2xU0HLkgfNPCFx6e5C-zzZy00NhESJUckkeuus_sdt_RJNgyLMdAY5Hj6NFJ2FyhrN0U" TargetMode="External"/><Relationship Id="rId38" Type="http://schemas.openxmlformats.org/officeDocument/2006/relationships/hyperlink" Target="https://www.facebook.com/events/430893040828605/" TargetMode="External"/><Relationship Id="rId20" Type="http://schemas.openxmlformats.org/officeDocument/2006/relationships/hyperlink" Target="https://t.co/3LzylY556J" TargetMode="External"/><Relationship Id="rId22" Type="http://schemas.openxmlformats.org/officeDocument/2006/relationships/hyperlink" Target="https://www.facebook.com/events/402695017009287/" TargetMode="External"/><Relationship Id="rId21" Type="http://schemas.openxmlformats.org/officeDocument/2006/relationships/hyperlink" Target="https://www.facebook.com/events/660338147748249/" TargetMode="External"/><Relationship Id="rId24" Type="http://schemas.openxmlformats.org/officeDocument/2006/relationships/hyperlink" Target="https://twitter.com/drdia/status/1149891789215678465" TargetMode="External"/><Relationship Id="rId23" Type="http://schemas.openxmlformats.org/officeDocument/2006/relationships/hyperlink" Target="https://www.facebook.com/events/402695017009287/" TargetMode="External"/><Relationship Id="rId26" Type="http://schemas.openxmlformats.org/officeDocument/2006/relationships/hyperlink" Target="https://www.facebook.com/events/1285221874989851/" TargetMode="External"/><Relationship Id="rId25" Type="http://schemas.openxmlformats.org/officeDocument/2006/relationships/hyperlink" Target="https://www.annistonstar.com/slideshows/lights-for-liberty-candlelight-vigil-at-the-federal-courthouse-in/collection_0d649170-a515-11e9-bd1d-5bc1b9c2d5d9.html?utm_medium=social&amp;utm_source=facebook&amp;utm_campaign=user-share" TargetMode="External"/><Relationship Id="rId28" Type="http://schemas.openxmlformats.org/officeDocument/2006/relationships/hyperlink" Target="https://www.facebook.com/events/452271068924796/" TargetMode="External"/><Relationship Id="rId27" Type="http://schemas.openxmlformats.org/officeDocument/2006/relationships/hyperlink" Target="https://www.facebook.com/events/1285221874989851/" TargetMode="External"/><Relationship Id="rId29" Type="http://schemas.openxmlformats.org/officeDocument/2006/relationships/hyperlink" Target="https://www.facebook.com/events/452271068924796/" TargetMode="External"/><Relationship Id="rId11" Type="http://schemas.openxmlformats.org/officeDocument/2006/relationships/hyperlink" Target="https://twitter.com/StampNCBlue/status/1146127697929822208" TargetMode="External"/><Relationship Id="rId10" Type="http://schemas.openxmlformats.org/officeDocument/2006/relationships/hyperlink" Target="https://twitter.com/StampNCBlue/status/1146127697929822208" TargetMode="External"/><Relationship Id="rId13" Type="http://schemas.openxmlformats.org/officeDocument/2006/relationships/hyperlink" Target="https://twitter.com/StampNCBlue/status/1146127697929822208" TargetMode="External"/><Relationship Id="rId12" Type="http://schemas.openxmlformats.org/officeDocument/2006/relationships/hyperlink" Target="https://www.facebook.com/events/347447646155278/" TargetMode="External"/><Relationship Id="rId15" Type="http://schemas.openxmlformats.org/officeDocument/2006/relationships/hyperlink" Target="https://twitter.com/egragert/status/1146122362770903040" TargetMode="External"/><Relationship Id="rId14" Type="http://schemas.openxmlformats.org/officeDocument/2006/relationships/hyperlink" Target="https://twitter.com/elisabetmichae2/status/1146456479161077761" TargetMode="External"/><Relationship Id="rId17" Type="http://schemas.openxmlformats.org/officeDocument/2006/relationships/hyperlink" Target="https://twitter.com/StampNCBlue/status/1146127697929822208" TargetMode="External"/><Relationship Id="rId16" Type="http://schemas.openxmlformats.org/officeDocument/2006/relationships/hyperlink" Target="https://www.facebook.com/events/353371105367972/" TargetMode="External"/><Relationship Id="rId19" Type="http://schemas.openxmlformats.org/officeDocument/2006/relationships/hyperlink" Target="https://www.facebook.com/events/460482731450280/" TargetMode="External"/><Relationship Id="rId18" Type="http://schemas.openxmlformats.org/officeDocument/2006/relationships/hyperlink" Target="https://twitter.com/StampNCBlue/status/1146127697929822208" TargetMode="External"/><Relationship Id="rId84" Type="http://schemas.openxmlformats.org/officeDocument/2006/relationships/hyperlink" Target="https://www.facebook.com/events/3120306114661384/" TargetMode="External"/><Relationship Id="rId83" Type="http://schemas.openxmlformats.org/officeDocument/2006/relationships/hyperlink" Target="https://www.facebook.com/events/3120306114661384/" TargetMode="External"/><Relationship Id="rId86" Type="http://schemas.openxmlformats.org/officeDocument/2006/relationships/hyperlink" Target="https://www.facebook.com/events/477959629430813/" TargetMode="External"/><Relationship Id="rId85" Type="http://schemas.openxmlformats.org/officeDocument/2006/relationships/hyperlink" Target="https://www.facebook.com/events/477959629430813/" TargetMode="External"/><Relationship Id="rId88" Type="http://schemas.openxmlformats.org/officeDocument/2006/relationships/hyperlink" Target="https://www.facebook.com/events/373932729921133/" TargetMode="External"/><Relationship Id="rId87" Type="http://schemas.openxmlformats.org/officeDocument/2006/relationships/hyperlink" Target="https://abc11.com/politics/hundreds-in-downtown-raleigh-protest-conditions-at-border/5392438/" TargetMode="External"/><Relationship Id="rId89" Type="http://schemas.openxmlformats.org/officeDocument/2006/relationships/hyperlink" Target="https://www.facebook.com/events/373932729921133/" TargetMode="External"/><Relationship Id="rId80" Type="http://schemas.openxmlformats.org/officeDocument/2006/relationships/hyperlink" Target="https://outerbanksvoice.com/2019/07/12/protest-at-dowdy-park-focuses-on-treatment-of-refugees/" TargetMode="External"/><Relationship Id="rId82" Type="http://schemas.openxmlformats.org/officeDocument/2006/relationships/hyperlink" Target="https://www.facebook.com/events/411740356097933/" TargetMode="External"/><Relationship Id="rId81" Type="http://schemas.openxmlformats.org/officeDocument/2006/relationships/hyperlink" Target="https://www.facebook.com/events/411740356097933/" TargetMode="External"/><Relationship Id="rId73" Type="http://schemas.openxmlformats.org/officeDocument/2006/relationships/hyperlink" Target="https://www.facebook.com/events/416234215646452/" TargetMode="External"/><Relationship Id="rId72" Type="http://schemas.openxmlformats.org/officeDocument/2006/relationships/hyperlink" Target="https://www.facebook.com/events/416234215646452/" TargetMode="External"/><Relationship Id="rId75" Type="http://schemas.openxmlformats.org/officeDocument/2006/relationships/hyperlink" Target="https://www.facebook.com/events/2275689976028568/" TargetMode="External"/><Relationship Id="rId74" Type="http://schemas.openxmlformats.org/officeDocument/2006/relationships/hyperlink" Target="https://www.facebook.com/events/2275689976028568/" TargetMode="External"/><Relationship Id="rId77" Type="http://schemas.openxmlformats.org/officeDocument/2006/relationships/hyperlink" Target="https://www.cherokeescout.com/news-subscribers/protestors-pause-remember-detainees" TargetMode="External"/><Relationship Id="rId76" Type="http://schemas.openxmlformats.org/officeDocument/2006/relationships/hyperlink" Target="https://www.jdnews.com/news/20190713/candlelight-vigil-at-freedom-fountain-prays-for-detained-migrant-families" TargetMode="External"/><Relationship Id="rId79" Type="http://schemas.openxmlformats.org/officeDocument/2006/relationships/hyperlink" Target="https://www.facebook.com/events/350253165592154/" TargetMode="External"/><Relationship Id="rId78" Type="http://schemas.openxmlformats.org/officeDocument/2006/relationships/hyperlink" Target="https://www.facebook.com/events/350253165592154/" TargetMode="External"/><Relationship Id="rId71" Type="http://schemas.openxmlformats.org/officeDocument/2006/relationships/hyperlink" Target="https://www.facebook.com/events/453831078745007/" TargetMode="External"/><Relationship Id="rId70" Type="http://schemas.openxmlformats.org/officeDocument/2006/relationships/hyperlink" Target="https://www.facebook.com/events/453831078745007/" TargetMode="External"/><Relationship Id="rId62" Type="http://schemas.openxmlformats.org/officeDocument/2006/relationships/hyperlink" Target="https://www.facebook.com/events/491255835014992/" TargetMode="External"/><Relationship Id="rId61" Type="http://schemas.openxmlformats.org/officeDocument/2006/relationships/hyperlink" Target="https://www.facebook.com/events/491255835014992/" TargetMode="External"/><Relationship Id="rId64" Type="http://schemas.openxmlformats.org/officeDocument/2006/relationships/hyperlink" Target="https://twitter.com/gwen_fulton/status/1149820977557254146" TargetMode="External"/><Relationship Id="rId63" Type="http://schemas.openxmlformats.org/officeDocument/2006/relationships/hyperlink" Target="https://twitter.com/Aasfriend/status/1149810899127021573" TargetMode="External"/><Relationship Id="rId66" Type="http://schemas.openxmlformats.org/officeDocument/2006/relationships/hyperlink" Target="https://www.facebook.com/events/2360787960914449/" TargetMode="External"/><Relationship Id="rId65" Type="http://schemas.openxmlformats.org/officeDocument/2006/relationships/hyperlink" Target="https://www.greensboro.com/gallery/featured/lights-for-liberty-immigration-rally/collection_738c3165-6dec-52dc-8e52-9dafd04e1bb7.html" TargetMode="External"/><Relationship Id="rId68" Type="http://schemas.openxmlformats.org/officeDocument/2006/relationships/hyperlink" Target="https://www.facebook.com/events/2301024953479993/" TargetMode="External"/><Relationship Id="rId67" Type="http://schemas.openxmlformats.org/officeDocument/2006/relationships/hyperlink" Target="https://www.facebook.com/events/2360787960914449/" TargetMode="External"/><Relationship Id="rId60" Type="http://schemas.openxmlformats.org/officeDocument/2006/relationships/hyperlink" Target="https://twitter.com/AuntyEnmity/status/1149960284066521088" TargetMode="External"/><Relationship Id="rId69" Type="http://schemas.openxmlformats.org/officeDocument/2006/relationships/hyperlink" Target="https://www.facebook.com/events/2301024953479993/" TargetMode="External"/><Relationship Id="rId51" Type="http://schemas.openxmlformats.org/officeDocument/2006/relationships/hyperlink" Target="https://www.facebook.com/events/498769104199279/" TargetMode="External"/><Relationship Id="rId50" Type="http://schemas.openxmlformats.org/officeDocument/2006/relationships/hyperlink" Target="https://www.facebook.com/Lights-for-Liberty-Carrboro-875289826167885/?eid=ARDiGtuUX9bMgYdC9t0QZW7Vl3Jq5vs63D77LvVJOjzOigim943x-h92HzYA2hc-Ovk9TNIVEMqEX8Yu" TargetMode="External"/><Relationship Id="rId53" Type="http://schemas.openxmlformats.org/officeDocument/2006/relationships/hyperlink" Target="https://www.facebook.com/events/396883404264124/" TargetMode="External"/><Relationship Id="rId52" Type="http://schemas.openxmlformats.org/officeDocument/2006/relationships/hyperlink" Target="https://www.facebook.com/events/396883404264124/?ti=icl" TargetMode="External"/><Relationship Id="rId55" Type="http://schemas.openxmlformats.org/officeDocument/2006/relationships/hyperlink" Target="https://www.facebook.com/events/422188168369266/" TargetMode="External"/><Relationship Id="rId54" Type="http://schemas.openxmlformats.org/officeDocument/2006/relationships/hyperlink" Target="https://www.facebook.com/events/422188168369266/" TargetMode="External"/><Relationship Id="rId57" Type="http://schemas.openxmlformats.org/officeDocument/2006/relationships/hyperlink" Target="https://www.facebook.com/events/453759175406510/" TargetMode="External"/><Relationship Id="rId56" Type="http://schemas.openxmlformats.org/officeDocument/2006/relationships/hyperlink" Target="https://www.facebook.com/events/453759175406510/" TargetMode="External"/><Relationship Id="rId59" Type="http://schemas.openxmlformats.org/officeDocument/2006/relationships/hyperlink" Target="https://www.facebook.com/events/2045854815526575/" TargetMode="External"/><Relationship Id="rId58" Type="http://schemas.openxmlformats.org/officeDocument/2006/relationships/hyperlink" Target="https://www.facebook.com/events/2045854815526575/" TargetMode="External"/><Relationship Id="rId95" Type="http://schemas.openxmlformats.org/officeDocument/2006/relationships/hyperlink" Target="https://www.journalnow.com/news/local/protesters-rally-in-winston-salem-against-immigrant-detention-camps/article_29eb595d-db0c-550e-a5b0-bb57913b1a68.html" TargetMode="External"/><Relationship Id="rId94" Type="http://schemas.openxmlformats.org/officeDocument/2006/relationships/hyperlink" Target="https://www.wxii12.com/article/people-in-winston-salem-take-part-in-nationwide-protest-against-detention-facilities/28382608" TargetMode="External"/><Relationship Id="rId96" Type="http://schemas.openxmlformats.org/officeDocument/2006/relationships/drawing" Target="../drawings/drawing6.xml"/><Relationship Id="rId91" Type="http://schemas.openxmlformats.org/officeDocument/2006/relationships/hyperlink" Target="https://www.facebook.com/events/635118346997828/" TargetMode="External"/><Relationship Id="rId90" Type="http://schemas.openxmlformats.org/officeDocument/2006/relationships/hyperlink" Target="https://www.facebook.com/events/635118346997828/" TargetMode="External"/><Relationship Id="rId93" Type="http://schemas.openxmlformats.org/officeDocument/2006/relationships/hyperlink" Target="https://www.facebook.com/events/755485031521317/" TargetMode="External"/><Relationship Id="rId92" Type="http://schemas.openxmlformats.org/officeDocument/2006/relationships/hyperlink" Target="https://www.facebook.com/events/75548503152131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row>
    <row r="2">
      <c r="A2" s="1" t="s">
        <v>2</v>
      </c>
    </row>
    <row r="3">
      <c r="A3" s="3" t="s">
        <v>3</v>
      </c>
    </row>
    <row r="4">
      <c r="A4" s="4" t="s">
        <v>6</v>
      </c>
    </row>
    <row r="5">
      <c r="A5" s="6"/>
    </row>
    <row r="6">
      <c r="A6" s="9" t="str">
        <f>HYPERLINK("https://docs.google.com/forms/d/e/1FAIpQLSdrBN1cTGUUsHNqZ0yFPCXM-YXZqw7LLiZlySBTdd4-e63JCg/viewform?c=0&amp;w=1","To submit information about an action during this timeframe, please click here ")</f>
        <v>To submit information about an action during this timeframe, please click here </v>
      </c>
    </row>
    <row r="8">
      <c r="A8" s="1" t="s">
        <v>24</v>
      </c>
      <c r="B8" s="10"/>
      <c r="C8" s="10"/>
      <c r="D8" s="12">
        <f>SUM(Tally!H2:H3100)</f>
        <v>29879</v>
      </c>
      <c r="E8" s="12"/>
      <c r="F8" s="12">
        <f>SUM(Tally!J2:J3100)</f>
        <v>34377</v>
      </c>
      <c r="G8" s="15"/>
      <c r="H8" s="17"/>
      <c r="I8" s="15"/>
      <c r="J8" s="19"/>
      <c r="K8" s="19"/>
      <c r="L8" s="15"/>
      <c r="M8" s="15"/>
      <c r="N8" s="15"/>
      <c r="O8" s="15"/>
      <c r="P8" s="15"/>
      <c r="Q8" s="15"/>
      <c r="R8" s="15"/>
      <c r="S8" s="6"/>
      <c r="T8" s="6"/>
      <c r="U8" s="6"/>
      <c r="V8" s="6"/>
      <c r="W8" s="6"/>
      <c r="X8" s="6"/>
      <c r="Y8" s="6"/>
      <c r="Z8" s="6"/>
      <c r="AA8" s="6"/>
    </row>
    <row r="9">
      <c r="A9" s="21"/>
      <c r="B9" s="10"/>
      <c r="C9" s="10"/>
      <c r="D9" s="10"/>
      <c r="E9" s="15"/>
      <c r="F9" s="15"/>
      <c r="G9" s="15"/>
      <c r="H9" s="17"/>
      <c r="I9" s="15"/>
      <c r="J9" s="6"/>
      <c r="K9" s="6"/>
      <c r="L9" s="15"/>
      <c r="M9" s="15"/>
      <c r="N9" s="15"/>
      <c r="O9" s="15"/>
      <c r="P9" s="15"/>
      <c r="Q9" s="15"/>
      <c r="R9" s="15"/>
      <c r="S9" s="6"/>
      <c r="T9" s="6"/>
      <c r="U9" s="6"/>
      <c r="V9" s="6"/>
      <c r="W9" s="6"/>
      <c r="X9" s="6"/>
      <c r="Y9" s="6"/>
      <c r="Z9" s="6"/>
      <c r="AA9" s="6"/>
    </row>
    <row r="10">
      <c r="A10" s="21" t="s">
        <v>42</v>
      </c>
      <c r="B10" s="10"/>
      <c r="C10" s="10"/>
      <c r="D10" s="12">
        <f>SUM(Tally!V2:V3100)</f>
        <v>329</v>
      </c>
      <c r="E10" s="15"/>
      <c r="F10" s="15"/>
      <c r="G10" s="15" t="str">
        <f>S684</f>
        <v/>
      </c>
      <c r="H10" s="23"/>
      <c r="I10" s="15"/>
      <c r="J10" s="6"/>
      <c r="K10" s="6"/>
      <c r="L10" s="15"/>
      <c r="M10" s="15"/>
      <c r="N10" s="15"/>
      <c r="O10" s="15"/>
      <c r="P10" s="15"/>
      <c r="Q10" s="15"/>
      <c r="R10" s="15"/>
      <c r="S10" s="6"/>
      <c r="T10" s="6"/>
      <c r="U10" s="6"/>
      <c r="V10" s="6"/>
      <c r="W10" s="6"/>
      <c r="X10" s="6"/>
      <c r="Y10" s="6"/>
      <c r="Z10" s="6"/>
      <c r="AA10" s="6"/>
    </row>
    <row r="11">
      <c r="A11" s="21"/>
      <c r="B11" s="10"/>
      <c r="C11" s="10"/>
      <c r="D11" s="10"/>
      <c r="E11" s="15"/>
      <c r="F11" s="15"/>
      <c r="G11" s="15"/>
      <c r="H11" s="23"/>
      <c r="I11" s="15"/>
      <c r="J11" s="6"/>
      <c r="K11" s="6"/>
      <c r="L11" s="15"/>
      <c r="M11" s="15"/>
      <c r="N11" s="15"/>
      <c r="O11" s="15"/>
      <c r="P11" s="15"/>
      <c r="Q11" s="15"/>
      <c r="R11" s="15"/>
      <c r="S11" s="6"/>
      <c r="T11" s="6"/>
      <c r="U11" s="6"/>
      <c r="V11" s="6"/>
      <c r="W11" s="6"/>
      <c r="X11" s="6"/>
      <c r="Y11" s="6"/>
      <c r="Z11" s="6"/>
      <c r="AA11" s="6"/>
    </row>
    <row r="12">
      <c r="A12" s="24" t="s">
        <v>50</v>
      </c>
      <c r="D12" s="12">
        <f>SUM(LightsForLiberty!H2:H3151)</f>
        <v>104443</v>
      </c>
      <c r="E12" s="12"/>
      <c r="F12" s="12">
        <f>SUM(LightsForLiberty!J2:J3151)</f>
        <v>121671</v>
      </c>
    </row>
    <row r="14">
      <c r="A14" s="24" t="s">
        <v>62</v>
      </c>
      <c r="D14" s="12">
        <f>SUM(LightsForLiberty!V2:V3151)</f>
        <v>698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4.14"/>
    <col customWidth="1" min="3" max="3" width="12.71"/>
    <col customWidth="1" min="4" max="4" width="6.14"/>
    <col customWidth="1" min="5" max="5" width="6.57"/>
    <col customWidth="1" min="6" max="6" width="10.14"/>
    <col customWidth="1" min="7" max="7" width="15.29"/>
    <col customWidth="1" min="8" max="8" width="8.71"/>
    <col customWidth="1" min="9" max="9" width="11.0"/>
    <col customWidth="1" min="10" max="10" width="13.86"/>
    <col customWidth="1" min="11" max="11" width="13.14"/>
    <col customWidth="1" min="12" max="12" width="12.71"/>
    <col customWidth="1" min="13" max="13" width="17.29"/>
    <col customWidth="1" min="14" max="14" width="19.57"/>
    <col customWidth="1" min="15" max="15" width="13.43"/>
    <col customWidth="1" min="16" max="16" width="16.43"/>
    <col customWidth="1" min="17" max="17" width="16.86"/>
    <col customWidth="1" min="18" max="18" width="24.57"/>
    <col customWidth="1" min="19" max="19" width="20.14"/>
    <col customWidth="1" min="20" max="20" width="23.0"/>
  </cols>
  <sheetData>
    <row r="1">
      <c r="A1" s="2" t="s">
        <v>1</v>
      </c>
      <c r="B1" s="2" t="s">
        <v>4</v>
      </c>
      <c r="C1" s="2" t="s">
        <v>5</v>
      </c>
      <c r="D1" s="2" t="s">
        <v>7</v>
      </c>
      <c r="E1" s="5" t="s">
        <v>8</v>
      </c>
      <c r="F1" s="2" t="s">
        <v>9</v>
      </c>
      <c r="G1" s="7" t="s">
        <v>10</v>
      </c>
      <c r="H1" s="2" t="s">
        <v>11</v>
      </c>
      <c r="I1" s="8" t="s">
        <v>12</v>
      </c>
      <c r="J1" s="2" t="s">
        <v>13</v>
      </c>
      <c r="K1" s="8" t="s">
        <v>14</v>
      </c>
      <c r="L1" s="8" t="s">
        <v>15</v>
      </c>
      <c r="M1" s="7" t="s">
        <v>16</v>
      </c>
      <c r="N1" s="7" t="s">
        <v>17</v>
      </c>
      <c r="O1" s="2" t="s">
        <v>18</v>
      </c>
      <c r="P1" s="2" t="s">
        <v>19</v>
      </c>
      <c r="Q1" s="2" t="s">
        <v>20</v>
      </c>
      <c r="R1" s="2" t="s">
        <v>21</v>
      </c>
      <c r="S1" s="2" t="s">
        <v>22</v>
      </c>
      <c r="T1" s="2" t="s">
        <v>23</v>
      </c>
      <c r="U1" s="2" t="s">
        <v>25</v>
      </c>
      <c r="V1" s="2" t="s">
        <v>26</v>
      </c>
      <c r="W1" s="5" t="s">
        <v>27</v>
      </c>
      <c r="X1" s="5" t="s">
        <v>28</v>
      </c>
      <c r="Y1" s="5" t="s">
        <v>29</v>
      </c>
      <c r="Z1" s="2" t="s">
        <v>30</v>
      </c>
      <c r="AA1" s="5"/>
      <c r="AB1" s="5"/>
      <c r="AC1" s="5"/>
      <c r="AD1" s="5"/>
      <c r="AE1" s="5"/>
      <c r="AF1" s="5"/>
      <c r="AG1" s="5"/>
      <c r="AH1" s="5"/>
      <c r="AI1" s="5"/>
      <c r="AJ1" s="5"/>
      <c r="AK1" s="5"/>
      <c r="AL1" s="5"/>
      <c r="AM1" s="5"/>
      <c r="AN1" s="5"/>
      <c r="AO1" s="5"/>
      <c r="AP1" s="5"/>
      <c r="AQ1" s="5"/>
      <c r="AR1" s="5"/>
      <c r="AS1" s="5"/>
      <c r="AT1" s="5"/>
      <c r="AU1" s="5"/>
      <c r="AV1" s="5"/>
      <c r="AW1" s="5"/>
      <c r="AX1" s="5"/>
      <c r="AY1" s="5"/>
    </row>
    <row r="2">
      <c r="A2" s="2" t="s">
        <v>31</v>
      </c>
      <c r="B2" s="2"/>
      <c r="C2" s="2" t="s">
        <v>32</v>
      </c>
      <c r="D2" s="2" t="s">
        <v>33</v>
      </c>
      <c r="E2" s="2" t="s">
        <v>34</v>
      </c>
      <c r="F2" s="11">
        <v>43647.0</v>
      </c>
      <c r="G2" s="7" t="s">
        <v>35</v>
      </c>
      <c r="H2" s="2">
        <v>37.0</v>
      </c>
      <c r="I2" s="5"/>
      <c r="J2" s="2">
        <v>37.0</v>
      </c>
      <c r="K2" s="5"/>
      <c r="L2" s="5"/>
      <c r="M2" s="13" t="s">
        <v>36</v>
      </c>
      <c r="N2" s="14" t="s">
        <v>38</v>
      </c>
      <c r="O2" s="22">
        <v>1.0</v>
      </c>
      <c r="P2" s="22" t="s">
        <v>43</v>
      </c>
      <c r="Q2" s="2" t="s">
        <v>44</v>
      </c>
      <c r="R2" s="2" t="s">
        <v>44</v>
      </c>
      <c r="S2" s="2" t="s">
        <v>44</v>
      </c>
      <c r="T2" s="2" t="s">
        <v>44</v>
      </c>
      <c r="U2" s="22">
        <v>1.0</v>
      </c>
      <c r="V2" s="22">
        <v>1.0</v>
      </c>
      <c r="W2" s="25" t="s">
        <v>47</v>
      </c>
      <c r="X2" s="2"/>
      <c r="Y2" s="5"/>
      <c r="Z2" s="5"/>
      <c r="AA2" s="5"/>
      <c r="AB2" s="5"/>
      <c r="AC2" s="5"/>
      <c r="AD2" s="5"/>
      <c r="AE2" s="5"/>
      <c r="AF2" s="5"/>
      <c r="AG2" s="5"/>
      <c r="AH2" s="5"/>
      <c r="AI2" s="5"/>
      <c r="AJ2" s="5"/>
      <c r="AK2" s="5"/>
      <c r="AL2" s="5"/>
      <c r="AM2" s="5"/>
      <c r="AN2" s="5"/>
      <c r="AO2" s="5"/>
      <c r="AP2" s="5"/>
      <c r="AQ2" s="5"/>
      <c r="AR2" s="5"/>
      <c r="AS2" s="5"/>
      <c r="AT2" s="5"/>
      <c r="AU2" s="5"/>
      <c r="AV2" s="5"/>
      <c r="AW2" s="5"/>
      <c r="AX2" s="5"/>
      <c r="AY2" s="5"/>
    </row>
    <row r="3">
      <c r="A3" s="2" t="s">
        <v>56</v>
      </c>
      <c r="B3" s="2" t="s">
        <v>57</v>
      </c>
      <c r="C3" s="2" t="s">
        <v>56</v>
      </c>
      <c r="D3" s="2" t="s">
        <v>33</v>
      </c>
      <c r="E3" s="2" t="s">
        <v>34</v>
      </c>
      <c r="F3" s="11">
        <v>43647.0</v>
      </c>
      <c r="G3" s="7"/>
      <c r="H3" s="2"/>
      <c r="I3" s="5"/>
      <c r="J3" s="2"/>
      <c r="K3" s="5"/>
      <c r="L3" s="5"/>
      <c r="M3" s="13" t="s">
        <v>36</v>
      </c>
      <c r="N3" s="2" t="s">
        <v>59</v>
      </c>
      <c r="O3" s="22">
        <v>2.0</v>
      </c>
      <c r="P3" s="22" t="s">
        <v>61</v>
      </c>
      <c r="Q3" s="5"/>
      <c r="R3" s="5"/>
      <c r="S3" s="5"/>
      <c r="T3" s="5"/>
      <c r="U3" s="22">
        <v>1.0</v>
      </c>
      <c r="V3" s="22">
        <v>1.0</v>
      </c>
      <c r="W3" s="25" t="s">
        <v>63</v>
      </c>
      <c r="X3" s="2"/>
      <c r="Y3" s="5"/>
      <c r="Z3" s="5"/>
      <c r="AA3" s="5"/>
      <c r="AB3" s="5"/>
      <c r="AC3" s="5"/>
      <c r="AD3" s="5"/>
      <c r="AE3" s="5"/>
      <c r="AF3" s="5"/>
      <c r="AG3" s="5"/>
      <c r="AH3" s="5"/>
      <c r="AI3" s="5"/>
      <c r="AJ3" s="5"/>
      <c r="AK3" s="5"/>
      <c r="AL3" s="5"/>
      <c r="AM3" s="5"/>
      <c r="AN3" s="5"/>
      <c r="AO3" s="5"/>
      <c r="AP3" s="5"/>
      <c r="AQ3" s="5"/>
      <c r="AR3" s="5"/>
      <c r="AS3" s="5"/>
      <c r="AT3" s="5"/>
      <c r="AU3" s="5"/>
      <c r="AV3" s="5"/>
      <c r="AW3" s="5"/>
      <c r="AX3" s="5"/>
      <c r="AY3" s="5"/>
    </row>
    <row r="4">
      <c r="A4" s="5" t="s">
        <v>69</v>
      </c>
      <c r="B4" s="2" t="s">
        <v>70</v>
      </c>
      <c r="C4" s="2" t="s">
        <v>71</v>
      </c>
      <c r="D4" s="5" t="s">
        <v>60</v>
      </c>
      <c r="E4" s="5" t="s">
        <v>34</v>
      </c>
      <c r="F4" s="11">
        <v>43647.0</v>
      </c>
      <c r="G4" s="7" t="s">
        <v>35</v>
      </c>
      <c r="H4" s="2">
        <v>29.0</v>
      </c>
      <c r="I4" s="5"/>
      <c r="J4" s="2">
        <v>29.0</v>
      </c>
      <c r="K4" s="5"/>
      <c r="L4" s="5"/>
      <c r="M4" s="13" t="s">
        <v>36</v>
      </c>
      <c r="N4" s="5" t="s">
        <v>72</v>
      </c>
      <c r="O4" s="27">
        <v>0.0</v>
      </c>
      <c r="P4" s="27" t="s">
        <v>43</v>
      </c>
      <c r="Q4" s="5"/>
      <c r="R4" s="5"/>
      <c r="S4" s="5"/>
      <c r="T4" s="5"/>
      <c r="U4" s="27">
        <v>1.0</v>
      </c>
      <c r="V4" s="27">
        <v>1.0</v>
      </c>
      <c r="W4" s="25" t="s">
        <v>77</v>
      </c>
      <c r="X4" s="25" t="s">
        <v>77</v>
      </c>
      <c r="Y4" s="5"/>
      <c r="Z4" s="5"/>
      <c r="AA4" s="5"/>
      <c r="AB4" s="5"/>
      <c r="AC4" s="5"/>
      <c r="AD4" s="5"/>
      <c r="AE4" s="5"/>
      <c r="AF4" s="5"/>
      <c r="AG4" s="5"/>
      <c r="AH4" s="5"/>
      <c r="AI4" s="5"/>
      <c r="AJ4" s="5"/>
      <c r="AK4" s="5"/>
      <c r="AL4" s="5"/>
      <c r="AM4" s="5"/>
      <c r="AN4" s="5"/>
      <c r="AO4" s="5"/>
      <c r="AP4" s="5"/>
      <c r="AQ4" s="5"/>
      <c r="AR4" s="5"/>
      <c r="AS4" s="5"/>
      <c r="AT4" s="5"/>
      <c r="AU4" s="5"/>
      <c r="AV4" s="5"/>
      <c r="AW4" s="5"/>
      <c r="AX4" s="5"/>
      <c r="AY4" s="5"/>
    </row>
    <row r="5">
      <c r="A5" s="5" t="s">
        <v>78</v>
      </c>
      <c r="B5" s="5" t="s">
        <v>79</v>
      </c>
      <c r="C5" s="2" t="s">
        <v>80</v>
      </c>
      <c r="D5" s="5" t="s">
        <v>80</v>
      </c>
      <c r="E5" s="5" t="s">
        <v>34</v>
      </c>
      <c r="F5" s="11">
        <v>43647.0</v>
      </c>
      <c r="G5" s="7" t="s">
        <v>81</v>
      </c>
      <c r="H5" s="2">
        <v>75.0</v>
      </c>
      <c r="I5" s="5"/>
      <c r="J5" s="2">
        <v>75.0</v>
      </c>
      <c r="K5" s="5"/>
      <c r="L5" s="5"/>
      <c r="M5" s="28" t="s">
        <v>82</v>
      </c>
      <c r="N5" s="5" t="s">
        <v>83</v>
      </c>
      <c r="O5" s="27">
        <v>0.0</v>
      </c>
      <c r="P5" s="27" t="s">
        <v>84</v>
      </c>
      <c r="Q5" s="2"/>
      <c r="R5" s="2"/>
      <c r="S5" s="2"/>
      <c r="T5" s="2"/>
      <c r="U5" s="27">
        <v>1.0</v>
      </c>
      <c r="V5" s="27">
        <v>1.0</v>
      </c>
      <c r="W5" s="30" t="s">
        <v>85</v>
      </c>
      <c r="X5" s="31" t="s">
        <v>91</v>
      </c>
      <c r="Y5" s="5"/>
      <c r="Z5" s="32" t="s">
        <v>92</v>
      </c>
      <c r="AA5" s="5"/>
      <c r="AB5" s="5"/>
      <c r="AC5" s="5"/>
      <c r="AD5" s="5"/>
      <c r="AE5" s="5"/>
      <c r="AF5" s="5"/>
      <c r="AG5" s="5"/>
      <c r="AH5" s="5"/>
      <c r="AI5" s="5"/>
      <c r="AJ5" s="5"/>
      <c r="AK5" s="5"/>
      <c r="AL5" s="5"/>
      <c r="AM5" s="5"/>
      <c r="AN5" s="5"/>
      <c r="AO5" s="5"/>
      <c r="AP5" s="5"/>
      <c r="AQ5" s="5"/>
      <c r="AR5" s="5"/>
      <c r="AS5" s="5"/>
      <c r="AT5" s="5"/>
      <c r="AU5" s="5"/>
      <c r="AV5" s="5"/>
      <c r="AW5" s="5"/>
      <c r="AX5" s="5"/>
      <c r="AY5" s="5"/>
    </row>
    <row r="6">
      <c r="A6" s="2" t="s">
        <v>96</v>
      </c>
      <c r="B6" s="2" t="s">
        <v>97</v>
      </c>
      <c r="C6" s="2" t="s">
        <v>98</v>
      </c>
      <c r="D6" s="2" t="s">
        <v>99</v>
      </c>
      <c r="E6" s="2" t="s">
        <v>34</v>
      </c>
      <c r="F6" s="11">
        <v>43648.0</v>
      </c>
      <c r="G6" s="7" t="s">
        <v>100</v>
      </c>
      <c r="H6" s="22">
        <v>100.0</v>
      </c>
      <c r="I6" s="34"/>
      <c r="J6" s="22">
        <v>100.0</v>
      </c>
      <c r="K6" s="13"/>
      <c r="M6" s="8" t="s">
        <v>36</v>
      </c>
      <c r="N6" s="14" t="s">
        <v>38</v>
      </c>
      <c r="O6" s="22">
        <v>1.0</v>
      </c>
      <c r="P6" s="22" t="s">
        <v>61</v>
      </c>
      <c r="Q6" s="27"/>
      <c r="R6" s="27"/>
      <c r="S6" s="27"/>
      <c r="T6" s="27"/>
      <c r="U6" s="2">
        <v>1.0</v>
      </c>
      <c r="V6" s="2">
        <v>1.0</v>
      </c>
      <c r="W6" s="25" t="s">
        <v>101</v>
      </c>
      <c r="X6" s="5"/>
      <c r="Y6" s="5"/>
      <c r="Z6" s="2" t="s">
        <v>102</v>
      </c>
      <c r="AA6" s="5"/>
      <c r="AB6" s="5"/>
      <c r="AC6" s="5"/>
      <c r="AD6" s="5"/>
      <c r="AE6" s="5"/>
      <c r="AF6" s="5"/>
      <c r="AG6" s="5"/>
      <c r="AH6" s="5"/>
      <c r="AI6" s="5"/>
      <c r="AJ6" s="5"/>
      <c r="AK6" s="5"/>
      <c r="AL6" s="5"/>
      <c r="AM6" s="5"/>
      <c r="AN6" s="5"/>
      <c r="AO6" s="5"/>
      <c r="AP6" s="5"/>
      <c r="AQ6" s="5"/>
      <c r="AR6" s="5"/>
      <c r="AS6" s="5"/>
      <c r="AT6" s="5"/>
      <c r="AU6" s="5"/>
      <c r="AV6" s="5"/>
      <c r="AW6" s="5"/>
      <c r="AX6" s="5"/>
      <c r="AY6" s="5"/>
    </row>
    <row r="7">
      <c r="A7" s="2" t="s">
        <v>103</v>
      </c>
      <c r="B7" s="2" t="s">
        <v>104</v>
      </c>
      <c r="C7" s="2" t="s">
        <v>105</v>
      </c>
      <c r="D7" s="2" t="s">
        <v>106</v>
      </c>
      <c r="E7" s="2" t="s">
        <v>34</v>
      </c>
      <c r="F7" s="11">
        <v>43648.0</v>
      </c>
      <c r="G7" s="26" t="s">
        <v>107</v>
      </c>
      <c r="H7" s="22">
        <v>116.0</v>
      </c>
      <c r="I7" s="34"/>
      <c r="J7" s="22">
        <v>116.0</v>
      </c>
      <c r="K7" s="13"/>
      <c r="M7" s="8" t="s">
        <v>36</v>
      </c>
      <c r="N7" s="14" t="s">
        <v>38</v>
      </c>
      <c r="O7" s="22">
        <v>1.0</v>
      </c>
      <c r="P7" s="22" t="s">
        <v>61</v>
      </c>
      <c r="Q7" s="27"/>
      <c r="R7" s="27"/>
      <c r="S7" s="27"/>
      <c r="T7" s="27"/>
      <c r="U7" s="2">
        <v>1.0</v>
      </c>
      <c r="V7" s="2">
        <v>1.0</v>
      </c>
      <c r="W7" s="25" t="s">
        <v>111</v>
      </c>
      <c r="X7" s="25" t="s">
        <v>115</v>
      </c>
      <c r="Y7" s="5"/>
      <c r="Z7" s="5"/>
      <c r="AA7" s="5"/>
      <c r="AB7" s="5"/>
      <c r="AC7" s="5"/>
      <c r="AD7" s="5"/>
      <c r="AE7" s="5"/>
      <c r="AF7" s="5"/>
      <c r="AG7" s="5"/>
      <c r="AH7" s="5"/>
      <c r="AI7" s="5"/>
      <c r="AJ7" s="5"/>
      <c r="AK7" s="5"/>
      <c r="AL7" s="5"/>
      <c r="AM7" s="5"/>
      <c r="AN7" s="5"/>
      <c r="AO7" s="5"/>
      <c r="AP7" s="5"/>
      <c r="AQ7" s="5"/>
      <c r="AR7" s="5"/>
      <c r="AS7" s="5"/>
      <c r="AT7" s="5"/>
      <c r="AU7" s="5"/>
      <c r="AV7" s="5"/>
      <c r="AW7" s="5"/>
      <c r="AX7" s="5"/>
      <c r="AY7" s="5"/>
    </row>
    <row r="8">
      <c r="A8" s="2" t="s">
        <v>117</v>
      </c>
      <c r="B8" s="2" t="s">
        <v>118</v>
      </c>
      <c r="C8" s="2" t="s">
        <v>119</v>
      </c>
      <c r="D8" s="2" t="s">
        <v>120</v>
      </c>
      <c r="E8" s="2" t="s">
        <v>34</v>
      </c>
      <c r="F8" s="11">
        <v>43648.0</v>
      </c>
      <c r="G8" s="7" t="s">
        <v>35</v>
      </c>
      <c r="H8" s="22">
        <v>59.0</v>
      </c>
      <c r="I8" s="34"/>
      <c r="J8" s="22">
        <v>59.0</v>
      </c>
      <c r="K8" s="13"/>
      <c r="M8" s="8" t="s">
        <v>36</v>
      </c>
      <c r="N8" s="14" t="s">
        <v>38</v>
      </c>
      <c r="O8" s="22">
        <v>1.0</v>
      </c>
      <c r="P8" s="22" t="s">
        <v>61</v>
      </c>
      <c r="Q8" s="22"/>
      <c r="R8" s="22"/>
      <c r="S8" s="22"/>
      <c r="T8" s="22"/>
      <c r="U8" s="2">
        <v>1.0</v>
      </c>
      <c r="V8" s="2">
        <v>1.0</v>
      </c>
      <c r="W8" s="25" t="s">
        <v>124</v>
      </c>
      <c r="X8" s="5"/>
      <c r="Y8" s="5"/>
      <c r="Z8" s="5"/>
      <c r="AA8" s="5"/>
      <c r="AB8" s="5"/>
      <c r="AC8" s="5"/>
      <c r="AD8" s="5"/>
      <c r="AE8" s="5"/>
      <c r="AF8" s="5"/>
      <c r="AG8" s="5"/>
      <c r="AH8" s="5"/>
      <c r="AI8" s="5"/>
      <c r="AJ8" s="5"/>
      <c r="AK8" s="5"/>
      <c r="AL8" s="5"/>
      <c r="AM8" s="5"/>
      <c r="AN8" s="5"/>
      <c r="AO8" s="5"/>
      <c r="AP8" s="5"/>
      <c r="AQ8" s="5"/>
      <c r="AR8" s="5"/>
      <c r="AS8" s="5"/>
      <c r="AT8" s="5"/>
      <c r="AU8" s="5"/>
      <c r="AV8" s="5"/>
      <c r="AW8" s="5"/>
      <c r="AX8" s="5"/>
      <c r="AY8" s="5"/>
    </row>
    <row r="9">
      <c r="A9" s="2" t="s">
        <v>131</v>
      </c>
      <c r="B9" s="2" t="s">
        <v>132</v>
      </c>
      <c r="C9" s="2" t="s">
        <v>133</v>
      </c>
      <c r="D9" s="2" t="s">
        <v>33</v>
      </c>
      <c r="E9" s="2" t="s">
        <v>34</v>
      </c>
      <c r="F9" s="11">
        <v>43648.0</v>
      </c>
      <c r="G9" s="7" t="s">
        <v>35</v>
      </c>
      <c r="H9" s="22">
        <v>19.0</v>
      </c>
      <c r="I9" s="34"/>
      <c r="J9" s="22">
        <v>19.0</v>
      </c>
      <c r="K9" s="13"/>
      <c r="M9" s="8" t="s">
        <v>36</v>
      </c>
      <c r="N9" s="14" t="s">
        <v>38</v>
      </c>
      <c r="O9" s="22">
        <v>1.0</v>
      </c>
      <c r="P9" s="22" t="s">
        <v>61</v>
      </c>
      <c r="Q9" s="27"/>
      <c r="R9" s="27"/>
      <c r="S9" s="27"/>
      <c r="T9" s="27"/>
      <c r="U9" s="2">
        <v>1.0</v>
      </c>
      <c r="V9" s="2">
        <v>1.0</v>
      </c>
      <c r="W9" s="25" t="s">
        <v>134</v>
      </c>
      <c r="X9" s="2"/>
      <c r="Y9" s="5"/>
      <c r="Z9" s="5"/>
      <c r="AA9" s="5"/>
      <c r="AB9" s="5"/>
      <c r="AC9" s="5"/>
      <c r="AD9" s="5"/>
      <c r="AE9" s="5"/>
      <c r="AF9" s="5"/>
      <c r="AG9" s="5"/>
      <c r="AH9" s="5"/>
      <c r="AI9" s="5"/>
      <c r="AJ9" s="5"/>
      <c r="AK9" s="5"/>
      <c r="AL9" s="5"/>
      <c r="AM9" s="5"/>
      <c r="AN9" s="5"/>
      <c r="AO9" s="5"/>
      <c r="AP9" s="5"/>
      <c r="AQ9" s="5"/>
      <c r="AR9" s="5"/>
      <c r="AS9" s="5"/>
      <c r="AT9" s="5"/>
      <c r="AU9" s="5"/>
      <c r="AV9" s="5"/>
      <c r="AW9" s="5"/>
      <c r="AX9" s="5"/>
      <c r="AY9" s="5"/>
    </row>
    <row r="10">
      <c r="A10" s="2" t="s">
        <v>131</v>
      </c>
      <c r="B10" s="2" t="s">
        <v>137</v>
      </c>
      <c r="C10" s="2"/>
      <c r="D10" s="2" t="s">
        <v>33</v>
      </c>
      <c r="E10" s="2" t="s">
        <v>34</v>
      </c>
      <c r="F10" s="11">
        <v>43648.0</v>
      </c>
      <c r="G10" s="7" t="s">
        <v>138</v>
      </c>
      <c r="H10" s="22">
        <v>300.0</v>
      </c>
      <c r="I10" s="34"/>
      <c r="J10" s="22">
        <v>300.0</v>
      </c>
      <c r="K10" s="13"/>
      <c r="M10" s="8" t="s">
        <v>36</v>
      </c>
      <c r="N10" s="14" t="s">
        <v>38</v>
      </c>
      <c r="O10" s="22">
        <v>1.0</v>
      </c>
      <c r="P10" s="22" t="s">
        <v>61</v>
      </c>
      <c r="Q10" s="22">
        <v>0.0</v>
      </c>
      <c r="R10" s="22">
        <v>0.0</v>
      </c>
      <c r="S10" s="22">
        <v>0.0</v>
      </c>
      <c r="T10" s="22">
        <v>0.0</v>
      </c>
      <c r="U10" s="2">
        <v>1.0</v>
      </c>
      <c r="V10" s="2">
        <v>1.0</v>
      </c>
      <c r="W10" s="25" t="s">
        <v>139</v>
      </c>
      <c r="X10" s="25" t="s">
        <v>142</v>
      </c>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row>
    <row r="11">
      <c r="A11" s="2" t="s">
        <v>143</v>
      </c>
      <c r="B11" s="2"/>
      <c r="C11" s="2" t="s">
        <v>78</v>
      </c>
      <c r="D11" s="2" t="s">
        <v>144</v>
      </c>
      <c r="E11" s="2" t="s">
        <v>34</v>
      </c>
      <c r="F11" s="11">
        <v>43648.0</v>
      </c>
      <c r="G11" s="7" t="s">
        <v>35</v>
      </c>
      <c r="H11" s="22">
        <v>3.0</v>
      </c>
      <c r="I11" s="34"/>
      <c r="J11" s="22">
        <v>3.0</v>
      </c>
      <c r="K11" s="13"/>
      <c r="M11" s="8" t="s">
        <v>36</v>
      </c>
      <c r="N11" s="14" t="s">
        <v>38</v>
      </c>
      <c r="O11" s="22">
        <v>1.0</v>
      </c>
      <c r="P11" s="22" t="s">
        <v>61</v>
      </c>
      <c r="Q11" s="22"/>
      <c r="R11" s="22"/>
      <c r="S11" s="22"/>
      <c r="T11" s="22"/>
      <c r="U11" s="2">
        <v>1.0</v>
      </c>
      <c r="V11" s="2">
        <v>1.0</v>
      </c>
      <c r="W11" s="25" t="s">
        <v>145</v>
      </c>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row>
    <row r="12">
      <c r="A12" s="2" t="s">
        <v>150</v>
      </c>
      <c r="B12" s="2"/>
      <c r="C12" s="2" t="s">
        <v>151</v>
      </c>
      <c r="D12" s="2" t="s">
        <v>152</v>
      </c>
      <c r="E12" s="2" t="s">
        <v>34</v>
      </c>
      <c r="F12" s="11">
        <v>43648.0</v>
      </c>
      <c r="G12" s="7" t="s">
        <v>35</v>
      </c>
      <c r="H12" s="22">
        <v>26.0</v>
      </c>
      <c r="I12" s="34"/>
      <c r="J12" s="22">
        <v>26.0</v>
      </c>
      <c r="K12" s="13"/>
      <c r="M12" s="8" t="s">
        <v>36</v>
      </c>
      <c r="N12" s="14" t="s">
        <v>38</v>
      </c>
      <c r="O12" s="22">
        <v>1.0</v>
      </c>
      <c r="P12" s="22" t="s">
        <v>61</v>
      </c>
      <c r="Q12" s="22"/>
      <c r="R12" s="22"/>
      <c r="S12" s="22"/>
      <c r="T12" s="22"/>
      <c r="U12" s="2">
        <v>1.0</v>
      </c>
      <c r="V12" s="2">
        <v>1.0</v>
      </c>
      <c r="W12" s="25" t="s">
        <v>155</v>
      </c>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row>
    <row r="13">
      <c r="A13" s="2" t="s">
        <v>161</v>
      </c>
      <c r="B13" s="2"/>
      <c r="C13" s="2" t="s">
        <v>163</v>
      </c>
      <c r="D13" s="2" t="s">
        <v>164</v>
      </c>
      <c r="E13" s="2" t="s">
        <v>34</v>
      </c>
      <c r="F13" s="11">
        <v>43648.0</v>
      </c>
      <c r="G13" s="7" t="s">
        <v>166</v>
      </c>
      <c r="H13" s="22">
        <v>50.0</v>
      </c>
      <c r="I13" s="34"/>
      <c r="J13" s="22">
        <v>50.0</v>
      </c>
      <c r="K13" s="13"/>
      <c r="M13" s="8" t="s">
        <v>36</v>
      </c>
      <c r="N13" s="14" t="s">
        <v>38</v>
      </c>
      <c r="O13" s="22">
        <v>1.0</v>
      </c>
      <c r="P13" s="22" t="s">
        <v>61</v>
      </c>
      <c r="Q13" s="27"/>
      <c r="R13" s="27"/>
      <c r="S13" s="27"/>
      <c r="T13" s="27"/>
      <c r="U13" s="2">
        <v>1.0</v>
      </c>
      <c r="V13" s="2">
        <v>1.0</v>
      </c>
      <c r="W13" s="25" t="s">
        <v>167</v>
      </c>
      <c r="X13" s="25" t="s">
        <v>169</v>
      </c>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row>
    <row r="14">
      <c r="A14" s="2" t="s">
        <v>174</v>
      </c>
      <c r="B14" s="2"/>
      <c r="C14" s="2" t="s">
        <v>175</v>
      </c>
      <c r="D14" s="2" t="s">
        <v>176</v>
      </c>
      <c r="E14" s="2" t="s">
        <v>34</v>
      </c>
      <c r="F14" s="11">
        <v>43648.0</v>
      </c>
      <c r="G14" s="7" t="s">
        <v>35</v>
      </c>
      <c r="H14" s="22">
        <v>32.0</v>
      </c>
      <c r="I14" s="34"/>
      <c r="J14" s="22">
        <v>32.0</v>
      </c>
      <c r="K14" s="13"/>
      <c r="M14" s="8" t="s">
        <v>36</v>
      </c>
      <c r="N14" s="14" t="s">
        <v>38</v>
      </c>
      <c r="O14" s="22">
        <v>1.0</v>
      </c>
      <c r="P14" s="22" t="s">
        <v>61</v>
      </c>
      <c r="Q14" s="22"/>
      <c r="R14" s="22"/>
      <c r="S14" s="22"/>
      <c r="T14" s="22"/>
      <c r="U14" s="2">
        <v>1.0</v>
      </c>
      <c r="V14" s="2">
        <v>1.0</v>
      </c>
      <c r="W14" s="25" t="s">
        <v>180</v>
      </c>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row>
    <row r="15">
      <c r="A15" s="2" t="s">
        <v>181</v>
      </c>
      <c r="B15" s="2" t="s">
        <v>182</v>
      </c>
      <c r="C15" s="2" t="s">
        <v>183</v>
      </c>
      <c r="D15" s="2" t="s">
        <v>184</v>
      </c>
      <c r="E15" s="2" t="s">
        <v>34</v>
      </c>
      <c r="F15" s="11">
        <v>43648.0</v>
      </c>
      <c r="G15" s="7" t="s">
        <v>185</v>
      </c>
      <c r="H15" s="22">
        <v>200.0</v>
      </c>
      <c r="I15" s="34"/>
      <c r="J15" s="22">
        <v>1000.0</v>
      </c>
      <c r="K15" s="13"/>
      <c r="M15" s="8" t="s">
        <v>36</v>
      </c>
      <c r="N15" s="14" t="s">
        <v>38</v>
      </c>
      <c r="O15" s="22">
        <v>1.0</v>
      </c>
      <c r="P15" s="22" t="s">
        <v>61</v>
      </c>
      <c r="Q15" s="22">
        <v>18.0</v>
      </c>
      <c r="R15" s="22">
        <v>0.0</v>
      </c>
      <c r="S15" s="22">
        <v>0.0</v>
      </c>
      <c r="T15" s="22">
        <v>0.0</v>
      </c>
      <c r="U15" s="2">
        <v>0.0</v>
      </c>
      <c r="V15" s="2">
        <v>1.0</v>
      </c>
      <c r="W15" s="25" t="s">
        <v>186</v>
      </c>
      <c r="X15" s="25" t="s">
        <v>195</v>
      </c>
      <c r="Y15" s="25" t="s">
        <v>197</v>
      </c>
      <c r="Z15" s="24" t="s">
        <v>199</v>
      </c>
      <c r="AA15" s="2"/>
      <c r="AB15" s="5"/>
      <c r="AC15" s="5"/>
      <c r="AD15" s="5"/>
      <c r="AE15" s="5"/>
      <c r="AF15" s="5"/>
      <c r="AG15" s="5"/>
      <c r="AH15" s="5"/>
      <c r="AI15" s="5"/>
      <c r="AJ15" s="5"/>
      <c r="AK15" s="5"/>
      <c r="AL15" s="5"/>
      <c r="AM15" s="5"/>
      <c r="AN15" s="5"/>
      <c r="AO15" s="5"/>
      <c r="AP15" s="5"/>
      <c r="AQ15" s="5"/>
      <c r="AR15" s="5"/>
      <c r="AS15" s="5"/>
      <c r="AT15" s="5"/>
      <c r="AU15" s="5"/>
      <c r="AV15" s="5"/>
      <c r="AW15" s="5"/>
      <c r="AX15" s="5"/>
      <c r="AY15" s="5"/>
    </row>
    <row r="16">
      <c r="A16" s="2" t="s">
        <v>203</v>
      </c>
      <c r="B16" s="14" t="s">
        <v>205</v>
      </c>
      <c r="C16" s="14" t="s">
        <v>206</v>
      </c>
      <c r="D16" s="2" t="s">
        <v>207</v>
      </c>
      <c r="E16" s="2" t="s">
        <v>34</v>
      </c>
      <c r="F16" s="11">
        <v>43648.0</v>
      </c>
      <c r="G16" s="7" t="s">
        <v>44</v>
      </c>
      <c r="H16" s="22">
        <v>30.0</v>
      </c>
      <c r="I16" s="34"/>
      <c r="J16" s="22">
        <v>30.0</v>
      </c>
      <c r="K16" s="13"/>
      <c r="M16" s="8" t="s">
        <v>36</v>
      </c>
      <c r="N16" s="14" t="s">
        <v>38</v>
      </c>
      <c r="O16" s="22">
        <v>1.0</v>
      </c>
      <c r="P16" s="22" t="s">
        <v>61</v>
      </c>
      <c r="Q16" s="22">
        <v>0.0</v>
      </c>
      <c r="R16" s="22">
        <v>0.0</v>
      </c>
      <c r="S16" s="22">
        <v>0.0</v>
      </c>
      <c r="T16" s="22">
        <v>0.0</v>
      </c>
      <c r="U16" s="2">
        <v>1.0</v>
      </c>
      <c r="V16" s="2">
        <v>1.0</v>
      </c>
      <c r="W16" s="25" t="s">
        <v>212</v>
      </c>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row>
    <row r="17">
      <c r="A17" s="2" t="s">
        <v>203</v>
      </c>
      <c r="B17" s="14" t="s">
        <v>205</v>
      </c>
      <c r="C17" s="14" t="s">
        <v>206</v>
      </c>
      <c r="D17" s="2" t="s">
        <v>207</v>
      </c>
      <c r="E17" s="2" t="s">
        <v>34</v>
      </c>
      <c r="F17" s="11">
        <v>43648.0</v>
      </c>
      <c r="G17" s="7" t="s">
        <v>44</v>
      </c>
      <c r="H17" s="22">
        <v>5.0</v>
      </c>
      <c r="I17" s="34"/>
      <c r="J17" s="22">
        <v>5.0</v>
      </c>
      <c r="K17" s="13"/>
      <c r="M17" s="8" t="s">
        <v>36</v>
      </c>
      <c r="N17" s="14" t="s">
        <v>215</v>
      </c>
      <c r="O17" s="22">
        <v>2.0</v>
      </c>
      <c r="P17" s="22" t="s">
        <v>216</v>
      </c>
      <c r="Q17" s="22">
        <v>0.0</v>
      </c>
      <c r="R17" s="22">
        <v>0.0</v>
      </c>
      <c r="S17" s="22">
        <v>0.0</v>
      </c>
      <c r="T17" s="22">
        <v>0.0</v>
      </c>
      <c r="U17" s="2">
        <v>0.0</v>
      </c>
      <c r="V17" s="2">
        <v>1.0</v>
      </c>
      <c r="W17" s="25" t="s">
        <v>212</v>
      </c>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row>
    <row r="18">
      <c r="A18" s="2" t="s">
        <v>223</v>
      </c>
      <c r="B18" s="2"/>
      <c r="C18" s="2" t="s">
        <v>224</v>
      </c>
      <c r="D18" s="2" t="s">
        <v>146</v>
      </c>
      <c r="E18" s="2" t="s">
        <v>34</v>
      </c>
      <c r="F18" s="11">
        <v>43648.0</v>
      </c>
      <c r="G18" s="7" t="s">
        <v>35</v>
      </c>
      <c r="H18" s="22">
        <v>56.0</v>
      </c>
      <c r="I18" s="34"/>
      <c r="J18" s="22">
        <v>56.0</v>
      </c>
      <c r="K18" s="13"/>
      <c r="M18" s="8" t="s">
        <v>36</v>
      </c>
      <c r="N18" s="14" t="s">
        <v>38</v>
      </c>
      <c r="O18" s="22">
        <v>1.0</v>
      </c>
      <c r="P18" s="22" t="s">
        <v>61</v>
      </c>
      <c r="Q18" s="27"/>
      <c r="R18" s="27"/>
      <c r="S18" s="27"/>
      <c r="T18" s="27"/>
      <c r="U18" s="2">
        <v>1.0</v>
      </c>
      <c r="V18" s="2">
        <v>1.0</v>
      </c>
      <c r="W18" s="25" t="s">
        <v>226</v>
      </c>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row>
    <row r="19">
      <c r="A19" s="2" t="s">
        <v>231</v>
      </c>
      <c r="B19" s="2" t="s">
        <v>232</v>
      </c>
      <c r="C19" s="2" t="s">
        <v>233</v>
      </c>
      <c r="D19" s="2" t="s">
        <v>52</v>
      </c>
      <c r="E19" s="2" t="s">
        <v>34</v>
      </c>
      <c r="F19" s="11">
        <v>43648.0</v>
      </c>
      <c r="G19" s="7" t="s">
        <v>234</v>
      </c>
      <c r="H19" s="24">
        <v>200.0</v>
      </c>
      <c r="I19" s="34"/>
      <c r="J19" s="22">
        <v>200.0</v>
      </c>
      <c r="K19" s="13"/>
      <c r="M19" s="8" t="s">
        <v>36</v>
      </c>
      <c r="N19" s="14" t="s">
        <v>38</v>
      </c>
      <c r="O19" s="22">
        <v>1.0</v>
      </c>
      <c r="P19" s="22" t="s">
        <v>61</v>
      </c>
      <c r="Q19" s="27"/>
      <c r="R19" s="27"/>
      <c r="S19" s="27"/>
      <c r="T19" s="27"/>
      <c r="U19" s="2">
        <v>1.0</v>
      </c>
      <c r="V19" s="2">
        <v>1.0</v>
      </c>
      <c r="W19" s="25" t="s">
        <v>235</v>
      </c>
      <c r="X19" s="25" t="s">
        <v>240</v>
      </c>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row>
    <row r="20">
      <c r="A20" s="2" t="s">
        <v>243</v>
      </c>
      <c r="B20" s="14" t="s">
        <v>245</v>
      </c>
      <c r="C20" s="14" t="s">
        <v>246</v>
      </c>
      <c r="D20" s="2" t="s">
        <v>55</v>
      </c>
      <c r="E20" s="2" t="s">
        <v>34</v>
      </c>
      <c r="F20" s="11">
        <v>43648.0</v>
      </c>
      <c r="G20" s="7" t="s">
        <v>247</v>
      </c>
      <c r="H20" s="22">
        <v>300.0</v>
      </c>
      <c r="I20" s="34"/>
      <c r="J20" s="22">
        <v>300.0</v>
      </c>
      <c r="K20" s="13"/>
      <c r="M20" s="8" t="s">
        <v>36</v>
      </c>
      <c r="N20" s="14" t="s">
        <v>38</v>
      </c>
      <c r="O20" s="22">
        <v>1.0</v>
      </c>
      <c r="P20" s="22" t="s">
        <v>248</v>
      </c>
      <c r="Q20" s="22">
        <v>0.0</v>
      </c>
      <c r="R20" s="22">
        <v>0.0</v>
      </c>
      <c r="S20" s="22">
        <v>0.0</v>
      </c>
      <c r="T20" s="22">
        <v>0.0</v>
      </c>
      <c r="U20" s="2">
        <v>1.0</v>
      </c>
      <c r="V20" s="2">
        <v>1.0</v>
      </c>
      <c r="W20" s="25" t="s">
        <v>249</v>
      </c>
      <c r="X20" s="25" t="s">
        <v>250</v>
      </c>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row>
    <row r="21">
      <c r="A21" s="2" t="s">
        <v>259</v>
      </c>
      <c r="B21" s="2"/>
      <c r="C21" s="2" t="s">
        <v>260</v>
      </c>
      <c r="D21" s="2" t="s">
        <v>106</v>
      </c>
      <c r="E21" s="2" t="s">
        <v>34</v>
      </c>
      <c r="F21" s="11">
        <v>43648.0</v>
      </c>
      <c r="G21" s="7" t="s">
        <v>261</v>
      </c>
      <c r="H21" s="22">
        <v>35.0</v>
      </c>
      <c r="I21" s="34"/>
      <c r="J21" s="22">
        <v>35.0</v>
      </c>
      <c r="K21" s="13"/>
      <c r="M21" s="8" t="s">
        <v>36</v>
      </c>
      <c r="N21" s="14" t="s">
        <v>38</v>
      </c>
      <c r="O21" s="22">
        <v>1.0</v>
      </c>
      <c r="P21" s="22" t="s">
        <v>61</v>
      </c>
      <c r="Q21" s="27"/>
      <c r="R21" s="27"/>
      <c r="S21" s="27"/>
      <c r="T21" s="27"/>
      <c r="U21" s="2">
        <v>1.0</v>
      </c>
      <c r="V21" s="2">
        <v>1.0</v>
      </c>
      <c r="W21" s="25" t="s">
        <v>263</v>
      </c>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row>
    <row r="22">
      <c r="A22" s="2" t="s">
        <v>265</v>
      </c>
      <c r="B22" s="14" t="s">
        <v>266</v>
      </c>
      <c r="C22" s="14" t="s">
        <v>267</v>
      </c>
      <c r="D22" s="2" t="s">
        <v>152</v>
      </c>
      <c r="E22" s="2" t="s">
        <v>34</v>
      </c>
      <c r="F22" s="11">
        <v>43648.0</v>
      </c>
      <c r="G22" s="26" t="s">
        <v>268</v>
      </c>
      <c r="H22" s="22">
        <v>40.0</v>
      </c>
      <c r="I22" s="34"/>
      <c r="J22" s="22">
        <v>50.0</v>
      </c>
      <c r="K22" s="13"/>
      <c r="M22" s="8" t="s">
        <v>36</v>
      </c>
      <c r="N22" s="14" t="s">
        <v>38</v>
      </c>
      <c r="O22" s="22">
        <v>1.0</v>
      </c>
      <c r="P22" s="22" t="s">
        <v>61</v>
      </c>
      <c r="Q22" s="27"/>
      <c r="R22" s="27"/>
      <c r="S22" s="27"/>
      <c r="T22" s="27"/>
      <c r="U22" s="2">
        <v>1.0</v>
      </c>
      <c r="V22" s="2">
        <v>1.0</v>
      </c>
      <c r="W22" s="25" t="s">
        <v>271</v>
      </c>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row>
    <row r="23">
      <c r="A23" s="2" t="s">
        <v>276</v>
      </c>
      <c r="B23" s="2" t="s">
        <v>277</v>
      </c>
      <c r="C23" s="2" t="s">
        <v>278</v>
      </c>
      <c r="D23" s="2" t="s">
        <v>279</v>
      </c>
      <c r="E23" s="2" t="s">
        <v>34</v>
      </c>
      <c r="F23" s="11">
        <v>43648.0</v>
      </c>
      <c r="G23" s="7" t="s">
        <v>234</v>
      </c>
      <c r="H23" s="22">
        <v>200.0</v>
      </c>
      <c r="I23" s="34"/>
      <c r="J23" s="22">
        <v>200.0</v>
      </c>
      <c r="K23" s="13"/>
      <c r="M23" s="8" t="s">
        <v>280</v>
      </c>
      <c r="N23" s="14" t="s">
        <v>38</v>
      </c>
      <c r="O23" s="22">
        <v>1.0</v>
      </c>
      <c r="P23" s="22" t="s">
        <v>61</v>
      </c>
      <c r="Q23" s="22">
        <v>18.0</v>
      </c>
      <c r="R23" s="22">
        <v>0.0</v>
      </c>
      <c r="S23" s="22">
        <v>0.0</v>
      </c>
      <c r="T23" s="22">
        <v>0.0</v>
      </c>
      <c r="U23" s="2">
        <v>1.0</v>
      </c>
      <c r="V23" s="2">
        <v>1.0</v>
      </c>
      <c r="W23" s="25" t="s">
        <v>281</v>
      </c>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row>
    <row r="24">
      <c r="A24" s="2" t="s">
        <v>287</v>
      </c>
      <c r="B24" s="2"/>
      <c r="C24" s="2" t="s">
        <v>287</v>
      </c>
      <c r="D24" s="2" t="s">
        <v>229</v>
      </c>
      <c r="E24" s="2" t="s">
        <v>34</v>
      </c>
      <c r="F24" s="11">
        <v>43648.0</v>
      </c>
      <c r="G24" s="7" t="s">
        <v>35</v>
      </c>
      <c r="H24" s="22">
        <v>24.0</v>
      </c>
      <c r="I24" s="34"/>
      <c r="J24" s="22">
        <v>24.0</v>
      </c>
      <c r="K24" s="13"/>
      <c r="M24" s="8" t="s">
        <v>36</v>
      </c>
      <c r="N24" s="14" t="s">
        <v>38</v>
      </c>
      <c r="O24" s="22">
        <v>1.0</v>
      </c>
      <c r="P24" s="22" t="s">
        <v>61</v>
      </c>
      <c r="Q24" s="27"/>
      <c r="R24" s="27"/>
      <c r="S24" s="27"/>
      <c r="T24" s="27"/>
      <c r="U24" s="2">
        <v>1.0</v>
      </c>
      <c r="V24" s="2">
        <v>1.0</v>
      </c>
      <c r="W24" s="25" t="s">
        <v>288</v>
      </c>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row>
    <row r="25">
      <c r="A25" s="2" t="s">
        <v>291</v>
      </c>
      <c r="B25" s="2" t="s">
        <v>292</v>
      </c>
      <c r="C25" s="2" t="s">
        <v>293</v>
      </c>
      <c r="D25" s="2" t="s">
        <v>106</v>
      </c>
      <c r="E25" s="2" t="s">
        <v>34</v>
      </c>
      <c r="F25" s="11">
        <v>43648.0</v>
      </c>
      <c r="G25" s="49"/>
      <c r="H25" s="27"/>
      <c r="I25" s="34"/>
      <c r="J25" s="27"/>
      <c r="K25" s="13"/>
      <c r="M25" s="8" t="s">
        <v>36</v>
      </c>
      <c r="N25" s="14" t="s">
        <v>38</v>
      </c>
      <c r="O25" s="22">
        <v>1.0</v>
      </c>
      <c r="P25" s="22" t="s">
        <v>61</v>
      </c>
      <c r="Q25" s="27"/>
      <c r="R25" s="27"/>
      <c r="S25" s="27"/>
      <c r="T25" s="27"/>
      <c r="U25" s="2">
        <v>1.0</v>
      </c>
      <c r="V25" s="2">
        <v>1.0</v>
      </c>
      <c r="W25" s="25" t="s">
        <v>296</v>
      </c>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row>
    <row r="26">
      <c r="A26" s="2" t="s">
        <v>305</v>
      </c>
      <c r="B26" s="14" t="s">
        <v>306</v>
      </c>
      <c r="C26" s="14" t="s">
        <v>307</v>
      </c>
      <c r="D26" s="2" t="s">
        <v>308</v>
      </c>
      <c r="E26" s="2" t="s">
        <v>34</v>
      </c>
      <c r="F26" s="11">
        <v>43648.0</v>
      </c>
      <c r="G26" s="7" t="s">
        <v>309</v>
      </c>
      <c r="H26" s="22">
        <v>100.0</v>
      </c>
      <c r="I26" s="34"/>
      <c r="J26" s="22">
        <v>100.0</v>
      </c>
      <c r="K26" s="13"/>
      <c r="M26" s="8" t="s">
        <v>36</v>
      </c>
      <c r="N26" s="14" t="s">
        <v>38</v>
      </c>
      <c r="O26" s="22">
        <v>1.0</v>
      </c>
      <c r="P26" s="22" t="s">
        <v>61</v>
      </c>
      <c r="Q26" s="27"/>
      <c r="R26" s="27"/>
      <c r="S26" s="27"/>
      <c r="T26" s="27"/>
      <c r="U26" s="2">
        <v>1.0</v>
      </c>
      <c r="V26" s="2">
        <v>1.0</v>
      </c>
      <c r="W26" s="25" t="s">
        <v>310</v>
      </c>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row>
    <row r="27">
      <c r="A27" s="2" t="s">
        <v>312</v>
      </c>
      <c r="B27" s="2"/>
      <c r="C27" s="2" t="s">
        <v>312</v>
      </c>
      <c r="D27" s="2" t="s">
        <v>33</v>
      </c>
      <c r="E27" s="2" t="s">
        <v>34</v>
      </c>
      <c r="F27" s="11">
        <v>43648.0</v>
      </c>
      <c r="G27" s="49"/>
      <c r="H27" s="27"/>
      <c r="I27" s="34"/>
      <c r="J27" s="27"/>
      <c r="K27" s="13"/>
      <c r="M27" s="8" t="s">
        <v>36</v>
      </c>
      <c r="N27" s="14" t="s">
        <v>38</v>
      </c>
      <c r="O27" s="22">
        <v>1.0</v>
      </c>
      <c r="P27" s="22" t="s">
        <v>61</v>
      </c>
      <c r="Q27" s="27"/>
      <c r="R27" s="27"/>
      <c r="S27" s="27"/>
      <c r="T27" s="27"/>
      <c r="U27" s="2">
        <v>1.0</v>
      </c>
      <c r="V27" s="2">
        <v>1.0</v>
      </c>
      <c r="W27" s="25" t="s">
        <v>313</v>
      </c>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row>
    <row r="28">
      <c r="A28" s="2" t="s">
        <v>324</v>
      </c>
      <c r="B28" s="2"/>
      <c r="C28" s="2" t="s">
        <v>325</v>
      </c>
      <c r="D28" s="2" t="s">
        <v>52</v>
      </c>
      <c r="E28" s="2" t="s">
        <v>34</v>
      </c>
      <c r="F28" s="11">
        <v>43648.0</v>
      </c>
      <c r="G28" s="7" t="s">
        <v>326</v>
      </c>
      <c r="H28" s="22">
        <v>100.0</v>
      </c>
      <c r="I28" s="34"/>
      <c r="J28" s="22">
        <v>300.0</v>
      </c>
      <c r="K28" s="13"/>
      <c r="M28" s="8" t="s">
        <v>36</v>
      </c>
      <c r="N28" s="14" t="s">
        <v>38</v>
      </c>
      <c r="O28" s="22">
        <v>1.0</v>
      </c>
      <c r="P28" s="22" t="s">
        <v>61</v>
      </c>
      <c r="Q28" s="27"/>
      <c r="R28" s="27"/>
      <c r="S28" s="27"/>
      <c r="T28" s="27"/>
      <c r="U28" s="2">
        <v>1.0</v>
      </c>
      <c r="V28" s="2">
        <v>1.0</v>
      </c>
      <c r="W28" s="25" t="s">
        <v>327</v>
      </c>
      <c r="X28" s="25" t="s">
        <v>329</v>
      </c>
      <c r="Y28" s="25" t="s">
        <v>331</v>
      </c>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row>
    <row r="29">
      <c r="A29" s="2" t="s">
        <v>338</v>
      </c>
      <c r="B29" s="2" t="s">
        <v>340</v>
      </c>
      <c r="C29" s="2" t="s">
        <v>342</v>
      </c>
      <c r="D29" s="2" t="s">
        <v>343</v>
      </c>
      <c r="E29" s="2" t="s">
        <v>34</v>
      </c>
      <c r="F29" s="11">
        <v>43648.0</v>
      </c>
      <c r="G29" s="49"/>
      <c r="H29" s="27"/>
      <c r="I29" s="34"/>
      <c r="J29" s="27"/>
      <c r="K29" s="13"/>
      <c r="M29" s="8" t="s">
        <v>36</v>
      </c>
      <c r="N29" s="14" t="s">
        <v>38</v>
      </c>
      <c r="O29" s="22">
        <v>1.0</v>
      </c>
      <c r="P29" s="22" t="s">
        <v>61</v>
      </c>
      <c r="Q29" s="27"/>
      <c r="R29" s="27"/>
      <c r="S29" s="27"/>
      <c r="T29" s="27"/>
      <c r="U29" s="2">
        <v>1.0</v>
      </c>
      <c r="V29" s="2">
        <v>1.0</v>
      </c>
      <c r="W29" s="25" t="s">
        <v>344</v>
      </c>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row>
    <row r="30">
      <c r="A30" s="2" t="s">
        <v>347</v>
      </c>
      <c r="B30" s="2" t="s">
        <v>348</v>
      </c>
      <c r="C30" s="2" t="s">
        <v>349</v>
      </c>
      <c r="D30" s="2" t="s">
        <v>350</v>
      </c>
      <c r="E30" s="2" t="s">
        <v>34</v>
      </c>
      <c r="F30" s="11">
        <v>43648.0</v>
      </c>
      <c r="G30" s="7" t="s">
        <v>351</v>
      </c>
      <c r="H30" s="22">
        <v>49.0</v>
      </c>
      <c r="I30" s="34"/>
      <c r="J30" s="22">
        <v>49.0</v>
      </c>
      <c r="K30" s="13"/>
      <c r="M30" s="8" t="s">
        <v>36</v>
      </c>
      <c r="N30" s="14" t="s">
        <v>38</v>
      </c>
      <c r="O30" s="22">
        <v>1.0</v>
      </c>
      <c r="P30" s="22" t="s">
        <v>61</v>
      </c>
      <c r="Q30" s="27"/>
      <c r="R30" s="27"/>
      <c r="S30" s="27"/>
      <c r="T30" s="27"/>
      <c r="U30" s="2">
        <v>1.0</v>
      </c>
      <c r="V30" s="2">
        <v>1.0</v>
      </c>
      <c r="W30" s="25" t="s">
        <v>353</v>
      </c>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row>
    <row r="31">
      <c r="A31" s="2" t="s">
        <v>189</v>
      </c>
      <c r="B31" s="2"/>
      <c r="C31" s="2" t="s">
        <v>189</v>
      </c>
      <c r="D31" s="2" t="s">
        <v>33</v>
      </c>
      <c r="E31" s="2" t="s">
        <v>34</v>
      </c>
      <c r="F31" s="11">
        <v>43648.0</v>
      </c>
      <c r="G31" s="7" t="s">
        <v>35</v>
      </c>
      <c r="H31" s="22">
        <v>15.0</v>
      </c>
      <c r="I31" s="34"/>
      <c r="J31" s="22">
        <v>15.0</v>
      </c>
      <c r="K31" s="13"/>
      <c r="M31" s="8" t="s">
        <v>36</v>
      </c>
      <c r="N31" s="14" t="s">
        <v>38</v>
      </c>
      <c r="O31" s="22">
        <v>1.0</v>
      </c>
      <c r="P31" s="22" t="s">
        <v>61</v>
      </c>
      <c r="Q31" s="27"/>
      <c r="R31" s="27"/>
      <c r="S31" s="27"/>
      <c r="T31" s="27"/>
      <c r="U31" s="2">
        <v>1.0</v>
      </c>
      <c r="V31" s="2">
        <v>1.0</v>
      </c>
      <c r="W31" s="25" t="s">
        <v>357</v>
      </c>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row>
    <row r="32">
      <c r="A32" s="2" t="s">
        <v>64</v>
      </c>
      <c r="B32" s="2"/>
      <c r="C32" s="2" t="s">
        <v>64</v>
      </c>
      <c r="D32" s="2" t="s">
        <v>66</v>
      </c>
      <c r="E32" s="2" t="s">
        <v>34</v>
      </c>
      <c r="F32" s="11">
        <v>43648.0</v>
      </c>
      <c r="G32" s="49"/>
      <c r="H32" s="27"/>
      <c r="I32" s="34"/>
      <c r="J32" s="27"/>
      <c r="K32" s="13"/>
      <c r="M32" s="8" t="s">
        <v>36</v>
      </c>
      <c r="N32" s="14" t="s">
        <v>38</v>
      </c>
      <c r="O32" s="22">
        <v>1.0</v>
      </c>
      <c r="P32" s="22" t="s">
        <v>61</v>
      </c>
      <c r="Q32" s="27"/>
      <c r="R32" s="27"/>
      <c r="S32" s="27"/>
      <c r="T32" s="27"/>
      <c r="U32" s="2">
        <v>1.0</v>
      </c>
      <c r="V32" s="2">
        <v>1.0</v>
      </c>
      <c r="W32" s="25" t="s">
        <v>364</v>
      </c>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row>
    <row r="33">
      <c r="A33" s="2" t="s">
        <v>368</v>
      </c>
      <c r="B33" s="2"/>
      <c r="C33" s="2" t="s">
        <v>369</v>
      </c>
      <c r="D33" s="2" t="s">
        <v>99</v>
      </c>
      <c r="E33" s="2" t="s">
        <v>34</v>
      </c>
      <c r="F33" s="11">
        <v>43648.0</v>
      </c>
      <c r="G33" s="49"/>
      <c r="H33" s="27"/>
      <c r="I33" s="34"/>
      <c r="J33" s="27"/>
      <c r="K33" s="13"/>
      <c r="M33" s="8" t="s">
        <v>36</v>
      </c>
      <c r="N33" s="14" t="s">
        <v>38</v>
      </c>
      <c r="O33" s="22">
        <v>1.0</v>
      </c>
      <c r="P33" s="22" t="s">
        <v>61</v>
      </c>
      <c r="Q33" s="27"/>
      <c r="R33" s="27"/>
      <c r="S33" s="27"/>
      <c r="T33" s="27"/>
      <c r="U33" s="2">
        <v>1.0</v>
      </c>
      <c r="V33" s="2">
        <v>1.0</v>
      </c>
      <c r="W33" s="25" t="s">
        <v>370</v>
      </c>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row>
    <row r="34">
      <c r="A34" s="2" t="s">
        <v>376</v>
      </c>
      <c r="B34" s="2"/>
      <c r="C34" s="2" t="s">
        <v>377</v>
      </c>
      <c r="D34" s="2" t="s">
        <v>60</v>
      </c>
      <c r="E34" s="2" t="s">
        <v>34</v>
      </c>
      <c r="F34" s="11">
        <v>43648.0</v>
      </c>
      <c r="G34" s="7" t="s">
        <v>378</v>
      </c>
      <c r="H34" s="22">
        <v>100.0</v>
      </c>
      <c r="I34" s="34"/>
      <c r="J34" s="22">
        <v>100.0</v>
      </c>
      <c r="K34" s="13"/>
      <c r="M34" s="8" t="s">
        <v>36</v>
      </c>
      <c r="N34" s="14" t="s">
        <v>38</v>
      </c>
      <c r="O34" s="22">
        <v>1.0</v>
      </c>
      <c r="P34" s="22" t="s">
        <v>61</v>
      </c>
      <c r="Q34" s="27"/>
      <c r="R34" s="27"/>
      <c r="S34" s="27"/>
      <c r="T34" s="27"/>
      <c r="U34" s="2">
        <v>1.0</v>
      </c>
      <c r="V34" s="2">
        <v>1.0</v>
      </c>
      <c r="W34" s="25" t="s">
        <v>379</v>
      </c>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row>
    <row r="35">
      <c r="A35" s="2" t="s">
        <v>381</v>
      </c>
      <c r="B35" s="14" t="s">
        <v>382</v>
      </c>
      <c r="C35" s="14" t="s">
        <v>383</v>
      </c>
      <c r="D35" s="2" t="s">
        <v>52</v>
      </c>
      <c r="E35" s="2" t="s">
        <v>34</v>
      </c>
      <c r="F35" s="11">
        <v>43648.0</v>
      </c>
      <c r="G35" s="26" t="s">
        <v>385</v>
      </c>
      <c r="H35" s="22">
        <v>150.0</v>
      </c>
      <c r="I35" s="34"/>
      <c r="J35" s="22">
        <v>200.0</v>
      </c>
      <c r="K35" s="13"/>
      <c r="M35" s="8" t="s">
        <v>387</v>
      </c>
      <c r="N35" s="14" t="s">
        <v>38</v>
      </c>
      <c r="O35" s="22">
        <v>1.0</v>
      </c>
      <c r="P35" s="22" t="s">
        <v>61</v>
      </c>
      <c r="Q35" s="27"/>
      <c r="R35" s="27"/>
      <c r="S35" s="27"/>
      <c r="T35" s="27"/>
      <c r="U35" s="2">
        <v>1.0</v>
      </c>
      <c r="V35" s="2">
        <v>1.0</v>
      </c>
      <c r="W35" s="25" t="s">
        <v>390</v>
      </c>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row>
    <row r="36">
      <c r="A36" s="2" t="s">
        <v>398</v>
      </c>
      <c r="B36" s="2" t="s">
        <v>399</v>
      </c>
      <c r="C36" s="2" t="s">
        <v>400</v>
      </c>
      <c r="D36" s="2" t="s">
        <v>159</v>
      </c>
      <c r="E36" s="2" t="s">
        <v>34</v>
      </c>
      <c r="F36" s="11">
        <v>43648.0</v>
      </c>
      <c r="G36" s="7" t="s">
        <v>401</v>
      </c>
      <c r="H36" s="22">
        <v>300.0</v>
      </c>
      <c r="I36" s="34"/>
      <c r="J36" s="22">
        <v>300.0</v>
      </c>
      <c r="K36" s="13"/>
      <c r="M36" s="8" t="s">
        <v>36</v>
      </c>
      <c r="N36" s="14" t="s">
        <v>38</v>
      </c>
      <c r="O36" s="22">
        <v>1.0</v>
      </c>
      <c r="P36" s="22" t="s">
        <v>61</v>
      </c>
      <c r="Q36" s="27"/>
      <c r="R36" s="27"/>
      <c r="S36" s="27"/>
      <c r="T36" s="27"/>
      <c r="U36" s="2">
        <v>1.0</v>
      </c>
      <c r="V36" s="2">
        <v>1.0</v>
      </c>
      <c r="W36" s="25" t="s">
        <v>403</v>
      </c>
      <c r="X36" s="25" t="s">
        <v>405</v>
      </c>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row>
    <row r="37">
      <c r="A37" s="2" t="s">
        <v>412</v>
      </c>
      <c r="B37" s="2"/>
      <c r="C37" s="2" t="s">
        <v>413</v>
      </c>
      <c r="D37" s="2" t="s">
        <v>144</v>
      </c>
      <c r="E37" s="2" t="s">
        <v>34</v>
      </c>
      <c r="F37" s="11">
        <v>43648.0</v>
      </c>
      <c r="G37" s="7" t="s">
        <v>35</v>
      </c>
      <c r="H37" s="22">
        <v>79.0</v>
      </c>
      <c r="I37" s="34"/>
      <c r="J37" s="22">
        <v>79.0</v>
      </c>
      <c r="K37" s="13"/>
      <c r="M37" s="8" t="s">
        <v>36</v>
      </c>
      <c r="N37" s="14" t="s">
        <v>38</v>
      </c>
      <c r="O37" s="22">
        <v>1.0</v>
      </c>
      <c r="P37" s="22" t="s">
        <v>61</v>
      </c>
      <c r="Q37" s="27"/>
      <c r="R37" s="27"/>
      <c r="S37" s="27"/>
      <c r="T37" s="27"/>
      <c r="U37" s="2">
        <v>1.0</v>
      </c>
      <c r="V37" s="2">
        <v>1.0</v>
      </c>
      <c r="W37" s="25" t="s">
        <v>414</v>
      </c>
      <c r="X37" s="25" t="s">
        <v>416</v>
      </c>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row>
    <row r="38">
      <c r="A38" s="2" t="s">
        <v>420</v>
      </c>
      <c r="B38" s="2" t="s">
        <v>252</v>
      </c>
      <c r="C38" s="2" t="s">
        <v>422</v>
      </c>
      <c r="D38" s="2" t="s">
        <v>423</v>
      </c>
      <c r="E38" s="2" t="s">
        <v>34</v>
      </c>
      <c r="F38" s="11">
        <v>43648.0</v>
      </c>
      <c r="G38" s="49"/>
      <c r="H38" s="27"/>
      <c r="I38" s="34"/>
      <c r="J38" s="27"/>
      <c r="K38" s="13"/>
      <c r="M38" s="8" t="s">
        <v>36</v>
      </c>
      <c r="N38" s="14" t="s">
        <v>38</v>
      </c>
      <c r="O38" s="22">
        <v>1.0</v>
      </c>
      <c r="P38" s="22" t="s">
        <v>61</v>
      </c>
      <c r="Q38" s="27"/>
      <c r="R38" s="27"/>
      <c r="S38" s="27"/>
      <c r="T38" s="27"/>
      <c r="U38" s="2">
        <v>1.0</v>
      </c>
      <c r="V38" s="2">
        <v>1.0</v>
      </c>
      <c r="W38" s="25" t="s">
        <v>424</v>
      </c>
      <c r="X38" s="2"/>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row>
    <row r="39">
      <c r="A39" s="2" t="s">
        <v>426</v>
      </c>
      <c r="B39" s="2" t="s">
        <v>427</v>
      </c>
      <c r="C39" s="2" t="s">
        <v>428</v>
      </c>
      <c r="D39" s="2" t="s">
        <v>429</v>
      </c>
      <c r="E39" s="2" t="s">
        <v>34</v>
      </c>
      <c r="F39" s="11">
        <v>43648.0</v>
      </c>
      <c r="G39" s="7" t="s">
        <v>351</v>
      </c>
      <c r="H39" s="22">
        <v>26.0</v>
      </c>
      <c r="I39" s="34"/>
      <c r="J39" s="22">
        <v>26.0</v>
      </c>
      <c r="K39" s="13"/>
      <c r="M39" s="8" t="s">
        <v>36</v>
      </c>
      <c r="N39" s="14" t="s">
        <v>38</v>
      </c>
      <c r="O39" s="22">
        <v>1.0</v>
      </c>
      <c r="P39" s="22" t="s">
        <v>61</v>
      </c>
      <c r="Q39" s="27"/>
      <c r="R39" s="27"/>
      <c r="S39" s="27"/>
      <c r="T39" s="27"/>
      <c r="U39" s="2">
        <v>1.0</v>
      </c>
      <c r="V39" s="2">
        <v>1.0</v>
      </c>
      <c r="W39" s="25" t="s">
        <v>430</v>
      </c>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row>
    <row r="40">
      <c r="A40" s="2" t="s">
        <v>437</v>
      </c>
      <c r="B40" s="2" t="s">
        <v>438</v>
      </c>
      <c r="C40" s="2" t="s">
        <v>439</v>
      </c>
      <c r="D40" s="2" t="s">
        <v>429</v>
      </c>
      <c r="E40" s="2" t="s">
        <v>34</v>
      </c>
      <c r="F40" s="11">
        <v>43648.0</v>
      </c>
      <c r="G40" s="49"/>
      <c r="H40" s="27"/>
      <c r="I40" s="34"/>
      <c r="J40" s="27"/>
      <c r="K40" s="13"/>
      <c r="M40" s="8" t="s">
        <v>36</v>
      </c>
      <c r="N40" s="14" t="s">
        <v>38</v>
      </c>
      <c r="O40" s="22">
        <v>1.0</v>
      </c>
      <c r="P40" s="22" t="s">
        <v>61</v>
      </c>
      <c r="Q40" s="27"/>
      <c r="R40" s="27"/>
      <c r="S40" s="27"/>
      <c r="T40" s="27"/>
      <c r="U40" s="2">
        <v>1.0</v>
      </c>
      <c r="V40" s="2">
        <v>1.0</v>
      </c>
      <c r="W40" s="25" t="s">
        <v>440</v>
      </c>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row>
    <row r="41">
      <c r="A41" s="2" t="s">
        <v>443</v>
      </c>
      <c r="B41" s="2" t="s">
        <v>444</v>
      </c>
      <c r="C41" s="2" t="s">
        <v>445</v>
      </c>
      <c r="D41" s="2" t="s">
        <v>52</v>
      </c>
      <c r="E41" s="2" t="s">
        <v>34</v>
      </c>
      <c r="F41" s="11">
        <v>43648.0</v>
      </c>
      <c r="G41" s="49"/>
      <c r="H41" s="27"/>
      <c r="I41" s="34"/>
      <c r="J41" s="27"/>
      <c r="K41" s="13"/>
      <c r="M41" s="8" t="s">
        <v>36</v>
      </c>
      <c r="N41" s="14" t="s">
        <v>38</v>
      </c>
      <c r="O41" s="22">
        <v>1.0</v>
      </c>
      <c r="P41" s="22" t="s">
        <v>61</v>
      </c>
      <c r="Q41" s="27"/>
      <c r="R41" s="27"/>
      <c r="S41" s="27"/>
      <c r="T41" s="27"/>
      <c r="U41" s="2">
        <v>1.0</v>
      </c>
      <c r="V41" s="2">
        <v>1.0</v>
      </c>
      <c r="W41" s="25" t="s">
        <v>446</v>
      </c>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row>
    <row r="42">
      <c r="A42" s="2" t="s">
        <v>455</v>
      </c>
      <c r="B42" s="2"/>
      <c r="C42" s="2" t="s">
        <v>456</v>
      </c>
      <c r="D42" s="2" t="s">
        <v>423</v>
      </c>
      <c r="E42" s="2" t="s">
        <v>34</v>
      </c>
      <c r="F42" s="11">
        <v>43648.0</v>
      </c>
      <c r="G42" s="7" t="s">
        <v>35</v>
      </c>
      <c r="H42" s="22">
        <v>12.0</v>
      </c>
      <c r="I42" s="34"/>
      <c r="J42" s="22">
        <v>12.0</v>
      </c>
      <c r="K42" s="13"/>
      <c r="M42" s="8" t="s">
        <v>36</v>
      </c>
      <c r="N42" s="14" t="s">
        <v>38</v>
      </c>
      <c r="O42" s="22">
        <v>1.0</v>
      </c>
      <c r="P42" s="22" t="s">
        <v>61</v>
      </c>
      <c r="Q42" s="27"/>
      <c r="R42" s="27"/>
      <c r="S42" s="27"/>
      <c r="T42" s="27"/>
      <c r="U42" s="2">
        <v>1.0</v>
      </c>
      <c r="V42" s="2">
        <v>1.0</v>
      </c>
      <c r="W42" s="25" t="s">
        <v>457</v>
      </c>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row>
    <row r="43">
      <c r="A43" s="2" t="s">
        <v>459</v>
      </c>
      <c r="B43" s="2"/>
      <c r="C43" s="2" t="s">
        <v>459</v>
      </c>
      <c r="D43" s="2" t="s">
        <v>229</v>
      </c>
      <c r="E43" s="2" t="s">
        <v>34</v>
      </c>
      <c r="F43" s="11">
        <v>43648.0</v>
      </c>
      <c r="G43" s="7" t="s">
        <v>35</v>
      </c>
      <c r="H43" s="22">
        <v>14.0</v>
      </c>
      <c r="I43" s="34"/>
      <c r="J43" s="22">
        <v>14.0</v>
      </c>
      <c r="K43" s="13"/>
      <c r="M43" s="8" t="s">
        <v>36</v>
      </c>
      <c r="N43" s="14" t="s">
        <v>38</v>
      </c>
      <c r="O43" s="22">
        <v>1.0</v>
      </c>
      <c r="P43" s="22" t="s">
        <v>61</v>
      </c>
      <c r="Q43" s="27"/>
      <c r="R43" s="27"/>
      <c r="S43" s="27"/>
      <c r="T43" s="27"/>
      <c r="U43" s="2">
        <v>1.0</v>
      </c>
      <c r="V43" s="2">
        <v>1.0</v>
      </c>
      <c r="W43" s="25" t="s">
        <v>460</v>
      </c>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row>
    <row r="44">
      <c r="A44" s="2" t="s">
        <v>461</v>
      </c>
      <c r="B44" s="2" t="s">
        <v>462</v>
      </c>
      <c r="C44" s="2" t="s">
        <v>463</v>
      </c>
      <c r="D44" s="2" t="s">
        <v>40</v>
      </c>
      <c r="E44" s="2" t="s">
        <v>34</v>
      </c>
      <c r="F44" s="11">
        <v>43648.0</v>
      </c>
      <c r="G44" s="7" t="s">
        <v>464</v>
      </c>
      <c r="H44" s="22">
        <v>36.0</v>
      </c>
      <c r="I44" s="34"/>
      <c r="J44" s="22">
        <v>36.0</v>
      </c>
      <c r="K44" s="13"/>
      <c r="M44" s="8" t="s">
        <v>36</v>
      </c>
      <c r="N44" s="14" t="s">
        <v>38</v>
      </c>
      <c r="O44" s="22">
        <v>1.0</v>
      </c>
      <c r="P44" s="22" t="s">
        <v>61</v>
      </c>
      <c r="Q44" s="22">
        <v>0.0</v>
      </c>
      <c r="R44" s="22">
        <v>0.0</v>
      </c>
      <c r="S44" s="22">
        <v>0.0</v>
      </c>
      <c r="T44" s="22">
        <v>0.0</v>
      </c>
      <c r="U44" s="2">
        <v>1.0</v>
      </c>
      <c r="V44" s="2">
        <v>1.0</v>
      </c>
      <c r="W44" s="25" t="s">
        <v>467</v>
      </c>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row>
    <row r="45">
      <c r="A45" s="2" t="s">
        <v>472</v>
      </c>
      <c r="B45" s="2" t="s">
        <v>473</v>
      </c>
      <c r="C45" s="2" t="s">
        <v>437</v>
      </c>
      <c r="D45" s="2" t="s">
        <v>343</v>
      </c>
      <c r="E45" s="2" t="s">
        <v>34</v>
      </c>
      <c r="F45" s="11">
        <v>43648.0</v>
      </c>
      <c r="G45" s="7" t="s">
        <v>44</v>
      </c>
      <c r="H45" s="22">
        <v>9.0</v>
      </c>
      <c r="I45" s="34"/>
      <c r="J45" s="22">
        <v>9.0</v>
      </c>
      <c r="K45" s="13"/>
      <c r="M45" s="8" t="s">
        <v>36</v>
      </c>
      <c r="N45" s="14" t="s">
        <v>38</v>
      </c>
      <c r="O45" s="22">
        <v>1.0</v>
      </c>
      <c r="P45" s="22" t="s">
        <v>61</v>
      </c>
      <c r="Q45" s="27"/>
      <c r="R45" s="27"/>
      <c r="S45" s="27"/>
      <c r="T45" s="27"/>
      <c r="U45" s="2">
        <v>1.0</v>
      </c>
      <c r="V45" s="2">
        <v>1.0</v>
      </c>
      <c r="W45" s="25" t="s">
        <v>475</v>
      </c>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row>
    <row r="46">
      <c r="A46" s="2" t="s">
        <v>201</v>
      </c>
      <c r="B46" s="2" t="s">
        <v>478</v>
      </c>
      <c r="C46" s="2" t="s">
        <v>479</v>
      </c>
      <c r="D46" s="2" t="s">
        <v>33</v>
      </c>
      <c r="E46" s="2" t="s">
        <v>34</v>
      </c>
      <c r="F46" s="11">
        <v>43648.0</v>
      </c>
      <c r="G46" s="49"/>
      <c r="H46" s="27"/>
      <c r="I46" s="34"/>
      <c r="J46" s="27"/>
      <c r="K46" s="13"/>
      <c r="M46" s="8" t="s">
        <v>36</v>
      </c>
      <c r="N46" s="14" t="s">
        <v>38</v>
      </c>
      <c r="O46" s="22">
        <v>1.0</v>
      </c>
      <c r="P46" s="22" t="s">
        <v>61</v>
      </c>
      <c r="Q46" s="27"/>
      <c r="R46" s="27"/>
      <c r="S46" s="27"/>
      <c r="T46" s="27"/>
      <c r="U46" s="2">
        <v>1.0</v>
      </c>
      <c r="V46" s="2">
        <v>1.0</v>
      </c>
      <c r="W46" s="25" t="s">
        <v>482</v>
      </c>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row>
    <row r="47">
      <c r="A47" s="2" t="s">
        <v>484</v>
      </c>
      <c r="B47" s="2" t="s">
        <v>486</v>
      </c>
      <c r="C47" s="2" t="s">
        <v>445</v>
      </c>
      <c r="D47" s="2" t="s">
        <v>52</v>
      </c>
      <c r="E47" s="2" t="s">
        <v>34</v>
      </c>
      <c r="F47" s="11">
        <v>43648.0</v>
      </c>
      <c r="G47" s="7" t="s">
        <v>35</v>
      </c>
      <c r="H47" s="22">
        <v>12.0</v>
      </c>
      <c r="I47" s="34"/>
      <c r="J47" s="22">
        <v>12.0</v>
      </c>
      <c r="K47" s="13"/>
      <c r="M47" s="8" t="s">
        <v>36</v>
      </c>
      <c r="N47" s="14" t="s">
        <v>38</v>
      </c>
      <c r="O47" s="22">
        <v>1.0</v>
      </c>
      <c r="P47" s="22" t="s">
        <v>61</v>
      </c>
      <c r="Q47" s="27"/>
      <c r="R47" s="27"/>
      <c r="S47" s="27"/>
      <c r="T47" s="27"/>
      <c r="U47" s="2">
        <v>1.0</v>
      </c>
      <c r="V47" s="2">
        <v>1.0</v>
      </c>
      <c r="W47" s="25" t="s">
        <v>489</v>
      </c>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row>
    <row r="48">
      <c r="A48" s="2" t="s">
        <v>491</v>
      </c>
      <c r="B48" s="14" t="s">
        <v>492</v>
      </c>
      <c r="C48" s="14" t="s">
        <v>494</v>
      </c>
      <c r="D48" s="2" t="s">
        <v>429</v>
      </c>
      <c r="E48" s="2" t="s">
        <v>34</v>
      </c>
      <c r="F48" s="11">
        <v>43648.0</v>
      </c>
      <c r="G48" s="26" t="s">
        <v>495</v>
      </c>
      <c r="H48" s="22">
        <v>50.0</v>
      </c>
      <c r="I48" s="34"/>
      <c r="J48" s="22">
        <v>50.0</v>
      </c>
      <c r="K48" s="13"/>
      <c r="M48" s="8" t="s">
        <v>36</v>
      </c>
      <c r="N48" s="14" t="s">
        <v>38</v>
      </c>
      <c r="O48" s="22">
        <v>1.0</v>
      </c>
      <c r="P48" s="22" t="s">
        <v>61</v>
      </c>
      <c r="Q48" s="27"/>
      <c r="R48" s="27"/>
      <c r="S48" s="27"/>
      <c r="T48" s="27"/>
      <c r="U48" s="2">
        <v>1.0</v>
      </c>
      <c r="V48" s="2">
        <v>1.0</v>
      </c>
      <c r="W48" s="25" t="s">
        <v>497</v>
      </c>
      <c r="X48" s="25" t="s">
        <v>501</v>
      </c>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row>
    <row r="49">
      <c r="A49" s="2" t="s">
        <v>504</v>
      </c>
      <c r="B49" s="2" t="s">
        <v>505</v>
      </c>
      <c r="C49" s="2" t="s">
        <v>445</v>
      </c>
      <c r="D49" s="2" t="s">
        <v>52</v>
      </c>
      <c r="E49" s="2" t="s">
        <v>34</v>
      </c>
      <c r="F49" s="11">
        <v>43648.0</v>
      </c>
      <c r="G49" s="49"/>
      <c r="H49" s="27"/>
      <c r="I49" s="34"/>
      <c r="J49" s="27"/>
      <c r="K49" s="13"/>
      <c r="M49" s="8" t="s">
        <v>36</v>
      </c>
      <c r="N49" s="14" t="s">
        <v>38</v>
      </c>
      <c r="O49" s="22">
        <v>1.0</v>
      </c>
      <c r="P49" s="22" t="s">
        <v>61</v>
      </c>
      <c r="Q49" s="27"/>
      <c r="R49" s="27"/>
      <c r="S49" s="27"/>
      <c r="T49" s="27"/>
      <c r="U49" s="2">
        <v>1.0</v>
      </c>
      <c r="V49" s="2">
        <v>1.0</v>
      </c>
      <c r="W49" s="25" t="s">
        <v>446</v>
      </c>
      <c r="X49" s="25" t="s">
        <v>510</v>
      </c>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row>
    <row r="50">
      <c r="A50" s="2" t="s">
        <v>513</v>
      </c>
      <c r="B50" s="2" t="s">
        <v>514</v>
      </c>
      <c r="C50" s="2"/>
      <c r="D50" s="2" t="s">
        <v>60</v>
      </c>
      <c r="E50" s="2" t="s">
        <v>34</v>
      </c>
      <c r="F50" s="11">
        <v>43648.0</v>
      </c>
      <c r="G50" s="7" t="s">
        <v>351</v>
      </c>
      <c r="H50" s="22">
        <v>39.0</v>
      </c>
      <c r="I50" s="34"/>
      <c r="J50" s="22">
        <v>39.0</v>
      </c>
      <c r="K50" s="13"/>
      <c r="M50" s="8" t="s">
        <v>36</v>
      </c>
      <c r="N50" s="14" t="s">
        <v>38</v>
      </c>
      <c r="O50" s="22">
        <v>1.0</v>
      </c>
      <c r="P50" s="22" t="s">
        <v>61</v>
      </c>
      <c r="Q50" s="27"/>
      <c r="R50" s="27"/>
      <c r="S50" s="27"/>
      <c r="T50" s="27"/>
      <c r="U50" s="2">
        <v>1.0</v>
      </c>
      <c r="V50" s="2">
        <v>1.0</v>
      </c>
      <c r="W50" s="25" t="s">
        <v>515</v>
      </c>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row>
    <row r="51">
      <c r="A51" s="2" t="s">
        <v>517</v>
      </c>
      <c r="B51" s="2" t="s">
        <v>518</v>
      </c>
      <c r="C51" s="2"/>
      <c r="D51" s="2" t="s">
        <v>52</v>
      </c>
      <c r="E51" s="2" t="s">
        <v>34</v>
      </c>
      <c r="F51" s="11">
        <v>43648.0</v>
      </c>
      <c r="G51" s="49"/>
      <c r="H51" s="27"/>
      <c r="I51" s="34"/>
      <c r="J51" s="27"/>
      <c r="K51" s="13"/>
      <c r="M51" s="8" t="s">
        <v>36</v>
      </c>
      <c r="N51" s="14" t="s">
        <v>38</v>
      </c>
      <c r="O51" s="22">
        <v>1.0</v>
      </c>
      <c r="P51" s="22" t="s">
        <v>61</v>
      </c>
      <c r="Q51" s="27"/>
      <c r="R51" s="27"/>
      <c r="S51" s="27"/>
      <c r="T51" s="27"/>
      <c r="U51" s="2">
        <v>1.0</v>
      </c>
      <c r="V51" s="2">
        <v>1.0</v>
      </c>
      <c r="W51" s="25" t="s">
        <v>519</v>
      </c>
      <c r="X51" s="2"/>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row>
    <row r="52">
      <c r="A52" s="14" t="s">
        <v>525</v>
      </c>
      <c r="B52" s="14"/>
      <c r="C52" s="14"/>
      <c r="D52" s="2" t="s">
        <v>337</v>
      </c>
      <c r="E52" s="2" t="s">
        <v>34</v>
      </c>
      <c r="F52" s="11">
        <v>43648.0</v>
      </c>
      <c r="G52" s="7" t="s">
        <v>35</v>
      </c>
      <c r="H52" s="22">
        <v>18.0</v>
      </c>
      <c r="I52" s="34"/>
      <c r="J52" s="22">
        <v>18.0</v>
      </c>
      <c r="K52" s="13"/>
      <c r="M52" s="8" t="s">
        <v>36</v>
      </c>
      <c r="N52" s="14" t="s">
        <v>38</v>
      </c>
      <c r="O52" s="22">
        <v>1.0</v>
      </c>
      <c r="P52" s="22" t="s">
        <v>61</v>
      </c>
      <c r="Q52" s="27"/>
      <c r="R52" s="27"/>
      <c r="S52" s="27"/>
      <c r="T52" s="27"/>
      <c r="U52" s="2">
        <v>1.0</v>
      </c>
      <c r="V52" s="2">
        <v>1.0</v>
      </c>
      <c r="W52" s="25" t="s">
        <v>526</v>
      </c>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row>
    <row r="53">
      <c r="A53" s="14" t="s">
        <v>530</v>
      </c>
      <c r="B53" s="14"/>
      <c r="C53" s="14"/>
      <c r="D53" s="2" t="s">
        <v>207</v>
      </c>
      <c r="E53" s="2" t="s">
        <v>34</v>
      </c>
      <c r="F53" s="11">
        <v>43648.0</v>
      </c>
      <c r="G53" s="26" t="s">
        <v>531</v>
      </c>
      <c r="H53" s="22">
        <v>30.0</v>
      </c>
      <c r="I53" s="34"/>
      <c r="J53" s="22">
        <v>40.0</v>
      </c>
      <c r="K53" s="13"/>
      <c r="M53" s="8" t="s">
        <v>36</v>
      </c>
      <c r="N53" s="14" t="s">
        <v>38</v>
      </c>
      <c r="O53" s="22">
        <v>1.0</v>
      </c>
      <c r="P53" s="22" t="s">
        <v>61</v>
      </c>
      <c r="Q53" s="27"/>
      <c r="R53" s="27"/>
      <c r="S53" s="27"/>
      <c r="T53" s="27"/>
      <c r="U53" s="2">
        <v>1.0</v>
      </c>
      <c r="V53" s="2">
        <v>1.0</v>
      </c>
      <c r="W53" s="25" t="s">
        <v>532</v>
      </c>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row>
    <row r="54">
      <c r="A54" s="14" t="s">
        <v>233</v>
      </c>
      <c r="B54" s="2" t="s">
        <v>534</v>
      </c>
      <c r="C54" s="2"/>
      <c r="D54" s="2" t="s">
        <v>52</v>
      </c>
      <c r="E54" s="2" t="s">
        <v>34</v>
      </c>
      <c r="F54" s="11">
        <v>43648.0</v>
      </c>
      <c r="G54" s="49"/>
      <c r="H54" s="27"/>
      <c r="I54" s="34"/>
      <c r="J54" s="27"/>
      <c r="K54" s="13"/>
      <c r="M54" s="8" t="s">
        <v>36</v>
      </c>
      <c r="N54" s="14" t="s">
        <v>38</v>
      </c>
      <c r="O54" s="22">
        <v>1.0</v>
      </c>
      <c r="P54" s="22" t="s">
        <v>61</v>
      </c>
      <c r="Q54" s="27"/>
      <c r="R54" s="27"/>
      <c r="S54" s="27"/>
      <c r="T54" s="27"/>
      <c r="U54" s="2">
        <v>1.0</v>
      </c>
      <c r="V54" s="2">
        <v>1.0</v>
      </c>
      <c r="W54" s="25" t="s">
        <v>446</v>
      </c>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row>
    <row r="55">
      <c r="A55" s="14" t="s">
        <v>538</v>
      </c>
      <c r="B55" s="14" t="s">
        <v>539</v>
      </c>
      <c r="C55" s="14"/>
      <c r="D55" s="2" t="s">
        <v>540</v>
      </c>
      <c r="E55" s="2" t="s">
        <v>34</v>
      </c>
      <c r="F55" s="11">
        <v>43648.0</v>
      </c>
      <c r="G55" s="49"/>
      <c r="H55" s="27"/>
      <c r="I55" s="34"/>
      <c r="J55" s="27"/>
      <c r="K55" s="13"/>
      <c r="M55" s="8" t="s">
        <v>36</v>
      </c>
      <c r="N55" s="14" t="s">
        <v>38</v>
      </c>
      <c r="O55" s="22">
        <v>1.0</v>
      </c>
      <c r="P55" s="22" t="s">
        <v>61</v>
      </c>
      <c r="Q55" s="27"/>
      <c r="R55" s="27"/>
      <c r="S55" s="27"/>
      <c r="T55" s="27"/>
      <c r="U55" s="2">
        <v>1.0</v>
      </c>
      <c r="V55" s="2">
        <v>1.0</v>
      </c>
      <c r="W55" s="25" t="s">
        <v>543</v>
      </c>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row>
    <row r="56">
      <c r="A56" s="2" t="s">
        <v>546</v>
      </c>
      <c r="B56" s="2"/>
      <c r="C56" s="2"/>
      <c r="D56" s="2" t="s">
        <v>548</v>
      </c>
      <c r="E56" s="2" t="s">
        <v>34</v>
      </c>
      <c r="F56" s="11">
        <v>43648.0</v>
      </c>
      <c r="G56" s="7" t="s">
        <v>44</v>
      </c>
      <c r="H56" s="22">
        <v>50.0</v>
      </c>
      <c r="I56" s="34"/>
      <c r="J56" s="22">
        <v>50.0</v>
      </c>
      <c r="K56" s="13"/>
      <c r="M56" s="8" t="s">
        <v>36</v>
      </c>
      <c r="N56" s="14" t="s">
        <v>38</v>
      </c>
      <c r="O56" s="22">
        <v>1.0</v>
      </c>
      <c r="P56" s="22" t="s">
        <v>61</v>
      </c>
      <c r="Q56" s="27"/>
      <c r="R56" s="27"/>
      <c r="S56" s="27"/>
      <c r="T56" s="27"/>
      <c r="U56" s="2">
        <v>1.0</v>
      </c>
      <c r="V56" s="2">
        <v>1.0</v>
      </c>
      <c r="W56" s="25" t="s">
        <v>551</v>
      </c>
      <c r="X56" s="25" t="s">
        <v>555</v>
      </c>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row>
    <row r="57">
      <c r="A57" s="2" t="s">
        <v>558</v>
      </c>
      <c r="B57" s="2" t="s">
        <v>559</v>
      </c>
      <c r="C57" s="2"/>
      <c r="D57" s="2" t="s">
        <v>207</v>
      </c>
      <c r="E57" s="2" t="s">
        <v>34</v>
      </c>
      <c r="F57" s="11">
        <v>43648.0</v>
      </c>
      <c r="G57" s="49"/>
      <c r="H57" s="27"/>
      <c r="I57" s="34"/>
      <c r="J57" s="27"/>
      <c r="K57" s="13"/>
      <c r="M57" s="8" t="s">
        <v>36</v>
      </c>
      <c r="N57" s="14" t="s">
        <v>38</v>
      </c>
      <c r="O57" s="22">
        <v>1.0</v>
      </c>
      <c r="P57" s="22" t="s">
        <v>61</v>
      </c>
      <c r="Q57" s="27"/>
      <c r="R57" s="27"/>
      <c r="S57" s="27"/>
      <c r="T57" s="27"/>
      <c r="U57" s="2">
        <v>1.0</v>
      </c>
      <c r="V57" s="2">
        <v>1.0</v>
      </c>
      <c r="W57" s="25" t="s">
        <v>560</v>
      </c>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row>
    <row r="58">
      <c r="A58" s="2" t="s">
        <v>563</v>
      </c>
      <c r="B58" s="2" t="s">
        <v>502</v>
      </c>
      <c r="C58" s="2"/>
      <c r="D58" s="2" t="s">
        <v>350</v>
      </c>
      <c r="E58" s="2" t="s">
        <v>34</v>
      </c>
      <c r="F58" s="11">
        <v>43648.0</v>
      </c>
      <c r="G58" s="7" t="s">
        <v>566</v>
      </c>
      <c r="H58" s="22">
        <v>200.0</v>
      </c>
      <c r="I58" s="34"/>
      <c r="J58" s="22">
        <v>200.0</v>
      </c>
      <c r="K58" s="13"/>
      <c r="M58" s="8" t="s">
        <v>36</v>
      </c>
      <c r="N58" s="14" t="s">
        <v>38</v>
      </c>
      <c r="O58" s="22">
        <v>1.0</v>
      </c>
      <c r="P58" s="22" t="s">
        <v>61</v>
      </c>
      <c r="Q58" s="27"/>
      <c r="R58" s="27"/>
      <c r="S58" s="27"/>
      <c r="T58" s="27"/>
      <c r="U58" s="2">
        <v>1.0</v>
      </c>
      <c r="V58" s="2">
        <v>1.0</v>
      </c>
      <c r="W58" s="25" t="s">
        <v>567</v>
      </c>
      <c r="X58" s="25" t="s">
        <v>572</v>
      </c>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row>
    <row r="59">
      <c r="A59" s="2" t="s">
        <v>574</v>
      </c>
      <c r="B59" s="14" t="s">
        <v>575</v>
      </c>
      <c r="C59" s="14"/>
      <c r="D59" s="2" t="s">
        <v>60</v>
      </c>
      <c r="E59" s="2" t="s">
        <v>34</v>
      </c>
      <c r="F59" s="11">
        <v>43648.0</v>
      </c>
      <c r="G59" s="7" t="s">
        <v>35</v>
      </c>
      <c r="H59" s="22">
        <v>34.0</v>
      </c>
      <c r="I59" s="34"/>
      <c r="J59" s="22">
        <v>34.0</v>
      </c>
      <c r="K59" s="13"/>
      <c r="M59" s="8" t="s">
        <v>36</v>
      </c>
      <c r="N59" s="14" t="s">
        <v>38</v>
      </c>
      <c r="O59" s="22">
        <v>1.0</v>
      </c>
      <c r="P59" s="22" t="s">
        <v>61</v>
      </c>
      <c r="Q59" s="27"/>
      <c r="R59" s="27"/>
      <c r="S59" s="27"/>
      <c r="T59" s="27"/>
      <c r="U59" s="2">
        <v>1.0</v>
      </c>
      <c r="V59" s="2">
        <v>1.0</v>
      </c>
      <c r="W59" s="25" t="s">
        <v>577</v>
      </c>
      <c r="X59" s="25" t="s">
        <v>581</v>
      </c>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row>
    <row r="60">
      <c r="A60" s="2" t="s">
        <v>583</v>
      </c>
      <c r="B60" s="2"/>
      <c r="C60" s="2"/>
      <c r="D60" s="2" t="s">
        <v>321</v>
      </c>
      <c r="E60" s="2" t="s">
        <v>34</v>
      </c>
      <c r="F60" s="11">
        <v>43648.0</v>
      </c>
      <c r="G60" s="7" t="s">
        <v>35</v>
      </c>
      <c r="H60" s="22">
        <v>23.0</v>
      </c>
      <c r="I60" s="34"/>
      <c r="J60" s="22">
        <v>23.0</v>
      </c>
      <c r="K60" s="13"/>
      <c r="M60" s="8" t="s">
        <v>36</v>
      </c>
      <c r="N60" s="14" t="s">
        <v>38</v>
      </c>
      <c r="O60" s="22">
        <v>1.0</v>
      </c>
      <c r="P60" s="22" t="s">
        <v>61</v>
      </c>
      <c r="Q60" s="27"/>
      <c r="R60" s="27"/>
      <c r="S60" s="27"/>
      <c r="T60" s="27"/>
      <c r="U60" s="2">
        <v>1.0</v>
      </c>
      <c r="V60" s="2">
        <v>1.0</v>
      </c>
      <c r="W60" s="25" t="s">
        <v>585</v>
      </c>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row>
    <row r="61">
      <c r="A61" s="2" t="s">
        <v>586</v>
      </c>
      <c r="B61" s="2" t="s">
        <v>587</v>
      </c>
      <c r="C61" s="2"/>
      <c r="D61" s="2" t="s">
        <v>207</v>
      </c>
      <c r="E61" s="2" t="s">
        <v>34</v>
      </c>
      <c r="F61" s="11">
        <v>43648.0</v>
      </c>
      <c r="G61" s="7" t="s">
        <v>35</v>
      </c>
      <c r="H61" s="22">
        <v>35.0</v>
      </c>
      <c r="I61" s="34"/>
      <c r="J61" s="22">
        <v>35.0</v>
      </c>
      <c r="K61" s="13"/>
      <c r="M61" s="8" t="s">
        <v>36</v>
      </c>
      <c r="N61" s="14" t="s">
        <v>38</v>
      </c>
      <c r="O61" s="22">
        <v>1.0</v>
      </c>
      <c r="P61" s="22" t="s">
        <v>61</v>
      </c>
      <c r="Q61" s="27"/>
      <c r="R61" s="27"/>
      <c r="S61" s="27"/>
      <c r="T61" s="27"/>
      <c r="U61" s="2">
        <v>1.0</v>
      </c>
      <c r="V61" s="2">
        <v>1.0</v>
      </c>
      <c r="W61" s="25" t="s">
        <v>591</v>
      </c>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row>
    <row r="62">
      <c r="A62" s="2" t="s">
        <v>595</v>
      </c>
      <c r="B62" s="2" t="s">
        <v>596</v>
      </c>
      <c r="C62" s="2"/>
      <c r="D62" s="2" t="s">
        <v>321</v>
      </c>
      <c r="E62" s="2" t="s">
        <v>34</v>
      </c>
      <c r="F62" s="11">
        <v>43648.0</v>
      </c>
      <c r="G62" s="7" t="s">
        <v>597</v>
      </c>
      <c r="H62" s="22">
        <v>60.0</v>
      </c>
      <c r="I62" s="34"/>
      <c r="J62" s="22">
        <v>60.0</v>
      </c>
      <c r="K62" s="13"/>
      <c r="M62" s="8" t="s">
        <v>36</v>
      </c>
      <c r="N62" s="14" t="s">
        <v>38</v>
      </c>
      <c r="O62" s="22">
        <v>1.0</v>
      </c>
      <c r="P62" s="22" t="s">
        <v>61</v>
      </c>
      <c r="Q62" s="22">
        <v>0.0</v>
      </c>
      <c r="R62" s="22">
        <v>0.0</v>
      </c>
      <c r="S62" s="22">
        <v>0.0</v>
      </c>
      <c r="T62" s="22">
        <v>0.0</v>
      </c>
      <c r="U62" s="2">
        <v>1.0</v>
      </c>
      <c r="V62" s="2">
        <v>1.0</v>
      </c>
      <c r="W62" s="25" t="s">
        <v>598</v>
      </c>
      <c r="X62" s="25" t="s">
        <v>602</v>
      </c>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row>
    <row r="63">
      <c r="A63" s="2" t="s">
        <v>610</v>
      </c>
      <c r="B63" s="2"/>
      <c r="C63" s="2"/>
      <c r="D63" s="2" t="s">
        <v>106</v>
      </c>
      <c r="E63" s="2" t="s">
        <v>34</v>
      </c>
      <c r="F63" s="11">
        <v>43648.0</v>
      </c>
      <c r="G63" s="7" t="s">
        <v>44</v>
      </c>
      <c r="H63" s="22">
        <v>15.0</v>
      </c>
      <c r="I63" s="34"/>
      <c r="J63" s="22">
        <v>15.0</v>
      </c>
      <c r="K63" s="13"/>
      <c r="M63" s="8" t="s">
        <v>36</v>
      </c>
      <c r="N63" s="14" t="s">
        <v>38</v>
      </c>
      <c r="O63" s="22">
        <v>1.0</v>
      </c>
      <c r="P63" s="22" t="s">
        <v>61</v>
      </c>
      <c r="Q63" s="27"/>
      <c r="R63" s="27"/>
      <c r="S63" s="27"/>
      <c r="T63" s="27"/>
      <c r="U63" s="2">
        <v>1.0</v>
      </c>
      <c r="V63" s="2">
        <v>1.0</v>
      </c>
      <c r="W63" s="25" t="s">
        <v>611</v>
      </c>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row>
    <row r="64">
      <c r="A64" s="2" t="s">
        <v>613</v>
      </c>
      <c r="B64" s="2" t="s">
        <v>614</v>
      </c>
      <c r="C64" s="2"/>
      <c r="D64" s="2" t="s">
        <v>298</v>
      </c>
      <c r="E64" s="2" t="s">
        <v>34</v>
      </c>
      <c r="F64" s="11">
        <v>43648.0</v>
      </c>
      <c r="G64" s="49"/>
      <c r="H64" s="27"/>
      <c r="I64" s="34"/>
      <c r="J64" s="27"/>
      <c r="K64" s="13"/>
      <c r="M64" s="8" t="s">
        <v>36</v>
      </c>
      <c r="N64" s="14" t="s">
        <v>38</v>
      </c>
      <c r="O64" s="22">
        <v>1.0</v>
      </c>
      <c r="P64" s="22" t="s">
        <v>61</v>
      </c>
      <c r="Q64" s="27"/>
      <c r="R64" s="27"/>
      <c r="S64" s="27"/>
      <c r="T64" s="27"/>
      <c r="U64" s="2">
        <v>1.0</v>
      </c>
      <c r="V64" s="2">
        <v>1.0</v>
      </c>
      <c r="W64" s="25" t="s">
        <v>616</v>
      </c>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row>
    <row r="65">
      <c r="A65" s="2" t="s">
        <v>69</v>
      </c>
      <c r="B65" s="2" t="s">
        <v>620</v>
      </c>
      <c r="C65" s="2"/>
      <c r="D65" s="2" t="s">
        <v>60</v>
      </c>
      <c r="E65" s="2" t="s">
        <v>34</v>
      </c>
      <c r="F65" s="11">
        <v>43648.0</v>
      </c>
      <c r="G65" s="7" t="s">
        <v>621</v>
      </c>
      <c r="H65" s="22">
        <v>400.0</v>
      </c>
      <c r="I65" s="34"/>
      <c r="J65" s="22">
        <v>600.0</v>
      </c>
      <c r="K65" s="13"/>
      <c r="M65" s="8" t="s">
        <v>36</v>
      </c>
      <c r="N65" s="14" t="s">
        <v>38</v>
      </c>
      <c r="O65" s="22">
        <v>1.0</v>
      </c>
      <c r="P65" s="22" t="s">
        <v>61</v>
      </c>
      <c r="Q65" s="27"/>
      <c r="R65" s="27"/>
      <c r="S65" s="27"/>
      <c r="T65" s="27"/>
      <c r="U65" s="2">
        <v>1.0</v>
      </c>
      <c r="V65" s="2">
        <v>1.0</v>
      </c>
      <c r="W65" s="25" t="s">
        <v>622</v>
      </c>
      <c r="X65" s="25" t="s">
        <v>626</v>
      </c>
      <c r="Y65" s="25" t="s">
        <v>628</v>
      </c>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row>
    <row r="66">
      <c r="A66" s="2" t="s">
        <v>69</v>
      </c>
      <c r="B66" s="2" t="s">
        <v>635</v>
      </c>
      <c r="C66" s="2"/>
      <c r="D66" s="2" t="s">
        <v>60</v>
      </c>
      <c r="E66" s="2" t="s">
        <v>34</v>
      </c>
      <c r="F66" s="11">
        <v>43648.0</v>
      </c>
      <c r="G66" s="49"/>
      <c r="H66" s="27"/>
      <c r="I66" s="34"/>
      <c r="J66" s="27"/>
      <c r="K66" s="13"/>
      <c r="M66" s="8" t="s">
        <v>36</v>
      </c>
      <c r="N66" s="14" t="s">
        <v>38</v>
      </c>
      <c r="O66" s="22">
        <v>1.0</v>
      </c>
      <c r="P66" s="22" t="s">
        <v>61</v>
      </c>
      <c r="Q66" s="27"/>
      <c r="R66" s="27"/>
      <c r="S66" s="27"/>
      <c r="T66" s="27"/>
      <c r="U66" s="2">
        <v>0.0</v>
      </c>
      <c r="V66" s="2">
        <v>1.0</v>
      </c>
      <c r="W66" s="25" t="s">
        <v>636</v>
      </c>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row>
    <row r="67">
      <c r="A67" s="2" t="s">
        <v>69</v>
      </c>
      <c r="B67" s="14" t="s">
        <v>639</v>
      </c>
      <c r="C67" s="14"/>
      <c r="D67" s="2" t="s">
        <v>60</v>
      </c>
      <c r="E67" s="2" t="s">
        <v>34</v>
      </c>
      <c r="F67" s="11">
        <v>43648.0</v>
      </c>
      <c r="G67" s="7" t="s">
        <v>640</v>
      </c>
      <c r="H67" s="22">
        <v>200.0</v>
      </c>
      <c r="I67" s="34"/>
      <c r="J67" s="22">
        <v>200.0</v>
      </c>
      <c r="K67" s="13"/>
      <c r="M67" s="8" t="s">
        <v>36</v>
      </c>
      <c r="N67" s="14" t="s">
        <v>38</v>
      </c>
      <c r="O67" s="22">
        <v>1.0</v>
      </c>
      <c r="P67" s="22" t="s">
        <v>61</v>
      </c>
      <c r="Q67" s="27"/>
      <c r="R67" s="27"/>
      <c r="S67" s="27"/>
      <c r="T67" s="27"/>
      <c r="U67" s="2">
        <v>0.0</v>
      </c>
      <c r="V67" s="2">
        <v>1.0</v>
      </c>
      <c r="W67" s="25" t="s">
        <v>641</v>
      </c>
      <c r="X67" s="25" t="s">
        <v>646</v>
      </c>
      <c r="Y67" s="25" t="s">
        <v>648</v>
      </c>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row>
    <row r="68">
      <c r="A68" s="2" t="s">
        <v>69</v>
      </c>
      <c r="B68" s="14" t="s">
        <v>652</v>
      </c>
      <c r="C68" s="14"/>
      <c r="D68" s="2" t="s">
        <v>60</v>
      </c>
      <c r="E68" s="2" t="s">
        <v>34</v>
      </c>
      <c r="F68" s="11">
        <v>43648.0</v>
      </c>
      <c r="G68" s="7" t="s">
        <v>566</v>
      </c>
      <c r="H68" s="22">
        <v>200.0</v>
      </c>
      <c r="I68" s="34"/>
      <c r="J68" s="22">
        <v>200.0</v>
      </c>
      <c r="K68" s="13"/>
      <c r="M68" s="8" t="s">
        <v>36</v>
      </c>
      <c r="N68" s="14" t="s">
        <v>38</v>
      </c>
      <c r="O68" s="22">
        <v>1.0</v>
      </c>
      <c r="P68" s="22" t="s">
        <v>61</v>
      </c>
      <c r="Q68" s="27"/>
      <c r="R68" s="27"/>
      <c r="S68" s="27"/>
      <c r="T68" s="27"/>
      <c r="U68" s="2">
        <v>0.0</v>
      </c>
      <c r="V68" s="2">
        <v>1.0</v>
      </c>
      <c r="W68" s="25" t="s">
        <v>641</v>
      </c>
      <c r="X68" s="25" t="s">
        <v>654</v>
      </c>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row>
    <row r="69">
      <c r="A69" s="2" t="s">
        <v>69</v>
      </c>
      <c r="B69" s="2" t="s">
        <v>661</v>
      </c>
      <c r="C69" s="2"/>
      <c r="D69" s="2" t="s">
        <v>60</v>
      </c>
      <c r="E69" s="2" t="s">
        <v>34</v>
      </c>
      <c r="F69" s="11">
        <v>43648.0</v>
      </c>
      <c r="G69" s="7"/>
      <c r="H69" s="22"/>
      <c r="I69" s="34"/>
      <c r="J69" s="22"/>
      <c r="K69" s="13"/>
      <c r="M69" s="8" t="s">
        <v>36</v>
      </c>
      <c r="N69" s="14" t="s">
        <v>662</v>
      </c>
      <c r="O69" s="22">
        <v>0.0</v>
      </c>
      <c r="P69" s="22" t="s">
        <v>61</v>
      </c>
      <c r="Q69" s="22">
        <v>0.0</v>
      </c>
      <c r="R69" s="22">
        <v>0.0</v>
      </c>
      <c r="S69" s="22">
        <v>0.0</v>
      </c>
      <c r="T69" s="22">
        <v>0.0</v>
      </c>
      <c r="U69" s="2">
        <v>0.0</v>
      </c>
      <c r="V69" s="2">
        <v>1.0</v>
      </c>
      <c r="W69" s="25" t="s">
        <v>663</v>
      </c>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row>
    <row r="70">
      <c r="A70" s="2" t="s">
        <v>666</v>
      </c>
      <c r="B70" s="2" t="s">
        <v>667</v>
      </c>
      <c r="C70" s="2"/>
      <c r="D70" s="2" t="s">
        <v>52</v>
      </c>
      <c r="E70" s="2" t="s">
        <v>34</v>
      </c>
      <c r="F70" s="11">
        <v>43648.0</v>
      </c>
      <c r="G70" s="7" t="s">
        <v>351</v>
      </c>
      <c r="H70" s="22">
        <v>56.0</v>
      </c>
      <c r="I70" s="34"/>
      <c r="J70" s="22">
        <v>56.0</v>
      </c>
      <c r="K70" s="13"/>
      <c r="M70" s="8" t="s">
        <v>36</v>
      </c>
      <c r="N70" s="14" t="s">
        <v>38</v>
      </c>
      <c r="O70" s="22">
        <v>1.0</v>
      </c>
      <c r="P70" s="22" t="s">
        <v>61</v>
      </c>
      <c r="Q70" s="27"/>
      <c r="R70" s="27"/>
      <c r="S70" s="27"/>
      <c r="T70" s="27"/>
      <c r="U70" s="2">
        <v>1.0</v>
      </c>
      <c r="V70" s="2">
        <v>1.0</v>
      </c>
      <c r="W70" s="25" t="s">
        <v>668</v>
      </c>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row>
    <row r="71">
      <c r="A71" s="2" t="s">
        <v>671</v>
      </c>
      <c r="B71" s="14" t="s">
        <v>672</v>
      </c>
      <c r="C71" s="14"/>
      <c r="D71" s="2" t="s">
        <v>207</v>
      </c>
      <c r="E71" s="2" t="s">
        <v>34</v>
      </c>
      <c r="F71" s="11">
        <v>43648.0</v>
      </c>
      <c r="G71" s="7" t="s">
        <v>674</v>
      </c>
      <c r="H71" s="22">
        <v>100.0</v>
      </c>
      <c r="I71" s="34"/>
      <c r="J71" s="22">
        <v>125.0</v>
      </c>
      <c r="K71" s="13"/>
      <c r="M71" s="8" t="s">
        <v>36</v>
      </c>
      <c r="N71" s="14" t="s">
        <v>38</v>
      </c>
      <c r="O71" s="22">
        <v>1.0</v>
      </c>
      <c r="P71" s="22" t="s">
        <v>61</v>
      </c>
      <c r="Q71" s="27"/>
      <c r="R71" s="27"/>
      <c r="S71" s="27"/>
      <c r="T71" s="27"/>
      <c r="U71" s="2">
        <v>1.0</v>
      </c>
      <c r="V71" s="2">
        <v>1.0</v>
      </c>
      <c r="W71" s="25" t="s">
        <v>677</v>
      </c>
      <c r="X71" s="25" t="s">
        <v>680</v>
      </c>
      <c r="Y71" s="25" t="s">
        <v>682</v>
      </c>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row>
    <row r="72">
      <c r="A72" s="14" t="s">
        <v>687</v>
      </c>
      <c r="B72" s="2"/>
      <c r="C72" s="2"/>
      <c r="D72" s="2" t="s">
        <v>220</v>
      </c>
      <c r="E72" s="2" t="s">
        <v>34</v>
      </c>
      <c r="F72" s="11">
        <v>43648.0</v>
      </c>
      <c r="G72" s="7" t="s">
        <v>100</v>
      </c>
      <c r="H72" s="22">
        <v>100.0</v>
      </c>
      <c r="I72" s="34"/>
      <c r="J72" s="22">
        <v>100.0</v>
      </c>
      <c r="K72" s="13"/>
      <c r="M72" s="8" t="s">
        <v>36</v>
      </c>
      <c r="N72" s="14" t="s">
        <v>38</v>
      </c>
      <c r="O72" s="22">
        <v>1.0</v>
      </c>
      <c r="P72" s="22" t="s">
        <v>61</v>
      </c>
      <c r="Q72" s="27"/>
      <c r="R72" s="27"/>
      <c r="S72" s="27"/>
      <c r="T72" s="27"/>
      <c r="U72" s="2">
        <v>1.0</v>
      </c>
      <c r="V72" s="2">
        <v>1.0</v>
      </c>
      <c r="W72" s="25" t="s">
        <v>690</v>
      </c>
      <c r="X72" s="25" t="s">
        <v>692</v>
      </c>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row>
    <row r="73">
      <c r="A73" s="14" t="s">
        <v>695</v>
      </c>
      <c r="B73" s="2" t="s">
        <v>697</v>
      </c>
      <c r="C73" s="2"/>
      <c r="D73" s="2" t="s">
        <v>52</v>
      </c>
      <c r="E73" s="2" t="s">
        <v>34</v>
      </c>
      <c r="F73" s="11">
        <v>43648.0</v>
      </c>
      <c r="G73" s="7" t="s">
        <v>35</v>
      </c>
      <c r="H73" s="22">
        <v>27.0</v>
      </c>
      <c r="I73" s="34"/>
      <c r="J73" s="22">
        <v>27.0</v>
      </c>
      <c r="K73" s="13"/>
      <c r="M73" s="8" t="s">
        <v>36</v>
      </c>
      <c r="N73" s="14" t="s">
        <v>38</v>
      </c>
      <c r="O73" s="22">
        <v>1.0</v>
      </c>
      <c r="P73" s="22" t="s">
        <v>61</v>
      </c>
      <c r="Q73" s="27"/>
      <c r="R73" s="27"/>
      <c r="S73" s="27"/>
      <c r="T73" s="27"/>
      <c r="U73" s="2">
        <v>1.0</v>
      </c>
      <c r="V73" s="2">
        <v>1.0</v>
      </c>
      <c r="W73" s="25" t="s">
        <v>646</v>
      </c>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row>
    <row r="74">
      <c r="A74" s="14" t="s">
        <v>702</v>
      </c>
      <c r="B74" s="2" t="s">
        <v>703</v>
      </c>
      <c r="C74" s="2"/>
      <c r="D74" s="2" t="s">
        <v>52</v>
      </c>
      <c r="E74" s="2" t="s">
        <v>34</v>
      </c>
      <c r="F74" s="11">
        <v>43648.0</v>
      </c>
      <c r="G74" s="49"/>
      <c r="H74" s="27"/>
      <c r="I74" s="34"/>
      <c r="J74" s="27"/>
      <c r="K74" s="13"/>
      <c r="M74" s="8" t="s">
        <v>36</v>
      </c>
      <c r="N74" s="14" t="s">
        <v>38</v>
      </c>
      <c r="O74" s="22">
        <v>1.0</v>
      </c>
      <c r="P74" s="22" t="s">
        <v>61</v>
      </c>
      <c r="Q74" s="27"/>
      <c r="R74" s="27"/>
      <c r="S74" s="27"/>
      <c r="T74" s="27"/>
      <c r="U74" s="2">
        <v>1.0</v>
      </c>
      <c r="V74" s="2">
        <v>1.0</v>
      </c>
      <c r="W74" s="25" t="s">
        <v>446</v>
      </c>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row>
    <row r="75">
      <c r="A75" s="14" t="s">
        <v>708</v>
      </c>
      <c r="B75" s="2" t="s">
        <v>709</v>
      </c>
      <c r="C75" s="2"/>
      <c r="D75" s="2" t="s">
        <v>52</v>
      </c>
      <c r="E75" s="2" t="s">
        <v>34</v>
      </c>
      <c r="F75" s="11">
        <v>43648.0</v>
      </c>
      <c r="G75" s="49"/>
      <c r="H75" s="27"/>
      <c r="I75" s="34"/>
      <c r="J75" s="27"/>
      <c r="K75" s="13"/>
      <c r="M75" s="8" t="s">
        <v>36</v>
      </c>
      <c r="N75" s="14" t="s">
        <v>38</v>
      </c>
      <c r="O75" s="22">
        <v>1.0</v>
      </c>
      <c r="P75" s="22" t="s">
        <v>61</v>
      </c>
      <c r="Q75" s="27"/>
      <c r="R75" s="27"/>
      <c r="S75" s="27"/>
      <c r="T75" s="27"/>
      <c r="U75" s="2">
        <v>1.0</v>
      </c>
      <c r="V75" s="2">
        <v>1.0</v>
      </c>
      <c r="W75" s="25" t="s">
        <v>712</v>
      </c>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row>
    <row r="76">
      <c r="A76" s="2" t="s">
        <v>37</v>
      </c>
      <c r="B76" s="14" t="s">
        <v>716</v>
      </c>
      <c r="C76" s="14"/>
      <c r="D76" s="2" t="s">
        <v>40</v>
      </c>
      <c r="E76" s="2" t="s">
        <v>34</v>
      </c>
      <c r="F76" s="11">
        <v>43648.0</v>
      </c>
      <c r="G76" s="49"/>
      <c r="H76" s="27"/>
      <c r="I76" s="34"/>
      <c r="J76" s="27"/>
      <c r="K76" s="13"/>
      <c r="M76" s="8" t="s">
        <v>36</v>
      </c>
      <c r="N76" s="14" t="s">
        <v>38</v>
      </c>
      <c r="O76" s="22">
        <v>1.0</v>
      </c>
      <c r="P76" s="22" t="s">
        <v>61</v>
      </c>
      <c r="Q76" s="27"/>
      <c r="R76" s="27"/>
      <c r="S76" s="27"/>
      <c r="T76" s="27"/>
      <c r="U76" s="2">
        <v>1.0</v>
      </c>
      <c r="V76" s="2">
        <v>1.0</v>
      </c>
      <c r="W76" s="25" t="s">
        <v>717</v>
      </c>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row>
    <row r="77">
      <c r="A77" s="2" t="s">
        <v>719</v>
      </c>
      <c r="B77" s="2" t="s">
        <v>720</v>
      </c>
      <c r="C77" s="2"/>
      <c r="D77" s="2" t="s">
        <v>423</v>
      </c>
      <c r="E77" s="2" t="s">
        <v>34</v>
      </c>
      <c r="F77" s="11">
        <v>43648.0</v>
      </c>
      <c r="G77" s="7" t="s">
        <v>35</v>
      </c>
      <c r="H77" s="22">
        <v>47.0</v>
      </c>
      <c r="I77" s="34"/>
      <c r="J77" s="22">
        <v>47.0</v>
      </c>
      <c r="K77" s="13"/>
      <c r="M77" s="8" t="s">
        <v>36</v>
      </c>
      <c r="N77" s="14" t="s">
        <v>38</v>
      </c>
      <c r="O77" s="22">
        <v>1.0</v>
      </c>
      <c r="P77" s="22" t="s">
        <v>61</v>
      </c>
      <c r="Q77" s="27"/>
      <c r="R77" s="27"/>
      <c r="S77" s="27"/>
      <c r="T77" s="27"/>
      <c r="U77" s="2">
        <v>1.0</v>
      </c>
      <c r="V77" s="2">
        <v>1.0</v>
      </c>
      <c r="W77" s="25" t="s">
        <v>727</v>
      </c>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row>
    <row r="78">
      <c r="A78" s="2" t="s">
        <v>731</v>
      </c>
      <c r="B78" s="53" t="s">
        <v>732</v>
      </c>
      <c r="C78" s="53"/>
      <c r="D78" s="2" t="s">
        <v>40</v>
      </c>
      <c r="E78" s="2" t="s">
        <v>34</v>
      </c>
      <c r="F78" s="11">
        <v>43648.0</v>
      </c>
      <c r="G78" s="49"/>
      <c r="H78" s="27"/>
      <c r="I78" s="34"/>
      <c r="J78" s="27"/>
      <c r="K78" s="13"/>
      <c r="M78" s="8" t="s">
        <v>36</v>
      </c>
      <c r="N78" s="14" t="s">
        <v>38</v>
      </c>
      <c r="O78" s="22">
        <v>1.0</v>
      </c>
      <c r="P78" s="22" t="s">
        <v>61</v>
      </c>
      <c r="Q78" s="27"/>
      <c r="R78" s="27"/>
      <c r="S78" s="27"/>
      <c r="T78" s="27"/>
      <c r="U78" s="2">
        <v>1.0</v>
      </c>
      <c r="V78" s="2">
        <v>1.0</v>
      </c>
      <c r="W78" s="25" t="s">
        <v>733</v>
      </c>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row>
    <row r="79">
      <c r="A79" s="2" t="s">
        <v>737</v>
      </c>
      <c r="B79" s="14" t="s">
        <v>738</v>
      </c>
      <c r="C79" s="14"/>
      <c r="D79" s="2" t="s">
        <v>60</v>
      </c>
      <c r="E79" s="2" t="s">
        <v>34</v>
      </c>
      <c r="F79" s="11">
        <v>43648.0</v>
      </c>
      <c r="G79" s="7" t="s">
        <v>740</v>
      </c>
      <c r="H79" s="22">
        <v>50.0</v>
      </c>
      <c r="I79" s="34"/>
      <c r="J79" s="22">
        <v>50.0</v>
      </c>
      <c r="K79" s="13"/>
      <c r="M79" s="8" t="s">
        <v>36</v>
      </c>
      <c r="N79" s="14" t="s">
        <v>38</v>
      </c>
      <c r="O79" s="22">
        <v>1.0</v>
      </c>
      <c r="P79" s="22" t="s">
        <v>61</v>
      </c>
      <c r="Q79" s="22">
        <v>0.0</v>
      </c>
      <c r="R79" s="22">
        <v>0.0</v>
      </c>
      <c r="S79" s="22">
        <v>0.0</v>
      </c>
      <c r="T79" s="22">
        <v>0.0</v>
      </c>
      <c r="U79" s="2">
        <v>1.0</v>
      </c>
      <c r="V79" s="2">
        <v>1.0</v>
      </c>
      <c r="W79" s="25" t="s">
        <v>744</v>
      </c>
      <c r="X79" s="25" t="s">
        <v>746</v>
      </c>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row>
    <row r="80">
      <c r="A80" s="2" t="s">
        <v>754</v>
      </c>
      <c r="B80" s="53" t="s">
        <v>614</v>
      </c>
      <c r="C80" s="53"/>
      <c r="D80" s="2" t="s">
        <v>144</v>
      </c>
      <c r="E80" s="2" t="s">
        <v>34</v>
      </c>
      <c r="F80" s="11">
        <v>43648.0</v>
      </c>
      <c r="G80" s="7" t="s">
        <v>755</v>
      </c>
      <c r="H80" s="22">
        <v>200.0</v>
      </c>
      <c r="I80" s="34"/>
      <c r="J80" s="22">
        <v>250.0</v>
      </c>
      <c r="K80" s="13"/>
      <c r="M80" s="8" t="s">
        <v>36</v>
      </c>
      <c r="N80" s="14" t="s">
        <v>38</v>
      </c>
      <c r="O80" s="22">
        <v>1.0</v>
      </c>
      <c r="P80" s="22" t="s">
        <v>61</v>
      </c>
      <c r="Q80" s="27"/>
      <c r="R80" s="27"/>
      <c r="S80" s="27"/>
      <c r="T80" s="27"/>
      <c r="U80" s="2">
        <v>1.0</v>
      </c>
      <c r="V80" s="2">
        <v>1.0</v>
      </c>
      <c r="W80" s="25" t="s">
        <v>758</v>
      </c>
      <c r="X80" s="25" t="s">
        <v>760</v>
      </c>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row>
    <row r="81">
      <c r="A81" s="2" t="s">
        <v>762</v>
      </c>
      <c r="B81" s="53" t="s">
        <v>763</v>
      </c>
      <c r="C81" s="53"/>
      <c r="D81" s="2" t="s">
        <v>423</v>
      </c>
      <c r="E81" s="2" t="s">
        <v>34</v>
      </c>
      <c r="F81" s="11">
        <v>43648.0</v>
      </c>
      <c r="G81" s="7" t="s">
        <v>351</v>
      </c>
      <c r="H81" s="22">
        <v>30.0</v>
      </c>
      <c r="I81" s="34"/>
      <c r="J81" s="22">
        <v>30.0</v>
      </c>
      <c r="K81" s="13"/>
      <c r="M81" s="8" t="s">
        <v>36</v>
      </c>
      <c r="N81" s="14" t="s">
        <v>38</v>
      </c>
      <c r="O81" s="22">
        <v>1.0</v>
      </c>
      <c r="P81" s="22" t="s">
        <v>61</v>
      </c>
      <c r="Q81" s="27"/>
      <c r="R81" s="27"/>
      <c r="S81" s="27"/>
      <c r="T81" s="27"/>
      <c r="U81" s="2">
        <v>1.0</v>
      </c>
      <c r="V81" s="2">
        <v>1.0</v>
      </c>
      <c r="W81" s="25" t="s">
        <v>766</v>
      </c>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row>
    <row r="82">
      <c r="A82" s="2" t="s">
        <v>768</v>
      </c>
      <c r="B82" s="14"/>
      <c r="C82" s="14"/>
      <c r="D82" s="2" t="s">
        <v>110</v>
      </c>
      <c r="E82" s="2" t="s">
        <v>34</v>
      </c>
      <c r="F82" s="11">
        <v>43648.0</v>
      </c>
      <c r="G82" s="7" t="s">
        <v>35</v>
      </c>
      <c r="H82" s="22">
        <v>32.0</v>
      </c>
      <c r="I82" s="34"/>
      <c r="J82" s="22">
        <v>32.0</v>
      </c>
      <c r="K82" s="13"/>
      <c r="M82" s="8" t="s">
        <v>36</v>
      </c>
      <c r="N82" s="14" t="s">
        <v>38</v>
      </c>
      <c r="O82" s="22">
        <v>1.0</v>
      </c>
      <c r="P82" s="22" t="s">
        <v>61</v>
      </c>
      <c r="Q82" s="27"/>
      <c r="R82" s="27"/>
      <c r="S82" s="27"/>
      <c r="T82" s="27"/>
      <c r="U82" s="2">
        <v>1.0</v>
      </c>
      <c r="V82" s="2">
        <v>1.0</v>
      </c>
      <c r="W82" s="25" t="s">
        <v>769</v>
      </c>
      <c r="X82" s="2"/>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row>
    <row r="83">
      <c r="A83" s="2" t="s">
        <v>771</v>
      </c>
      <c r="B83" s="14" t="s">
        <v>773</v>
      </c>
      <c r="C83" s="14"/>
      <c r="D83" s="2" t="s">
        <v>122</v>
      </c>
      <c r="E83" s="2" t="s">
        <v>34</v>
      </c>
      <c r="F83" s="11">
        <v>43648.0</v>
      </c>
      <c r="G83" s="7" t="s">
        <v>774</v>
      </c>
      <c r="H83" s="22">
        <v>25.0</v>
      </c>
      <c r="I83" s="34"/>
      <c r="J83" s="22">
        <v>25.0</v>
      </c>
      <c r="K83" s="13"/>
      <c r="M83" s="8" t="s">
        <v>36</v>
      </c>
      <c r="N83" s="14" t="s">
        <v>38</v>
      </c>
      <c r="O83" s="22">
        <v>1.0</v>
      </c>
      <c r="P83" s="22" t="s">
        <v>61</v>
      </c>
      <c r="Q83" s="22">
        <v>0.0</v>
      </c>
      <c r="R83" s="22">
        <v>0.0</v>
      </c>
      <c r="S83" s="22">
        <v>0.0</v>
      </c>
      <c r="T83" s="22">
        <v>0.0</v>
      </c>
      <c r="U83" s="2">
        <v>1.0</v>
      </c>
      <c r="V83" s="2">
        <v>1.0</v>
      </c>
      <c r="W83" s="25" t="s">
        <v>776</v>
      </c>
      <c r="X83" s="2"/>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row>
    <row r="84">
      <c r="A84" s="2" t="s">
        <v>781</v>
      </c>
      <c r="B84" s="14"/>
      <c r="C84" s="14"/>
      <c r="D84" s="2" t="s">
        <v>782</v>
      </c>
      <c r="E84" s="2" t="s">
        <v>34</v>
      </c>
      <c r="F84" s="11">
        <v>43648.0</v>
      </c>
      <c r="G84" s="7"/>
      <c r="H84" s="22"/>
      <c r="I84" s="34"/>
      <c r="J84" s="22"/>
      <c r="K84" s="13"/>
      <c r="M84" s="8" t="s">
        <v>36</v>
      </c>
      <c r="N84" s="14" t="s">
        <v>38</v>
      </c>
      <c r="O84" s="22">
        <v>1.0</v>
      </c>
      <c r="P84" s="22" t="s">
        <v>61</v>
      </c>
      <c r="Q84" s="27"/>
      <c r="R84" s="27"/>
      <c r="S84" s="27"/>
      <c r="T84" s="27"/>
      <c r="U84" s="2">
        <v>1.0</v>
      </c>
      <c r="V84" s="2">
        <v>1.0</v>
      </c>
      <c r="W84" s="25" t="s">
        <v>783</v>
      </c>
      <c r="X84" s="2"/>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row>
    <row r="85">
      <c r="A85" s="2" t="s">
        <v>790</v>
      </c>
      <c r="B85" s="14" t="s">
        <v>791</v>
      </c>
      <c r="C85" s="14"/>
      <c r="D85" s="2" t="s">
        <v>33</v>
      </c>
      <c r="E85" s="2" t="s">
        <v>34</v>
      </c>
      <c r="F85" s="11">
        <v>43648.0</v>
      </c>
      <c r="G85" s="7"/>
      <c r="H85" s="22"/>
      <c r="I85" s="34"/>
      <c r="J85" s="22"/>
      <c r="K85" s="13"/>
      <c r="M85" s="8" t="s">
        <v>36</v>
      </c>
      <c r="N85" s="14" t="s">
        <v>38</v>
      </c>
      <c r="O85" s="22">
        <v>1.0</v>
      </c>
      <c r="P85" s="22" t="s">
        <v>61</v>
      </c>
      <c r="Q85" s="27"/>
      <c r="R85" s="27"/>
      <c r="S85" s="27"/>
      <c r="T85" s="27"/>
      <c r="U85" s="2">
        <v>1.0</v>
      </c>
      <c r="V85" s="2">
        <v>1.0</v>
      </c>
      <c r="W85" s="25" t="s">
        <v>792</v>
      </c>
      <c r="X85" s="25" t="s">
        <v>796</v>
      </c>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row>
    <row r="86">
      <c r="A86" s="2" t="s">
        <v>802</v>
      </c>
      <c r="B86" s="14" t="s">
        <v>803</v>
      </c>
      <c r="C86" s="14"/>
      <c r="D86" s="2" t="s">
        <v>321</v>
      </c>
      <c r="E86" s="2" t="s">
        <v>34</v>
      </c>
      <c r="F86" s="11">
        <v>43648.0</v>
      </c>
      <c r="G86" s="7"/>
      <c r="H86" s="22"/>
      <c r="I86" s="34"/>
      <c r="J86" s="22"/>
      <c r="K86" s="13"/>
      <c r="M86" s="8" t="s">
        <v>36</v>
      </c>
      <c r="N86" s="14" t="s">
        <v>38</v>
      </c>
      <c r="O86" s="22">
        <v>1.0</v>
      </c>
      <c r="P86" s="22" t="s">
        <v>61</v>
      </c>
      <c r="Q86" s="27"/>
      <c r="R86" s="27"/>
      <c r="S86" s="27"/>
      <c r="T86" s="27"/>
      <c r="U86" s="2">
        <v>1.0</v>
      </c>
      <c r="V86" s="2">
        <v>1.0</v>
      </c>
      <c r="W86" s="25" t="s">
        <v>807</v>
      </c>
      <c r="X86" s="2"/>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row>
    <row r="87">
      <c r="A87" s="2" t="s">
        <v>802</v>
      </c>
      <c r="B87" s="14" t="s">
        <v>809</v>
      </c>
      <c r="C87" s="14"/>
      <c r="D87" s="2" t="s">
        <v>60</v>
      </c>
      <c r="E87" s="2" t="s">
        <v>34</v>
      </c>
      <c r="F87" s="11">
        <v>43648.0</v>
      </c>
      <c r="G87" s="7" t="s">
        <v>810</v>
      </c>
      <c r="H87" s="22">
        <v>200.0</v>
      </c>
      <c r="I87" s="34"/>
      <c r="J87" s="22">
        <v>200.0</v>
      </c>
      <c r="K87" s="13"/>
      <c r="M87" s="8" t="s">
        <v>36</v>
      </c>
      <c r="N87" s="14" t="s">
        <v>38</v>
      </c>
      <c r="O87" s="22">
        <v>1.0</v>
      </c>
      <c r="P87" s="22" t="s">
        <v>61</v>
      </c>
      <c r="Q87" s="27"/>
      <c r="R87" s="27"/>
      <c r="S87" s="27"/>
      <c r="T87" s="27"/>
      <c r="U87" s="2">
        <v>1.0</v>
      </c>
      <c r="V87" s="2">
        <v>1.0</v>
      </c>
      <c r="W87" s="25" t="s">
        <v>811</v>
      </c>
      <c r="X87" s="25" t="s">
        <v>813</v>
      </c>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row>
    <row r="88">
      <c r="A88" s="2" t="s">
        <v>821</v>
      </c>
      <c r="B88" s="14" t="s">
        <v>822</v>
      </c>
      <c r="C88" s="14"/>
      <c r="D88" s="2" t="s">
        <v>60</v>
      </c>
      <c r="E88" s="2" t="s">
        <v>34</v>
      </c>
      <c r="F88" s="11">
        <v>43648.0</v>
      </c>
      <c r="G88" s="7"/>
      <c r="H88" s="22"/>
      <c r="I88" s="34"/>
      <c r="J88" s="22"/>
      <c r="K88" s="13"/>
      <c r="M88" s="8" t="s">
        <v>36</v>
      </c>
      <c r="N88" s="14" t="s">
        <v>38</v>
      </c>
      <c r="O88" s="22">
        <v>1.0</v>
      </c>
      <c r="P88" s="22" t="s">
        <v>61</v>
      </c>
      <c r="Q88" s="27"/>
      <c r="R88" s="27"/>
      <c r="S88" s="27"/>
      <c r="T88" s="27"/>
      <c r="U88" s="2">
        <v>1.0</v>
      </c>
      <c r="V88" s="2">
        <v>1.0</v>
      </c>
      <c r="W88" s="25" t="s">
        <v>824</v>
      </c>
      <c r="X88" s="2"/>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row>
    <row r="89">
      <c r="A89" s="2" t="s">
        <v>828</v>
      </c>
      <c r="B89" s="14" t="s">
        <v>829</v>
      </c>
      <c r="C89" s="14"/>
      <c r="D89" s="2" t="s">
        <v>164</v>
      </c>
      <c r="E89" s="2" t="s">
        <v>34</v>
      </c>
      <c r="F89" s="11">
        <v>43648.0</v>
      </c>
      <c r="G89" s="7" t="s">
        <v>830</v>
      </c>
      <c r="H89" s="22">
        <v>75.0</v>
      </c>
      <c r="I89" s="34"/>
      <c r="J89" s="22">
        <v>100.0</v>
      </c>
      <c r="K89" s="13"/>
      <c r="M89" s="8" t="s">
        <v>36</v>
      </c>
      <c r="N89" s="14" t="s">
        <v>38</v>
      </c>
      <c r="O89" s="22">
        <v>1.0</v>
      </c>
      <c r="P89" s="22" t="s">
        <v>61</v>
      </c>
      <c r="Q89" s="27"/>
      <c r="R89" s="27"/>
      <c r="S89" s="27"/>
      <c r="T89" s="27"/>
      <c r="U89" s="2">
        <v>1.0</v>
      </c>
      <c r="V89" s="2">
        <v>1.0</v>
      </c>
      <c r="W89" s="25" t="s">
        <v>831</v>
      </c>
      <c r="X89" s="54" t="s">
        <v>836</v>
      </c>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row>
    <row r="90">
      <c r="A90" s="2" t="s">
        <v>847</v>
      </c>
      <c r="B90" s="14" t="s">
        <v>848</v>
      </c>
      <c r="C90" s="14"/>
      <c r="D90" s="2" t="s">
        <v>52</v>
      </c>
      <c r="E90" s="2" t="s">
        <v>34</v>
      </c>
      <c r="F90" s="11">
        <v>43648.0</v>
      </c>
      <c r="G90" s="7" t="s">
        <v>849</v>
      </c>
      <c r="H90" s="22">
        <v>24.0</v>
      </c>
      <c r="I90" s="34"/>
      <c r="J90" s="22">
        <v>200.0</v>
      </c>
      <c r="K90" s="13"/>
      <c r="M90" s="8" t="s">
        <v>36</v>
      </c>
      <c r="N90" s="14" t="s">
        <v>38</v>
      </c>
      <c r="O90" s="22">
        <v>1.0</v>
      </c>
      <c r="P90" s="22" t="s">
        <v>61</v>
      </c>
      <c r="Q90" s="27"/>
      <c r="R90" s="27"/>
      <c r="S90" s="27"/>
      <c r="T90" s="27"/>
      <c r="U90" s="2">
        <v>1.0</v>
      </c>
      <c r="V90" s="2">
        <v>1.0</v>
      </c>
      <c r="W90" s="25" t="s">
        <v>851</v>
      </c>
      <c r="X90" s="25" t="s">
        <v>853</v>
      </c>
      <c r="Y90" s="25" t="s">
        <v>858</v>
      </c>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row>
    <row r="91">
      <c r="A91" s="2" t="s">
        <v>861</v>
      </c>
      <c r="B91" s="14"/>
      <c r="C91" s="14"/>
      <c r="D91" s="2" t="s">
        <v>862</v>
      </c>
      <c r="E91" s="2" t="s">
        <v>34</v>
      </c>
      <c r="F91" s="11">
        <v>43648.0</v>
      </c>
      <c r="G91" s="7" t="s">
        <v>35</v>
      </c>
      <c r="H91" s="22">
        <v>2.0</v>
      </c>
      <c r="I91" s="34"/>
      <c r="J91" s="22">
        <v>2.0</v>
      </c>
      <c r="K91" s="13"/>
      <c r="M91" s="8" t="s">
        <v>36</v>
      </c>
      <c r="N91" s="14" t="s">
        <v>38</v>
      </c>
      <c r="O91" s="22">
        <v>1.0</v>
      </c>
      <c r="P91" s="22" t="s">
        <v>61</v>
      </c>
      <c r="Q91" s="27"/>
      <c r="R91" s="27"/>
      <c r="S91" s="27"/>
      <c r="T91" s="27"/>
      <c r="U91" s="2">
        <v>1.0</v>
      </c>
      <c r="V91" s="2">
        <v>1.0</v>
      </c>
      <c r="W91" s="25" t="s">
        <v>863</v>
      </c>
      <c r="X91" s="5"/>
      <c r="Y91" s="5"/>
      <c r="Z91" s="2" t="s">
        <v>866</v>
      </c>
      <c r="AA91" s="5"/>
      <c r="AB91" s="5"/>
      <c r="AC91" s="5"/>
      <c r="AD91" s="5"/>
      <c r="AE91" s="5"/>
      <c r="AF91" s="5"/>
      <c r="AG91" s="5"/>
      <c r="AH91" s="5"/>
      <c r="AI91" s="5"/>
      <c r="AJ91" s="5"/>
      <c r="AK91" s="5"/>
      <c r="AL91" s="5"/>
      <c r="AM91" s="5"/>
      <c r="AN91" s="5"/>
      <c r="AO91" s="5"/>
      <c r="AP91" s="5"/>
      <c r="AQ91" s="5"/>
      <c r="AR91" s="5"/>
      <c r="AS91" s="5"/>
      <c r="AT91" s="5"/>
      <c r="AU91" s="5"/>
      <c r="AV91" s="5"/>
      <c r="AW91" s="5"/>
      <c r="AX91" s="5"/>
      <c r="AY91" s="5"/>
    </row>
    <row r="92">
      <c r="A92" s="2" t="s">
        <v>561</v>
      </c>
      <c r="B92" s="14" t="s">
        <v>869</v>
      </c>
      <c r="C92" s="14"/>
      <c r="D92" s="2" t="s">
        <v>52</v>
      </c>
      <c r="E92" s="2" t="s">
        <v>34</v>
      </c>
      <c r="F92" s="11">
        <v>43648.0</v>
      </c>
      <c r="G92" s="7" t="s">
        <v>566</v>
      </c>
      <c r="H92" s="22">
        <v>200.0</v>
      </c>
      <c r="I92" s="34"/>
      <c r="J92" s="22">
        <v>200.0</v>
      </c>
      <c r="K92" s="13"/>
      <c r="M92" s="8" t="s">
        <v>36</v>
      </c>
      <c r="N92" s="14" t="s">
        <v>38</v>
      </c>
      <c r="O92" s="22">
        <v>1.0</v>
      </c>
      <c r="P92" s="22" t="s">
        <v>61</v>
      </c>
      <c r="Q92" s="27"/>
      <c r="R92" s="27"/>
      <c r="S92" s="27"/>
      <c r="T92" s="27"/>
      <c r="U92" s="2">
        <v>1.0</v>
      </c>
      <c r="V92" s="2">
        <v>1.0</v>
      </c>
      <c r="W92" s="25" t="s">
        <v>875</v>
      </c>
      <c r="X92" s="25" t="s">
        <v>876</v>
      </c>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row>
    <row r="93">
      <c r="A93" s="2" t="s">
        <v>878</v>
      </c>
      <c r="B93" s="14"/>
      <c r="C93" s="14"/>
      <c r="D93" s="2" t="s">
        <v>207</v>
      </c>
      <c r="E93" s="2" t="s">
        <v>34</v>
      </c>
      <c r="F93" s="11">
        <v>43648.0</v>
      </c>
      <c r="G93" s="49"/>
      <c r="H93" s="27"/>
      <c r="I93" s="34"/>
      <c r="J93" s="27"/>
      <c r="K93" s="13"/>
      <c r="M93" s="8" t="s">
        <v>36</v>
      </c>
      <c r="N93" s="14" t="s">
        <v>38</v>
      </c>
      <c r="O93" s="22">
        <v>1.0</v>
      </c>
      <c r="P93" s="22" t="s">
        <v>61</v>
      </c>
      <c r="Q93" s="27"/>
      <c r="R93" s="27"/>
      <c r="S93" s="27"/>
      <c r="T93" s="27"/>
      <c r="U93" s="2">
        <v>1.0</v>
      </c>
      <c r="V93" s="2">
        <v>1.0</v>
      </c>
      <c r="W93" s="25" t="s">
        <v>879</v>
      </c>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row>
    <row r="94">
      <c r="A94" s="2" t="s">
        <v>885</v>
      </c>
      <c r="B94" s="14" t="s">
        <v>886</v>
      </c>
      <c r="C94" s="14"/>
      <c r="D94" s="2" t="s">
        <v>146</v>
      </c>
      <c r="E94" s="2" t="s">
        <v>34</v>
      </c>
      <c r="F94" s="11">
        <v>43648.0</v>
      </c>
      <c r="G94" s="7" t="s">
        <v>887</v>
      </c>
      <c r="H94" s="22">
        <v>24.0</v>
      </c>
      <c r="I94" s="34"/>
      <c r="J94" s="22">
        <v>24.0</v>
      </c>
      <c r="K94" s="13"/>
      <c r="M94" s="8" t="s">
        <v>36</v>
      </c>
      <c r="N94" s="14" t="s">
        <v>38</v>
      </c>
      <c r="O94" s="22">
        <v>1.0</v>
      </c>
      <c r="P94" s="22" t="s">
        <v>61</v>
      </c>
      <c r="Q94" s="27"/>
      <c r="R94" s="27"/>
      <c r="S94" s="27"/>
      <c r="T94" s="27"/>
      <c r="U94" s="2">
        <v>1.0</v>
      </c>
      <c r="V94" s="2">
        <v>1.0</v>
      </c>
      <c r="W94" s="25" t="s">
        <v>889</v>
      </c>
      <c r="X94" s="25" t="s">
        <v>891</v>
      </c>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row>
    <row r="95">
      <c r="A95" s="2" t="s">
        <v>885</v>
      </c>
      <c r="B95" s="14" t="s">
        <v>895</v>
      </c>
      <c r="C95" s="14"/>
      <c r="D95" s="2" t="s">
        <v>146</v>
      </c>
      <c r="E95" s="2" t="s">
        <v>34</v>
      </c>
      <c r="F95" s="11">
        <v>43648.0</v>
      </c>
      <c r="G95" s="7"/>
      <c r="H95" s="22"/>
      <c r="I95" s="34"/>
      <c r="J95" s="22"/>
      <c r="K95" s="13"/>
      <c r="M95" s="8" t="s">
        <v>36</v>
      </c>
      <c r="N95" s="14" t="s">
        <v>38</v>
      </c>
      <c r="O95" s="22">
        <v>1.0</v>
      </c>
      <c r="P95" s="22" t="s">
        <v>61</v>
      </c>
      <c r="Q95" s="27"/>
      <c r="R95" s="27"/>
      <c r="S95" s="27"/>
      <c r="T95" s="27"/>
      <c r="U95" s="2">
        <v>1.0</v>
      </c>
      <c r="V95" s="2">
        <v>1.0</v>
      </c>
      <c r="W95" s="25" t="s">
        <v>899</v>
      </c>
      <c r="X95" s="2"/>
      <c r="Y95" s="5"/>
      <c r="Z95" s="2" t="s">
        <v>903</v>
      </c>
      <c r="AA95" s="5"/>
      <c r="AB95" s="5"/>
      <c r="AC95" s="5"/>
      <c r="AD95" s="5"/>
      <c r="AE95" s="5"/>
      <c r="AF95" s="5"/>
      <c r="AG95" s="5"/>
      <c r="AH95" s="5"/>
      <c r="AI95" s="5"/>
      <c r="AJ95" s="5"/>
      <c r="AK95" s="5"/>
      <c r="AL95" s="5"/>
      <c r="AM95" s="5"/>
      <c r="AN95" s="5"/>
      <c r="AO95" s="5"/>
      <c r="AP95" s="5"/>
      <c r="AQ95" s="5"/>
      <c r="AR95" s="5"/>
      <c r="AS95" s="5"/>
      <c r="AT95" s="5"/>
      <c r="AU95" s="5"/>
      <c r="AV95" s="5"/>
      <c r="AW95" s="5"/>
      <c r="AX95" s="5"/>
      <c r="AY95" s="5"/>
    </row>
    <row r="96">
      <c r="A96" s="14" t="s">
        <v>904</v>
      </c>
      <c r="B96" s="16"/>
      <c r="C96" s="16"/>
      <c r="D96" s="14" t="s">
        <v>49</v>
      </c>
      <c r="E96" s="2" t="s">
        <v>34</v>
      </c>
      <c r="F96" s="11">
        <v>43648.0</v>
      </c>
      <c r="G96" s="26" t="s">
        <v>905</v>
      </c>
      <c r="H96" s="14">
        <v>20.0</v>
      </c>
      <c r="I96" s="16"/>
      <c r="J96" s="14">
        <v>20.0</v>
      </c>
      <c r="K96" s="16"/>
      <c r="L96" s="16"/>
      <c r="M96" s="26" t="s">
        <v>36</v>
      </c>
      <c r="N96" s="55" t="s">
        <v>454</v>
      </c>
      <c r="O96" s="14">
        <v>1.0</v>
      </c>
      <c r="P96" s="14" t="s">
        <v>61</v>
      </c>
      <c r="Q96" s="14">
        <v>0.0</v>
      </c>
      <c r="R96" s="16"/>
      <c r="S96" s="16"/>
      <c r="T96" s="16"/>
      <c r="U96" s="16"/>
      <c r="V96" s="14">
        <v>1.0</v>
      </c>
      <c r="W96" s="54" t="s">
        <v>910</v>
      </c>
      <c r="X96" s="16"/>
      <c r="Z96" s="2" t="s">
        <v>912</v>
      </c>
      <c r="AA96" s="5"/>
      <c r="AB96" s="5"/>
      <c r="AC96" s="5"/>
      <c r="AD96" s="5"/>
      <c r="AE96" s="5"/>
      <c r="AF96" s="5"/>
      <c r="AG96" s="5"/>
      <c r="AH96" s="5"/>
      <c r="AI96" s="5"/>
      <c r="AJ96" s="5"/>
      <c r="AK96" s="5"/>
      <c r="AL96" s="5"/>
      <c r="AM96" s="5"/>
      <c r="AN96" s="5"/>
      <c r="AO96" s="5"/>
      <c r="AP96" s="5"/>
      <c r="AQ96" s="5"/>
      <c r="AR96" s="5"/>
      <c r="AS96" s="5"/>
      <c r="AT96" s="5"/>
      <c r="AU96" s="5"/>
      <c r="AV96" s="5"/>
      <c r="AW96" s="5"/>
      <c r="AX96" s="5"/>
      <c r="AY96" s="5"/>
    </row>
    <row r="97">
      <c r="A97" s="2" t="s">
        <v>915</v>
      </c>
      <c r="B97" s="14" t="s">
        <v>917</v>
      </c>
      <c r="C97" s="14"/>
      <c r="D97" s="2" t="s">
        <v>204</v>
      </c>
      <c r="E97" s="2" t="s">
        <v>34</v>
      </c>
      <c r="F97" s="11">
        <v>43648.0</v>
      </c>
      <c r="G97" s="49"/>
      <c r="H97" s="27"/>
      <c r="I97" s="34"/>
      <c r="J97" s="27"/>
      <c r="K97" s="13"/>
      <c r="M97" s="8" t="s">
        <v>36</v>
      </c>
      <c r="N97" s="14" t="s">
        <v>38</v>
      </c>
      <c r="O97" s="22">
        <v>1.0</v>
      </c>
      <c r="P97" s="22" t="s">
        <v>61</v>
      </c>
      <c r="Q97" s="27"/>
      <c r="R97" s="27"/>
      <c r="S97" s="27"/>
      <c r="T97" s="27"/>
      <c r="U97" s="2">
        <v>1.0</v>
      </c>
      <c r="V97" s="2">
        <v>1.0</v>
      </c>
      <c r="W97" s="25" t="s">
        <v>920</v>
      </c>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row>
    <row r="98">
      <c r="A98" s="2" t="s">
        <v>922</v>
      </c>
      <c r="B98" s="14" t="s">
        <v>923</v>
      </c>
      <c r="C98" s="14"/>
      <c r="D98" s="2" t="s">
        <v>925</v>
      </c>
      <c r="E98" s="2" t="s">
        <v>34</v>
      </c>
      <c r="F98" s="11">
        <v>43648.0</v>
      </c>
      <c r="G98" s="26" t="s">
        <v>926</v>
      </c>
      <c r="H98" s="22">
        <v>125.0</v>
      </c>
      <c r="I98" s="34"/>
      <c r="J98" s="22">
        <v>150.0</v>
      </c>
      <c r="K98" s="13"/>
      <c r="M98" s="8" t="s">
        <v>36</v>
      </c>
      <c r="N98" s="14" t="s">
        <v>38</v>
      </c>
      <c r="O98" s="22">
        <v>1.0</v>
      </c>
      <c r="P98" s="22" t="s">
        <v>61</v>
      </c>
      <c r="Q98" s="27"/>
      <c r="R98" s="27"/>
      <c r="S98" s="27"/>
      <c r="T98" s="27"/>
      <c r="U98" s="2">
        <v>1.0</v>
      </c>
      <c r="V98" s="2">
        <v>1.0</v>
      </c>
      <c r="W98" s="25" t="s">
        <v>927</v>
      </c>
      <c r="X98" s="25" t="s">
        <v>928</v>
      </c>
      <c r="Y98" s="25" t="s">
        <v>934</v>
      </c>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row>
    <row r="99">
      <c r="A99" s="2" t="s">
        <v>937</v>
      </c>
      <c r="B99" s="14"/>
      <c r="C99" s="14"/>
      <c r="D99" s="2" t="s">
        <v>308</v>
      </c>
      <c r="E99" s="2" t="s">
        <v>34</v>
      </c>
      <c r="F99" s="11">
        <v>43648.0</v>
      </c>
      <c r="G99" s="7" t="s">
        <v>35</v>
      </c>
      <c r="H99" s="22">
        <v>30.0</v>
      </c>
      <c r="I99" s="34"/>
      <c r="J99" s="22">
        <v>30.0</v>
      </c>
      <c r="K99" s="13"/>
      <c r="M99" s="8" t="s">
        <v>36</v>
      </c>
      <c r="N99" s="14" t="s">
        <v>38</v>
      </c>
      <c r="O99" s="22">
        <v>1.0</v>
      </c>
      <c r="P99" s="22" t="s">
        <v>61</v>
      </c>
      <c r="Q99" s="27"/>
      <c r="R99" s="27"/>
      <c r="S99" s="27"/>
      <c r="T99" s="27"/>
      <c r="U99" s="2">
        <v>1.0</v>
      </c>
      <c r="V99" s="2">
        <v>1.0</v>
      </c>
      <c r="W99" s="25" t="s">
        <v>938</v>
      </c>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row>
    <row r="100">
      <c r="A100" s="2" t="s">
        <v>940</v>
      </c>
      <c r="B100" s="14" t="s">
        <v>941</v>
      </c>
      <c r="C100" s="14"/>
      <c r="D100" s="2" t="s">
        <v>46</v>
      </c>
      <c r="E100" s="2" t="s">
        <v>34</v>
      </c>
      <c r="F100" s="11">
        <v>43648.0</v>
      </c>
      <c r="G100" s="7" t="s">
        <v>774</v>
      </c>
      <c r="H100" s="22">
        <v>25.0</v>
      </c>
      <c r="I100" s="34"/>
      <c r="J100" s="22">
        <v>25.0</v>
      </c>
      <c r="K100" s="13"/>
      <c r="M100" s="8" t="s">
        <v>36</v>
      </c>
      <c r="N100" s="14" t="s">
        <v>38</v>
      </c>
      <c r="O100" s="22">
        <v>1.0</v>
      </c>
      <c r="P100" s="22" t="s">
        <v>61</v>
      </c>
      <c r="Q100" s="22">
        <v>0.0</v>
      </c>
      <c r="R100" s="22">
        <v>0.0</v>
      </c>
      <c r="S100" s="22">
        <v>0.0</v>
      </c>
      <c r="T100" s="22">
        <v>0.0</v>
      </c>
      <c r="U100" s="2">
        <v>1.0</v>
      </c>
      <c r="V100" s="2">
        <v>1.0</v>
      </c>
      <c r="W100" s="25" t="s">
        <v>943</v>
      </c>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row>
    <row r="101">
      <c r="A101" s="2" t="s">
        <v>947</v>
      </c>
      <c r="B101" s="14"/>
      <c r="C101" s="14"/>
      <c r="D101" s="2" t="s">
        <v>207</v>
      </c>
      <c r="E101" s="2" t="s">
        <v>34</v>
      </c>
      <c r="F101" s="11">
        <v>43648.0</v>
      </c>
      <c r="G101" s="7" t="s">
        <v>35</v>
      </c>
      <c r="H101" s="22">
        <v>16.0</v>
      </c>
      <c r="I101" s="34"/>
      <c r="J101" s="22">
        <v>16.0</v>
      </c>
      <c r="K101" s="13"/>
      <c r="M101" s="8" t="s">
        <v>36</v>
      </c>
      <c r="N101" s="14" t="s">
        <v>38</v>
      </c>
      <c r="O101" s="22">
        <v>1.0</v>
      </c>
      <c r="P101" s="22" t="s">
        <v>61</v>
      </c>
      <c r="Q101" s="27"/>
      <c r="R101" s="27"/>
      <c r="S101" s="27"/>
      <c r="T101" s="27"/>
      <c r="U101" s="2">
        <v>1.0</v>
      </c>
      <c r="V101" s="2">
        <v>1.0</v>
      </c>
      <c r="W101" s="25" t="s">
        <v>949</v>
      </c>
      <c r="X101" s="5"/>
      <c r="Y101" s="5"/>
      <c r="Z101" s="5"/>
      <c r="AA101" s="5"/>
      <c r="AB101" s="5"/>
      <c r="AC101" s="5"/>
      <c r="AD101" s="5"/>
      <c r="AE101" s="5"/>
      <c r="AF101" s="5"/>
      <c r="AG101" s="5"/>
      <c r="AH101" s="5"/>
      <c r="AI101" s="5"/>
      <c r="AJ101" s="5"/>
      <c r="AK101" s="5"/>
      <c r="AL101" s="5"/>
      <c r="AM101" s="5"/>
      <c r="AN101" s="5"/>
      <c r="AO101" s="5"/>
      <c r="AP101" s="5"/>
      <c r="AQ101" s="5"/>
      <c r="AR101" s="5"/>
      <c r="AS101" s="5"/>
      <c r="AT101" s="5"/>
      <c r="AU101" s="5"/>
      <c r="AV101" s="5"/>
      <c r="AW101" s="5"/>
      <c r="AX101" s="5"/>
      <c r="AY101" s="5"/>
    </row>
    <row r="102">
      <c r="A102" s="2" t="s">
        <v>508</v>
      </c>
      <c r="B102" s="2" t="s">
        <v>951</v>
      </c>
      <c r="C102" s="2"/>
      <c r="D102" s="2" t="s">
        <v>207</v>
      </c>
      <c r="E102" s="2" t="s">
        <v>34</v>
      </c>
      <c r="F102" s="11">
        <v>43648.0</v>
      </c>
      <c r="G102" s="7" t="s">
        <v>952</v>
      </c>
      <c r="H102" s="22">
        <v>80.0</v>
      </c>
      <c r="I102" s="34"/>
      <c r="J102" s="22">
        <v>80.0</v>
      </c>
      <c r="K102" s="13"/>
      <c r="M102" s="8" t="s">
        <v>36</v>
      </c>
      <c r="N102" s="14" t="s">
        <v>38</v>
      </c>
      <c r="O102" s="22">
        <v>1.0</v>
      </c>
      <c r="P102" s="22" t="s">
        <v>61</v>
      </c>
      <c r="Q102" s="27"/>
      <c r="R102" s="27"/>
      <c r="S102" s="27"/>
      <c r="T102" s="27"/>
      <c r="U102" s="2">
        <v>1.0</v>
      </c>
      <c r="V102" s="2">
        <v>1.0</v>
      </c>
      <c r="W102" s="25" t="s">
        <v>953</v>
      </c>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row>
    <row r="103">
      <c r="A103" s="2" t="s">
        <v>960</v>
      </c>
      <c r="B103" s="2"/>
      <c r="C103" s="2"/>
      <c r="D103" s="2" t="s">
        <v>60</v>
      </c>
      <c r="E103" s="2" t="s">
        <v>34</v>
      </c>
      <c r="F103" s="11">
        <v>43648.0</v>
      </c>
      <c r="G103" s="7" t="s">
        <v>35</v>
      </c>
      <c r="H103" s="22">
        <v>44.0</v>
      </c>
      <c r="I103" s="34"/>
      <c r="J103" s="22">
        <v>44.0</v>
      </c>
      <c r="K103" s="13"/>
      <c r="M103" s="8" t="s">
        <v>36</v>
      </c>
      <c r="N103" s="14" t="s">
        <v>38</v>
      </c>
      <c r="O103" s="22">
        <v>1.0</v>
      </c>
      <c r="P103" s="22" t="s">
        <v>61</v>
      </c>
      <c r="Q103" s="27"/>
      <c r="R103" s="27"/>
      <c r="S103" s="27"/>
      <c r="T103" s="27"/>
      <c r="U103" s="2">
        <v>1.0</v>
      </c>
      <c r="V103" s="2">
        <v>1.0</v>
      </c>
      <c r="W103" s="25" t="s">
        <v>963</v>
      </c>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5"/>
    </row>
    <row r="104">
      <c r="A104" s="2" t="s">
        <v>967</v>
      </c>
      <c r="B104" s="2" t="s">
        <v>968</v>
      </c>
      <c r="C104" s="2"/>
      <c r="D104" s="2" t="s">
        <v>52</v>
      </c>
      <c r="E104" s="2" t="s">
        <v>34</v>
      </c>
      <c r="F104" s="11">
        <v>43648.0</v>
      </c>
      <c r="G104" s="49"/>
      <c r="H104" s="27"/>
      <c r="I104" s="34"/>
      <c r="J104" s="27"/>
      <c r="K104" s="13"/>
      <c r="M104" s="29" t="s">
        <v>970</v>
      </c>
      <c r="N104" s="14" t="s">
        <v>38</v>
      </c>
      <c r="O104" s="22">
        <v>1.0</v>
      </c>
      <c r="P104" s="22" t="s">
        <v>61</v>
      </c>
      <c r="Q104" s="27"/>
      <c r="R104" s="27"/>
      <c r="S104" s="27"/>
      <c r="T104" s="27"/>
      <c r="U104" s="2">
        <v>1.0</v>
      </c>
      <c r="V104" s="2">
        <v>1.0</v>
      </c>
      <c r="W104" s="25" t="s">
        <v>975</v>
      </c>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5"/>
    </row>
    <row r="105">
      <c r="A105" s="2" t="s">
        <v>979</v>
      </c>
      <c r="B105" s="2" t="s">
        <v>980</v>
      </c>
      <c r="C105" s="2"/>
      <c r="D105" s="2" t="s">
        <v>52</v>
      </c>
      <c r="E105" s="2" t="s">
        <v>34</v>
      </c>
      <c r="F105" s="11">
        <v>43648.0</v>
      </c>
      <c r="G105" s="49"/>
      <c r="H105" s="27"/>
      <c r="I105" s="34"/>
      <c r="J105" s="27"/>
      <c r="K105" s="13"/>
      <c r="M105" s="8" t="s">
        <v>36</v>
      </c>
      <c r="N105" s="14" t="s">
        <v>38</v>
      </c>
      <c r="O105" s="22">
        <v>1.0</v>
      </c>
      <c r="P105" s="22" t="s">
        <v>61</v>
      </c>
      <c r="Q105" s="27"/>
      <c r="R105" s="27"/>
      <c r="S105" s="27"/>
      <c r="T105" s="27"/>
      <c r="U105" s="2">
        <v>1.0</v>
      </c>
      <c r="V105" s="2">
        <v>1.0</v>
      </c>
      <c r="W105" s="25" t="s">
        <v>446</v>
      </c>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5"/>
    </row>
    <row r="106">
      <c r="A106" s="2" t="s">
        <v>986</v>
      </c>
      <c r="B106" s="2"/>
      <c r="C106" s="2"/>
      <c r="D106" s="2" t="s">
        <v>33</v>
      </c>
      <c r="E106" s="2" t="s">
        <v>34</v>
      </c>
      <c r="F106" s="11">
        <v>43648.0</v>
      </c>
      <c r="G106" s="7" t="s">
        <v>35</v>
      </c>
      <c r="H106" s="22">
        <v>17.0</v>
      </c>
      <c r="I106" s="34"/>
      <c r="J106" s="22">
        <v>17.0</v>
      </c>
      <c r="K106" s="13"/>
      <c r="M106" s="8" t="s">
        <v>36</v>
      </c>
      <c r="N106" s="14" t="s">
        <v>38</v>
      </c>
      <c r="O106" s="22">
        <v>1.0</v>
      </c>
      <c r="P106" s="22" t="s">
        <v>61</v>
      </c>
      <c r="Q106" s="27"/>
      <c r="R106" s="27"/>
      <c r="S106" s="27"/>
      <c r="T106" s="27"/>
      <c r="U106" s="2">
        <v>1.0</v>
      </c>
      <c r="V106" s="2">
        <v>1.0</v>
      </c>
      <c r="W106" s="25" t="s">
        <v>992</v>
      </c>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5"/>
    </row>
    <row r="107">
      <c r="A107" s="2" t="s">
        <v>996</v>
      </c>
      <c r="B107" s="14" t="s">
        <v>997</v>
      </c>
      <c r="C107" s="14"/>
      <c r="D107" s="2" t="s">
        <v>52</v>
      </c>
      <c r="E107" s="2" t="s">
        <v>34</v>
      </c>
      <c r="F107" s="11">
        <v>43648.0</v>
      </c>
      <c r="G107" s="7" t="s">
        <v>998</v>
      </c>
      <c r="H107" s="22">
        <v>200.0</v>
      </c>
      <c r="I107" s="34"/>
      <c r="J107" s="22">
        <v>200.0</v>
      </c>
      <c r="K107" s="13"/>
      <c r="M107" s="8" t="s">
        <v>36</v>
      </c>
      <c r="N107" s="14" t="s">
        <v>38</v>
      </c>
      <c r="O107" s="22">
        <v>1.0</v>
      </c>
      <c r="P107" s="22" t="s">
        <v>61</v>
      </c>
      <c r="Q107" s="22"/>
      <c r="R107" s="22"/>
      <c r="S107" s="22"/>
      <c r="T107" s="22"/>
      <c r="U107" s="2">
        <v>1.0</v>
      </c>
      <c r="V107" s="2">
        <v>1.0</v>
      </c>
      <c r="W107" s="25" t="s">
        <v>999</v>
      </c>
      <c r="X107" s="25" t="s">
        <v>1003</v>
      </c>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5"/>
    </row>
    <row r="108">
      <c r="A108" s="2" t="s">
        <v>78</v>
      </c>
      <c r="B108" s="2" t="s">
        <v>1007</v>
      </c>
      <c r="C108" s="2"/>
      <c r="D108" s="2" t="s">
        <v>80</v>
      </c>
      <c r="E108" s="2" t="s">
        <v>34</v>
      </c>
      <c r="F108" s="11">
        <v>43648.0</v>
      </c>
      <c r="G108" s="49"/>
      <c r="H108" s="27"/>
      <c r="I108" s="34"/>
      <c r="J108" s="27"/>
      <c r="K108" s="13"/>
      <c r="M108" s="8" t="s">
        <v>36</v>
      </c>
      <c r="N108" s="14" t="s">
        <v>38</v>
      </c>
      <c r="O108" s="22">
        <v>1.0</v>
      </c>
      <c r="P108" s="22" t="s">
        <v>61</v>
      </c>
      <c r="Q108" s="27"/>
      <c r="R108" s="27"/>
      <c r="S108" s="27"/>
      <c r="T108" s="27"/>
      <c r="U108" s="2">
        <v>1.0</v>
      </c>
      <c r="V108" s="2">
        <v>1.0</v>
      </c>
      <c r="W108" s="25" t="s">
        <v>1009</v>
      </c>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5"/>
    </row>
    <row r="109">
      <c r="A109" s="2" t="s">
        <v>78</v>
      </c>
      <c r="B109" s="2" t="s">
        <v>1011</v>
      </c>
      <c r="C109" s="2"/>
      <c r="D109" s="2" t="s">
        <v>80</v>
      </c>
      <c r="E109" s="2" t="s">
        <v>34</v>
      </c>
      <c r="F109" s="11">
        <v>43648.0</v>
      </c>
      <c r="G109" s="7" t="s">
        <v>100</v>
      </c>
      <c r="H109" s="22">
        <v>100.0</v>
      </c>
      <c r="I109" s="34"/>
      <c r="J109" s="22">
        <v>100.0</v>
      </c>
      <c r="K109" s="13"/>
      <c r="M109" s="8" t="s">
        <v>36</v>
      </c>
      <c r="N109" s="14" t="s">
        <v>38</v>
      </c>
      <c r="O109" s="22">
        <v>1.0</v>
      </c>
      <c r="P109" s="22" t="s">
        <v>61</v>
      </c>
      <c r="Q109" s="27"/>
      <c r="R109" s="27"/>
      <c r="S109" s="27"/>
      <c r="T109" s="27"/>
      <c r="U109" s="2">
        <v>0.0</v>
      </c>
      <c r="V109" s="2">
        <v>1.0</v>
      </c>
      <c r="W109" s="25" t="s">
        <v>1012</v>
      </c>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c r="AY109" s="5"/>
    </row>
    <row r="110">
      <c r="A110" s="2" t="s">
        <v>1018</v>
      </c>
      <c r="B110" s="2" t="s">
        <v>1019</v>
      </c>
      <c r="C110" s="2"/>
      <c r="D110" s="2" t="s">
        <v>40</v>
      </c>
      <c r="E110" s="2" t="s">
        <v>34</v>
      </c>
      <c r="F110" s="11">
        <v>43648.0</v>
      </c>
      <c r="G110" s="49"/>
      <c r="H110" s="27"/>
      <c r="I110" s="34"/>
      <c r="J110" s="27"/>
      <c r="K110" s="13"/>
      <c r="M110" s="8" t="s">
        <v>36</v>
      </c>
      <c r="N110" s="14" t="s">
        <v>38</v>
      </c>
      <c r="O110" s="22">
        <v>1.0</v>
      </c>
      <c r="P110" s="22" t="s">
        <v>61</v>
      </c>
      <c r="Q110" s="27"/>
      <c r="R110" s="27"/>
      <c r="S110" s="27"/>
      <c r="T110" s="27"/>
      <c r="U110" s="2">
        <v>1.0</v>
      </c>
      <c r="V110" s="2">
        <v>1.0</v>
      </c>
      <c r="W110" s="25" t="s">
        <v>1022</v>
      </c>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c r="AY110" s="5"/>
    </row>
    <row r="111">
      <c r="A111" s="2" t="s">
        <v>1027</v>
      </c>
      <c r="B111" s="2"/>
      <c r="C111" s="2"/>
      <c r="D111" s="2" t="s">
        <v>110</v>
      </c>
      <c r="E111" s="2" t="s">
        <v>34</v>
      </c>
      <c r="F111" s="11">
        <v>43648.0</v>
      </c>
      <c r="G111" s="49"/>
      <c r="H111" s="27"/>
      <c r="I111" s="34"/>
      <c r="J111" s="27"/>
      <c r="K111" s="13"/>
      <c r="M111" s="8" t="s">
        <v>36</v>
      </c>
      <c r="N111" s="14" t="s">
        <v>38</v>
      </c>
      <c r="O111" s="22">
        <v>1.0</v>
      </c>
      <c r="P111" s="22" t="s">
        <v>61</v>
      </c>
      <c r="Q111" s="27"/>
      <c r="R111" s="27"/>
      <c r="S111" s="27"/>
      <c r="T111" s="27"/>
      <c r="U111" s="2">
        <v>1.0</v>
      </c>
      <c r="V111" s="2">
        <v>1.0</v>
      </c>
      <c r="W111" s="25" t="s">
        <v>1031</v>
      </c>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5"/>
    </row>
    <row r="112">
      <c r="A112" s="2" t="s">
        <v>1035</v>
      </c>
      <c r="B112" s="2"/>
      <c r="C112" s="2"/>
      <c r="D112" s="2" t="s">
        <v>184</v>
      </c>
      <c r="E112" s="2" t="s">
        <v>34</v>
      </c>
      <c r="F112" s="11">
        <v>43648.0</v>
      </c>
      <c r="G112" s="7" t="s">
        <v>44</v>
      </c>
      <c r="H112" s="22">
        <v>300.0</v>
      </c>
      <c r="I112" s="34"/>
      <c r="J112" s="22">
        <v>300.0</v>
      </c>
      <c r="K112" s="13"/>
      <c r="M112" s="8" t="s">
        <v>36</v>
      </c>
      <c r="N112" s="14" t="s">
        <v>38</v>
      </c>
      <c r="O112" s="22">
        <v>1.0</v>
      </c>
      <c r="P112" s="22" t="s">
        <v>61</v>
      </c>
      <c r="Q112" s="27"/>
      <c r="R112" s="27"/>
      <c r="S112" s="27"/>
      <c r="T112" s="27"/>
      <c r="U112" s="2">
        <v>1.0</v>
      </c>
      <c r="V112" s="2">
        <v>1.0</v>
      </c>
      <c r="W112" s="25" t="s">
        <v>1036</v>
      </c>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5"/>
    </row>
    <row r="113">
      <c r="A113" s="14" t="s">
        <v>1040</v>
      </c>
      <c r="B113" s="2"/>
      <c r="C113" s="2"/>
      <c r="D113" s="2" t="s">
        <v>204</v>
      </c>
      <c r="E113" s="2" t="s">
        <v>34</v>
      </c>
      <c r="F113" s="11">
        <v>43648.0</v>
      </c>
      <c r="G113" s="7" t="s">
        <v>351</v>
      </c>
      <c r="H113" s="22">
        <v>116.0</v>
      </c>
      <c r="I113" s="34"/>
      <c r="J113" s="22">
        <v>116.0</v>
      </c>
      <c r="K113" s="13"/>
      <c r="M113" s="8" t="s">
        <v>36</v>
      </c>
      <c r="N113" s="14" t="s">
        <v>38</v>
      </c>
      <c r="O113" s="22">
        <v>1.0</v>
      </c>
      <c r="P113" s="22" t="s">
        <v>61</v>
      </c>
      <c r="Q113" s="27"/>
      <c r="R113" s="27"/>
      <c r="S113" s="27"/>
      <c r="T113" s="27"/>
      <c r="U113" s="2">
        <v>1.0</v>
      </c>
      <c r="V113" s="2">
        <v>1.0</v>
      </c>
      <c r="W113" s="25" t="s">
        <v>1043</v>
      </c>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5"/>
    </row>
    <row r="114">
      <c r="A114" s="2" t="s">
        <v>48</v>
      </c>
      <c r="B114" s="14"/>
      <c r="C114" s="14"/>
      <c r="D114" s="2" t="s">
        <v>49</v>
      </c>
      <c r="E114" s="2" t="s">
        <v>34</v>
      </c>
      <c r="F114" s="11">
        <v>43649.0</v>
      </c>
      <c r="G114" s="49"/>
      <c r="H114" s="27"/>
      <c r="I114" s="34"/>
      <c r="J114" s="27"/>
      <c r="K114" s="13"/>
      <c r="M114" s="8" t="s">
        <v>73</v>
      </c>
      <c r="N114" s="14" t="s">
        <v>1048</v>
      </c>
      <c r="O114" s="22">
        <v>0.0</v>
      </c>
      <c r="P114" s="22" t="s">
        <v>61</v>
      </c>
      <c r="Q114" s="22">
        <v>0.0</v>
      </c>
      <c r="R114" s="22">
        <v>0.0</v>
      </c>
      <c r="S114" s="22">
        <v>0.0</v>
      </c>
      <c r="T114" s="22">
        <v>0.0</v>
      </c>
      <c r="U114" s="2">
        <v>1.0</v>
      </c>
      <c r="V114" s="2">
        <v>1.0</v>
      </c>
      <c r="W114" s="25" t="s">
        <v>1049</v>
      </c>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c r="AY114" s="5"/>
    </row>
    <row r="115">
      <c r="A115" s="14" t="s">
        <v>1052</v>
      </c>
      <c r="B115" s="14" t="s">
        <v>1053</v>
      </c>
      <c r="C115" s="14"/>
      <c r="D115" s="2" t="s">
        <v>33</v>
      </c>
      <c r="E115" s="2" t="s">
        <v>34</v>
      </c>
      <c r="F115" s="11">
        <v>43649.0</v>
      </c>
      <c r="G115" s="7" t="s">
        <v>372</v>
      </c>
      <c r="H115" s="22">
        <v>100.0</v>
      </c>
      <c r="I115" s="34"/>
      <c r="J115" s="22">
        <v>100.0</v>
      </c>
      <c r="K115" s="13"/>
      <c r="M115" s="14" t="s">
        <v>1054</v>
      </c>
      <c r="N115" s="14" t="s">
        <v>38</v>
      </c>
      <c r="O115" s="22">
        <v>1.0</v>
      </c>
      <c r="P115" s="22" t="s">
        <v>61</v>
      </c>
      <c r="Q115" s="22">
        <v>3.0</v>
      </c>
      <c r="R115" s="22">
        <v>0.0</v>
      </c>
      <c r="S115" s="22">
        <v>0.0</v>
      </c>
      <c r="T115" s="22">
        <v>0.0</v>
      </c>
      <c r="U115" s="2">
        <v>1.0</v>
      </c>
      <c r="V115" s="2">
        <v>1.0</v>
      </c>
      <c r="W115" s="25" t="s">
        <v>1055</v>
      </c>
      <c r="X115" s="25" t="s">
        <v>1061</v>
      </c>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c r="A116" s="2" t="s">
        <v>1063</v>
      </c>
      <c r="B116" s="14"/>
      <c r="C116" s="14"/>
      <c r="D116" s="2" t="s">
        <v>1064</v>
      </c>
      <c r="E116" s="2" t="s">
        <v>34</v>
      </c>
      <c r="F116" s="11">
        <v>43649.0</v>
      </c>
      <c r="G116" s="7" t="s">
        <v>1065</v>
      </c>
      <c r="H116" s="22">
        <v>20.0</v>
      </c>
      <c r="I116" s="34"/>
      <c r="J116" s="22">
        <v>40.0</v>
      </c>
      <c r="K116" s="13"/>
      <c r="M116" s="8" t="s">
        <v>1067</v>
      </c>
      <c r="N116" s="14" t="s">
        <v>1068</v>
      </c>
      <c r="O116" s="22">
        <v>1.0</v>
      </c>
      <c r="P116" s="22" t="s">
        <v>61</v>
      </c>
      <c r="Q116" s="22">
        <v>0.0</v>
      </c>
      <c r="R116" s="22">
        <v>0.0</v>
      </c>
      <c r="S116" s="22">
        <v>0.0</v>
      </c>
      <c r="T116" s="22">
        <v>0.0</v>
      </c>
      <c r="U116" s="2">
        <v>1.0</v>
      </c>
      <c r="V116" s="2">
        <v>1.0</v>
      </c>
      <c r="W116" s="25" t="s">
        <v>1070</v>
      </c>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c r="A117" s="2" t="s">
        <v>1075</v>
      </c>
      <c r="B117" s="14" t="s">
        <v>1076</v>
      </c>
      <c r="C117" s="14"/>
      <c r="D117" s="2" t="s">
        <v>52</v>
      </c>
      <c r="E117" s="2" t="s">
        <v>34</v>
      </c>
      <c r="F117" s="11">
        <v>43649.0</v>
      </c>
      <c r="G117" s="7">
        <v>60.0</v>
      </c>
      <c r="H117" s="22">
        <v>60.0</v>
      </c>
      <c r="I117" s="34"/>
      <c r="J117" s="22">
        <v>60.0</v>
      </c>
      <c r="K117" s="13"/>
      <c r="M117" s="8" t="s">
        <v>73</v>
      </c>
      <c r="N117" s="14" t="s">
        <v>1077</v>
      </c>
      <c r="O117" s="22">
        <v>1.0</v>
      </c>
      <c r="P117" s="22" t="s">
        <v>61</v>
      </c>
      <c r="Q117" s="22">
        <v>0.0</v>
      </c>
      <c r="R117" s="22">
        <v>0.0</v>
      </c>
      <c r="S117" s="22">
        <v>0.0</v>
      </c>
      <c r="T117" s="22">
        <v>0.0</v>
      </c>
      <c r="U117" s="2">
        <v>1.0</v>
      </c>
      <c r="V117" s="2">
        <v>1.0</v>
      </c>
      <c r="W117" s="57" t="s">
        <v>1078</v>
      </c>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c r="A118" s="2" t="s">
        <v>1075</v>
      </c>
      <c r="B118" s="14" t="s">
        <v>1076</v>
      </c>
      <c r="C118" s="14"/>
      <c r="D118" s="2" t="s">
        <v>52</v>
      </c>
      <c r="E118" s="2" t="s">
        <v>34</v>
      </c>
      <c r="F118" s="11">
        <v>43649.0</v>
      </c>
      <c r="G118" s="7">
        <v>20.0</v>
      </c>
      <c r="H118" s="22">
        <v>20.0</v>
      </c>
      <c r="I118" s="34"/>
      <c r="J118" s="22">
        <v>20.0</v>
      </c>
      <c r="K118" s="13"/>
      <c r="M118" s="8" t="s">
        <v>73</v>
      </c>
      <c r="N118" s="14" t="s">
        <v>1086</v>
      </c>
      <c r="O118" s="22">
        <v>2.0</v>
      </c>
      <c r="P118" s="22" t="s">
        <v>61</v>
      </c>
      <c r="Q118" s="22">
        <v>0.0</v>
      </c>
      <c r="R118" s="22">
        <v>0.0</v>
      </c>
      <c r="S118" s="22">
        <v>0.0</v>
      </c>
      <c r="T118" s="22">
        <v>0.0</v>
      </c>
      <c r="U118" s="2">
        <v>1.0</v>
      </c>
      <c r="V118" s="2">
        <v>1.0</v>
      </c>
      <c r="W118" s="57" t="s">
        <v>1078</v>
      </c>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c r="A119" s="2" t="s">
        <v>1097</v>
      </c>
      <c r="B119" s="14"/>
      <c r="C119" s="14"/>
      <c r="D119" s="2" t="s">
        <v>55</v>
      </c>
      <c r="E119" s="2" t="s">
        <v>34</v>
      </c>
      <c r="F119" s="11">
        <v>43649.0</v>
      </c>
      <c r="G119" s="49"/>
      <c r="H119" s="27"/>
      <c r="I119" s="34"/>
      <c r="J119" s="27"/>
      <c r="K119" s="13"/>
      <c r="M119" s="8" t="s">
        <v>1098</v>
      </c>
      <c r="N119" s="14" t="s">
        <v>1099</v>
      </c>
      <c r="O119" s="22">
        <v>1.0</v>
      </c>
      <c r="P119" s="22" t="s">
        <v>61</v>
      </c>
      <c r="Q119" s="22">
        <v>0.0</v>
      </c>
      <c r="R119" s="22">
        <v>0.0</v>
      </c>
      <c r="S119" s="22">
        <v>0.0</v>
      </c>
      <c r="T119" s="22">
        <v>0.0</v>
      </c>
      <c r="U119" s="2">
        <v>1.0</v>
      </c>
      <c r="V119" s="2">
        <v>1.0</v>
      </c>
      <c r="W119" s="29" t="s">
        <v>1100</v>
      </c>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c r="A120" s="2" t="s">
        <v>69</v>
      </c>
      <c r="B120" s="14" t="s">
        <v>1105</v>
      </c>
      <c r="C120" s="14"/>
      <c r="D120" s="2" t="s">
        <v>60</v>
      </c>
      <c r="E120" s="2" t="s">
        <v>34</v>
      </c>
      <c r="F120" s="11">
        <v>43649.0</v>
      </c>
      <c r="G120" s="49"/>
      <c r="H120" s="27"/>
      <c r="I120" s="34"/>
      <c r="J120" s="27"/>
      <c r="K120" s="13"/>
      <c r="M120" s="8" t="s">
        <v>36</v>
      </c>
      <c r="N120" s="14" t="s">
        <v>1106</v>
      </c>
      <c r="O120" s="22">
        <v>0.0</v>
      </c>
      <c r="P120" s="22" t="s">
        <v>61</v>
      </c>
      <c r="Q120" s="27"/>
      <c r="R120" s="27"/>
      <c r="S120" s="27"/>
      <c r="T120" s="27"/>
      <c r="U120" s="2">
        <v>1.0</v>
      </c>
      <c r="V120" s="2">
        <v>1.0</v>
      </c>
      <c r="W120" s="25" t="s">
        <v>1108</v>
      </c>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c r="A121" s="2" t="s">
        <v>69</v>
      </c>
      <c r="B121" s="14"/>
      <c r="C121" s="14"/>
      <c r="D121" s="2" t="s">
        <v>60</v>
      </c>
      <c r="E121" s="2" t="s">
        <v>34</v>
      </c>
      <c r="F121" s="11">
        <v>43649.0</v>
      </c>
      <c r="G121" s="7" t="s">
        <v>35</v>
      </c>
      <c r="H121" s="22">
        <v>29.0</v>
      </c>
      <c r="I121" s="34"/>
      <c r="J121" s="22">
        <v>29.0</v>
      </c>
      <c r="K121" s="13"/>
      <c r="M121" s="8" t="s">
        <v>36</v>
      </c>
      <c r="N121" s="14" t="s">
        <v>72</v>
      </c>
      <c r="O121" s="22">
        <v>0.0</v>
      </c>
      <c r="P121" s="22" t="s">
        <v>1114</v>
      </c>
      <c r="Q121" s="27"/>
      <c r="R121" s="27"/>
      <c r="S121" s="27"/>
      <c r="T121" s="27"/>
      <c r="U121" s="2">
        <v>1.0</v>
      </c>
      <c r="V121" s="2">
        <v>1.0</v>
      </c>
      <c r="W121" s="25" t="s">
        <v>1115</v>
      </c>
      <c r="X121" s="25" t="s">
        <v>1116</v>
      </c>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c r="A122" s="2" t="s">
        <v>445</v>
      </c>
      <c r="B122" s="14" t="s">
        <v>1121</v>
      </c>
      <c r="C122" s="14"/>
      <c r="D122" s="2" t="s">
        <v>52</v>
      </c>
      <c r="E122" s="2" t="s">
        <v>34</v>
      </c>
      <c r="F122" s="11">
        <v>43649.0</v>
      </c>
      <c r="G122" s="7" t="s">
        <v>35</v>
      </c>
      <c r="H122" s="22">
        <v>34.0</v>
      </c>
      <c r="I122" s="34"/>
      <c r="J122" s="22">
        <v>34.0</v>
      </c>
      <c r="K122" s="13"/>
      <c r="M122" s="8" t="s">
        <v>36</v>
      </c>
      <c r="N122" s="14" t="s">
        <v>38</v>
      </c>
      <c r="O122" s="22">
        <v>1.0</v>
      </c>
      <c r="P122" s="22" t="s">
        <v>61</v>
      </c>
      <c r="Q122" s="27"/>
      <c r="R122" s="27"/>
      <c r="S122" s="27"/>
      <c r="T122" s="27"/>
      <c r="U122" s="2">
        <v>1.0</v>
      </c>
      <c r="V122" s="2">
        <v>1.0</v>
      </c>
      <c r="W122" s="25" t="s">
        <v>1125</v>
      </c>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c r="A123" s="2" t="s">
        <v>561</v>
      </c>
      <c r="B123" s="14" t="s">
        <v>1129</v>
      </c>
      <c r="C123" s="14"/>
      <c r="D123" s="2" t="s">
        <v>52</v>
      </c>
      <c r="E123" s="2" t="s">
        <v>34</v>
      </c>
      <c r="F123" s="11">
        <v>43649.0</v>
      </c>
      <c r="G123" s="49"/>
      <c r="H123" s="27"/>
      <c r="I123" s="34"/>
      <c r="J123" s="27"/>
      <c r="K123" s="13"/>
      <c r="M123" s="8" t="s">
        <v>36</v>
      </c>
      <c r="N123" s="14" t="s">
        <v>38</v>
      </c>
      <c r="O123" s="22">
        <v>1.0</v>
      </c>
      <c r="P123" s="22" t="s">
        <v>61</v>
      </c>
      <c r="Q123" s="27"/>
      <c r="R123" s="27"/>
      <c r="S123" s="27"/>
      <c r="T123" s="27"/>
      <c r="U123" s="2">
        <v>1.0</v>
      </c>
      <c r="V123" s="2">
        <v>1.0</v>
      </c>
      <c r="W123" s="25" t="s">
        <v>1130</v>
      </c>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c r="A124" s="2" t="s">
        <v>1134</v>
      </c>
      <c r="B124" s="14" t="s">
        <v>1135</v>
      </c>
      <c r="C124" s="14"/>
      <c r="D124" s="2" t="s">
        <v>52</v>
      </c>
      <c r="E124" s="2" t="s">
        <v>34</v>
      </c>
      <c r="F124" s="11">
        <v>43649.0</v>
      </c>
      <c r="G124" s="49"/>
      <c r="H124" s="27"/>
      <c r="I124" s="34"/>
      <c r="J124" s="27"/>
      <c r="K124" s="13"/>
      <c r="M124" s="8" t="s">
        <v>36</v>
      </c>
      <c r="N124" s="14" t="s">
        <v>38</v>
      </c>
      <c r="O124" s="22">
        <v>1.0</v>
      </c>
      <c r="P124" s="22" t="s">
        <v>61</v>
      </c>
      <c r="Q124" s="27"/>
      <c r="R124" s="27"/>
      <c r="S124" s="27"/>
      <c r="T124" s="27"/>
      <c r="U124" s="2">
        <v>1.0</v>
      </c>
      <c r="V124" s="2">
        <v>1.0</v>
      </c>
      <c r="W124" s="25" t="s">
        <v>1130</v>
      </c>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c r="A125" s="2" t="s">
        <v>996</v>
      </c>
      <c r="B125" s="2" t="s">
        <v>1139</v>
      </c>
      <c r="C125" s="2"/>
      <c r="D125" s="2" t="s">
        <v>52</v>
      </c>
      <c r="E125" s="2" t="s">
        <v>34</v>
      </c>
      <c r="F125" s="11">
        <v>43649.0</v>
      </c>
      <c r="G125" s="49"/>
      <c r="H125" s="27"/>
      <c r="I125" s="34"/>
      <c r="J125" s="27"/>
      <c r="K125" s="13"/>
      <c r="M125" s="8" t="s">
        <v>36</v>
      </c>
      <c r="N125" s="14" t="s">
        <v>38</v>
      </c>
      <c r="O125" s="22">
        <v>1.0</v>
      </c>
      <c r="P125" s="22" t="s">
        <v>61</v>
      </c>
      <c r="Q125" s="27"/>
      <c r="R125" s="27"/>
      <c r="S125" s="27"/>
      <c r="T125" s="27"/>
      <c r="U125" s="2">
        <v>1.0</v>
      </c>
      <c r="V125" s="2">
        <v>1.0</v>
      </c>
      <c r="W125" s="25" t="s">
        <v>1130</v>
      </c>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c r="A126" s="2" t="s">
        <v>78</v>
      </c>
      <c r="B126" s="14"/>
      <c r="C126" s="14"/>
      <c r="D126" s="2" t="s">
        <v>80</v>
      </c>
      <c r="E126" s="2" t="s">
        <v>34</v>
      </c>
      <c r="F126" s="11">
        <v>43649.0</v>
      </c>
      <c r="G126" s="7"/>
      <c r="H126" s="22"/>
      <c r="I126" s="34"/>
      <c r="J126" s="22"/>
      <c r="K126" s="13"/>
      <c r="M126" s="8" t="s">
        <v>36</v>
      </c>
      <c r="N126" s="14" t="s">
        <v>1145</v>
      </c>
      <c r="O126" s="22">
        <v>2.0</v>
      </c>
      <c r="P126" s="22" t="s">
        <v>1137</v>
      </c>
      <c r="Q126" s="27"/>
      <c r="R126" s="27"/>
      <c r="S126" s="27"/>
      <c r="T126" s="27"/>
      <c r="U126" s="2">
        <v>1.0</v>
      </c>
      <c r="V126" s="2">
        <v>1.0</v>
      </c>
      <c r="W126" s="25" t="s">
        <v>1147</v>
      </c>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c r="A127" s="14" t="s">
        <v>131</v>
      </c>
      <c r="B127" s="14"/>
      <c r="C127" s="16"/>
      <c r="D127" s="14" t="s">
        <v>33</v>
      </c>
      <c r="E127" s="2" t="s">
        <v>34</v>
      </c>
      <c r="F127" s="11">
        <v>43650.0</v>
      </c>
      <c r="G127" s="26" t="s">
        <v>372</v>
      </c>
      <c r="H127" s="14">
        <v>100.0</v>
      </c>
      <c r="I127" s="16"/>
      <c r="J127" s="14">
        <v>150.0</v>
      </c>
      <c r="K127" s="16"/>
      <c r="L127" s="16"/>
      <c r="M127" s="66" t="s">
        <v>1150</v>
      </c>
      <c r="N127" s="50" t="s">
        <v>1153</v>
      </c>
      <c r="O127" s="14">
        <v>1.0</v>
      </c>
      <c r="P127" s="14" t="s">
        <v>61</v>
      </c>
      <c r="Q127" s="14">
        <v>0.0</v>
      </c>
      <c r="R127" s="14">
        <v>0.0</v>
      </c>
      <c r="S127" s="14">
        <v>0.0</v>
      </c>
      <c r="T127" s="14">
        <v>0.0</v>
      </c>
      <c r="U127" s="14">
        <v>1.0</v>
      </c>
      <c r="V127" s="14">
        <v>1.0</v>
      </c>
      <c r="W127" s="29" t="s">
        <v>1157</v>
      </c>
      <c r="X127" s="16"/>
      <c r="Y127" s="16"/>
      <c r="Z127" s="16"/>
      <c r="AA127" s="16"/>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c r="A128" s="2" t="s">
        <v>86</v>
      </c>
      <c r="B128" s="14" t="s">
        <v>1160</v>
      </c>
      <c r="C128" s="14"/>
      <c r="D128" s="2" t="s">
        <v>33</v>
      </c>
      <c r="E128" s="2" t="s">
        <v>34</v>
      </c>
      <c r="F128" s="11">
        <v>43650.0</v>
      </c>
      <c r="G128" s="49"/>
      <c r="H128" s="27"/>
      <c r="I128" s="34"/>
      <c r="J128" s="27"/>
      <c r="K128" s="13"/>
      <c r="M128" s="8" t="s">
        <v>36</v>
      </c>
      <c r="N128" s="14" t="s">
        <v>38</v>
      </c>
      <c r="O128" s="22">
        <v>1.0</v>
      </c>
      <c r="P128" s="22" t="s">
        <v>43</v>
      </c>
      <c r="Q128" s="27"/>
      <c r="R128" s="27"/>
      <c r="S128" s="27"/>
      <c r="T128" s="27"/>
      <c r="U128" s="2">
        <v>1.0</v>
      </c>
      <c r="V128" s="2">
        <v>1.0</v>
      </c>
      <c r="W128" s="25" t="s">
        <v>1161</v>
      </c>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c r="A129" s="2" t="s">
        <v>1006</v>
      </c>
      <c r="B129" s="14" t="s">
        <v>1164</v>
      </c>
      <c r="C129" s="14"/>
      <c r="D129" s="2" t="s">
        <v>204</v>
      </c>
      <c r="E129" s="2" t="s">
        <v>34</v>
      </c>
      <c r="F129" s="11">
        <v>43650.0</v>
      </c>
      <c r="G129" s="49"/>
      <c r="H129" s="27"/>
      <c r="I129" s="34"/>
      <c r="J129" s="27"/>
      <c r="K129" s="13"/>
      <c r="M129" s="8" t="s">
        <v>36</v>
      </c>
      <c r="N129" s="14" t="s">
        <v>38</v>
      </c>
      <c r="O129" s="22">
        <v>1.0</v>
      </c>
      <c r="P129" s="22" t="s">
        <v>61</v>
      </c>
      <c r="Q129" s="27"/>
      <c r="R129" s="27"/>
      <c r="S129" s="27"/>
      <c r="T129" s="27"/>
      <c r="U129" s="2">
        <v>1.0</v>
      </c>
      <c r="V129" s="2">
        <v>1.0</v>
      </c>
      <c r="W129" s="25" t="s">
        <v>1168</v>
      </c>
      <c r="X129" s="5"/>
      <c r="Y129" s="5"/>
      <c r="Z129" s="25" t="s">
        <v>1171</v>
      </c>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c r="A130" s="14" t="s">
        <v>1177</v>
      </c>
      <c r="B130" s="14"/>
      <c r="C130" s="16"/>
      <c r="D130" s="14" t="s">
        <v>207</v>
      </c>
      <c r="E130" s="2" t="s">
        <v>34</v>
      </c>
      <c r="F130" s="11">
        <v>43650.0</v>
      </c>
      <c r="G130" s="26" t="s">
        <v>166</v>
      </c>
      <c r="H130" s="14">
        <v>40.0</v>
      </c>
      <c r="I130" s="16"/>
      <c r="J130" s="14">
        <v>60.0</v>
      </c>
      <c r="K130" s="16"/>
      <c r="L130" s="16"/>
      <c r="M130" s="66" t="s">
        <v>1180</v>
      </c>
      <c r="N130" s="50" t="s">
        <v>1181</v>
      </c>
      <c r="O130" s="14">
        <v>1.0</v>
      </c>
      <c r="P130" s="14" t="s">
        <v>61</v>
      </c>
      <c r="Q130" s="14">
        <v>0.0</v>
      </c>
      <c r="R130" s="14">
        <v>0.0</v>
      </c>
      <c r="S130" s="14">
        <v>0.0</v>
      </c>
      <c r="T130" s="14">
        <v>0.0</v>
      </c>
      <c r="U130" s="14">
        <v>1.0</v>
      </c>
      <c r="V130" s="14">
        <v>1.0</v>
      </c>
      <c r="W130" s="29" t="s">
        <v>1185</v>
      </c>
      <c r="X130" s="16"/>
      <c r="Y130" s="16"/>
      <c r="Z130" s="16"/>
      <c r="AA130" s="16"/>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c r="A131" s="14" t="s">
        <v>201</v>
      </c>
      <c r="B131" s="14" t="s">
        <v>1192</v>
      </c>
      <c r="C131" s="16"/>
      <c r="D131" s="14" t="s">
        <v>33</v>
      </c>
      <c r="E131" s="2" t="s">
        <v>34</v>
      </c>
      <c r="F131" s="11">
        <v>43650.0</v>
      </c>
      <c r="G131" s="26" t="s">
        <v>1193</v>
      </c>
      <c r="H131" s="14">
        <v>1000.0</v>
      </c>
      <c r="I131" s="16"/>
      <c r="J131" s="14">
        <v>1000.0</v>
      </c>
      <c r="K131" s="16"/>
      <c r="L131" s="16"/>
      <c r="M131" s="66" t="s">
        <v>1196</v>
      </c>
      <c r="N131" s="50" t="s">
        <v>1197</v>
      </c>
      <c r="O131" s="14">
        <v>1.0</v>
      </c>
      <c r="P131" s="14" t="s">
        <v>61</v>
      </c>
      <c r="Q131" s="14">
        <v>0.0</v>
      </c>
      <c r="R131" s="16"/>
      <c r="S131" s="16"/>
      <c r="T131" s="16"/>
      <c r="U131" s="16"/>
      <c r="V131" s="14">
        <v>1.0</v>
      </c>
      <c r="W131" s="51" t="s">
        <v>1198</v>
      </c>
      <c r="X131" s="16"/>
      <c r="Y131" s="16"/>
      <c r="Z131" s="16"/>
      <c r="AA131" s="16"/>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c r="A132" s="2" t="s">
        <v>233</v>
      </c>
      <c r="B132" s="14"/>
      <c r="C132" s="14"/>
      <c r="D132" s="2" t="s">
        <v>52</v>
      </c>
      <c r="E132" s="2" t="s">
        <v>34</v>
      </c>
      <c r="F132" s="11">
        <v>43650.0</v>
      </c>
      <c r="G132" s="49"/>
      <c r="H132" s="27"/>
      <c r="I132" s="34"/>
      <c r="J132" s="27"/>
      <c r="K132" s="13"/>
      <c r="M132" s="8" t="s">
        <v>36</v>
      </c>
      <c r="N132" s="14" t="s">
        <v>38</v>
      </c>
      <c r="O132" s="22">
        <v>1.0</v>
      </c>
      <c r="P132" s="22" t="s">
        <v>61</v>
      </c>
      <c r="Q132" s="27"/>
      <c r="R132" s="27"/>
      <c r="S132" s="27"/>
      <c r="T132" s="27"/>
      <c r="U132" s="2">
        <v>1.0</v>
      </c>
      <c r="V132" s="2">
        <v>1.0</v>
      </c>
      <c r="W132" s="25" t="s">
        <v>1211</v>
      </c>
      <c r="X132" s="2"/>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c r="A133" s="14" t="s">
        <v>69</v>
      </c>
      <c r="B133" s="14"/>
      <c r="C133" s="16"/>
      <c r="D133" s="14" t="s">
        <v>60</v>
      </c>
      <c r="E133" s="2" t="s">
        <v>34</v>
      </c>
      <c r="F133" s="11">
        <v>43650.0</v>
      </c>
      <c r="G133" s="26"/>
      <c r="H133" s="14"/>
      <c r="I133" s="16"/>
      <c r="J133" s="14"/>
      <c r="K133" s="16"/>
      <c r="L133" s="16"/>
      <c r="M133" s="66" t="s">
        <v>1222</v>
      </c>
      <c r="N133" s="50" t="s">
        <v>1223</v>
      </c>
      <c r="O133" s="14">
        <v>1.0</v>
      </c>
      <c r="P133" s="14" t="s">
        <v>61</v>
      </c>
      <c r="Q133" s="14">
        <v>0.0</v>
      </c>
      <c r="R133" s="14">
        <v>0.0</v>
      </c>
      <c r="S133" s="14">
        <v>0.0</v>
      </c>
      <c r="T133" s="14">
        <v>0.0</v>
      </c>
      <c r="U133" s="14">
        <v>1.0</v>
      </c>
      <c r="V133" s="14">
        <v>1.0</v>
      </c>
      <c r="W133" s="29" t="s">
        <v>1225</v>
      </c>
      <c r="X133" s="16"/>
      <c r="Y133" s="16"/>
      <c r="Z133" s="16"/>
      <c r="AA133" s="16"/>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row r="134">
      <c r="A134" s="2" t="s">
        <v>37</v>
      </c>
      <c r="B134" s="14" t="s">
        <v>1237</v>
      </c>
      <c r="C134" s="14"/>
      <c r="D134" s="2" t="s">
        <v>40</v>
      </c>
      <c r="E134" s="2" t="s">
        <v>34</v>
      </c>
      <c r="F134" s="11">
        <v>43650.0</v>
      </c>
      <c r="G134" s="7" t="s">
        <v>1238</v>
      </c>
      <c r="H134" s="22">
        <v>300.0</v>
      </c>
      <c r="I134" s="34"/>
      <c r="J134" s="22">
        <v>400.0</v>
      </c>
      <c r="K134" s="13"/>
      <c r="M134" s="8" t="s">
        <v>280</v>
      </c>
      <c r="N134" s="14" t="s">
        <v>38</v>
      </c>
      <c r="O134" s="22">
        <v>1.0</v>
      </c>
      <c r="P134" s="22" t="s">
        <v>1240</v>
      </c>
      <c r="Q134" s="22">
        <v>33.0</v>
      </c>
      <c r="R134" s="22">
        <v>0.0</v>
      </c>
      <c r="S134" s="22">
        <v>0.0</v>
      </c>
      <c r="T134" s="22">
        <v>0.0</v>
      </c>
      <c r="U134" s="2">
        <v>1.0</v>
      </c>
      <c r="V134" s="2">
        <v>1.0</v>
      </c>
      <c r="W134" s="25" t="s">
        <v>1242</v>
      </c>
      <c r="X134" s="25" t="s">
        <v>1246</v>
      </c>
      <c r="Y134" s="25" t="s">
        <v>1257</v>
      </c>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5"/>
    </row>
    <row r="135">
      <c r="A135" s="2" t="s">
        <v>78</v>
      </c>
      <c r="B135" s="14" t="s">
        <v>1269</v>
      </c>
      <c r="C135" s="14"/>
      <c r="D135" s="2" t="s">
        <v>80</v>
      </c>
      <c r="E135" s="2" t="s">
        <v>34</v>
      </c>
      <c r="F135" s="11">
        <v>43650.0</v>
      </c>
      <c r="G135" s="7">
        <v>10.0</v>
      </c>
      <c r="H135" s="22">
        <v>10.0</v>
      </c>
      <c r="I135" s="34"/>
      <c r="J135" s="22">
        <v>10.0</v>
      </c>
      <c r="K135" s="13"/>
      <c r="M135" s="14" t="s">
        <v>1270</v>
      </c>
      <c r="N135" s="14" t="s">
        <v>1271</v>
      </c>
      <c r="O135" s="22">
        <v>1.0</v>
      </c>
      <c r="P135" s="22" t="s">
        <v>61</v>
      </c>
      <c r="Q135" s="22">
        <v>2.0</v>
      </c>
      <c r="R135" s="22">
        <v>1.0</v>
      </c>
      <c r="S135" s="22">
        <v>2.0</v>
      </c>
      <c r="T135" s="22">
        <v>0.0</v>
      </c>
      <c r="U135" s="2">
        <v>1.0</v>
      </c>
      <c r="V135" s="2">
        <v>1.0</v>
      </c>
      <c r="W135" s="25" t="s">
        <v>1272</v>
      </c>
      <c r="X135" s="25" t="s">
        <v>1281</v>
      </c>
      <c r="Y135" s="29" t="s">
        <v>1284</v>
      </c>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5"/>
    </row>
    <row r="136">
      <c r="A136" s="2" t="s">
        <v>78</v>
      </c>
      <c r="B136" s="14" t="s">
        <v>1269</v>
      </c>
      <c r="C136" s="14"/>
      <c r="D136" s="2" t="s">
        <v>80</v>
      </c>
      <c r="E136" s="2" t="s">
        <v>34</v>
      </c>
      <c r="F136" s="11">
        <v>43650.0</v>
      </c>
      <c r="G136" s="49"/>
      <c r="H136" s="27"/>
      <c r="I136" s="34"/>
      <c r="J136" s="27"/>
      <c r="K136" s="13"/>
      <c r="M136" s="8" t="s">
        <v>1293</v>
      </c>
      <c r="N136" s="14" t="s">
        <v>1145</v>
      </c>
      <c r="O136" s="22">
        <v>2.0</v>
      </c>
      <c r="P136" s="22" t="s">
        <v>61</v>
      </c>
      <c r="Q136" s="22" t="s">
        <v>1294</v>
      </c>
      <c r="R136" s="22" t="s">
        <v>1294</v>
      </c>
      <c r="S136" s="22" t="s">
        <v>1294</v>
      </c>
      <c r="T136" s="22" t="s">
        <v>1294</v>
      </c>
      <c r="U136" s="2">
        <v>0.0</v>
      </c>
      <c r="V136" s="2">
        <v>1.0</v>
      </c>
      <c r="W136" s="25" t="s">
        <v>1272</v>
      </c>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5"/>
    </row>
    <row r="137">
      <c r="A137" s="14" t="s">
        <v>1302</v>
      </c>
      <c r="B137" s="14" t="s">
        <v>126</v>
      </c>
      <c r="C137" s="16"/>
      <c r="D137" s="14" t="s">
        <v>343</v>
      </c>
      <c r="E137" s="2" t="s">
        <v>34</v>
      </c>
      <c r="F137" s="11">
        <v>43650.0</v>
      </c>
      <c r="G137" s="26">
        <v>8.0</v>
      </c>
      <c r="H137" s="14">
        <v>8.0</v>
      </c>
      <c r="I137" s="16"/>
      <c r="J137" s="14">
        <v>8.0</v>
      </c>
      <c r="K137" s="16"/>
      <c r="L137" s="16"/>
      <c r="M137" s="66" t="s">
        <v>1304</v>
      </c>
      <c r="N137" s="50" t="s">
        <v>1306</v>
      </c>
      <c r="O137" s="14">
        <v>1.0</v>
      </c>
      <c r="P137" s="14" t="s">
        <v>61</v>
      </c>
      <c r="Q137" s="14">
        <v>0.0</v>
      </c>
      <c r="R137" s="14">
        <v>0.0</v>
      </c>
      <c r="S137" s="14">
        <v>0.0</v>
      </c>
      <c r="T137" s="14">
        <v>0.0</v>
      </c>
      <c r="U137" s="14">
        <v>1.0</v>
      </c>
      <c r="V137" s="14">
        <v>1.0</v>
      </c>
      <c r="W137" s="57" t="s">
        <v>1307</v>
      </c>
      <c r="X137" s="16"/>
      <c r="Y137" s="16"/>
      <c r="Z137" s="16"/>
      <c r="AA137" s="16"/>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5"/>
    </row>
    <row r="138">
      <c r="A138" s="2" t="s">
        <v>561</v>
      </c>
      <c r="B138" s="14" t="s">
        <v>1320</v>
      </c>
      <c r="C138" s="14"/>
      <c r="D138" s="2" t="s">
        <v>80</v>
      </c>
      <c r="E138" s="2" t="s">
        <v>34</v>
      </c>
      <c r="F138" s="11">
        <v>43651.0</v>
      </c>
      <c r="G138" s="7" t="s">
        <v>1322</v>
      </c>
      <c r="H138" s="22">
        <v>400.0</v>
      </c>
      <c r="I138" s="34"/>
      <c r="J138" s="22">
        <v>500.0</v>
      </c>
      <c r="K138" s="13"/>
      <c r="M138" s="8" t="s">
        <v>280</v>
      </c>
      <c r="N138" s="14" t="s">
        <v>38</v>
      </c>
      <c r="O138" s="22">
        <v>1.0</v>
      </c>
      <c r="P138" s="22" t="s">
        <v>61</v>
      </c>
      <c r="Q138" s="22">
        <v>0.0</v>
      </c>
      <c r="R138" s="22">
        <v>0.0</v>
      </c>
      <c r="S138" s="22">
        <v>0.0</v>
      </c>
      <c r="T138" s="22">
        <v>0.0</v>
      </c>
      <c r="U138" s="2">
        <v>1.0</v>
      </c>
      <c r="V138" s="2">
        <v>1.0</v>
      </c>
      <c r="W138" s="25" t="s">
        <v>1324</v>
      </c>
      <c r="X138" s="51" t="s">
        <v>1329</v>
      </c>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5"/>
    </row>
    <row r="139">
      <c r="A139" s="2" t="s">
        <v>78</v>
      </c>
      <c r="B139" s="14" t="s">
        <v>1337</v>
      </c>
      <c r="C139" s="14"/>
      <c r="D139" s="2" t="s">
        <v>80</v>
      </c>
      <c r="E139" s="2" t="s">
        <v>34</v>
      </c>
      <c r="F139" s="11">
        <v>43651.0</v>
      </c>
      <c r="G139" s="49"/>
      <c r="H139" s="27"/>
      <c r="I139" s="34"/>
      <c r="J139" s="27"/>
      <c r="K139" s="13"/>
      <c r="M139" s="8" t="s">
        <v>36</v>
      </c>
      <c r="N139" s="14" t="s">
        <v>38</v>
      </c>
      <c r="O139" s="22">
        <v>1.0</v>
      </c>
      <c r="P139" s="22" t="s">
        <v>61</v>
      </c>
      <c r="Q139" s="22"/>
      <c r="R139" s="22"/>
      <c r="S139" s="22"/>
      <c r="T139" s="22"/>
      <c r="U139" s="2">
        <v>1.0</v>
      </c>
      <c r="V139" s="2">
        <v>1.0</v>
      </c>
      <c r="W139" s="25" t="s">
        <v>1340</v>
      </c>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5"/>
    </row>
    <row r="140">
      <c r="A140" s="14" t="s">
        <v>37</v>
      </c>
      <c r="B140" s="14" t="s">
        <v>1345</v>
      </c>
      <c r="C140" s="16"/>
      <c r="D140" s="14" t="s">
        <v>40</v>
      </c>
      <c r="E140" s="2" t="s">
        <v>34</v>
      </c>
      <c r="F140" s="11">
        <v>43651.0</v>
      </c>
      <c r="G140" s="26" t="s">
        <v>351</v>
      </c>
      <c r="H140" s="14">
        <v>40.0</v>
      </c>
      <c r="I140" s="16"/>
      <c r="J140" s="14">
        <v>40.0</v>
      </c>
      <c r="K140" s="16"/>
      <c r="L140" s="16"/>
      <c r="M140" s="26" t="s">
        <v>36</v>
      </c>
      <c r="N140" s="55" t="s">
        <v>1349</v>
      </c>
      <c r="O140" s="14">
        <v>1.0</v>
      </c>
      <c r="P140" s="14" t="s">
        <v>61</v>
      </c>
      <c r="Q140" s="14">
        <v>0.0</v>
      </c>
      <c r="R140" s="16"/>
      <c r="S140" s="16"/>
      <c r="T140" s="16"/>
      <c r="U140" s="16"/>
      <c r="V140" s="14">
        <v>1.0</v>
      </c>
      <c r="W140" s="54" t="s">
        <v>1351</v>
      </c>
      <c r="X140" s="16"/>
      <c r="Y140" s="16"/>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5"/>
    </row>
    <row r="141">
      <c r="A141" s="2" t="s">
        <v>125</v>
      </c>
      <c r="B141" s="14"/>
      <c r="C141" s="14"/>
      <c r="D141" s="2" t="s">
        <v>46</v>
      </c>
      <c r="E141" s="2" t="s">
        <v>34</v>
      </c>
      <c r="F141" s="11">
        <v>43652.0</v>
      </c>
      <c r="G141" s="7"/>
      <c r="H141" s="22"/>
      <c r="I141" s="34"/>
      <c r="J141" s="22"/>
      <c r="K141" s="13"/>
      <c r="M141" s="8" t="s">
        <v>1364</v>
      </c>
      <c r="N141" s="14" t="s">
        <v>1365</v>
      </c>
      <c r="O141" s="22">
        <v>0.0</v>
      </c>
      <c r="P141" s="22" t="s">
        <v>1278</v>
      </c>
      <c r="Q141" s="22"/>
      <c r="R141" s="22"/>
      <c r="S141" s="22"/>
      <c r="T141" s="22"/>
      <c r="U141" s="2">
        <v>1.0</v>
      </c>
      <c r="V141" s="2">
        <v>1.0</v>
      </c>
      <c r="W141" s="25" t="s">
        <v>1367</v>
      </c>
      <c r="X141" s="25" t="s">
        <v>1373</v>
      </c>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5"/>
    </row>
    <row r="142">
      <c r="A142" s="14" t="s">
        <v>78</v>
      </c>
      <c r="B142" s="14" t="s">
        <v>269</v>
      </c>
      <c r="C142" s="16"/>
      <c r="D142" s="14" t="s">
        <v>80</v>
      </c>
      <c r="E142" s="2" t="s">
        <v>34</v>
      </c>
      <c r="F142" s="11">
        <v>43652.0</v>
      </c>
      <c r="G142" s="26"/>
      <c r="H142" s="14"/>
      <c r="I142" s="16"/>
      <c r="J142" s="14"/>
      <c r="K142" s="16"/>
      <c r="L142" s="16"/>
      <c r="M142" s="26" t="s">
        <v>1293</v>
      </c>
      <c r="N142" s="14" t="s">
        <v>1379</v>
      </c>
      <c r="O142" s="14">
        <v>2.0</v>
      </c>
      <c r="P142" s="14" t="s">
        <v>61</v>
      </c>
      <c r="Q142" s="16"/>
      <c r="R142" s="16"/>
      <c r="S142" s="16"/>
      <c r="T142" s="16"/>
      <c r="U142" s="16"/>
      <c r="V142" s="14">
        <v>1.0</v>
      </c>
      <c r="W142" s="51" t="s">
        <v>1380</v>
      </c>
      <c r="X142" s="25" t="s">
        <v>1394</v>
      </c>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5"/>
    </row>
    <row r="143">
      <c r="A143" s="14" t="s">
        <v>78</v>
      </c>
      <c r="B143" s="14" t="s">
        <v>269</v>
      </c>
      <c r="C143" s="16"/>
      <c r="D143" s="14" t="s">
        <v>80</v>
      </c>
      <c r="E143" s="2" t="s">
        <v>34</v>
      </c>
      <c r="F143" s="11">
        <v>43652.0</v>
      </c>
      <c r="G143" s="26"/>
      <c r="H143" s="14"/>
      <c r="I143" s="16"/>
      <c r="J143" s="14"/>
      <c r="K143" s="16"/>
      <c r="L143" s="16"/>
      <c r="M143" s="26" t="s">
        <v>1406</v>
      </c>
      <c r="N143" s="14" t="s">
        <v>1407</v>
      </c>
      <c r="O143" s="14">
        <v>1.0</v>
      </c>
      <c r="P143" s="14" t="s">
        <v>61</v>
      </c>
      <c r="Q143" s="16"/>
      <c r="R143" s="16"/>
      <c r="S143" s="16"/>
      <c r="T143" s="16"/>
      <c r="U143" s="16"/>
      <c r="V143" s="14">
        <v>1.0</v>
      </c>
      <c r="W143" s="54" t="s">
        <v>1380</v>
      </c>
      <c r="X143" s="25" t="s">
        <v>1394</v>
      </c>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5"/>
    </row>
    <row r="144">
      <c r="A144" s="14" t="s">
        <v>58</v>
      </c>
      <c r="B144" s="14" t="s">
        <v>1422</v>
      </c>
      <c r="C144" s="16"/>
      <c r="D144" s="14" t="s">
        <v>60</v>
      </c>
      <c r="E144" s="2" t="s">
        <v>34</v>
      </c>
      <c r="F144" s="11">
        <v>43652.0</v>
      </c>
      <c r="G144" s="26"/>
      <c r="H144" s="14"/>
      <c r="I144" s="16"/>
      <c r="J144" s="14"/>
      <c r="K144" s="16"/>
      <c r="L144" s="16"/>
      <c r="M144" s="26" t="s">
        <v>36</v>
      </c>
      <c r="N144" s="50" t="s">
        <v>1425</v>
      </c>
      <c r="O144" s="14">
        <v>0.0</v>
      </c>
      <c r="P144" s="14" t="s">
        <v>61</v>
      </c>
      <c r="Q144" s="16"/>
      <c r="R144" s="16"/>
      <c r="S144" s="16"/>
      <c r="T144" s="16"/>
      <c r="U144" s="16"/>
      <c r="V144" s="14">
        <v>1.0</v>
      </c>
      <c r="W144" s="51" t="s">
        <v>1426</v>
      </c>
      <c r="X144" s="16"/>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5"/>
    </row>
    <row r="145">
      <c r="A145" s="2" t="s">
        <v>1438</v>
      </c>
      <c r="B145" s="14" t="s">
        <v>1439</v>
      </c>
      <c r="C145" s="14"/>
      <c r="D145" s="2" t="s">
        <v>49</v>
      </c>
      <c r="E145" s="2" t="s">
        <v>34</v>
      </c>
      <c r="F145" s="11">
        <v>43654.0</v>
      </c>
      <c r="G145" s="7" t="s">
        <v>35</v>
      </c>
      <c r="H145" s="22">
        <v>17.0</v>
      </c>
      <c r="I145" s="34"/>
      <c r="J145" s="22">
        <v>17.0</v>
      </c>
      <c r="K145" s="13"/>
      <c r="M145" s="8" t="s">
        <v>36</v>
      </c>
      <c r="N145" s="14" t="s">
        <v>1440</v>
      </c>
      <c r="O145" s="22">
        <v>0.0</v>
      </c>
      <c r="P145" s="22" t="s">
        <v>61</v>
      </c>
      <c r="Q145" s="22">
        <v>0.0</v>
      </c>
      <c r="R145" s="22">
        <v>0.0</v>
      </c>
      <c r="S145" s="22">
        <v>0.0</v>
      </c>
      <c r="T145" s="22">
        <v>0.0</v>
      </c>
      <c r="U145" s="2">
        <v>1.0</v>
      </c>
      <c r="V145" s="2">
        <v>1.0</v>
      </c>
      <c r="W145" s="29" t="s">
        <v>1443</v>
      </c>
      <c r="X145" s="29" t="s">
        <v>1450</v>
      </c>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5"/>
    </row>
    <row r="146">
      <c r="A146" s="2" t="s">
        <v>69</v>
      </c>
      <c r="B146" s="14" t="s">
        <v>1456</v>
      </c>
      <c r="C146" s="14" t="s">
        <v>69</v>
      </c>
      <c r="D146" s="2" t="s">
        <v>60</v>
      </c>
      <c r="E146" s="2" t="s">
        <v>34</v>
      </c>
      <c r="F146" s="11">
        <v>43654.0</v>
      </c>
      <c r="G146" s="49"/>
      <c r="H146" s="27"/>
      <c r="I146" s="34"/>
      <c r="J146" s="27"/>
      <c r="K146" s="13"/>
      <c r="M146" s="8" t="s">
        <v>36</v>
      </c>
      <c r="N146" s="14" t="s">
        <v>38</v>
      </c>
      <c r="O146" s="22">
        <v>1.0</v>
      </c>
      <c r="P146" s="22" t="s">
        <v>61</v>
      </c>
      <c r="Q146" s="27"/>
      <c r="R146" s="27"/>
      <c r="S146" s="27"/>
      <c r="T146" s="27"/>
      <c r="U146" s="2">
        <v>1.0</v>
      </c>
      <c r="V146" s="2">
        <v>1.0</v>
      </c>
      <c r="W146" s="25" t="s">
        <v>1457</v>
      </c>
      <c r="X146" s="2"/>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c r="AY146" s="5"/>
    </row>
    <row r="147">
      <c r="A147" s="14" t="s">
        <v>1358</v>
      </c>
      <c r="B147" s="14"/>
      <c r="C147" s="14"/>
      <c r="D147" s="2" t="s">
        <v>49</v>
      </c>
      <c r="E147" s="2" t="s">
        <v>34</v>
      </c>
      <c r="F147" s="11">
        <v>43654.0</v>
      </c>
      <c r="G147" s="7" t="s">
        <v>166</v>
      </c>
      <c r="H147" s="22">
        <v>50.0</v>
      </c>
      <c r="I147" s="34"/>
      <c r="J147" s="22">
        <v>50.0</v>
      </c>
      <c r="K147" s="13"/>
      <c r="M147" s="8" t="s">
        <v>36</v>
      </c>
      <c r="N147" s="14" t="s">
        <v>1466</v>
      </c>
      <c r="O147" s="22">
        <v>0.0</v>
      </c>
      <c r="P147" s="22" t="s">
        <v>61</v>
      </c>
      <c r="Q147" s="22">
        <v>0.0</v>
      </c>
      <c r="R147" s="22">
        <v>0.0</v>
      </c>
      <c r="S147" s="22">
        <v>0.0</v>
      </c>
      <c r="T147" s="22">
        <v>0.0</v>
      </c>
      <c r="U147" s="2">
        <v>1.0</v>
      </c>
      <c r="V147" s="2">
        <v>1.0</v>
      </c>
      <c r="W147" s="25" t="s">
        <v>1468</v>
      </c>
      <c r="X147" s="25" t="s">
        <v>1473</v>
      </c>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c r="AY147" s="5"/>
    </row>
    <row r="148">
      <c r="A148" s="2" t="s">
        <v>1438</v>
      </c>
      <c r="B148" s="14" t="s">
        <v>1481</v>
      </c>
      <c r="C148" s="14"/>
      <c r="D148" s="2" t="s">
        <v>49</v>
      </c>
      <c r="E148" s="2" t="s">
        <v>34</v>
      </c>
      <c r="F148" s="11">
        <v>43655.0</v>
      </c>
      <c r="G148" s="7" t="s">
        <v>35</v>
      </c>
      <c r="H148" s="22">
        <v>19.0</v>
      </c>
      <c r="I148" s="34"/>
      <c r="J148" s="22">
        <v>19.0</v>
      </c>
      <c r="K148" s="13"/>
      <c r="M148" s="8" t="s">
        <v>36</v>
      </c>
      <c r="N148" s="14" t="s">
        <v>1440</v>
      </c>
      <c r="O148" s="22">
        <v>0.0</v>
      </c>
      <c r="P148" s="22" t="s">
        <v>61</v>
      </c>
      <c r="Q148" s="22">
        <v>0.0</v>
      </c>
      <c r="R148" s="22">
        <v>0.0</v>
      </c>
      <c r="S148" s="22">
        <v>0.0</v>
      </c>
      <c r="T148" s="22">
        <v>0.0</v>
      </c>
      <c r="U148" s="2">
        <v>1.0</v>
      </c>
      <c r="V148" s="2">
        <v>1.0</v>
      </c>
      <c r="W148" s="29" t="s">
        <v>1484</v>
      </c>
      <c r="X148" s="5"/>
      <c r="Y148" s="5"/>
      <c r="Z148" s="16"/>
      <c r="AA148" s="16"/>
      <c r="AB148" s="16"/>
      <c r="AC148" s="16"/>
      <c r="AD148" s="16"/>
      <c r="AE148" s="16"/>
      <c r="AF148" s="16"/>
      <c r="AG148" s="16"/>
      <c r="AH148" s="16"/>
      <c r="AI148" s="16"/>
      <c r="AJ148" s="16"/>
      <c r="AK148" s="16"/>
      <c r="AL148" s="16"/>
      <c r="AM148" s="16"/>
      <c r="AN148" s="16"/>
      <c r="AO148" s="16"/>
      <c r="AP148" s="16"/>
      <c r="AQ148" s="16"/>
      <c r="AR148" s="16"/>
      <c r="AS148" s="16"/>
      <c r="AT148" s="16"/>
      <c r="AU148" s="16"/>
      <c r="AV148" s="16"/>
      <c r="AW148" s="16"/>
      <c r="AX148" s="16"/>
      <c r="AY148" s="16"/>
    </row>
    <row r="149">
      <c r="A149" s="2" t="s">
        <v>69</v>
      </c>
      <c r="B149" s="14" t="s">
        <v>1105</v>
      </c>
      <c r="C149" s="14"/>
      <c r="D149" s="2" t="s">
        <v>60</v>
      </c>
      <c r="E149" s="2" t="s">
        <v>34</v>
      </c>
      <c r="F149" s="11">
        <v>43655.0</v>
      </c>
      <c r="G149" s="7" t="s">
        <v>566</v>
      </c>
      <c r="H149" s="22">
        <v>200.0</v>
      </c>
      <c r="I149" s="34"/>
      <c r="J149" s="22">
        <v>200.0</v>
      </c>
      <c r="K149" s="13"/>
      <c r="M149" s="8" t="s">
        <v>36</v>
      </c>
      <c r="N149" s="14" t="s">
        <v>72</v>
      </c>
      <c r="O149" s="22">
        <v>0.0</v>
      </c>
      <c r="P149" s="22" t="s">
        <v>61</v>
      </c>
      <c r="Q149" s="27"/>
      <c r="R149" s="27"/>
      <c r="S149" s="27"/>
      <c r="T149" s="27"/>
      <c r="U149" s="2">
        <v>1.0</v>
      </c>
      <c r="V149" s="2">
        <v>1.0</v>
      </c>
      <c r="W149" s="25" t="s">
        <v>1493</v>
      </c>
      <c r="X149" s="5"/>
      <c r="Y149" s="5"/>
      <c r="Z149" s="16"/>
      <c r="AA149" s="16"/>
      <c r="AB149" s="16"/>
      <c r="AC149" s="16"/>
      <c r="AD149" s="16"/>
      <c r="AE149" s="16"/>
      <c r="AF149" s="16"/>
      <c r="AG149" s="16"/>
      <c r="AH149" s="16"/>
      <c r="AI149" s="16"/>
      <c r="AJ149" s="16"/>
      <c r="AK149" s="16"/>
      <c r="AL149" s="16"/>
      <c r="AM149" s="16"/>
      <c r="AN149" s="16"/>
      <c r="AO149" s="16"/>
      <c r="AP149" s="16"/>
      <c r="AQ149" s="16"/>
      <c r="AR149" s="16"/>
      <c r="AS149" s="16"/>
      <c r="AT149" s="16"/>
      <c r="AU149" s="16"/>
      <c r="AV149" s="16"/>
      <c r="AW149" s="16"/>
      <c r="AX149" s="16"/>
      <c r="AY149" s="16"/>
    </row>
    <row r="150">
      <c r="A150" s="2" t="s">
        <v>1497</v>
      </c>
      <c r="B150" s="2" t="s">
        <v>1498</v>
      </c>
      <c r="C150" s="2"/>
      <c r="D150" s="2" t="s">
        <v>152</v>
      </c>
      <c r="E150" s="2" t="s">
        <v>34</v>
      </c>
      <c r="F150" s="11">
        <v>43655.0</v>
      </c>
      <c r="G150" s="7" t="s">
        <v>881</v>
      </c>
      <c r="H150" s="22">
        <v>20.0</v>
      </c>
      <c r="I150" s="34"/>
      <c r="J150" s="22">
        <v>20.0</v>
      </c>
      <c r="K150" s="13"/>
      <c r="M150" s="8" t="s">
        <v>36</v>
      </c>
      <c r="N150" s="14" t="s">
        <v>1500</v>
      </c>
      <c r="O150" s="22">
        <v>0.0</v>
      </c>
      <c r="P150" s="22" t="s">
        <v>61</v>
      </c>
      <c r="Q150" s="27"/>
      <c r="R150" s="27"/>
      <c r="S150" s="27"/>
      <c r="T150" s="27"/>
      <c r="U150" s="2">
        <v>1.0</v>
      </c>
      <c r="V150" s="2">
        <v>1.0</v>
      </c>
      <c r="W150" s="25" t="s">
        <v>1503</v>
      </c>
      <c r="X150" s="5"/>
      <c r="Y150" s="5"/>
      <c r="Z150" s="16"/>
      <c r="AA150" s="16"/>
      <c r="AB150" s="16"/>
      <c r="AC150" s="16"/>
      <c r="AD150" s="16"/>
      <c r="AE150" s="16"/>
      <c r="AF150" s="16"/>
      <c r="AG150" s="16"/>
      <c r="AH150" s="16"/>
      <c r="AI150" s="16"/>
      <c r="AJ150" s="16"/>
      <c r="AK150" s="16"/>
      <c r="AL150" s="16"/>
      <c r="AM150" s="16"/>
      <c r="AN150" s="16"/>
      <c r="AO150" s="16"/>
      <c r="AP150" s="16"/>
      <c r="AQ150" s="16"/>
      <c r="AR150" s="16"/>
      <c r="AS150" s="16"/>
      <c r="AT150" s="16"/>
      <c r="AU150" s="16"/>
      <c r="AV150" s="16"/>
      <c r="AW150" s="16"/>
      <c r="AX150" s="16"/>
      <c r="AY150" s="16"/>
    </row>
    <row r="151">
      <c r="A151" s="2" t="s">
        <v>1508</v>
      </c>
      <c r="B151" s="2" t="s">
        <v>1509</v>
      </c>
      <c r="C151" s="2"/>
      <c r="D151" s="2" t="s">
        <v>321</v>
      </c>
      <c r="E151" s="2" t="s">
        <v>34</v>
      </c>
      <c r="F151" s="11">
        <v>43655.0</v>
      </c>
      <c r="G151" s="49"/>
      <c r="H151" s="27"/>
      <c r="I151" s="34"/>
      <c r="J151" s="27"/>
      <c r="K151" s="13"/>
      <c r="M151" s="8" t="s">
        <v>36</v>
      </c>
      <c r="N151" s="14" t="s">
        <v>38</v>
      </c>
      <c r="O151" s="22">
        <v>1.0</v>
      </c>
      <c r="P151" s="22" t="s">
        <v>43</v>
      </c>
      <c r="Q151" s="27"/>
      <c r="R151" s="27"/>
      <c r="S151" s="27"/>
      <c r="T151" s="27"/>
      <c r="U151" s="2">
        <v>1.0</v>
      </c>
      <c r="V151" s="2">
        <v>1.0</v>
      </c>
      <c r="W151" s="25" t="s">
        <v>1512</v>
      </c>
      <c r="X151" s="29" t="s">
        <v>1519</v>
      </c>
      <c r="Y151" s="5"/>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row>
    <row r="152">
      <c r="A152" s="2" t="s">
        <v>78</v>
      </c>
      <c r="B152" s="2" t="s">
        <v>1523</v>
      </c>
      <c r="C152" s="2" t="s">
        <v>80</v>
      </c>
      <c r="D152" s="2" t="s">
        <v>80</v>
      </c>
      <c r="E152" s="2" t="s">
        <v>34</v>
      </c>
      <c r="F152" s="11">
        <v>43655.0</v>
      </c>
      <c r="G152" s="49"/>
      <c r="H152" s="27"/>
      <c r="I152" s="34"/>
      <c r="J152" s="27"/>
      <c r="K152" s="5"/>
      <c r="L152" s="5"/>
      <c r="M152" s="8" t="s">
        <v>280</v>
      </c>
      <c r="N152" s="14" t="s">
        <v>38</v>
      </c>
      <c r="O152" s="22">
        <v>1.0</v>
      </c>
      <c r="P152" s="22" t="s">
        <v>61</v>
      </c>
      <c r="Q152" s="22">
        <v>18.0</v>
      </c>
      <c r="R152" s="22">
        <v>0.0</v>
      </c>
      <c r="S152" s="22">
        <v>0.0</v>
      </c>
      <c r="T152" s="22">
        <v>0.0</v>
      </c>
      <c r="U152" s="2">
        <v>1.0</v>
      </c>
      <c r="V152" s="2">
        <v>1.0</v>
      </c>
      <c r="W152" s="25" t="s">
        <v>1525</v>
      </c>
      <c r="X152" s="5"/>
      <c r="Y152" s="5"/>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row>
    <row r="153">
      <c r="A153" s="2" t="s">
        <v>847</v>
      </c>
      <c r="B153" s="2" t="s">
        <v>418</v>
      </c>
      <c r="C153" s="2"/>
      <c r="D153" s="2" t="s">
        <v>52</v>
      </c>
      <c r="E153" s="2" t="s">
        <v>34</v>
      </c>
      <c r="F153" s="11">
        <v>43655.0</v>
      </c>
      <c r="G153" s="49"/>
      <c r="H153" s="27"/>
      <c r="I153" s="34"/>
      <c r="J153" s="27"/>
      <c r="K153" s="5"/>
      <c r="L153" s="5"/>
      <c r="M153" s="8" t="s">
        <v>1538</v>
      </c>
      <c r="N153" s="14" t="s">
        <v>1539</v>
      </c>
      <c r="O153" s="22">
        <v>0.0</v>
      </c>
      <c r="P153" s="22" t="s">
        <v>61</v>
      </c>
      <c r="Q153" s="22">
        <v>0.0</v>
      </c>
      <c r="R153" s="22">
        <v>0.0</v>
      </c>
      <c r="S153" s="22">
        <v>0.0</v>
      </c>
      <c r="T153" s="22">
        <v>0.0</v>
      </c>
      <c r="U153" s="2">
        <v>1.0</v>
      </c>
      <c r="V153" s="2">
        <v>1.0</v>
      </c>
      <c r="W153" s="29" t="s">
        <v>1543</v>
      </c>
      <c r="X153" s="5"/>
      <c r="Y153" s="5"/>
      <c r="Z153" s="16"/>
      <c r="AA153" s="16"/>
      <c r="AB153" s="16"/>
      <c r="AC153" s="16"/>
      <c r="AD153" s="16"/>
      <c r="AE153" s="16"/>
      <c r="AF153" s="16"/>
      <c r="AG153" s="16"/>
      <c r="AH153" s="16"/>
      <c r="AI153" s="16"/>
      <c r="AJ153" s="16"/>
      <c r="AK153" s="16"/>
      <c r="AL153" s="16"/>
      <c r="AM153" s="16"/>
      <c r="AN153" s="16"/>
      <c r="AO153" s="16"/>
      <c r="AP153" s="16"/>
      <c r="AQ153" s="16"/>
      <c r="AR153" s="16"/>
      <c r="AS153" s="16"/>
      <c r="AT153" s="16"/>
      <c r="AU153" s="16"/>
      <c r="AV153" s="16"/>
      <c r="AW153" s="16"/>
      <c r="AX153" s="16"/>
      <c r="AY153" s="16"/>
    </row>
    <row r="154">
      <c r="A154" s="2" t="s">
        <v>37</v>
      </c>
      <c r="B154" s="2" t="s">
        <v>1550</v>
      </c>
      <c r="C154" s="2"/>
      <c r="D154" s="2" t="s">
        <v>40</v>
      </c>
      <c r="E154" s="2" t="s">
        <v>34</v>
      </c>
      <c r="F154" s="11">
        <v>43656.0</v>
      </c>
      <c r="G154" s="49"/>
      <c r="H154" s="27"/>
      <c r="I154" s="34"/>
      <c r="J154" s="27"/>
      <c r="K154" s="5"/>
      <c r="L154" s="5"/>
      <c r="M154" s="14" t="s">
        <v>1551</v>
      </c>
      <c r="N154" s="14" t="s">
        <v>1552</v>
      </c>
      <c r="O154" s="22">
        <v>0.0</v>
      </c>
      <c r="P154" s="22" t="s">
        <v>61</v>
      </c>
      <c r="Q154" s="22">
        <v>6.0</v>
      </c>
      <c r="R154" s="22">
        <v>0.0</v>
      </c>
      <c r="S154" s="22">
        <v>0.0</v>
      </c>
      <c r="T154" s="22">
        <v>0.0</v>
      </c>
      <c r="U154" s="2">
        <v>1.0</v>
      </c>
      <c r="V154" s="2">
        <v>1.0</v>
      </c>
      <c r="W154" s="25" t="s">
        <v>1554</v>
      </c>
      <c r="X154" s="5"/>
      <c r="Y154" s="14"/>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row>
    <row r="155">
      <c r="A155" s="2" t="s">
        <v>58</v>
      </c>
      <c r="B155" s="2" t="s">
        <v>1557</v>
      </c>
      <c r="C155" s="2"/>
      <c r="D155" s="2" t="s">
        <v>60</v>
      </c>
      <c r="E155" s="2" t="s">
        <v>34</v>
      </c>
      <c r="F155" s="11">
        <v>43657.0</v>
      </c>
      <c r="G155" s="49"/>
      <c r="H155" s="27"/>
      <c r="I155" s="34"/>
      <c r="J155" s="27"/>
      <c r="K155" s="5"/>
      <c r="L155" s="5"/>
      <c r="M155" s="8" t="s">
        <v>36</v>
      </c>
      <c r="N155" s="7" t="s">
        <v>1558</v>
      </c>
      <c r="O155" s="22">
        <v>1.0</v>
      </c>
      <c r="P155" s="22" t="s">
        <v>61</v>
      </c>
      <c r="Q155" s="27"/>
      <c r="R155" s="27"/>
      <c r="S155" s="27"/>
      <c r="T155" s="27"/>
      <c r="U155" s="2"/>
      <c r="V155" s="2">
        <v>1.0</v>
      </c>
      <c r="W155" s="25" t="s">
        <v>1559</v>
      </c>
      <c r="X155" s="14"/>
      <c r="Y155" s="14"/>
      <c r="Z155" s="39"/>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row>
    <row r="156">
      <c r="A156" s="39" t="s">
        <v>1567</v>
      </c>
      <c r="B156" s="39" t="s">
        <v>1568</v>
      </c>
      <c r="C156" s="39"/>
      <c r="D156" s="39" t="s">
        <v>1144</v>
      </c>
      <c r="E156" s="39" t="s">
        <v>34</v>
      </c>
      <c r="F156" s="93">
        <v>43657.0</v>
      </c>
      <c r="G156" s="24">
        <v>12.0</v>
      </c>
      <c r="H156" s="39">
        <v>12.0</v>
      </c>
      <c r="I156" s="42"/>
      <c r="J156" s="39">
        <v>12.0</v>
      </c>
      <c r="K156" s="39"/>
      <c r="L156" s="42"/>
      <c r="M156" s="39" t="s">
        <v>1572</v>
      </c>
      <c r="N156" s="39" t="s">
        <v>1573</v>
      </c>
      <c r="O156" s="39">
        <v>0.0</v>
      </c>
      <c r="P156" s="39" t="s">
        <v>61</v>
      </c>
      <c r="Q156" s="39">
        <v>0.0</v>
      </c>
      <c r="R156" s="39">
        <v>0.0</v>
      </c>
      <c r="S156" s="39">
        <v>0.0</v>
      </c>
      <c r="T156" s="39">
        <v>0.0</v>
      </c>
      <c r="U156" s="39">
        <v>1.0</v>
      </c>
      <c r="V156" s="39">
        <v>1.0</v>
      </c>
      <c r="W156" s="43" t="s">
        <v>1575</v>
      </c>
      <c r="Y156" s="14"/>
      <c r="Z156" s="16"/>
      <c r="AA156" s="16"/>
      <c r="AB156" s="16"/>
      <c r="AC156" s="16"/>
      <c r="AD156" s="16"/>
      <c r="AE156" s="16"/>
      <c r="AF156" s="16"/>
      <c r="AG156" s="16"/>
      <c r="AH156" s="16"/>
      <c r="AI156" s="16"/>
      <c r="AJ156" s="16"/>
      <c r="AK156" s="16"/>
      <c r="AL156" s="16"/>
      <c r="AM156" s="16"/>
      <c r="AN156" s="16"/>
      <c r="AO156" s="16"/>
      <c r="AP156" s="16"/>
      <c r="AQ156" s="16"/>
      <c r="AR156" s="16"/>
      <c r="AS156" s="16"/>
      <c r="AT156" s="16"/>
      <c r="AU156" s="16"/>
      <c r="AV156" s="16"/>
      <c r="AW156" s="16"/>
      <c r="AX156" s="16"/>
      <c r="AY156" s="16"/>
    </row>
    <row r="157">
      <c r="A157" s="2" t="s">
        <v>233</v>
      </c>
      <c r="B157" s="2" t="s">
        <v>1582</v>
      </c>
      <c r="C157" s="2"/>
      <c r="D157" s="2" t="s">
        <v>52</v>
      </c>
      <c r="E157" s="2" t="s">
        <v>34</v>
      </c>
      <c r="F157" s="11">
        <v>43657.0</v>
      </c>
      <c r="G157" s="49"/>
      <c r="H157" s="27" t="str">
        <f>H619</f>
        <v/>
      </c>
      <c r="I157" s="34"/>
      <c r="J157" s="27" t="str">
        <f>J619</f>
        <v/>
      </c>
      <c r="K157" s="5"/>
      <c r="L157" s="5"/>
      <c r="M157" s="8" t="s">
        <v>36</v>
      </c>
      <c r="N157" s="7" t="s">
        <v>1587</v>
      </c>
      <c r="O157" s="22">
        <v>0.0</v>
      </c>
      <c r="P157" s="22" t="s">
        <v>61</v>
      </c>
      <c r="Q157" s="27"/>
      <c r="R157" s="27"/>
      <c r="S157" s="27"/>
      <c r="T157" s="27"/>
      <c r="U157" s="2">
        <v>1.0</v>
      </c>
      <c r="V157" s="2">
        <v>1.0</v>
      </c>
      <c r="W157" s="25" t="s">
        <v>1589</v>
      </c>
      <c r="X157" s="14"/>
      <c r="Y157" s="14"/>
      <c r="Z157" s="42"/>
      <c r="AA157" s="42"/>
      <c r="AB157" s="42"/>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row>
    <row r="158">
      <c r="A158" s="14" t="s">
        <v>69</v>
      </c>
      <c r="B158" s="14" t="s">
        <v>1595</v>
      </c>
      <c r="C158" s="14"/>
      <c r="D158" s="14" t="s">
        <v>60</v>
      </c>
      <c r="E158" s="2" t="s">
        <v>34</v>
      </c>
      <c r="F158" s="11">
        <v>43657.0</v>
      </c>
      <c r="G158" s="26" t="s">
        <v>566</v>
      </c>
      <c r="H158" s="14">
        <v>200.0</v>
      </c>
      <c r="I158" s="14"/>
      <c r="J158" s="14">
        <v>200.0</v>
      </c>
      <c r="K158" s="14"/>
      <c r="L158" s="14"/>
      <c r="M158" s="14" t="s">
        <v>1599</v>
      </c>
      <c r="N158" s="14" t="s">
        <v>1600</v>
      </c>
      <c r="O158" s="14">
        <v>0.0</v>
      </c>
      <c r="P158" s="22" t="s">
        <v>61</v>
      </c>
      <c r="Q158" s="14">
        <v>0.0</v>
      </c>
      <c r="R158" s="14">
        <v>0.0</v>
      </c>
      <c r="S158" s="14">
        <v>0.0</v>
      </c>
      <c r="T158" s="14">
        <v>0.0</v>
      </c>
      <c r="U158" s="2">
        <v>1.0</v>
      </c>
      <c r="V158" s="2">
        <v>1.0</v>
      </c>
      <c r="W158" s="29" t="s">
        <v>1605</v>
      </c>
      <c r="X158" s="14"/>
      <c r="Y158" s="14"/>
      <c r="Z158" s="16"/>
      <c r="AA158" s="16"/>
      <c r="AB158" s="16"/>
      <c r="AC158" s="16"/>
      <c r="AD158" s="16"/>
      <c r="AE158" s="16"/>
      <c r="AF158" s="16"/>
      <c r="AG158" s="16"/>
      <c r="AH158" s="16"/>
      <c r="AI158" s="16"/>
      <c r="AJ158" s="16"/>
      <c r="AK158" s="16"/>
      <c r="AL158" s="16"/>
      <c r="AM158" s="16"/>
      <c r="AN158" s="16"/>
      <c r="AO158" s="16"/>
      <c r="AP158" s="16"/>
      <c r="AQ158" s="16"/>
      <c r="AR158" s="16"/>
      <c r="AS158" s="16"/>
      <c r="AT158" s="16"/>
      <c r="AU158" s="16"/>
      <c r="AV158" s="16"/>
      <c r="AW158" s="16"/>
      <c r="AX158" s="16"/>
      <c r="AY158" s="16"/>
    </row>
    <row r="159">
      <c r="A159" s="14" t="s">
        <v>69</v>
      </c>
      <c r="B159" s="14" t="s">
        <v>1613</v>
      </c>
      <c r="C159" s="16"/>
      <c r="D159" s="14" t="s">
        <v>60</v>
      </c>
      <c r="E159" s="14" t="s">
        <v>34</v>
      </c>
      <c r="F159" s="11">
        <v>43657.0</v>
      </c>
      <c r="G159" s="95" t="s">
        <v>35</v>
      </c>
      <c r="H159" s="95">
        <v>15.0</v>
      </c>
      <c r="I159" s="67"/>
      <c r="J159" s="95">
        <v>15.0</v>
      </c>
      <c r="K159" s="16"/>
      <c r="L159" s="16"/>
      <c r="M159" s="26" t="s">
        <v>36</v>
      </c>
      <c r="N159" s="26" t="s">
        <v>1615</v>
      </c>
      <c r="O159" s="14">
        <v>0.0</v>
      </c>
      <c r="P159" s="14" t="s">
        <v>1137</v>
      </c>
      <c r="Q159" s="14">
        <v>0.0</v>
      </c>
      <c r="R159" s="16"/>
      <c r="S159" s="16"/>
      <c r="T159" s="16"/>
      <c r="U159" s="16"/>
      <c r="V159" s="14">
        <v>1.0</v>
      </c>
      <c r="W159" s="68" t="s">
        <v>1616</v>
      </c>
      <c r="X159" s="16"/>
      <c r="AA159" s="16"/>
      <c r="AB159" s="16"/>
      <c r="AD159" s="16"/>
      <c r="AE159" s="16"/>
      <c r="AF159" s="16"/>
      <c r="AG159" s="16"/>
      <c r="AH159" s="16"/>
      <c r="AI159" s="16"/>
      <c r="AJ159" s="16"/>
      <c r="AK159" s="16"/>
      <c r="AL159" s="16"/>
      <c r="AM159" s="16"/>
      <c r="AN159" s="16"/>
      <c r="AO159" s="16"/>
      <c r="AP159" s="16"/>
      <c r="AQ159" s="16"/>
      <c r="AR159" s="16"/>
      <c r="AS159" s="16"/>
      <c r="AT159" s="16"/>
      <c r="AU159" s="16"/>
      <c r="AV159" s="16"/>
      <c r="AW159" s="16"/>
      <c r="AX159" s="16"/>
      <c r="AY159" s="16"/>
    </row>
    <row r="160">
      <c r="A160" s="14" t="s">
        <v>561</v>
      </c>
      <c r="B160" s="14" t="s">
        <v>1629</v>
      </c>
      <c r="C160" s="14"/>
      <c r="D160" s="14" t="s">
        <v>52</v>
      </c>
      <c r="E160" s="2" t="s">
        <v>34</v>
      </c>
      <c r="F160" s="11">
        <v>43657.0</v>
      </c>
      <c r="G160" s="26"/>
      <c r="H160" s="14"/>
      <c r="I160" s="14"/>
      <c r="J160" s="14"/>
      <c r="K160" s="14"/>
      <c r="L160" s="14"/>
      <c r="M160" s="8" t="s">
        <v>36</v>
      </c>
      <c r="N160" s="14" t="s">
        <v>1631</v>
      </c>
      <c r="O160" s="14">
        <v>1.0</v>
      </c>
      <c r="P160" s="22" t="s">
        <v>61</v>
      </c>
      <c r="Q160" s="14"/>
      <c r="R160" s="14"/>
      <c r="S160" s="14"/>
      <c r="T160" s="14"/>
      <c r="U160" s="2">
        <v>1.0</v>
      </c>
      <c r="V160" s="2">
        <v>1.0</v>
      </c>
      <c r="W160" s="29" t="s">
        <v>1633</v>
      </c>
      <c r="X160" s="29" t="s">
        <v>1637</v>
      </c>
      <c r="Y160" s="14"/>
      <c r="Z160" s="42"/>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row>
    <row r="161">
      <c r="A161" s="14" t="s">
        <v>885</v>
      </c>
      <c r="B161" s="14" t="s">
        <v>848</v>
      </c>
      <c r="C161" s="14"/>
      <c r="D161" s="14" t="s">
        <v>146</v>
      </c>
      <c r="E161" s="2" t="s">
        <v>34</v>
      </c>
      <c r="F161" s="11">
        <v>43657.0</v>
      </c>
      <c r="G161" s="26"/>
      <c r="H161" s="14"/>
      <c r="I161" s="14"/>
      <c r="J161" s="14"/>
      <c r="K161" s="14"/>
      <c r="L161" s="14"/>
      <c r="M161" s="8" t="s">
        <v>36</v>
      </c>
      <c r="N161" s="14" t="s">
        <v>1643</v>
      </c>
      <c r="O161" s="14">
        <v>1.0</v>
      </c>
      <c r="P161" s="22" t="s">
        <v>61</v>
      </c>
      <c r="Q161" s="14">
        <v>0.0</v>
      </c>
      <c r="R161" s="14">
        <v>0.0</v>
      </c>
      <c r="S161" s="14">
        <v>0.0</v>
      </c>
      <c r="T161" s="14">
        <v>0.0</v>
      </c>
      <c r="U161" s="2">
        <v>1.0</v>
      </c>
      <c r="V161" s="2">
        <v>1.0</v>
      </c>
      <c r="W161" s="29" t="s">
        <v>1645</v>
      </c>
      <c r="X161" s="29" t="s">
        <v>1653</v>
      </c>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row>
    <row r="162">
      <c r="A162" s="14" t="s">
        <v>885</v>
      </c>
      <c r="B162" s="14" t="s">
        <v>1661</v>
      </c>
      <c r="C162" s="14"/>
      <c r="D162" s="14" t="s">
        <v>146</v>
      </c>
      <c r="E162" s="2" t="s">
        <v>34</v>
      </c>
      <c r="F162" s="11">
        <v>43657.0</v>
      </c>
      <c r="G162" s="26"/>
      <c r="H162" s="14"/>
      <c r="I162" s="14"/>
      <c r="J162" s="14"/>
      <c r="K162" s="14"/>
      <c r="L162" s="14"/>
      <c r="M162" s="14" t="s">
        <v>1663</v>
      </c>
      <c r="N162" s="14" t="s">
        <v>1664</v>
      </c>
      <c r="O162" s="14">
        <v>1.0</v>
      </c>
      <c r="P162" s="22" t="s">
        <v>61</v>
      </c>
      <c r="Q162" s="14"/>
      <c r="R162" s="14"/>
      <c r="S162" s="14"/>
      <c r="T162" s="14"/>
      <c r="U162" s="2">
        <v>0.0</v>
      </c>
      <c r="V162" s="2">
        <v>1.0</v>
      </c>
      <c r="W162" s="29" t="s">
        <v>1645</v>
      </c>
      <c r="X162" s="39"/>
      <c r="Y162" s="42"/>
      <c r="Z162" s="14" t="s">
        <v>1669</v>
      </c>
      <c r="AA162" s="16"/>
      <c r="AB162" s="16"/>
      <c r="AC162" s="16"/>
      <c r="AD162" s="16"/>
      <c r="AE162" s="16"/>
      <c r="AF162" s="16"/>
      <c r="AG162" s="16"/>
      <c r="AH162" s="16"/>
      <c r="AI162" s="16"/>
      <c r="AJ162" s="16"/>
      <c r="AK162" s="16"/>
      <c r="AL162" s="16"/>
      <c r="AM162" s="16"/>
      <c r="AN162" s="16"/>
      <c r="AO162" s="16"/>
      <c r="AP162" s="16"/>
      <c r="AQ162" s="16"/>
      <c r="AR162" s="16"/>
      <c r="AS162" s="16"/>
      <c r="AT162" s="16"/>
      <c r="AU162" s="16"/>
      <c r="AV162" s="16"/>
      <c r="AW162" s="16"/>
      <c r="AX162" s="16"/>
      <c r="AY162" s="16"/>
    </row>
    <row r="163">
      <c r="A163" s="14" t="s">
        <v>885</v>
      </c>
      <c r="B163" s="14" t="s">
        <v>1671</v>
      </c>
      <c r="C163" s="14"/>
      <c r="D163" s="14" t="s">
        <v>146</v>
      </c>
      <c r="E163" s="2" t="s">
        <v>34</v>
      </c>
      <c r="F163" s="11">
        <v>43657.0</v>
      </c>
      <c r="G163" s="26" t="s">
        <v>1672</v>
      </c>
      <c r="H163" s="14">
        <v>105.0</v>
      </c>
      <c r="I163" s="14"/>
      <c r="J163" s="14">
        <v>105.0</v>
      </c>
      <c r="K163" s="14"/>
      <c r="L163" s="14"/>
      <c r="M163" s="8" t="s">
        <v>36</v>
      </c>
      <c r="N163" s="14" t="s">
        <v>1558</v>
      </c>
      <c r="O163" s="14">
        <v>1.0</v>
      </c>
      <c r="P163" s="22" t="s">
        <v>61</v>
      </c>
      <c r="Q163" s="14"/>
      <c r="R163" s="14"/>
      <c r="S163" s="14"/>
      <c r="T163" s="14"/>
      <c r="U163" s="2">
        <v>0.0</v>
      </c>
      <c r="V163" s="2">
        <v>1.0</v>
      </c>
      <c r="W163" s="29" t="s">
        <v>1645</v>
      </c>
      <c r="X163" s="44" t="s">
        <v>1080</v>
      </c>
      <c r="Y163" s="42"/>
      <c r="Z163" s="16"/>
      <c r="AA163" s="16"/>
      <c r="AB163" s="16"/>
      <c r="AC163" s="16"/>
      <c r="AD163" s="16"/>
      <c r="AE163" s="16"/>
      <c r="AF163" s="16"/>
      <c r="AG163" s="16"/>
      <c r="AH163" s="16"/>
      <c r="AI163" s="16"/>
      <c r="AJ163" s="16"/>
      <c r="AK163" s="16"/>
      <c r="AL163" s="16"/>
      <c r="AM163" s="16"/>
      <c r="AN163" s="16"/>
      <c r="AO163" s="16"/>
      <c r="AP163" s="16"/>
      <c r="AQ163" s="16"/>
      <c r="AR163" s="16"/>
      <c r="AS163" s="16"/>
      <c r="AT163" s="16"/>
      <c r="AU163" s="16"/>
      <c r="AV163" s="16"/>
      <c r="AW163" s="16"/>
      <c r="AX163" s="16"/>
      <c r="AY163" s="16"/>
    </row>
    <row r="164">
      <c r="A164" s="39" t="s">
        <v>1680</v>
      </c>
      <c r="B164" s="39" t="s">
        <v>1681</v>
      </c>
      <c r="C164" s="39"/>
      <c r="D164" s="39" t="s">
        <v>184</v>
      </c>
      <c r="E164" s="39" t="s">
        <v>34</v>
      </c>
      <c r="F164" s="93">
        <v>43658.0</v>
      </c>
      <c r="G164" s="24" t="s">
        <v>44</v>
      </c>
      <c r="H164" s="39">
        <v>1.0</v>
      </c>
      <c r="I164" s="42"/>
      <c r="J164" s="39">
        <v>1.0</v>
      </c>
      <c r="K164" s="39"/>
      <c r="L164" s="42"/>
      <c r="M164" s="39" t="s">
        <v>36</v>
      </c>
      <c r="N164" s="39" t="s">
        <v>1684</v>
      </c>
      <c r="O164" s="39">
        <v>2.0</v>
      </c>
      <c r="P164" s="39" t="s">
        <v>216</v>
      </c>
      <c r="Q164" s="42"/>
      <c r="R164" s="42"/>
      <c r="S164" s="42"/>
      <c r="T164" s="42"/>
      <c r="U164" s="39">
        <v>0.0</v>
      </c>
      <c r="V164" s="39">
        <v>1.0</v>
      </c>
      <c r="W164" s="43" t="s">
        <v>1685</v>
      </c>
      <c r="Y164" s="14"/>
      <c r="Z164" s="16"/>
      <c r="AA164" s="16"/>
      <c r="AB164" s="16"/>
      <c r="AC164" s="16"/>
      <c r="AD164" s="16"/>
      <c r="AE164" s="16"/>
      <c r="AF164" s="16"/>
      <c r="AG164" s="16"/>
      <c r="AH164" s="16"/>
      <c r="AI164" s="16"/>
      <c r="AJ164" s="16"/>
      <c r="AK164" s="16"/>
      <c r="AL164" s="16"/>
      <c r="AM164" s="16"/>
      <c r="AN164" s="16"/>
      <c r="AO164" s="16"/>
      <c r="AP164" s="16"/>
      <c r="AQ164" s="16"/>
      <c r="AR164" s="16"/>
      <c r="AS164" s="16"/>
      <c r="AT164" s="16"/>
      <c r="AU164" s="16"/>
      <c r="AV164" s="16"/>
      <c r="AW164" s="16"/>
      <c r="AX164" s="16"/>
      <c r="AY164" s="16"/>
    </row>
    <row r="165">
      <c r="A165" s="39" t="s">
        <v>1056</v>
      </c>
      <c r="B165" s="44" t="s">
        <v>1057</v>
      </c>
      <c r="C165" s="24"/>
      <c r="D165" s="39" t="s">
        <v>33</v>
      </c>
      <c r="E165" s="2" t="s">
        <v>34</v>
      </c>
      <c r="F165" s="93">
        <v>43658.0</v>
      </c>
      <c r="G165" s="39" t="s">
        <v>1698</v>
      </c>
      <c r="H165" s="39">
        <v>9.0</v>
      </c>
      <c r="I165" s="42"/>
      <c r="J165" s="39">
        <v>9.0</v>
      </c>
      <c r="K165" s="42"/>
      <c r="L165" s="42"/>
      <c r="M165" s="39" t="s">
        <v>36</v>
      </c>
      <c r="N165" s="39" t="s">
        <v>1684</v>
      </c>
      <c r="O165" s="39">
        <v>2.0</v>
      </c>
      <c r="P165" s="39" t="s">
        <v>216</v>
      </c>
      <c r="Q165" s="39">
        <v>0.0</v>
      </c>
      <c r="R165" s="39">
        <v>0.0</v>
      </c>
      <c r="S165" s="39">
        <v>0.0</v>
      </c>
      <c r="T165" s="39">
        <v>0.0</v>
      </c>
      <c r="U165" s="39">
        <v>1.0</v>
      </c>
      <c r="V165" s="39">
        <v>1.0</v>
      </c>
      <c r="W165" s="43" t="s">
        <v>1074</v>
      </c>
      <c r="X165" s="29" t="s">
        <v>1707</v>
      </c>
      <c r="Y165" s="42"/>
      <c r="Z165" s="16"/>
      <c r="AA165" s="16"/>
      <c r="AB165" s="16"/>
      <c r="AC165" s="16"/>
      <c r="AD165" s="16"/>
      <c r="AE165" s="16"/>
      <c r="AF165" s="16"/>
      <c r="AG165" s="16"/>
      <c r="AH165" s="16"/>
      <c r="AI165" s="16"/>
      <c r="AJ165" s="16"/>
      <c r="AK165" s="16"/>
      <c r="AL165" s="16"/>
      <c r="AM165" s="16"/>
      <c r="AN165" s="16"/>
      <c r="AO165" s="16"/>
      <c r="AP165" s="16"/>
      <c r="AQ165" s="16"/>
      <c r="AR165" s="16"/>
      <c r="AS165" s="16"/>
      <c r="AT165" s="16"/>
      <c r="AU165" s="16"/>
      <c r="AV165" s="16"/>
      <c r="AW165" s="16"/>
      <c r="AX165" s="16"/>
      <c r="AY165" s="16"/>
    </row>
    <row r="166">
      <c r="A166" s="14" t="s">
        <v>1719</v>
      </c>
      <c r="B166" s="14"/>
      <c r="C166" s="16"/>
      <c r="D166" s="14" t="s">
        <v>711</v>
      </c>
      <c r="E166" s="14" t="s">
        <v>34</v>
      </c>
      <c r="F166" s="11">
        <v>43658.0</v>
      </c>
      <c r="G166" s="26" t="s">
        <v>378</v>
      </c>
      <c r="H166" s="14">
        <v>100.0</v>
      </c>
      <c r="I166" s="16"/>
      <c r="J166" s="14">
        <v>100.0</v>
      </c>
      <c r="K166" s="16"/>
      <c r="L166" s="16"/>
      <c r="M166" s="26" t="s">
        <v>36</v>
      </c>
      <c r="N166" s="50" t="s">
        <v>1720</v>
      </c>
      <c r="O166" s="14">
        <v>0.0</v>
      </c>
      <c r="P166" s="14" t="s">
        <v>61</v>
      </c>
      <c r="Q166" s="14">
        <v>0.0</v>
      </c>
      <c r="R166" s="14">
        <v>0.0</v>
      </c>
      <c r="S166" s="14">
        <v>0.0</v>
      </c>
      <c r="T166" s="14">
        <v>0.0</v>
      </c>
      <c r="U166" s="14">
        <v>1.0</v>
      </c>
      <c r="V166" s="14">
        <v>1.0</v>
      </c>
      <c r="W166" s="51" t="s">
        <v>1722</v>
      </c>
      <c r="X166" s="16"/>
      <c r="Y166" s="16"/>
      <c r="Z166" s="42"/>
      <c r="AA166" s="39"/>
      <c r="AB166" s="39"/>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row>
    <row r="167">
      <c r="A167" s="39" t="s">
        <v>1728</v>
      </c>
      <c r="D167" s="39" t="s">
        <v>144</v>
      </c>
      <c r="E167" s="39" t="s">
        <v>34</v>
      </c>
      <c r="F167" s="93">
        <v>43658.0</v>
      </c>
      <c r="G167" s="39" t="s">
        <v>1730</v>
      </c>
      <c r="H167" s="39">
        <v>6.0</v>
      </c>
      <c r="I167" s="42"/>
      <c r="J167" s="39">
        <v>6.0</v>
      </c>
      <c r="K167" s="42"/>
      <c r="L167" s="42"/>
      <c r="M167" s="39" t="s">
        <v>36</v>
      </c>
      <c r="N167" s="39" t="s">
        <v>1684</v>
      </c>
      <c r="O167" s="39">
        <v>2.0</v>
      </c>
      <c r="P167" s="39" t="s">
        <v>216</v>
      </c>
      <c r="Q167" s="42"/>
      <c r="R167" s="42"/>
      <c r="S167" s="42"/>
      <c r="T167" s="42"/>
      <c r="U167" s="42"/>
      <c r="V167" s="39">
        <v>1.0</v>
      </c>
      <c r="W167" s="43" t="s">
        <v>1733</v>
      </c>
      <c r="Y167" s="42"/>
      <c r="Z167" s="16"/>
      <c r="AA167" s="16"/>
      <c r="AB167" s="16"/>
      <c r="AC167" s="16"/>
      <c r="AD167" s="16"/>
      <c r="AE167" s="16"/>
      <c r="AF167" s="16"/>
      <c r="AG167" s="16"/>
      <c r="AH167" s="16"/>
      <c r="AI167" s="16"/>
      <c r="AJ167" s="16"/>
      <c r="AK167" s="16"/>
      <c r="AL167" s="16"/>
      <c r="AM167" s="16"/>
      <c r="AN167" s="16"/>
      <c r="AO167" s="16"/>
      <c r="AP167" s="16"/>
      <c r="AQ167" s="16"/>
      <c r="AR167" s="16"/>
      <c r="AS167" s="16"/>
      <c r="AT167" s="16"/>
      <c r="AU167" s="16"/>
      <c r="AV167" s="16"/>
      <c r="AW167" s="16"/>
      <c r="AX167" s="16"/>
      <c r="AY167" s="16"/>
    </row>
    <row r="168">
      <c r="A168" s="14" t="s">
        <v>1742</v>
      </c>
      <c r="B168" s="14"/>
      <c r="C168" s="14"/>
      <c r="D168" s="14" t="s">
        <v>782</v>
      </c>
      <c r="E168" s="39" t="s">
        <v>34</v>
      </c>
      <c r="F168" s="93">
        <v>43658.0</v>
      </c>
      <c r="G168" s="98" t="s">
        <v>1743</v>
      </c>
      <c r="H168" s="14">
        <v>5.0</v>
      </c>
      <c r="I168" s="14"/>
      <c r="J168" s="14">
        <v>12.0</v>
      </c>
      <c r="K168" s="14"/>
      <c r="L168" s="14"/>
      <c r="M168" s="39" t="s">
        <v>36</v>
      </c>
      <c r="N168" s="39" t="s">
        <v>1684</v>
      </c>
      <c r="O168" s="14">
        <v>2.0</v>
      </c>
      <c r="P168" s="39" t="s">
        <v>216</v>
      </c>
      <c r="Q168" s="14">
        <v>0.0</v>
      </c>
      <c r="R168" s="14">
        <v>0.0</v>
      </c>
      <c r="S168" s="14">
        <v>0.0</v>
      </c>
      <c r="T168" s="14">
        <v>0.0</v>
      </c>
      <c r="U168" s="2">
        <v>1.0</v>
      </c>
      <c r="V168" s="2">
        <v>1.0</v>
      </c>
      <c r="W168" s="29" t="s">
        <v>1746</v>
      </c>
      <c r="Y168" s="14"/>
      <c r="Z168" s="16"/>
      <c r="AA168" s="16"/>
      <c r="AB168" s="16"/>
      <c r="AC168" s="16"/>
      <c r="AD168" s="16"/>
      <c r="AE168" s="16"/>
      <c r="AF168" s="16"/>
      <c r="AG168" s="16"/>
      <c r="AH168" s="16"/>
      <c r="AI168" s="16"/>
      <c r="AJ168" s="16"/>
      <c r="AK168" s="16"/>
      <c r="AL168" s="16"/>
      <c r="AM168" s="16"/>
      <c r="AN168" s="16"/>
      <c r="AO168" s="16"/>
      <c r="AP168" s="16"/>
      <c r="AQ168" s="16"/>
      <c r="AR168" s="16"/>
      <c r="AS168" s="16"/>
      <c r="AT168" s="16"/>
      <c r="AU168" s="16"/>
      <c r="AV168" s="16"/>
      <c r="AW168" s="16"/>
      <c r="AX168" s="16"/>
      <c r="AY168" s="16"/>
    </row>
    <row r="169">
      <c r="A169" s="39" t="s">
        <v>1751</v>
      </c>
      <c r="D169" s="39" t="s">
        <v>52</v>
      </c>
      <c r="E169" s="2" t="s">
        <v>34</v>
      </c>
      <c r="F169" s="93">
        <v>43658.0</v>
      </c>
      <c r="G169" s="39" t="s">
        <v>1752</v>
      </c>
      <c r="H169" s="39">
        <v>18.0</v>
      </c>
      <c r="I169" s="42"/>
      <c r="J169" s="39">
        <v>18.0</v>
      </c>
      <c r="K169" s="42"/>
      <c r="L169" s="42"/>
      <c r="M169" s="39" t="s">
        <v>36</v>
      </c>
      <c r="N169" s="39" t="s">
        <v>1684</v>
      </c>
      <c r="O169" s="39">
        <v>2.0</v>
      </c>
      <c r="P169" s="39" t="s">
        <v>216</v>
      </c>
      <c r="Q169" s="39">
        <v>0.0</v>
      </c>
      <c r="R169" s="39">
        <v>0.0</v>
      </c>
      <c r="S169" s="39">
        <v>0.0</v>
      </c>
      <c r="T169" s="39">
        <v>0.0</v>
      </c>
      <c r="U169" s="39">
        <v>0.0</v>
      </c>
      <c r="V169" s="39">
        <v>1.0</v>
      </c>
      <c r="W169" s="43" t="s">
        <v>1754</v>
      </c>
      <c r="X169" s="14"/>
      <c r="Y169" s="16"/>
      <c r="Z169" s="16"/>
      <c r="AA169" s="16"/>
      <c r="AB169" s="16"/>
      <c r="AC169" s="16"/>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row>
    <row r="170">
      <c r="A170" s="39" t="s">
        <v>1759</v>
      </c>
      <c r="B170" s="42"/>
      <c r="C170" s="42"/>
      <c r="D170" s="39" t="s">
        <v>52</v>
      </c>
      <c r="E170" s="39" t="s">
        <v>34</v>
      </c>
      <c r="F170" s="93">
        <v>43658.0</v>
      </c>
      <c r="G170" s="39"/>
      <c r="H170" s="39"/>
      <c r="I170" s="42"/>
      <c r="J170" s="39"/>
      <c r="K170" s="42"/>
      <c r="L170" s="42"/>
      <c r="M170" s="39" t="s">
        <v>36</v>
      </c>
      <c r="N170" s="39" t="s">
        <v>1684</v>
      </c>
      <c r="O170" s="39">
        <v>2.0</v>
      </c>
      <c r="P170" s="39" t="s">
        <v>216</v>
      </c>
      <c r="Q170" s="39">
        <v>0.0</v>
      </c>
      <c r="R170" s="39">
        <v>0.0</v>
      </c>
      <c r="S170" s="39">
        <v>0.0</v>
      </c>
      <c r="T170" s="39">
        <v>0.0</v>
      </c>
      <c r="U170" s="39">
        <v>0.0</v>
      </c>
      <c r="V170" s="39">
        <v>1.0</v>
      </c>
      <c r="W170" s="43" t="s">
        <v>1762</v>
      </c>
      <c r="X170" s="29" t="s">
        <v>1767</v>
      </c>
      <c r="Y170" s="16"/>
      <c r="Z170" s="42"/>
      <c r="AA170" s="39"/>
      <c r="AB170" s="39"/>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row>
    <row r="171">
      <c r="A171" s="14" t="s">
        <v>58</v>
      </c>
      <c r="B171" s="14" t="s">
        <v>1774</v>
      </c>
      <c r="C171" s="16"/>
      <c r="D171" s="14" t="s">
        <v>60</v>
      </c>
      <c r="E171" s="14" t="s">
        <v>34</v>
      </c>
      <c r="F171" s="11">
        <v>43658.0</v>
      </c>
      <c r="G171" s="26"/>
      <c r="H171" s="14"/>
      <c r="I171" s="16"/>
      <c r="J171" s="14"/>
      <c r="K171" s="16"/>
      <c r="L171" s="16"/>
      <c r="M171" s="26" t="s">
        <v>1777</v>
      </c>
      <c r="N171" s="50" t="s">
        <v>1778</v>
      </c>
      <c r="O171" s="14">
        <v>0.0</v>
      </c>
      <c r="P171" s="14" t="s">
        <v>61</v>
      </c>
      <c r="Q171" s="14"/>
      <c r="R171" s="14"/>
      <c r="S171" s="14"/>
      <c r="T171" s="14"/>
      <c r="U171" s="14">
        <v>1.0</v>
      </c>
      <c r="V171" s="14">
        <v>1.0</v>
      </c>
      <c r="W171" s="51" t="s">
        <v>1779</v>
      </c>
      <c r="X171" s="16"/>
      <c r="Y171" s="16"/>
      <c r="Z171" s="42"/>
      <c r="AA171" s="39"/>
      <c r="AB171" s="39"/>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row>
    <row r="172">
      <c r="A172" s="14" t="s">
        <v>500</v>
      </c>
      <c r="B172" s="16"/>
      <c r="C172" s="16"/>
      <c r="D172" s="14" t="s">
        <v>204</v>
      </c>
      <c r="E172" s="14" t="s">
        <v>34</v>
      </c>
      <c r="F172" s="11">
        <v>43659.0</v>
      </c>
      <c r="G172" s="95">
        <v>100.0</v>
      </c>
      <c r="H172" s="95" t="s">
        <v>1786</v>
      </c>
      <c r="I172" s="67"/>
      <c r="J172" s="95">
        <v>100.0</v>
      </c>
      <c r="K172" s="16"/>
      <c r="L172" s="16"/>
      <c r="M172" s="26" t="s">
        <v>1551</v>
      </c>
      <c r="N172" s="50" t="s">
        <v>1092</v>
      </c>
      <c r="O172" s="14">
        <v>1.0</v>
      </c>
      <c r="P172" s="14" t="s">
        <v>1788</v>
      </c>
      <c r="Q172" s="14">
        <v>0.0</v>
      </c>
      <c r="R172" s="16"/>
      <c r="S172" s="16"/>
      <c r="T172" s="16"/>
      <c r="U172" s="16"/>
      <c r="V172" s="14">
        <v>1.0</v>
      </c>
      <c r="W172" s="101" t="s">
        <v>1789</v>
      </c>
      <c r="X172" s="16"/>
      <c r="Y172" s="16"/>
      <c r="Z172" s="16"/>
      <c r="AA172" s="16"/>
      <c r="AB172" s="16"/>
      <c r="AC172" s="16"/>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row>
    <row r="173">
      <c r="A173" s="14" t="s">
        <v>181</v>
      </c>
      <c r="B173" s="14" t="s">
        <v>1409</v>
      </c>
      <c r="C173" s="16"/>
      <c r="D173" s="14" t="s">
        <v>184</v>
      </c>
      <c r="E173" s="14" t="s">
        <v>34</v>
      </c>
      <c r="F173" s="11">
        <v>43659.0</v>
      </c>
      <c r="G173" s="26">
        <v>20.0</v>
      </c>
      <c r="H173" s="14">
        <v>20.0</v>
      </c>
      <c r="I173" s="16"/>
      <c r="J173" s="14">
        <v>20.0</v>
      </c>
      <c r="K173" s="16"/>
      <c r="L173" s="16"/>
      <c r="M173" s="26" t="s">
        <v>36</v>
      </c>
      <c r="N173" s="50" t="s">
        <v>1802</v>
      </c>
      <c r="O173" s="14">
        <v>1.0</v>
      </c>
      <c r="P173" s="14" t="s">
        <v>61</v>
      </c>
      <c r="Q173" s="14">
        <v>0.0</v>
      </c>
      <c r="R173" s="14">
        <v>0.0</v>
      </c>
      <c r="S173" s="14">
        <v>0.0</v>
      </c>
      <c r="T173" s="14">
        <v>0.0</v>
      </c>
      <c r="U173" s="14">
        <v>1.0</v>
      </c>
      <c r="V173" s="14">
        <v>1.0</v>
      </c>
      <c r="W173" s="44" t="s">
        <v>1804</v>
      </c>
      <c r="X173" s="16"/>
      <c r="Y173" s="16"/>
      <c r="Z173" s="42"/>
      <c r="AA173" s="39"/>
      <c r="AB173" s="39"/>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row>
    <row r="174">
      <c r="A174" s="14" t="s">
        <v>305</v>
      </c>
      <c r="B174" s="14" t="s">
        <v>418</v>
      </c>
      <c r="C174" s="16"/>
      <c r="D174" s="14" t="s">
        <v>229</v>
      </c>
      <c r="E174" s="14" t="s">
        <v>34</v>
      </c>
      <c r="F174" s="11">
        <v>43659.0</v>
      </c>
      <c r="G174" s="26">
        <v>1.0</v>
      </c>
      <c r="H174" s="14">
        <v>1.0</v>
      </c>
      <c r="I174" s="16"/>
      <c r="J174" s="14">
        <v>1.0</v>
      </c>
      <c r="K174" s="16"/>
      <c r="L174" s="16"/>
      <c r="M174" s="26" t="s">
        <v>36</v>
      </c>
      <c r="N174" s="50" t="s">
        <v>1812</v>
      </c>
      <c r="O174" s="14">
        <v>1.0</v>
      </c>
      <c r="P174" s="14" t="s">
        <v>43</v>
      </c>
      <c r="Q174" s="14">
        <v>0.0</v>
      </c>
      <c r="R174" s="14">
        <v>0.0</v>
      </c>
      <c r="S174" s="14">
        <v>0.0</v>
      </c>
      <c r="T174" s="14">
        <v>0.0</v>
      </c>
      <c r="U174" s="14">
        <v>1.0</v>
      </c>
      <c r="V174" s="14">
        <v>1.0</v>
      </c>
      <c r="W174" s="51" t="s">
        <v>1815</v>
      </c>
      <c r="X174" s="16"/>
      <c r="Y174" s="16"/>
      <c r="Z174" s="42"/>
      <c r="AA174" s="39"/>
      <c r="AB174" s="39"/>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row>
    <row r="175">
      <c r="A175" s="14" t="s">
        <v>1823</v>
      </c>
      <c r="B175" s="14"/>
      <c r="C175" s="16"/>
      <c r="D175" s="14" t="s">
        <v>99</v>
      </c>
      <c r="E175" s="14" t="s">
        <v>34</v>
      </c>
      <c r="F175" s="11">
        <v>43659.0</v>
      </c>
      <c r="G175" s="26"/>
      <c r="H175" s="14"/>
      <c r="I175" s="16"/>
      <c r="J175" s="14"/>
      <c r="K175" s="16"/>
      <c r="L175" s="16"/>
      <c r="M175" s="26" t="s">
        <v>36</v>
      </c>
      <c r="N175" s="50" t="s">
        <v>1826</v>
      </c>
      <c r="O175" s="14">
        <v>1.0</v>
      </c>
      <c r="P175" s="14" t="s">
        <v>61</v>
      </c>
      <c r="Q175" s="14">
        <v>0.0</v>
      </c>
      <c r="R175" s="14">
        <v>0.0</v>
      </c>
      <c r="S175" s="14">
        <v>0.0</v>
      </c>
      <c r="T175" s="14">
        <v>0.0</v>
      </c>
      <c r="U175" s="14">
        <v>1.0</v>
      </c>
      <c r="V175" s="14">
        <v>1.0</v>
      </c>
      <c r="W175" s="51" t="s">
        <v>1829</v>
      </c>
      <c r="X175" s="16"/>
      <c r="Y175" s="16"/>
      <c r="Z175" s="42"/>
      <c r="AA175" s="39"/>
      <c r="AB175" s="39"/>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row>
    <row r="176">
      <c r="A176" s="14" t="s">
        <v>563</v>
      </c>
      <c r="B176" s="14"/>
      <c r="C176" s="16"/>
      <c r="D176" s="14" t="s">
        <v>350</v>
      </c>
      <c r="E176" s="14" t="s">
        <v>34</v>
      </c>
      <c r="F176" s="11">
        <v>43659.0</v>
      </c>
      <c r="G176" s="26"/>
      <c r="H176" s="14"/>
      <c r="I176" s="16"/>
      <c r="J176" s="14"/>
      <c r="K176" s="16"/>
      <c r="L176" s="16"/>
      <c r="M176" s="26" t="s">
        <v>36</v>
      </c>
      <c r="N176" s="50" t="s">
        <v>1835</v>
      </c>
      <c r="O176" s="14">
        <v>1.0</v>
      </c>
      <c r="P176" s="14" t="s">
        <v>43</v>
      </c>
      <c r="Q176" s="14">
        <v>0.0</v>
      </c>
      <c r="R176" s="14">
        <v>0.0</v>
      </c>
      <c r="S176" s="14">
        <v>0.0</v>
      </c>
      <c r="T176" s="14">
        <v>0.0</v>
      </c>
      <c r="U176" s="14">
        <v>1.0</v>
      </c>
      <c r="V176" s="14">
        <v>1.0</v>
      </c>
      <c r="W176" s="51" t="s">
        <v>1836</v>
      </c>
      <c r="X176" s="16"/>
      <c r="Y176" s="16"/>
      <c r="Z176" s="42"/>
      <c r="AA176" s="39"/>
      <c r="AB176" s="39"/>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row>
    <row r="177">
      <c r="A177" s="14" t="s">
        <v>1844</v>
      </c>
      <c r="B177" s="14"/>
      <c r="C177" s="14"/>
      <c r="D177" s="14" t="s">
        <v>46</v>
      </c>
      <c r="E177" s="14" t="s">
        <v>34</v>
      </c>
      <c r="F177" s="11">
        <v>43659.0</v>
      </c>
      <c r="G177" s="26">
        <v>1.0</v>
      </c>
      <c r="H177" s="14">
        <v>1.0</v>
      </c>
      <c r="I177" s="16"/>
      <c r="J177" s="14">
        <v>1.0</v>
      </c>
      <c r="K177" s="14"/>
      <c r="L177" s="14"/>
      <c r="M177" s="26" t="s">
        <v>1845</v>
      </c>
      <c r="N177" s="14" t="s">
        <v>1846</v>
      </c>
      <c r="O177" s="14">
        <v>0.0</v>
      </c>
      <c r="P177" s="14" t="s">
        <v>1847</v>
      </c>
      <c r="Q177" s="14">
        <v>1.0</v>
      </c>
      <c r="R177" s="14">
        <v>1.0</v>
      </c>
      <c r="S177" s="14">
        <v>0.0</v>
      </c>
      <c r="T177" s="14">
        <v>0.0</v>
      </c>
      <c r="U177" s="14">
        <v>1.0</v>
      </c>
      <c r="V177" s="14">
        <v>1.0</v>
      </c>
      <c r="W177" s="29" t="s">
        <v>1849</v>
      </c>
      <c r="X177" s="16"/>
      <c r="Y177" s="42"/>
      <c r="Z177" s="24"/>
      <c r="AA177" s="39"/>
      <c r="AB177" s="39"/>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row>
    <row r="178">
      <c r="A178" s="14" t="s">
        <v>1856</v>
      </c>
      <c r="B178" s="14"/>
      <c r="C178" s="16"/>
      <c r="D178" s="14" t="s">
        <v>33</v>
      </c>
      <c r="E178" s="14" t="s">
        <v>34</v>
      </c>
      <c r="F178" s="11">
        <v>43659.0</v>
      </c>
      <c r="G178" s="26"/>
      <c r="H178" s="14"/>
      <c r="I178" s="16"/>
      <c r="J178" s="14"/>
      <c r="K178" s="16"/>
      <c r="L178" s="16"/>
      <c r="M178" s="26" t="s">
        <v>36</v>
      </c>
      <c r="N178" s="50" t="s">
        <v>1857</v>
      </c>
      <c r="O178" s="14">
        <v>1.0</v>
      </c>
      <c r="P178" s="14" t="s">
        <v>43</v>
      </c>
      <c r="Q178" s="14">
        <v>0.0</v>
      </c>
      <c r="R178" s="14">
        <v>0.0</v>
      </c>
      <c r="S178" s="14">
        <v>0.0</v>
      </c>
      <c r="T178" s="14">
        <v>0.0</v>
      </c>
      <c r="U178" s="14">
        <v>1.0</v>
      </c>
      <c r="V178" s="14">
        <v>1.0</v>
      </c>
      <c r="W178" s="51" t="s">
        <v>1860</v>
      </c>
      <c r="X178" s="16"/>
      <c r="Y178" s="16"/>
      <c r="Z178" s="42"/>
      <c r="AA178" s="39"/>
      <c r="AB178" s="39"/>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row>
    <row r="179">
      <c r="A179" s="14" t="s">
        <v>1867</v>
      </c>
      <c r="B179" s="14"/>
      <c r="C179" s="16"/>
      <c r="D179" s="14" t="s">
        <v>60</v>
      </c>
      <c r="E179" s="14" t="s">
        <v>34</v>
      </c>
      <c r="F179" s="11">
        <v>43659.0</v>
      </c>
      <c r="G179" s="26">
        <v>20.0</v>
      </c>
      <c r="H179" s="14">
        <v>20.0</v>
      </c>
      <c r="I179" s="16"/>
      <c r="J179" s="14">
        <v>20.0</v>
      </c>
      <c r="K179" s="16"/>
      <c r="L179" s="16"/>
      <c r="M179" s="26" t="s">
        <v>36</v>
      </c>
      <c r="N179" s="50" t="s">
        <v>1869</v>
      </c>
      <c r="O179" s="14">
        <v>1.0</v>
      </c>
      <c r="P179" s="14" t="s">
        <v>43</v>
      </c>
      <c r="Q179" s="14">
        <v>0.0</v>
      </c>
      <c r="R179" s="14">
        <v>0.0</v>
      </c>
      <c r="S179" s="14">
        <v>0.0</v>
      </c>
      <c r="T179" s="14">
        <v>0.0</v>
      </c>
      <c r="U179" s="14">
        <v>1.0</v>
      </c>
      <c r="V179" s="14">
        <v>1.0</v>
      </c>
      <c r="W179" s="51" t="s">
        <v>1870</v>
      </c>
      <c r="X179" s="16"/>
      <c r="Y179" s="16"/>
      <c r="Z179" s="42"/>
      <c r="AA179" s="39"/>
      <c r="AB179" s="39"/>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row>
    <row r="180">
      <c r="A180" s="14" t="s">
        <v>1873</v>
      </c>
      <c r="B180" s="14"/>
      <c r="C180" s="16"/>
      <c r="D180" s="14" t="s">
        <v>429</v>
      </c>
      <c r="E180" s="14" t="s">
        <v>34</v>
      </c>
      <c r="F180" s="11">
        <v>43659.0</v>
      </c>
      <c r="G180" s="26">
        <v>50.0</v>
      </c>
      <c r="H180" s="14">
        <v>50.0</v>
      </c>
      <c r="I180" s="16"/>
      <c r="J180" s="14">
        <v>50.0</v>
      </c>
      <c r="K180" s="16"/>
      <c r="L180" s="16"/>
      <c r="M180" s="26" t="s">
        <v>36</v>
      </c>
      <c r="N180" s="50" t="s">
        <v>1875</v>
      </c>
      <c r="O180" s="14">
        <v>1.0</v>
      </c>
      <c r="P180" s="14" t="s">
        <v>61</v>
      </c>
      <c r="Q180" s="14">
        <v>0.0</v>
      </c>
      <c r="R180" s="14">
        <v>0.0</v>
      </c>
      <c r="S180" s="14">
        <v>0.0</v>
      </c>
      <c r="T180" s="14">
        <v>0.0</v>
      </c>
      <c r="U180" s="14">
        <v>1.0</v>
      </c>
      <c r="V180" s="14">
        <v>1.0</v>
      </c>
      <c r="W180" s="51" t="s">
        <v>1876</v>
      </c>
      <c r="X180" s="16"/>
      <c r="Y180" s="16"/>
      <c r="Z180" s="42"/>
      <c r="AA180" s="39"/>
      <c r="AB180" s="39"/>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row>
    <row r="181">
      <c r="A181" s="14" t="s">
        <v>1883</v>
      </c>
      <c r="B181" s="14" t="s">
        <v>1884</v>
      </c>
      <c r="C181" s="14"/>
      <c r="D181" s="14" t="s">
        <v>146</v>
      </c>
      <c r="E181" s="14" t="s">
        <v>34</v>
      </c>
      <c r="F181" s="11">
        <v>43659.0</v>
      </c>
      <c r="G181" s="26"/>
      <c r="H181" s="14"/>
      <c r="I181" s="16"/>
      <c r="J181" s="14"/>
      <c r="K181" s="14"/>
      <c r="L181" s="14"/>
      <c r="M181" s="26" t="s">
        <v>36</v>
      </c>
      <c r="N181" s="14" t="s">
        <v>1885</v>
      </c>
      <c r="O181" s="14">
        <v>1.0</v>
      </c>
      <c r="P181" s="14" t="s">
        <v>61</v>
      </c>
      <c r="Q181" s="14"/>
      <c r="R181" s="14"/>
      <c r="S181" s="14"/>
      <c r="T181" s="14"/>
      <c r="U181" s="14">
        <v>1.0</v>
      </c>
      <c r="V181" s="14">
        <v>1.0</v>
      </c>
      <c r="W181" s="29" t="s">
        <v>1767</v>
      </c>
      <c r="X181" s="16"/>
      <c r="Y181" s="42"/>
      <c r="Z181" s="44" t="s">
        <v>1895</v>
      </c>
      <c r="AA181" s="39"/>
      <c r="AB181" s="39"/>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row>
    <row r="182">
      <c r="A182" s="14" t="s">
        <v>1302</v>
      </c>
      <c r="B182" s="14"/>
      <c r="C182" s="16"/>
      <c r="D182" s="14" t="s">
        <v>343</v>
      </c>
      <c r="E182" s="14" t="s">
        <v>34</v>
      </c>
      <c r="F182" s="11">
        <v>43659.0</v>
      </c>
      <c r="G182" s="26">
        <v>100.0</v>
      </c>
      <c r="H182" s="14">
        <v>100.0</v>
      </c>
      <c r="I182" s="16"/>
      <c r="J182" s="14">
        <v>100.0</v>
      </c>
      <c r="K182" s="16"/>
      <c r="L182" s="16"/>
      <c r="M182" s="26" t="s">
        <v>36</v>
      </c>
      <c r="N182" s="50" t="s">
        <v>1904</v>
      </c>
      <c r="O182" s="14">
        <v>1.0</v>
      </c>
      <c r="P182" s="14" t="s">
        <v>61</v>
      </c>
      <c r="Q182" s="14">
        <v>0.0</v>
      </c>
      <c r="R182" s="14">
        <v>0.0</v>
      </c>
      <c r="S182" s="14">
        <v>0.0</v>
      </c>
      <c r="T182" s="14">
        <v>0.0</v>
      </c>
      <c r="U182" s="14">
        <v>1.0</v>
      </c>
      <c r="V182" s="14">
        <v>1.0</v>
      </c>
      <c r="W182" s="51" t="s">
        <v>1905</v>
      </c>
      <c r="X182" s="16"/>
      <c r="Y182" s="16"/>
      <c r="Z182" s="42"/>
      <c r="AA182" s="39"/>
      <c r="AB182" s="39"/>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row>
    <row r="183">
      <c r="A183" s="14" t="s">
        <v>1910</v>
      </c>
      <c r="B183" s="14" t="s">
        <v>1911</v>
      </c>
      <c r="C183" s="14"/>
      <c r="D183" s="14" t="s">
        <v>343</v>
      </c>
      <c r="E183" s="14" t="s">
        <v>34</v>
      </c>
      <c r="F183" s="11">
        <v>43660.0</v>
      </c>
      <c r="G183" s="26">
        <v>1000.0</v>
      </c>
      <c r="H183" s="14">
        <v>1000.0</v>
      </c>
      <c r="I183" s="16"/>
      <c r="J183" s="14">
        <v>1000.0</v>
      </c>
      <c r="K183" s="14"/>
      <c r="L183" s="14"/>
      <c r="M183" s="26" t="s">
        <v>1150</v>
      </c>
      <c r="N183" s="26" t="s">
        <v>1912</v>
      </c>
      <c r="O183" s="14">
        <v>0.0</v>
      </c>
      <c r="P183" s="14" t="s">
        <v>61</v>
      </c>
      <c r="Q183" s="14">
        <v>0.0</v>
      </c>
      <c r="R183" s="14">
        <v>0.0</v>
      </c>
      <c r="S183" s="14">
        <v>0.0</v>
      </c>
      <c r="T183" s="14">
        <v>0.0</v>
      </c>
      <c r="U183" s="14">
        <v>1.0</v>
      </c>
      <c r="V183" s="14">
        <v>1.0</v>
      </c>
      <c r="W183" s="29" t="s">
        <v>1913</v>
      </c>
      <c r="X183" s="39"/>
      <c r="Y183" s="42"/>
      <c r="Z183" s="42"/>
      <c r="AA183" s="39"/>
      <c r="AB183" s="39"/>
      <c r="AC183" s="42"/>
      <c r="AD183" s="42"/>
      <c r="AE183" s="42"/>
      <c r="AF183" s="16"/>
      <c r="AG183" s="16"/>
      <c r="AH183" s="16"/>
      <c r="AI183" s="16"/>
      <c r="AJ183" s="16"/>
      <c r="AK183" s="16"/>
      <c r="AL183" s="16"/>
      <c r="AM183" s="16"/>
      <c r="AN183" s="16"/>
      <c r="AO183" s="16"/>
      <c r="AP183" s="16"/>
      <c r="AQ183" s="16"/>
      <c r="AR183" s="16"/>
      <c r="AS183" s="16"/>
      <c r="AT183" s="16"/>
      <c r="AU183" s="16"/>
      <c r="AV183" s="16"/>
      <c r="AW183" s="16"/>
      <c r="AX183" s="16"/>
      <c r="AY183" s="16"/>
    </row>
    <row r="184">
      <c r="A184" s="14" t="s">
        <v>1924</v>
      </c>
      <c r="B184" s="14" t="s">
        <v>1927</v>
      </c>
      <c r="C184" s="14"/>
      <c r="D184" s="14" t="s">
        <v>548</v>
      </c>
      <c r="E184" s="14" t="s">
        <v>34</v>
      </c>
      <c r="F184" s="11">
        <v>43660.0</v>
      </c>
      <c r="G184" s="26" t="s">
        <v>1929</v>
      </c>
      <c r="H184" s="14">
        <v>150.0</v>
      </c>
      <c r="I184" s="16"/>
      <c r="J184" s="14">
        <v>200.0</v>
      </c>
      <c r="K184" s="14"/>
      <c r="L184" s="14"/>
      <c r="M184" s="26" t="s">
        <v>1150</v>
      </c>
      <c r="N184" s="26" t="s">
        <v>1930</v>
      </c>
      <c r="O184" s="14">
        <v>1.0</v>
      </c>
      <c r="P184" s="14" t="s">
        <v>1137</v>
      </c>
      <c r="Q184" s="14">
        <v>0.0</v>
      </c>
      <c r="R184" s="14">
        <v>0.0</v>
      </c>
      <c r="S184" s="14">
        <v>0.0</v>
      </c>
      <c r="T184" s="14">
        <v>0.0</v>
      </c>
      <c r="U184" s="14">
        <v>1.0</v>
      </c>
      <c r="V184" s="14">
        <v>1.0</v>
      </c>
      <c r="W184" s="29" t="s">
        <v>1932</v>
      </c>
      <c r="X184" s="42"/>
      <c r="Y184" s="42"/>
      <c r="Z184" s="42"/>
      <c r="AA184" s="39"/>
      <c r="AB184" s="39"/>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row>
    <row r="185">
      <c r="A185" s="14" t="s">
        <v>1948</v>
      </c>
      <c r="B185" s="14"/>
      <c r="C185" s="14"/>
      <c r="D185" s="14" t="s">
        <v>60</v>
      </c>
      <c r="E185" s="14" t="s">
        <v>34</v>
      </c>
      <c r="F185" s="11">
        <v>43660.0</v>
      </c>
      <c r="G185" s="26">
        <v>90.0</v>
      </c>
      <c r="H185" s="14">
        <v>90.0</v>
      </c>
      <c r="I185" s="16"/>
      <c r="J185" s="14">
        <v>90.0</v>
      </c>
      <c r="K185" s="14"/>
      <c r="L185" s="14"/>
      <c r="M185" s="26" t="s">
        <v>1150</v>
      </c>
      <c r="N185" s="26" t="s">
        <v>1949</v>
      </c>
      <c r="O185" s="14">
        <v>1.0</v>
      </c>
      <c r="P185" s="14" t="s">
        <v>61</v>
      </c>
      <c r="Q185" s="14">
        <v>0.0</v>
      </c>
      <c r="R185" s="14">
        <v>0.0</v>
      </c>
      <c r="S185" s="14">
        <v>0.0</v>
      </c>
      <c r="T185" s="14">
        <v>0.0</v>
      </c>
      <c r="U185" s="14">
        <v>1.0</v>
      </c>
      <c r="V185" s="14">
        <v>1.0</v>
      </c>
      <c r="W185" s="29" t="s">
        <v>1950</v>
      </c>
      <c r="X185" s="39"/>
      <c r="Y185" s="42"/>
      <c r="Z185" s="42"/>
      <c r="AA185" s="39"/>
      <c r="AB185" s="39"/>
      <c r="AC185" s="42"/>
      <c r="AD185" s="16"/>
      <c r="AE185" s="16"/>
      <c r="AF185" s="16"/>
      <c r="AG185" s="16"/>
      <c r="AH185" s="16"/>
      <c r="AI185" s="16"/>
      <c r="AJ185" s="16"/>
      <c r="AK185" s="16"/>
      <c r="AL185" s="16"/>
      <c r="AM185" s="16"/>
      <c r="AN185" s="16"/>
      <c r="AO185" s="16"/>
      <c r="AP185" s="16"/>
      <c r="AQ185" s="16"/>
      <c r="AR185" s="16"/>
      <c r="AS185" s="16"/>
      <c r="AT185" s="16"/>
      <c r="AU185" s="16"/>
      <c r="AV185" s="16"/>
      <c r="AW185" s="16"/>
      <c r="AX185" s="16"/>
      <c r="AY185" s="16"/>
    </row>
    <row r="186">
      <c r="A186" s="14" t="s">
        <v>583</v>
      </c>
      <c r="B186" s="14"/>
      <c r="C186" s="14"/>
      <c r="D186" s="14" t="s">
        <v>321</v>
      </c>
      <c r="E186" s="14" t="s">
        <v>34</v>
      </c>
      <c r="F186" s="11">
        <v>43660.0</v>
      </c>
      <c r="G186" s="26">
        <v>200.0</v>
      </c>
      <c r="H186" s="14">
        <v>200.0</v>
      </c>
      <c r="I186" s="16"/>
      <c r="J186" s="14">
        <v>200.0</v>
      </c>
      <c r="K186" s="14"/>
      <c r="L186" s="14"/>
      <c r="M186" s="26" t="s">
        <v>1150</v>
      </c>
      <c r="N186" s="26" t="s">
        <v>1963</v>
      </c>
      <c r="O186" s="14">
        <v>0.0</v>
      </c>
      <c r="P186" s="14" t="s">
        <v>61</v>
      </c>
      <c r="Q186" s="14">
        <v>0.0</v>
      </c>
      <c r="R186" s="14">
        <v>0.0</v>
      </c>
      <c r="S186" s="14">
        <v>0.0</v>
      </c>
      <c r="T186" s="14">
        <v>0.0</v>
      </c>
      <c r="U186" s="14">
        <v>1.0</v>
      </c>
      <c r="V186" s="14">
        <v>1.0</v>
      </c>
      <c r="W186" s="29" t="s">
        <v>1965</v>
      </c>
      <c r="X186" s="39"/>
      <c r="Y186" s="42"/>
      <c r="Z186" s="42"/>
      <c r="AA186" s="39"/>
      <c r="AB186" s="39"/>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row>
    <row r="187">
      <c r="A187" s="14" t="s">
        <v>802</v>
      </c>
      <c r="B187" s="14"/>
      <c r="C187" s="14"/>
      <c r="D187" s="14" t="s">
        <v>60</v>
      </c>
      <c r="E187" s="14" t="s">
        <v>34</v>
      </c>
      <c r="F187" s="11">
        <v>43660.0</v>
      </c>
      <c r="G187" s="26"/>
      <c r="H187" s="16"/>
      <c r="I187" s="16"/>
      <c r="J187" s="16"/>
      <c r="K187" s="14"/>
      <c r="L187" s="14"/>
      <c r="M187" s="26" t="s">
        <v>1150</v>
      </c>
      <c r="N187" s="26" t="s">
        <v>1975</v>
      </c>
      <c r="O187" s="14">
        <v>1.0</v>
      </c>
      <c r="P187" s="14" t="s">
        <v>61</v>
      </c>
      <c r="Q187" s="14">
        <v>0.0</v>
      </c>
      <c r="R187" s="14">
        <v>0.0</v>
      </c>
      <c r="S187" s="14">
        <v>0.0</v>
      </c>
      <c r="T187" s="14">
        <v>0.0</v>
      </c>
      <c r="U187" s="14">
        <v>1.0</v>
      </c>
      <c r="V187" s="14">
        <v>1.0</v>
      </c>
      <c r="W187" s="29" t="s">
        <v>1977</v>
      </c>
      <c r="X187" s="39"/>
      <c r="Y187" s="42"/>
      <c r="Z187" s="42"/>
      <c r="AA187" s="39"/>
      <c r="AB187" s="39"/>
      <c r="AC187" s="42"/>
      <c r="AD187" s="16"/>
      <c r="AE187" s="16"/>
      <c r="AF187" s="16"/>
      <c r="AG187" s="16"/>
      <c r="AH187" s="16"/>
      <c r="AI187" s="16"/>
      <c r="AJ187" s="16"/>
      <c r="AK187" s="16"/>
      <c r="AL187" s="16"/>
      <c r="AM187" s="16"/>
      <c r="AN187" s="16"/>
      <c r="AO187" s="16"/>
      <c r="AP187" s="16"/>
      <c r="AQ187" s="16"/>
      <c r="AR187" s="16"/>
      <c r="AS187" s="16"/>
      <c r="AT187" s="16"/>
      <c r="AU187" s="16"/>
      <c r="AV187" s="16"/>
      <c r="AW187" s="16"/>
      <c r="AX187" s="16"/>
      <c r="AY187" s="16"/>
    </row>
    <row r="188">
      <c r="A188" s="14" t="s">
        <v>1984</v>
      </c>
      <c r="B188" s="14" t="s">
        <v>1985</v>
      </c>
      <c r="C188" s="14"/>
      <c r="D188" s="14" t="s">
        <v>548</v>
      </c>
      <c r="E188" s="14" t="s">
        <v>34</v>
      </c>
      <c r="F188" s="11">
        <v>43660.0</v>
      </c>
      <c r="G188" s="26" t="s">
        <v>1986</v>
      </c>
      <c r="H188" s="16"/>
      <c r="I188" s="16"/>
      <c r="J188" s="16"/>
      <c r="K188" s="14"/>
      <c r="L188" s="14"/>
      <c r="M188" s="26" t="s">
        <v>1150</v>
      </c>
      <c r="N188" s="26" t="s">
        <v>1930</v>
      </c>
      <c r="O188" s="14">
        <v>1.0</v>
      </c>
      <c r="P188" s="14" t="s">
        <v>1137</v>
      </c>
      <c r="Q188" s="14">
        <v>0.0</v>
      </c>
      <c r="R188" s="14">
        <v>0.0</v>
      </c>
      <c r="S188" s="14">
        <v>0.0</v>
      </c>
      <c r="T188" s="14">
        <v>0.0</v>
      </c>
      <c r="U188" s="14">
        <v>1.0</v>
      </c>
      <c r="V188" s="14">
        <v>1.0</v>
      </c>
      <c r="W188" s="29" t="s">
        <v>1932</v>
      </c>
      <c r="X188" s="43" t="s">
        <v>1995</v>
      </c>
      <c r="Y188" s="42"/>
      <c r="Z188" s="42"/>
      <c r="AA188" s="39">
        <v>65.0</v>
      </c>
      <c r="AB188" s="39">
        <v>249.0</v>
      </c>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row>
    <row r="189">
      <c r="A189" s="14" t="s">
        <v>1883</v>
      </c>
      <c r="B189" s="14"/>
      <c r="C189" s="14"/>
      <c r="D189" s="14" t="s">
        <v>146</v>
      </c>
      <c r="E189" s="14" t="s">
        <v>34</v>
      </c>
      <c r="F189" s="11">
        <v>43660.0</v>
      </c>
      <c r="G189" s="26"/>
      <c r="H189" s="16"/>
      <c r="I189" s="16"/>
      <c r="J189" s="16"/>
      <c r="K189" s="14"/>
      <c r="L189" s="14"/>
      <c r="M189" s="26" t="s">
        <v>1150</v>
      </c>
      <c r="N189" s="26" t="s">
        <v>2008</v>
      </c>
      <c r="O189" s="14">
        <v>1.0</v>
      </c>
      <c r="P189" s="14" t="s">
        <v>61</v>
      </c>
      <c r="Q189" s="14">
        <v>0.0</v>
      </c>
      <c r="R189" s="14">
        <v>0.0</v>
      </c>
      <c r="S189" s="14">
        <v>0.0</v>
      </c>
      <c r="T189" s="14">
        <v>0.0</v>
      </c>
      <c r="U189" s="14">
        <v>1.0</v>
      </c>
      <c r="V189" s="14">
        <v>1.0</v>
      </c>
      <c r="W189" s="29" t="s">
        <v>2009</v>
      </c>
      <c r="X189" s="39"/>
      <c r="Y189" s="42"/>
      <c r="Z189" s="42"/>
      <c r="AA189" s="39"/>
      <c r="AB189" s="39"/>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row>
    <row r="190">
      <c r="A190" s="14" t="s">
        <v>117</v>
      </c>
      <c r="B190" s="14" t="s">
        <v>2017</v>
      </c>
      <c r="C190" s="14"/>
      <c r="D190" s="14" t="s">
        <v>120</v>
      </c>
      <c r="E190" s="14" t="s">
        <v>34</v>
      </c>
      <c r="F190" s="11">
        <v>43661.0</v>
      </c>
      <c r="G190" s="26" t="s">
        <v>1786</v>
      </c>
      <c r="H190" s="14">
        <v>100.0</v>
      </c>
      <c r="I190" s="16"/>
      <c r="J190" s="14">
        <v>100.0</v>
      </c>
      <c r="K190" s="14"/>
      <c r="L190" s="14"/>
      <c r="M190" s="26" t="s">
        <v>2018</v>
      </c>
      <c r="N190" s="26" t="s">
        <v>2019</v>
      </c>
      <c r="O190" s="14">
        <v>1.0</v>
      </c>
      <c r="P190" s="14" t="s">
        <v>129</v>
      </c>
      <c r="Q190" s="14">
        <v>2.0</v>
      </c>
      <c r="R190" s="14">
        <v>0.0</v>
      </c>
      <c r="S190" s="14">
        <v>0.0</v>
      </c>
      <c r="T190" s="14">
        <v>0.0</v>
      </c>
      <c r="U190" s="14">
        <v>1.0</v>
      </c>
      <c r="V190" s="14">
        <v>1.0</v>
      </c>
      <c r="W190" s="29" t="s">
        <v>2020</v>
      </c>
      <c r="X190" s="42"/>
      <c r="Y190" s="42"/>
      <c r="Z190" s="16"/>
      <c r="AA190" s="16"/>
      <c r="AB190" s="16"/>
      <c r="AC190" s="16"/>
      <c r="AD190" s="16"/>
      <c r="AE190" s="16"/>
      <c r="AF190" s="16"/>
      <c r="AG190" s="16"/>
      <c r="AH190" s="16"/>
      <c r="AI190" s="16"/>
      <c r="AJ190" s="16"/>
      <c r="AK190" s="16"/>
      <c r="AL190" s="16"/>
      <c r="AM190" s="16"/>
      <c r="AN190" s="16"/>
      <c r="AO190" s="16"/>
      <c r="AP190" s="16"/>
      <c r="AQ190" s="16"/>
      <c r="AR190" s="16"/>
      <c r="AS190" s="16"/>
      <c r="AT190" s="16"/>
      <c r="AU190" s="16"/>
      <c r="AV190" s="16"/>
      <c r="AW190" s="16"/>
      <c r="AX190" s="16"/>
      <c r="AY190" s="16"/>
    </row>
    <row r="191">
      <c r="A191" s="14" t="s">
        <v>64</v>
      </c>
      <c r="B191" s="14"/>
      <c r="C191" s="14"/>
      <c r="D191" s="14" t="s">
        <v>66</v>
      </c>
      <c r="E191" s="14" t="s">
        <v>34</v>
      </c>
      <c r="F191" s="11">
        <v>43661.0</v>
      </c>
      <c r="G191" s="20"/>
      <c r="H191" s="16"/>
      <c r="I191" s="16"/>
      <c r="J191" s="16"/>
      <c r="K191" s="14"/>
      <c r="L191" s="14"/>
      <c r="M191" s="26" t="s">
        <v>391</v>
      </c>
      <c r="N191" s="26" t="s">
        <v>1869</v>
      </c>
      <c r="O191" s="14">
        <v>0.0</v>
      </c>
      <c r="P191" s="14" t="s">
        <v>129</v>
      </c>
      <c r="Q191" s="14">
        <v>1.0</v>
      </c>
      <c r="R191" s="14">
        <v>0.0</v>
      </c>
      <c r="S191" s="14">
        <v>0.0</v>
      </c>
      <c r="T191" s="14">
        <v>0.0</v>
      </c>
      <c r="U191" s="14">
        <v>1.0</v>
      </c>
      <c r="V191" s="14">
        <v>1.0</v>
      </c>
      <c r="W191" s="29" t="s">
        <v>2029</v>
      </c>
      <c r="X191" s="42"/>
      <c r="Y191" s="42"/>
      <c r="Z191" s="16"/>
      <c r="AA191" s="16"/>
      <c r="AB191" s="16"/>
      <c r="AC191" s="16"/>
      <c r="AD191" s="16"/>
      <c r="AE191" s="16"/>
      <c r="AF191" s="16"/>
      <c r="AG191" s="16"/>
      <c r="AH191" s="16"/>
      <c r="AI191" s="16"/>
      <c r="AJ191" s="16"/>
      <c r="AK191" s="16"/>
      <c r="AL191" s="16"/>
      <c r="AM191" s="16"/>
      <c r="AN191" s="16"/>
      <c r="AO191" s="16"/>
      <c r="AP191" s="16"/>
      <c r="AQ191" s="16"/>
      <c r="AR191" s="16"/>
      <c r="AS191" s="16"/>
      <c r="AT191" s="16"/>
      <c r="AU191" s="16"/>
      <c r="AV191" s="16"/>
      <c r="AW191" s="16"/>
      <c r="AX191" s="16"/>
      <c r="AY191" s="16"/>
    </row>
    <row r="192">
      <c r="A192" s="14" t="s">
        <v>64</v>
      </c>
      <c r="B192" s="14" t="s">
        <v>908</v>
      </c>
      <c r="C192" s="14"/>
      <c r="D192" s="14" t="s">
        <v>66</v>
      </c>
      <c r="E192" s="14" t="s">
        <v>34</v>
      </c>
      <c r="F192" s="11">
        <v>43661.0</v>
      </c>
      <c r="G192" s="26" t="s">
        <v>2038</v>
      </c>
      <c r="H192" s="14">
        <v>24.0</v>
      </c>
      <c r="I192" s="16"/>
      <c r="J192" s="14">
        <v>24.0</v>
      </c>
      <c r="K192" s="14"/>
      <c r="L192" s="14"/>
      <c r="M192" s="26" t="s">
        <v>2040</v>
      </c>
      <c r="N192" s="26" t="s">
        <v>2041</v>
      </c>
      <c r="O192" s="14">
        <v>0.0</v>
      </c>
      <c r="P192" s="14" t="s">
        <v>129</v>
      </c>
      <c r="Q192" s="14">
        <v>0.0</v>
      </c>
      <c r="R192" s="14">
        <v>0.0</v>
      </c>
      <c r="S192" s="14">
        <v>0.0</v>
      </c>
      <c r="T192" s="14">
        <v>0.0</v>
      </c>
      <c r="U192" s="14">
        <v>1.0</v>
      </c>
      <c r="V192" s="14">
        <v>1.0</v>
      </c>
      <c r="W192" s="29" t="s">
        <v>2042</v>
      </c>
      <c r="X192" s="42"/>
      <c r="Y192" s="42"/>
      <c r="Z192" s="16"/>
      <c r="AA192" s="16"/>
      <c r="AB192" s="16"/>
      <c r="AC192" s="16"/>
      <c r="AD192" s="16"/>
      <c r="AE192" s="16"/>
      <c r="AF192" s="16"/>
      <c r="AG192" s="16"/>
      <c r="AH192" s="16"/>
      <c r="AI192" s="16"/>
      <c r="AJ192" s="16"/>
      <c r="AK192" s="16"/>
      <c r="AL192" s="16"/>
      <c r="AM192" s="16"/>
      <c r="AN192" s="16"/>
      <c r="AO192" s="16"/>
      <c r="AP192" s="16"/>
      <c r="AQ192" s="16"/>
      <c r="AR192" s="16"/>
      <c r="AS192" s="16"/>
      <c r="AT192" s="16"/>
      <c r="AU192" s="16"/>
      <c r="AV192" s="16"/>
      <c r="AW192" s="16"/>
      <c r="AX192" s="16"/>
      <c r="AY192" s="16"/>
    </row>
    <row r="193">
      <c r="A193" s="14" t="s">
        <v>1960</v>
      </c>
      <c r="B193" s="14" t="s">
        <v>2053</v>
      </c>
      <c r="C193" s="14"/>
      <c r="D193" s="14" t="s">
        <v>1144</v>
      </c>
      <c r="E193" s="14" t="s">
        <v>34</v>
      </c>
      <c r="F193" s="11">
        <v>43661.0</v>
      </c>
      <c r="G193" s="26"/>
      <c r="H193" s="16"/>
      <c r="I193" s="16"/>
      <c r="J193" s="16"/>
      <c r="K193" s="14"/>
      <c r="L193" s="14"/>
      <c r="M193" s="8" t="s">
        <v>36</v>
      </c>
      <c r="N193" s="26" t="s">
        <v>1631</v>
      </c>
      <c r="O193" s="14">
        <v>1.0</v>
      </c>
      <c r="P193" s="14" t="s">
        <v>61</v>
      </c>
      <c r="Q193" s="14">
        <v>0.0</v>
      </c>
      <c r="R193" s="14">
        <v>0.0</v>
      </c>
      <c r="S193" s="14">
        <v>0.0</v>
      </c>
      <c r="T193" s="14">
        <v>0.0</v>
      </c>
      <c r="U193" s="14">
        <v>1.0</v>
      </c>
      <c r="V193" s="14">
        <v>1.0</v>
      </c>
      <c r="W193" s="29" t="s">
        <v>2054</v>
      </c>
      <c r="X193" s="43" t="s">
        <v>2061</v>
      </c>
      <c r="Y193" s="42"/>
      <c r="Z193" s="39" t="s">
        <v>2068</v>
      </c>
      <c r="AA193" s="39"/>
      <c r="AB193" s="39"/>
      <c r="AC193" s="42"/>
      <c r="AD193" s="16"/>
      <c r="AE193" s="16"/>
      <c r="AF193" s="16"/>
      <c r="AG193" s="16"/>
      <c r="AH193" s="16"/>
      <c r="AI193" s="16"/>
      <c r="AJ193" s="16"/>
      <c r="AK193" s="16"/>
      <c r="AL193" s="16"/>
      <c r="AM193" s="16"/>
      <c r="AN193" s="16"/>
      <c r="AO193" s="16"/>
      <c r="AP193" s="16"/>
      <c r="AQ193" s="16"/>
      <c r="AR193" s="16"/>
      <c r="AS193" s="16"/>
      <c r="AT193" s="16"/>
      <c r="AU193" s="16"/>
      <c r="AV193" s="16"/>
      <c r="AW193" s="16"/>
      <c r="AX193" s="16"/>
      <c r="AY193" s="16"/>
    </row>
    <row r="194">
      <c r="A194" s="14" t="s">
        <v>750</v>
      </c>
      <c r="B194" s="14" t="s">
        <v>932</v>
      </c>
      <c r="C194" s="14"/>
      <c r="D194" s="14" t="s">
        <v>711</v>
      </c>
      <c r="E194" s="14" t="s">
        <v>34</v>
      </c>
      <c r="F194" s="11">
        <v>43661.0</v>
      </c>
      <c r="G194" s="26" t="s">
        <v>566</v>
      </c>
      <c r="H194" s="14">
        <v>200.0</v>
      </c>
      <c r="I194" s="16"/>
      <c r="J194" s="14">
        <v>200.0</v>
      </c>
      <c r="K194" s="14"/>
      <c r="L194" s="14"/>
      <c r="M194" s="26" t="s">
        <v>1150</v>
      </c>
      <c r="N194" s="26" t="s">
        <v>2072</v>
      </c>
      <c r="O194" s="14">
        <v>1.0</v>
      </c>
      <c r="P194" s="14" t="s">
        <v>129</v>
      </c>
      <c r="Q194" s="14">
        <v>0.0</v>
      </c>
      <c r="R194" s="14">
        <v>0.0</v>
      </c>
      <c r="S194" s="14">
        <v>0.0</v>
      </c>
      <c r="T194" s="14">
        <v>0.0</v>
      </c>
      <c r="U194" s="14">
        <v>1.0</v>
      </c>
      <c r="V194" s="14">
        <v>1.0</v>
      </c>
      <c r="W194" s="29" t="s">
        <v>2073</v>
      </c>
      <c r="X194" s="42"/>
      <c r="Y194" s="42"/>
      <c r="Z194" s="16"/>
      <c r="AA194" s="16"/>
      <c r="AB194" s="16"/>
      <c r="AC194" s="16"/>
      <c r="AD194" s="16"/>
      <c r="AE194" s="16"/>
      <c r="AF194" s="16"/>
      <c r="AG194" s="16"/>
      <c r="AH194" s="16"/>
      <c r="AI194" s="16"/>
      <c r="AJ194" s="16"/>
      <c r="AK194" s="16"/>
      <c r="AL194" s="16"/>
      <c r="AM194" s="16"/>
      <c r="AN194" s="16"/>
      <c r="AO194" s="16"/>
      <c r="AP194" s="16"/>
      <c r="AQ194" s="16"/>
      <c r="AR194" s="16"/>
      <c r="AS194" s="16"/>
      <c r="AT194" s="16"/>
      <c r="AU194" s="16"/>
      <c r="AV194" s="16"/>
      <c r="AW194" s="16"/>
      <c r="AX194" s="16"/>
      <c r="AY194" s="16"/>
    </row>
    <row r="195">
      <c r="A195" s="14" t="s">
        <v>2084</v>
      </c>
      <c r="B195" s="14" t="s">
        <v>2085</v>
      </c>
      <c r="C195" s="14" t="s">
        <v>342</v>
      </c>
      <c r="D195" s="14" t="s">
        <v>46</v>
      </c>
      <c r="E195" s="14" t="s">
        <v>34</v>
      </c>
      <c r="F195" s="11">
        <v>43661.0</v>
      </c>
      <c r="G195" s="26" t="s">
        <v>2086</v>
      </c>
      <c r="H195" s="14">
        <v>15.0</v>
      </c>
      <c r="I195" s="16"/>
      <c r="J195" s="14">
        <v>15.0</v>
      </c>
      <c r="K195" s="14"/>
      <c r="L195" s="14"/>
      <c r="M195" s="26" t="s">
        <v>2088</v>
      </c>
      <c r="N195" s="26" t="s">
        <v>2089</v>
      </c>
      <c r="O195" s="14">
        <v>0.0</v>
      </c>
      <c r="P195" s="14" t="s">
        <v>129</v>
      </c>
      <c r="Q195" s="14">
        <v>2.0</v>
      </c>
      <c r="R195" s="14">
        <v>0.0</v>
      </c>
      <c r="S195" s="14">
        <v>0.0</v>
      </c>
      <c r="T195" s="14">
        <v>0.0</v>
      </c>
      <c r="U195" s="14">
        <v>1.0</v>
      </c>
      <c r="V195" s="14">
        <v>1.0</v>
      </c>
      <c r="W195" s="29" t="s">
        <v>1849</v>
      </c>
      <c r="X195" s="42"/>
      <c r="Y195" s="42"/>
      <c r="Z195" s="16"/>
      <c r="AA195" s="16"/>
      <c r="AB195" s="16"/>
      <c r="AC195" s="16"/>
      <c r="AD195" s="16"/>
      <c r="AE195" s="16"/>
      <c r="AF195" s="16"/>
      <c r="AG195" s="16"/>
      <c r="AH195" s="16"/>
      <c r="AI195" s="16"/>
      <c r="AJ195" s="16"/>
      <c r="AK195" s="16"/>
      <c r="AL195" s="16"/>
      <c r="AM195" s="16"/>
      <c r="AN195" s="16"/>
      <c r="AO195" s="16"/>
      <c r="AP195" s="16"/>
      <c r="AQ195" s="16"/>
      <c r="AR195" s="16"/>
      <c r="AS195" s="16"/>
      <c r="AT195" s="16"/>
      <c r="AU195" s="16"/>
      <c r="AV195" s="16"/>
      <c r="AW195" s="16"/>
      <c r="AX195" s="16"/>
      <c r="AY195" s="16"/>
    </row>
    <row r="196">
      <c r="A196" s="14" t="s">
        <v>69</v>
      </c>
      <c r="B196" s="14" t="s">
        <v>2104</v>
      </c>
      <c r="C196" s="14"/>
      <c r="D196" s="14" t="s">
        <v>60</v>
      </c>
      <c r="E196" s="14" t="s">
        <v>34</v>
      </c>
      <c r="F196" s="11">
        <v>43661.0</v>
      </c>
      <c r="G196" s="26" t="s">
        <v>2107</v>
      </c>
      <c r="H196" s="14">
        <v>100.0</v>
      </c>
      <c r="I196" s="16"/>
      <c r="J196" s="14">
        <v>100.0</v>
      </c>
      <c r="K196" s="14"/>
      <c r="L196" s="14"/>
      <c r="M196" s="26" t="s">
        <v>2108</v>
      </c>
      <c r="N196" s="26" t="s">
        <v>2109</v>
      </c>
      <c r="O196" s="14">
        <v>1.0</v>
      </c>
      <c r="P196" s="14" t="s">
        <v>129</v>
      </c>
      <c r="Q196" s="14">
        <v>0.0</v>
      </c>
      <c r="R196" s="14">
        <v>0.0</v>
      </c>
      <c r="S196" s="14">
        <v>0.0</v>
      </c>
      <c r="T196" s="14">
        <v>0.0</v>
      </c>
      <c r="U196" s="14">
        <v>1.0</v>
      </c>
      <c r="V196" s="14">
        <v>1.0</v>
      </c>
      <c r="W196" s="29" t="s">
        <v>2110</v>
      </c>
      <c r="X196" s="42"/>
      <c r="Y196" s="42"/>
      <c r="Z196" s="16"/>
      <c r="AA196" s="16"/>
      <c r="AB196" s="16"/>
      <c r="AC196" s="16"/>
      <c r="AD196" s="5"/>
      <c r="AE196" s="16"/>
      <c r="AF196" s="16"/>
      <c r="AG196" s="16"/>
      <c r="AH196" s="16"/>
      <c r="AI196" s="16"/>
      <c r="AJ196" s="16"/>
      <c r="AK196" s="16"/>
      <c r="AL196" s="16"/>
      <c r="AM196" s="16"/>
      <c r="AN196" s="16"/>
      <c r="AO196" s="16"/>
      <c r="AP196" s="16"/>
      <c r="AQ196" s="16"/>
      <c r="AR196" s="16"/>
      <c r="AS196" s="16"/>
      <c r="AT196" s="16"/>
      <c r="AU196" s="16"/>
      <c r="AV196" s="16"/>
      <c r="AW196" s="16"/>
      <c r="AX196" s="16"/>
      <c r="AY196" s="16"/>
    </row>
    <row r="197">
      <c r="A197" s="14" t="s">
        <v>754</v>
      </c>
      <c r="B197" s="14"/>
      <c r="C197" s="14"/>
      <c r="D197" s="14" t="s">
        <v>144</v>
      </c>
      <c r="E197" s="14" t="s">
        <v>34</v>
      </c>
      <c r="F197" s="11">
        <v>43661.0</v>
      </c>
      <c r="G197" s="20"/>
      <c r="H197" s="16"/>
      <c r="I197" s="16"/>
      <c r="J197" s="16"/>
      <c r="K197" s="14"/>
      <c r="L197" s="14"/>
      <c r="M197" s="26" t="s">
        <v>2117</v>
      </c>
      <c r="N197" s="26" t="s">
        <v>2109</v>
      </c>
      <c r="O197" s="14">
        <v>1.0</v>
      </c>
      <c r="P197" s="14" t="s">
        <v>129</v>
      </c>
      <c r="Q197" s="14">
        <v>0.0</v>
      </c>
      <c r="R197" s="14">
        <v>0.0</v>
      </c>
      <c r="S197" s="14">
        <v>0.0</v>
      </c>
      <c r="T197" s="14">
        <v>0.0</v>
      </c>
      <c r="U197" s="14">
        <v>1.0</v>
      </c>
      <c r="V197" s="14">
        <v>1.0</v>
      </c>
      <c r="W197" s="29" t="s">
        <v>2121</v>
      </c>
      <c r="X197" s="42"/>
      <c r="Y197" s="42"/>
      <c r="Z197" s="16"/>
      <c r="AA197" s="16"/>
      <c r="AB197" s="16"/>
      <c r="AC197" s="16"/>
      <c r="AD197" s="5"/>
      <c r="AE197" s="16"/>
      <c r="AF197" s="16"/>
      <c r="AG197" s="16"/>
      <c r="AH197" s="16"/>
      <c r="AI197" s="16"/>
      <c r="AJ197" s="16"/>
      <c r="AK197" s="16"/>
      <c r="AL197" s="16"/>
      <c r="AM197" s="16"/>
      <c r="AN197" s="16"/>
      <c r="AO197" s="16"/>
      <c r="AP197" s="16"/>
      <c r="AQ197" s="16"/>
      <c r="AR197" s="16"/>
      <c r="AS197" s="16"/>
      <c r="AT197" s="16"/>
      <c r="AU197" s="16"/>
      <c r="AV197" s="16"/>
      <c r="AW197" s="16"/>
      <c r="AX197" s="16"/>
      <c r="AY197" s="16"/>
    </row>
    <row r="198">
      <c r="A198" s="14" t="s">
        <v>561</v>
      </c>
      <c r="B198" s="14" t="s">
        <v>2129</v>
      </c>
      <c r="C198" s="14"/>
      <c r="D198" s="14" t="s">
        <v>52</v>
      </c>
      <c r="E198" s="14" t="s">
        <v>34</v>
      </c>
      <c r="F198" s="11">
        <v>43661.0</v>
      </c>
      <c r="G198" s="26" t="s">
        <v>887</v>
      </c>
      <c r="H198" s="14">
        <v>24.0</v>
      </c>
      <c r="I198" s="16"/>
      <c r="J198" s="14">
        <v>24.0</v>
      </c>
      <c r="K198" s="14"/>
      <c r="L198" s="14"/>
      <c r="M198" s="26" t="s">
        <v>36</v>
      </c>
      <c r="N198" s="26" t="s">
        <v>2131</v>
      </c>
      <c r="O198" s="14">
        <v>0.0</v>
      </c>
      <c r="P198" s="14" t="s">
        <v>129</v>
      </c>
      <c r="Q198" s="14">
        <v>0.0</v>
      </c>
      <c r="R198" s="14">
        <v>0.0</v>
      </c>
      <c r="S198" s="14">
        <v>0.0</v>
      </c>
      <c r="T198" s="14">
        <v>0.0</v>
      </c>
      <c r="U198" s="14">
        <v>1.0</v>
      </c>
      <c r="V198" s="14">
        <v>1.0</v>
      </c>
      <c r="W198" s="29" t="s">
        <v>2132</v>
      </c>
      <c r="X198" s="42"/>
      <c r="Y198" s="42"/>
      <c r="Z198" s="16"/>
      <c r="AA198" s="16"/>
      <c r="AB198" s="16"/>
      <c r="AC198" s="16"/>
      <c r="AD198" s="16"/>
      <c r="AE198" s="16"/>
      <c r="AF198" s="16"/>
      <c r="AG198" s="16"/>
      <c r="AH198" s="16"/>
      <c r="AI198" s="16"/>
      <c r="AJ198" s="16"/>
      <c r="AK198" s="16"/>
      <c r="AL198" s="16"/>
      <c r="AM198" s="16"/>
      <c r="AN198" s="16"/>
      <c r="AO198" s="16"/>
      <c r="AP198" s="16"/>
      <c r="AQ198" s="16"/>
      <c r="AR198" s="16"/>
      <c r="AS198" s="16"/>
      <c r="AT198" s="16"/>
      <c r="AU198" s="16"/>
      <c r="AV198" s="16"/>
      <c r="AW198" s="16"/>
      <c r="AX198" s="16"/>
      <c r="AY198" s="16"/>
    </row>
    <row r="199">
      <c r="A199" s="14" t="s">
        <v>561</v>
      </c>
      <c r="B199" s="14"/>
      <c r="C199" s="14"/>
      <c r="D199" s="14" t="s">
        <v>52</v>
      </c>
      <c r="E199" s="14" t="s">
        <v>34</v>
      </c>
      <c r="F199" s="11">
        <v>43661.0</v>
      </c>
      <c r="G199" s="20"/>
      <c r="H199" s="16"/>
      <c r="I199" s="16"/>
      <c r="J199" s="16"/>
      <c r="K199" s="14"/>
      <c r="L199" s="14"/>
      <c r="M199" s="26" t="s">
        <v>2140</v>
      </c>
      <c r="N199" s="26" t="s">
        <v>2141</v>
      </c>
      <c r="O199" s="14">
        <v>1.0</v>
      </c>
      <c r="P199" s="14" t="s">
        <v>129</v>
      </c>
      <c r="Q199" s="14">
        <v>0.0</v>
      </c>
      <c r="R199" s="14">
        <v>0.0</v>
      </c>
      <c r="S199" s="14">
        <v>0.0</v>
      </c>
      <c r="T199" s="14">
        <v>0.0</v>
      </c>
      <c r="U199" s="14">
        <v>1.0</v>
      </c>
      <c r="V199" s="14">
        <v>1.0</v>
      </c>
      <c r="W199" s="29" t="s">
        <v>2121</v>
      </c>
      <c r="X199" s="42"/>
      <c r="Y199" s="42"/>
      <c r="Z199" s="16"/>
      <c r="AA199" s="16"/>
      <c r="AB199" s="16"/>
      <c r="AC199" s="16"/>
      <c r="AD199" s="16"/>
      <c r="AE199" s="16"/>
      <c r="AF199" s="16"/>
      <c r="AG199" s="16"/>
      <c r="AH199" s="16"/>
      <c r="AI199" s="16"/>
      <c r="AJ199" s="16"/>
      <c r="AK199" s="16"/>
      <c r="AL199" s="16"/>
      <c r="AM199" s="16"/>
      <c r="AN199" s="16"/>
      <c r="AO199" s="16"/>
      <c r="AP199" s="16"/>
      <c r="AQ199" s="16"/>
      <c r="AR199" s="16"/>
      <c r="AS199" s="16"/>
      <c r="AT199" s="16"/>
      <c r="AU199" s="16"/>
      <c r="AV199" s="16"/>
      <c r="AW199" s="16"/>
      <c r="AX199" s="16"/>
      <c r="AY199" s="16"/>
    </row>
    <row r="200">
      <c r="A200" s="14" t="s">
        <v>885</v>
      </c>
      <c r="B200" s="14"/>
      <c r="C200" s="14"/>
      <c r="D200" s="14" t="s">
        <v>146</v>
      </c>
      <c r="E200" s="14" t="s">
        <v>34</v>
      </c>
      <c r="F200" s="11">
        <v>43661.0</v>
      </c>
      <c r="G200" s="20"/>
      <c r="H200" s="16"/>
      <c r="I200" s="16"/>
      <c r="J200" s="16"/>
      <c r="K200" s="14"/>
      <c r="L200" s="14"/>
      <c r="M200" s="26" t="s">
        <v>2117</v>
      </c>
      <c r="N200" s="26" t="s">
        <v>2109</v>
      </c>
      <c r="O200" s="14">
        <v>1.0</v>
      </c>
      <c r="P200" s="14" t="s">
        <v>129</v>
      </c>
      <c r="Q200" s="14">
        <v>0.0</v>
      </c>
      <c r="R200" s="14">
        <v>0.0</v>
      </c>
      <c r="S200" s="14">
        <v>0.0</v>
      </c>
      <c r="T200" s="14">
        <v>0.0</v>
      </c>
      <c r="U200" s="14">
        <v>1.0</v>
      </c>
      <c r="V200" s="14">
        <v>1.0</v>
      </c>
      <c r="W200" s="29" t="s">
        <v>2121</v>
      </c>
      <c r="X200" s="42"/>
      <c r="Y200" s="42"/>
      <c r="Z200" s="16"/>
      <c r="AA200" s="16"/>
      <c r="AB200" s="16"/>
      <c r="AC200" s="16"/>
      <c r="AD200" s="16"/>
      <c r="AE200" s="16"/>
      <c r="AF200" s="16"/>
      <c r="AG200" s="16"/>
      <c r="AH200" s="16"/>
      <c r="AI200" s="16"/>
      <c r="AJ200" s="16"/>
      <c r="AK200" s="16"/>
      <c r="AL200" s="16"/>
      <c r="AM200" s="16"/>
      <c r="AN200" s="16"/>
      <c r="AO200" s="16"/>
      <c r="AP200" s="16"/>
      <c r="AQ200" s="16"/>
      <c r="AR200" s="16"/>
      <c r="AS200" s="16"/>
      <c r="AT200" s="16"/>
      <c r="AU200" s="16"/>
      <c r="AV200" s="16"/>
      <c r="AW200" s="16"/>
      <c r="AX200" s="16"/>
      <c r="AY200" s="16"/>
    </row>
    <row r="201">
      <c r="A201" s="14" t="s">
        <v>549</v>
      </c>
      <c r="B201" s="14" t="s">
        <v>2161</v>
      </c>
      <c r="C201" s="14"/>
      <c r="D201" s="14" t="s">
        <v>321</v>
      </c>
      <c r="E201" s="14" t="s">
        <v>34</v>
      </c>
      <c r="F201" s="11">
        <v>43661.0</v>
      </c>
      <c r="G201" s="20"/>
      <c r="H201" s="16"/>
      <c r="I201" s="16"/>
      <c r="J201" s="16"/>
      <c r="K201" s="14"/>
      <c r="L201" s="14"/>
      <c r="M201" s="26" t="s">
        <v>2162</v>
      </c>
      <c r="N201" s="26" t="s">
        <v>2163</v>
      </c>
      <c r="O201" s="14">
        <v>0.0</v>
      </c>
      <c r="P201" s="14" t="s">
        <v>61</v>
      </c>
      <c r="Q201" s="14">
        <v>0.0</v>
      </c>
      <c r="R201" s="14">
        <v>0.0</v>
      </c>
      <c r="S201" s="14">
        <v>0.0</v>
      </c>
      <c r="T201" s="14">
        <v>0.0</v>
      </c>
      <c r="U201" s="14">
        <v>1.0</v>
      </c>
      <c r="V201" s="14">
        <v>1.0</v>
      </c>
      <c r="W201" s="29" t="s">
        <v>2167</v>
      </c>
      <c r="X201" s="42"/>
      <c r="Y201" s="42"/>
      <c r="Z201" s="16"/>
      <c r="AA201" s="16"/>
      <c r="AB201" s="16"/>
      <c r="AC201" s="16"/>
      <c r="AD201" s="16"/>
      <c r="AE201" s="16"/>
      <c r="AF201" s="16"/>
      <c r="AG201" s="16"/>
      <c r="AH201" s="16"/>
      <c r="AI201" s="16"/>
      <c r="AJ201" s="16"/>
      <c r="AK201" s="16"/>
      <c r="AL201" s="16"/>
      <c r="AM201" s="16"/>
      <c r="AN201" s="16"/>
      <c r="AO201" s="16"/>
      <c r="AP201" s="16"/>
      <c r="AQ201" s="16"/>
      <c r="AR201" s="16"/>
      <c r="AS201" s="16"/>
      <c r="AT201" s="16"/>
      <c r="AU201" s="16"/>
      <c r="AV201" s="16"/>
      <c r="AW201" s="16"/>
      <c r="AX201" s="16"/>
      <c r="AY201" s="16"/>
    </row>
    <row r="202">
      <c r="A202" s="14" t="s">
        <v>384</v>
      </c>
      <c r="B202" s="14" t="s">
        <v>2172</v>
      </c>
      <c r="C202" s="14"/>
      <c r="D202" s="14" t="s">
        <v>321</v>
      </c>
      <c r="E202" s="14" t="s">
        <v>34</v>
      </c>
      <c r="F202" s="11">
        <v>43661.0</v>
      </c>
      <c r="G202" s="26" t="s">
        <v>1786</v>
      </c>
      <c r="H202" s="14">
        <v>100.0</v>
      </c>
      <c r="I202" s="16"/>
      <c r="J202" s="14">
        <v>100.0</v>
      </c>
      <c r="K202" s="14"/>
      <c r="L202" s="14"/>
      <c r="M202" s="26" t="s">
        <v>1150</v>
      </c>
      <c r="N202" s="26" t="s">
        <v>2173</v>
      </c>
      <c r="O202" s="14">
        <v>1.0</v>
      </c>
      <c r="P202" s="14" t="s">
        <v>129</v>
      </c>
      <c r="Q202" s="14">
        <v>0.0</v>
      </c>
      <c r="R202" s="14">
        <v>0.0</v>
      </c>
      <c r="S202" s="14">
        <v>0.0</v>
      </c>
      <c r="T202" s="14">
        <v>0.0</v>
      </c>
      <c r="U202" s="14">
        <v>1.0</v>
      </c>
      <c r="V202" s="14">
        <v>1.0</v>
      </c>
      <c r="W202" s="29" t="s">
        <v>2174</v>
      </c>
      <c r="X202" s="42"/>
      <c r="Y202" s="42"/>
      <c r="Z202" s="16"/>
      <c r="AA202" s="16"/>
      <c r="AB202" s="16"/>
      <c r="AC202" s="16"/>
      <c r="AD202" s="16"/>
      <c r="AE202" s="16"/>
      <c r="AF202" s="16"/>
      <c r="AG202" s="16"/>
      <c r="AH202" s="16"/>
      <c r="AI202" s="16"/>
      <c r="AJ202" s="16"/>
      <c r="AK202" s="16"/>
      <c r="AL202" s="16"/>
      <c r="AM202" s="16"/>
      <c r="AN202" s="16"/>
      <c r="AO202" s="16"/>
      <c r="AP202" s="16"/>
      <c r="AQ202" s="16"/>
      <c r="AR202" s="16"/>
      <c r="AS202" s="16"/>
      <c r="AT202" s="16"/>
      <c r="AU202" s="16"/>
      <c r="AV202" s="16"/>
      <c r="AW202" s="16"/>
      <c r="AX202" s="16"/>
      <c r="AY202" s="16"/>
    </row>
    <row r="203">
      <c r="A203" s="39" t="s">
        <v>561</v>
      </c>
      <c r="B203" s="24" t="s">
        <v>2184</v>
      </c>
      <c r="C203" s="24"/>
      <c r="D203" s="39" t="s">
        <v>52</v>
      </c>
      <c r="E203" s="39" t="s">
        <v>34</v>
      </c>
      <c r="F203" s="93">
        <v>43662.0</v>
      </c>
      <c r="G203" s="39"/>
      <c r="H203" s="39"/>
      <c r="I203" s="42"/>
      <c r="J203" s="39"/>
      <c r="K203" s="42"/>
      <c r="L203" s="42"/>
      <c r="M203" s="8" t="s">
        <v>36</v>
      </c>
      <c r="N203" s="26" t="s">
        <v>2187</v>
      </c>
      <c r="O203" s="39">
        <v>0.0</v>
      </c>
      <c r="P203" s="39" t="s">
        <v>61</v>
      </c>
      <c r="Q203" s="14">
        <v>0.0</v>
      </c>
      <c r="R203" s="14">
        <v>0.0</v>
      </c>
      <c r="S203" s="14">
        <v>0.0</v>
      </c>
      <c r="T203" s="14">
        <v>0.0</v>
      </c>
      <c r="U203" s="14">
        <v>1.0</v>
      </c>
      <c r="V203" s="14">
        <v>1.0</v>
      </c>
      <c r="W203" s="43" t="s">
        <v>2188</v>
      </c>
      <c r="X203" s="42"/>
      <c r="Y203" s="42"/>
      <c r="Z203" s="16"/>
      <c r="AA203" s="16"/>
      <c r="AB203" s="16"/>
      <c r="AC203" s="16"/>
      <c r="AD203" s="5"/>
      <c r="AE203" s="16"/>
      <c r="AF203" s="16"/>
      <c r="AG203" s="16"/>
      <c r="AH203" s="16"/>
      <c r="AI203" s="16"/>
      <c r="AJ203" s="16"/>
      <c r="AK203" s="16"/>
      <c r="AL203" s="16"/>
      <c r="AM203" s="16"/>
      <c r="AN203" s="16"/>
      <c r="AO203" s="16"/>
      <c r="AP203" s="16"/>
      <c r="AQ203" s="16"/>
      <c r="AR203" s="16"/>
      <c r="AS203" s="16"/>
      <c r="AT203" s="16"/>
      <c r="AU203" s="16"/>
      <c r="AV203" s="16"/>
      <c r="AW203" s="16"/>
      <c r="AX203" s="16"/>
      <c r="AY203" s="16"/>
    </row>
    <row r="204">
      <c r="A204" s="39" t="s">
        <v>78</v>
      </c>
      <c r="B204" s="24" t="s">
        <v>2195</v>
      </c>
      <c r="C204" s="24"/>
      <c r="D204" s="39" t="s">
        <v>80</v>
      </c>
      <c r="E204" s="39" t="s">
        <v>34</v>
      </c>
      <c r="F204" s="93">
        <v>43662.0</v>
      </c>
      <c r="G204" s="39" t="s">
        <v>2196</v>
      </c>
      <c r="H204" s="39">
        <v>1000.0</v>
      </c>
      <c r="I204" s="42"/>
      <c r="J204" s="39">
        <v>2000.0</v>
      </c>
      <c r="K204" s="42"/>
      <c r="L204" s="42"/>
      <c r="M204" s="24" t="s">
        <v>1551</v>
      </c>
      <c r="N204" s="26" t="s">
        <v>1631</v>
      </c>
      <c r="O204" s="39">
        <v>1.0</v>
      </c>
      <c r="P204" s="39" t="s">
        <v>61</v>
      </c>
      <c r="Q204" s="39">
        <v>1.0</v>
      </c>
      <c r="R204" s="42"/>
      <c r="S204" s="42"/>
      <c r="T204" s="42"/>
      <c r="U204" s="42"/>
      <c r="V204" s="39">
        <v>1.0</v>
      </c>
      <c r="W204" s="43" t="s">
        <v>2199</v>
      </c>
      <c r="X204" s="42"/>
      <c r="Y204" s="42"/>
      <c r="AA204" s="72"/>
      <c r="AB204" s="72"/>
      <c r="AC204" s="5"/>
      <c r="AD204" s="16"/>
      <c r="AE204" s="16"/>
      <c r="AF204" s="16"/>
      <c r="AG204" s="16"/>
      <c r="AH204" s="16"/>
      <c r="AI204" s="16"/>
      <c r="AJ204" s="16"/>
      <c r="AK204" s="16"/>
      <c r="AL204" s="16"/>
      <c r="AM204" s="16"/>
      <c r="AN204" s="16"/>
      <c r="AO204" s="16"/>
      <c r="AP204" s="16"/>
      <c r="AQ204" s="16"/>
      <c r="AR204" s="16"/>
      <c r="AS204" s="16"/>
      <c r="AT204" s="16"/>
      <c r="AU204" s="16"/>
      <c r="AV204" s="16"/>
      <c r="AW204" s="16"/>
      <c r="AX204" s="16"/>
      <c r="AY204" s="16"/>
    </row>
    <row r="205">
      <c r="A205" s="39" t="s">
        <v>2206</v>
      </c>
      <c r="B205" s="24" t="s">
        <v>2207</v>
      </c>
      <c r="D205" s="39" t="s">
        <v>1064</v>
      </c>
      <c r="E205" s="39" t="s">
        <v>34</v>
      </c>
      <c r="F205" s="93">
        <v>43662.0</v>
      </c>
      <c r="G205" s="39" t="s">
        <v>44</v>
      </c>
      <c r="H205" s="39">
        <v>21.0</v>
      </c>
      <c r="I205" s="42"/>
      <c r="J205" s="39">
        <v>21.0</v>
      </c>
      <c r="K205" s="42"/>
      <c r="L205" s="42"/>
      <c r="M205" s="24" t="s">
        <v>2209</v>
      </c>
      <c r="N205" s="26" t="s">
        <v>2210</v>
      </c>
      <c r="O205" s="39">
        <v>1.0</v>
      </c>
      <c r="P205" s="39" t="s">
        <v>1137</v>
      </c>
      <c r="Q205" s="39">
        <v>0.0</v>
      </c>
      <c r="R205" s="39">
        <v>0.0</v>
      </c>
      <c r="S205" s="39">
        <v>0.0</v>
      </c>
      <c r="T205" s="39">
        <v>0.0</v>
      </c>
      <c r="U205" s="39">
        <v>1.0</v>
      </c>
      <c r="V205" s="39">
        <v>1.0</v>
      </c>
      <c r="W205" s="43" t="s">
        <v>2212</v>
      </c>
      <c r="X205" s="42"/>
      <c r="Y205" s="42"/>
      <c r="AA205" s="5"/>
      <c r="AB205" s="5"/>
      <c r="AC205" s="5"/>
      <c r="AD205" s="16"/>
      <c r="AE205" s="16"/>
      <c r="AF205" s="16"/>
      <c r="AG205" s="16"/>
      <c r="AH205" s="16"/>
      <c r="AI205" s="16"/>
      <c r="AJ205" s="16"/>
      <c r="AK205" s="16"/>
      <c r="AL205" s="16"/>
      <c r="AM205" s="16"/>
      <c r="AN205" s="16"/>
      <c r="AO205" s="16"/>
      <c r="AP205" s="16"/>
      <c r="AQ205" s="16"/>
      <c r="AR205" s="16"/>
      <c r="AS205" s="16"/>
      <c r="AT205" s="16"/>
      <c r="AU205" s="16"/>
      <c r="AV205" s="16"/>
      <c r="AW205" s="16"/>
      <c r="AX205" s="16"/>
      <c r="AY205" s="16"/>
    </row>
    <row r="206">
      <c r="A206" s="39" t="s">
        <v>78</v>
      </c>
      <c r="B206" s="24" t="s">
        <v>955</v>
      </c>
      <c r="D206" s="39" t="s">
        <v>80</v>
      </c>
      <c r="E206" s="39" t="s">
        <v>34</v>
      </c>
      <c r="F206" s="93">
        <v>43662.0</v>
      </c>
      <c r="G206" s="39"/>
      <c r="H206" s="39"/>
      <c r="I206" s="42"/>
      <c r="J206" s="39"/>
      <c r="K206" s="42"/>
      <c r="L206" s="42"/>
      <c r="M206" s="24" t="s">
        <v>391</v>
      </c>
      <c r="N206" s="26" t="s">
        <v>2220</v>
      </c>
      <c r="O206" s="39">
        <v>1.0</v>
      </c>
      <c r="P206" s="39" t="s">
        <v>61</v>
      </c>
      <c r="Q206" s="39">
        <v>0.0</v>
      </c>
      <c r="R206" s="39">
        <v>0.0</v>
      </c>
      <c r="S206" s="39">
        <v>0.0</v>
      </c>
      <c r="T206" s="39">
        <v>0.0</v>
      </c>
      <c r="U206" s="39">
        <v>1.0</v>
      </c>
      <c r="V206" s="39">
        <v>1.0</v>
      </c>
      <c r="W206" s="43" t="s">
        <v>2222</v>
      </c>
      <c r="X206" s="42"/>
      <c r="Y206" s="42"/>
      <c r="AA206" s="5"/>
      <c r="AB206" s="5"/>
      <c r="AC206" s="5"/>
      <c r="AD206" s="16"/>
      <c r="AE206" s="16"/>
      <c r="AF206" s="16"/>
      <c r="AG206" s="16"/>
      <c r="AH206" s="16"/>
      <c r="AI206" s="16"/>
      <c r="AJ206" s="16"/>
      <c r="AK206" s="16"/>
      <c r="AL206" s="16"/>
      <c r="AM206" s="16"/>
      <c r="AN206" s="16"/>
      <c r="AO206" s="16"/>
      <c r="AP206" s="16"/>
      <c r="AQ206" s="16"/>
      <c r="AR206" s="16"/>
      <c r="AS206" s="16"/>
      <c r="AT206" s="16"/>
      <c r="AU206" s="16"/>
      <c r="AV206" s="16"/>
      <c r="AW206" s="16"/>
      <c r="AX206" s="16"/>
      <c r="AY206" s="16"/>
    </row>
    <row r="207">
      <c r="A207" s="14" t="s">
        <v>2228</v>
      </c>
      <c r="B207" s="16"/>
      <c r="C207" s="16"/>
      <c r="D207" s="14" t="s">
        <v>144</v>
      </c>
      <c r="E207" s="39" t="s">
        <v>34</v>
      </c>
      <c r="F207" s="11">
        <v>43662.0</v>
      </c>
      <c r="G207" s="95" t="s">
        <v>2229</v>
      </c>
      <c r="H207" s="95">
        <v>80.0</v>
      </c>
      <c r="I207" s="67"/>
      <c r="J207" s="95">
        <v>80.0</v>
      </c>
      <c r="K207" s="16"/>
      <c r="L207" s="16"/>
      <c r="M207" s="26" t="s">
        <v>2230</v>
      </c>
      <c r="N207" s="55" t="s">
        <v>2231</v>
      </c>
      <c r="O207" s="14">
        <v>1.0</v>
      </c>
      <c r="P207" s="14" t="s">
        <v>178</v>
      </c>
      <c r="Q207" s="14">
        <v>0.0</v>
      </c>
      <c r="R207" s="16"/>
      <c r="S207" s="16"/>
      <c r="T207" s="16"/>
      <c r="U207" s="16"/>
      <c r="V207" s="14">
        <v>1.0</v>
      </c>
      <c r="W207" s="101" t="s">
        <v>2233</v>
      </c>
      <c r="X207" s="16"/>
      <c r="AA207" s="16"/>
      <c r="AB207" s="16"/>
      <c r="AC207" s="16"/>
      <c r="AD207" s="16"/>
      <c r="AE207" s="16"/>
      <c r="AF207" s="16"/>
      <c r="AG207" s="16"/>
      <c r="AH207" s="16"/>
      <c r="AI207" s="16"/>
      <c r="AJ207" s="16"/>
      <c r="AK207" s="16"/>
      <c r="AL207" s="16"/>
      <c r="AM207" s="16"/>
      <c r="AN207" s="16"/>
      <c r="AO207" s="16"/>
      <c r="AP207" s="16"/>
      <c r="AQ207" s="16"/>
      <c r="AR207" s="16"/>
      <c r="AS207" s="16"/>
      <c r="AT207" s="16"/>
      <c r="AU207" s="16"/>
      <c r="AV207" s="16"/>
      <c r="AW207" s="16"/>
      <c r="AX207" s="16"/>
      <c r="AY207" s="16"/>
    </row>
    <row r="208">
      <c r="A208" s="14" t="s">
        <v>2228</v>
      </c>
      <c r="B208" s="16"/>
      <c r="C208" s="16"/>
      <c r="D208" s="14" t="s">
        <v>144</v>
      </c>
      <c r="E208" s="39" t="s">
        <v>34</v>
      </c>
      <c r="F208" s="11">
        <v>43662.0</v>
      </c>
      <c r="G208" s="95">
        <v>6.0</v>
      </c>
      <c r="H208" s="95">
        <v>6.0</v>
      </c>
      <c r="I208" s="67"/>
      <c r="J208" s="95">
        <v>6.0</v>
      </c>
      <c r="K208" s="16"/>
      <c r="L208" s="16"/>
      <c r="M208" s="26" t="s">
        <v>2253</v>
      </c>
      <c r="N208" s="55" t="s">
        <v>2254</v>
      </c>
      <c r="O208" s="14">
        <v>2.0</v>
      </c>
      <c r="P208" s="14" t="s">
        <v>2255</v>
      </c>
      <c r="Q208" s="14">
        <v>0.0</v>
      </c>
      <c r="R208" s="16"/>
      <c r="S208" s="16"/>
      <c r="T208" s="16"/>
      <c r="U208" s="16"/>
      <c r="V208" s="14">
        <v>1.0</v>
      </c>
      <c r="W208" s="101" t="s">
        <v>2233</v>
      </c>
      <c r="X208" s="16"/>
      <c r="Z208" s="16"/>
      <c r="AA208" s="16"/>
      <c r="AB208" s="16"/>
      <c r="AC208" s="16"/>
      <c r="AD208" s="16"/>
      <c r="AE208" s="16"/>
      <c r="AF208" s="16"/>
      <c r="AG208" s="16"/>
      <c r="AH208" s="16"/>
      <c r="AI208" s="16"/>
      <c r="AJ208" s="16"/>
      <c r="AK208" s="16"/>
      <c r="AL208" s="16"/>
      <c r="AM208" s="16"/>
      <c r="AN208" s="16"/>
      <c r="AO208" s="16"/>
      <c r="AP208" s="16"/>
      <c r="AQ208" s="16"/>
      <c r="AR208" s="16"/>
      <c r="AS208" s="16"/>
      <c r="AT208" s="16"/>
      <c r="AU208" s="16"/>
      <c r="AV208" s="16"/>
      <c r="AW208" s="16"/>
      <c r="AX208" s="16"/>
      <c r="AY208" s="16"/>
    </row>
    <row r="209">
      <c r="A209" s="39" t="s">
        <v>459</v>
      </c>
      <c r="B209" s="24" t="s">
        <v>2267</v>
      </c>
      <c r="C209" s="24"/>
      <c r="D209" s="39" t="s">
        <v>110</v>
      </c>
      <c r="E209" s="39" t="s">
        <v>34</v>
      </c>
      <c r="F209" s="93">
        <v>43663.0</v>
      </c>
      <c r="G209" s="39" t="s">
        <v>2268</v>
      </c>
      <c r="H209" s="39">
        <v>8200.0</v>
      </c>
      <c r="I209" s="42"/>
      <c r="J209" s="39">
        <v>8200.0</v>
      </c>
      <c r="K209" s="42"/>
      <c r="L209" s="42"/>
      <c r="M209" s="24" t="s">
        <v>2269</v>
      </c>
      <c r="N209" s="26" t="s">
        <v>1145</v>
      </c>
      <c r="O209" s="39">
        <v>2.0</v>
      </c>
      <c r="P209" s="39" t="s">
        <v>1137</v>
      </c>
      <c r="Q209" s="42"/>
      <c r="R209" s="42"/>
      <c r="S209" s="42"/>
      <c r="T209" s="42"/>
      <c r="U209" s="39">
        <v>1.0</v>
      </c>
      <c r="V209" s="39">
        <v>1.0</v>
      </c>
      <c r="W209" s="43" t="s">
        <v>2271</v>
      </c>
      <c r="X209" s="42"/>
      <c r="Y209" s="42"/>
      <c r="Z209" s="16"/>
      <c r="AA209" s="16"/>
      <c r="AB209" s="16"/>
      <c r="AC209" s="16"/>
      <c r="AD209" s="16"/>
      <c r="AE209" s="16"/>
      <c r="AF209" s="16"/>
      <c r="AG209" s="16"/>
      <c r="AH209" s="16"/>
      <c r="AI209" s="16"/>
      <c r="AJ209" s="16"/>
      <c r="AK209" s="16"/>
      <c r="AL209" s="16"/>
      <c r="AM209" s="16"/>
      <c r="AN209" s="16"/>
      <c r="AO209" s="16"/>
      <c r="AP209" s="16"/>
      <c r="AQ209" s="16"/>
      <c r="AR209" s="16"/>
      <c r="AS209" s="16"/>
      <c r="AT209" s="16"/>
      <c r="AU209" s="16"/>
      <c r="AV209" s="16"/>
      <c r="AW209" s="16"/>
      <c r="AX209" s="16"/>
      <c r="AY209" s="16"/>
    </row>
    <row r="210">
      <c r="A210" s="39" t="s">
        <v>2275</v>
      </c>
      <c r="B210" s="24" t="s">
        <v>2276</v>
      </c>
      <c r="C210" s="24"/>
      <c r="D210" s="39" t="s">
        <v>146</v>
      </c>
      <c r="E210" s="39" t="s">
        <v>34</v>
      </c>
      <c r="F210" s="93">
        <v>43663.0</v>
      </c>
      <c r="G210" s="39"/>
      <c r="H210" s="39"/>
      <c r="I210" s="42"/>
      <c r="J210" s="39"/>
      <c r="K210" s="42"/>
      <c r="L210" s="42"/>
      <c r="M210" s="24" t="s">
        <v>2277</v>
      </c>
      <c r="N210" s="26" t="s">
        <v>2278</v>
      </c>
      <c r="O210" s="39">
        <v>1.0</v>
      </c>
      <c r="P210" s="39" t="s">
        <v>248</v>
      </c>
      <c r="Q210" s="42"/>
      <c r="R210" s="42"/>
      <c r="S210" s="42"/>
      <c r="T210" s="42"/>
      <c r="U210" s="42"/>
      <c r="V210" s="39">
        <v>1.0</v>
      </c>
      <c r="W210" s="43" t="s">
        <v>2279</v>
      </c>
      <c r="X210" s="42"/>
      <c r="Y210" s="42"/>
      <c r="Z210" s="16"/>
      <c r="AA210" s="16"/>
      <c r="AB210" s="16"/>
      <c r="AC210" s="16"/>
      <c r="AD210" s="16"/>
      <c r="AE210" s="16"/>
      <c r="AF210" s="16"/>
      <c r="AG210" s="16"/>
      <c r="AH210" s="16"/>
      <c r="AI210" s="16"/>
      <c r="AJ210" s="16"/>
      <c r="AK210" s="16"/>
      <c r="AL210" s="16"/>
      <c r="AM210" s="16"/>
      <c r="AN210" s="16"/>
      <c r="AO210" s="16"/>
      <c r="AP210" s="16"/>
      <c r="AQ210" s="16"/>
      <c r="AR210" s="16"/>
      <c r="AS210" s="16"/>
      <c r="AT210" s="16"/>
      <c r="AU210" s="16"/>
      <c r="AV210" s="16"/>
      <c r="AW210" s="16"/>
      <c r="AX210" s="16"/>
      <c r="AY210" s="16"/>
    </row>
    <row r="211">
      <c r="A211" s="14" t="s">
        <v>2282</v>
      </c>
      <c r="B211" s="16"/>
      <c r="C211" s="16"/>
      <c r="D211" s="14" t="s">
        <v>164</v>
      </c>
      <c r="E211" s="39" t="s">
        <v>34</v>
      </c>
      <c r="F211" s="11">
        <v>43663.0</v>
      </c>
      <c r="G211" s="95">
        <v>10.0</v>
      </c>
      <c r="H211" s="95">
        <v>10.0</v>
      </c>
      <c r="I211" s="67"/>
      <c r="J211" s="95">
        <v>10.0</v>
      </c>
      <c r="K211" s="16"/>
      <c r="L211" s="16"/>
      <c r="M211" s="26" t="s">
        <v>2283</v>
      </c>
      <c r="N211" s="55" t="s">
        <v>2284</v>
      </c>
      <c r="O211" s="14" t="s">
        <v>2283</v>
      </c>
      <c r="P211" s="14" t="s">
        <v>2283</v>
      </c>
      <c r="Q211" s="14" t="s">
        <v>2283</v>
      </c>
      <c r="R211" s="16"/>
      <c r="S211" s="16"/>
      <c r="T211" s="16"/>
      <c r="U211" s="16"/>
      <c r="V211" s="14">
        <v>1.0</v>
      </c>
      <c r="W211" s="68" t="s">
        <v>2285</v>
      </c>
      <c r="X211" s="14" t="s">
        <v>2289</v>
      </c>
      <c r="Y211" s="16"/>
      <c r="Z211" s="16"/>
      <c r="AA211" s="16"/>
      <c r="AB211" s="16"/>
      <c r="AC211" s="16"/>
      <c r="AD211" s="16"/>
      <c r="AE211" s="16"/>
      <c r="AF211" s="16"/>
      <c r="AG211" s="16"/>
      <c r="AH211" s="16"/>
      <c r="AI211" s="16"/>
      <c r="AJ211" s="16"/>
      <c r="AK211" s="16"/>
      <c r="AL211" s="16"/>
      <c r="AM211" s="16"/>
      <c r="AN211" s="16"/>
      <c r="AO211" s="16"/>
      <c r="AP211" s="16"/>
      <c r="AQ211" s="106"/>
      <c r="AR211" s="106"/>
      <c r="AS211" s="106"/>
      <c r="AT211" s="106"/>
      <c r="AU211" s="106"/>
      <c r="AV211" s="106"/>
      <c r="AW211" s="106"/>
      <c r="AX211" s="106"/>
      <c r="AY211" s="106"/>
    </row>
    <row r="212">
      <c r="A212" s="14" t="s">
        <v>719</v>
      </c>
      <c r="B212" s="16"/>
      <c r="C212" s="16"/>
      <c r="D212" s="14" t="s">
        <v>423</v>
      </c>
      <c r="E212" s="39" t="s">
        <v>34</v>
      </c>
      <c r="F212" s="11">
        <v>43663.0</v>
      </c>
      <c r="G212" s="95">
        <v>20.0</v>
      </c>
      <c r="H212" s="95">
        <v>20.0</v>
      </c>
      <c r="I212" s="67"/>
      <c r="J212" s="95">
        <v>20.0</v>
      </c>
      <c r="K212" s="16"/>
      <c r="L212" s="16"/>
      <c r="M212" s="26" t="s">
        <v>36</v>
      </c>
      <c r="N212" s="55" t="s">
        <v>2293</v>
      </c>
      <c r="O212" s="14">
        <v>0.0</v>
      </c>
      <c r="P212" s="14" t="s">
        <v>61</v>
      </c>
      <c r="Q212" s="14">
        <v>0.0</v>
      </c>
      <c r="R212" s="16"/>
      <c r="S212" s="16"/>
      <c r="T212" s="16"/>
      <c r="U212" s="16"/>
      <c r="V212" s="14">
        <v>1.0</v>
      </c>
      <c r="W212" s="101" t="s">
        <v>2294</v>
      </c>
      <c r="X212" s="16"/>
      <c r="Y212" s="16"/>
      <c r="Z212" s="16"/>
      <c r="AA212" s="16"/>
      <c r="AB212" s="16"/>
      <c r="AC212" s="16"/>
      <c r="AD212" s="16"/>
      <c r="AE212" s="16"/>
      <c r="AF212" s="16"/>
      <c r="AG212" s="16"/>
      <c r="AH212" s="16"/>
      <c r="AI212" s="16"/>
      <c r="AJ212" s="16"/>
      <c r="AK212" s="16"/>
      <c r="AL212" s="16"/>
      <c r="AM212" s="16"/>
      <c r="AN212" s="16"/>
      <c r="AO212" s="16"/>
      <c r="AP212" s="16"/>
      <c r="AQ212" s="16"/>
      <c r="AR212" s="16"/>
      <c r="AS212" s="16"/>
      <c r="AT212" s="16"/>
      <c r="AU212" s="16"/>
      <c r="AV212" s="16"/>
      <c r="AW212" s="16"/>
      <c r="AX212" s="16"/>
      <c r="AY212" s="16"/>
    </row>
    <row r="213">
      <c r="A213" s="14" t="s">
        <v>754</v>
      </c>
      <c r="B213" s="16"/>
      <c r="C213" s="16"/>
      <c r="D213" s="14" t="s">
        <v>144</v>
      </c>
      <c r="E213" s="39" t="s">
        <v>34</v>
      </c>
      <c r="F213" s="11">
        <v>43663.0</v>
      </c>
      <c r="G213" s="95" t="s">
        <v>887</v>
      </c>
      <c r="H213" s="95">
        <v>24.0</v>
      </c>
      <c r="I213" s="67"/>
      <c r="J213" s="95">
        <v>24.0</v>
      </c>
      <c r="K213" s="16"/>
      <c r="L213" s="16"/>
      <c r="M213" s="26" t="s">
        <v>2303</v>
      </c>
      <c r="N213" s="50" t="s">
        <v>2304</v>
      </c>
      <c r="O213" s="14">
        <v>0.0</v>
      </c>
      <c r="P213" s="14" t="s">
        <v>1137</v>
      </c>
      <c r="Q213" s="14">
        <v>0.0</v>
      </c>
      <c r="R213" s="16"/>
      <c r="S213" s="16"/>
      <c r="T213" s="16"/>
      <c r="U213" s="16"/>
      <c r="V213" s="14">
        <v>1.0</v>
      </c>
      <c r="W213" s="101" t="s">
        <v>2305</v>
      </c>
      <c r="X213" s="16"/>
      <c r="Y213" s="16"/>
      <c r="Z213" s="16"/>
      <c r="AA213" s="16"/>
      <c r="AB213" s="16"/>
      <c r="AC213" s="16"/>
      <c r="AD213" s="16"/>
      <c r="AE213" s="16"/>
      <c r="AF213" s="16"/>
      <c r="AG213" s="16"/>
      <c r="AH213" s="16"/>
      <c r="AI213" s="16"/>
      <c r="AJ213" s="16"/>
      <c r="AK213" s="16"/>
      <c r="AL213" s="16"/>
      <c r="AM213" s="16"/>
      <c r="AN213" s="16"/>
      <c r="AO213" s="16"/>
      <c r="AP213" s="16"/>
      <c r="AQ213" s="16"/>
      <c r="AR213" s="16"/>
      <c r="AS213" s="16"/>
      <c r="AT213" s="16"/>
      <c r="AU213" s="16"/>
      <c r="AV213" s="16"/>
      <c r="AW213" s="16"/>
      <c r="AX213" s="16"/>
      <c r="AY213" s="16"/>
    </row>
    <row r="214">
      <c r="A214" s="14" t="s">
        <v>2311</v>
      </c>
      <c r="B214" s="16"/>
      <c r="C214" s="16"/>
      <c r="D214" s="14" t="s">
        <v>204</v>
      </c>
      <c r="E214" s="39" t="s">
        <v>34</v>
      </c>
      <c r="F214" s="11">
        <v>43663.0</v>
      </c>
      <c r="G214" s="95" t="s">
        <v>372</v>
      </c>
      <c r="H214" s="95">
        <v>100.0</v>
      </c>
      <c r="I214" s="67"/>
      <c r="J214" s="95">
        <v>100.0</v>
      </c>
      <c r="K214" s="16"/>
      <c r="L214" s="16"/>
      <c r="M214" s="26" t="s">
        <v>2312</v>
      </c>
      <c r="N214" s="55" t="s">
        <v>1120</v>
      </c>
      <c r="O214" s="14">
        <v>0.0</v>
      </c>
      <c r="P214" s="14" t="s">
        <v>1137</v>
      </c>
      <c r="Q214" s="14">
        <v>0.0</v>
      </c>
      <c r="R214" s="16"/>
      <c r="S214" s="16"/>
      <c r="T214" s="16"/>
      <c r="U214" s="16"/>
      <c r="V214" s="14">
        <v>1.0</v>
      </c>
      <c r="W214" s="101" t="s">
        <v>2313</v>
      </c>
      <c r="X214" s="16"/>
      <c r="Y214" s="16"/>
      <c r="Z214" s="16"/>
      <c r="AA214" s="16"/>
      <c r="AB214" s="16"/>
      <c r="AC214" s="16"/>
      <c r="AD214" s="16"/>
      <c r="AE214" s="16"/>
      <c r="AF214" s="16"/>
      <c r="AG214" s="16"/>
      <c r="AH214" s="16"/>
      <c r="AI214" s="16"/>
      <c r="AJ214" s="16"/>
      <c r="AK214" s="16"/>
      <c r="AL214" s="16"/>
      <c r="AM214" s="16"/>
      <c r="AN214" s="16"/>
      <c r="AO214" s="16"/>
      <c r="AP214" s="16"/>
      <c r="AQ214" s="16"/>
      <c r="AR214" s="16"/>
      <c r="AS214" s="16"/>
      <c r="AT214" s="16"/>
      <c r="AU214" s="16"/>
      <c r="AV214" s="16"/>
      <c r="AW214" s="16"/>
      <c r="AX214" s="16"/>
      <c r="AY214" s="16"/>
    </row>
    <row r="215">
      <c r="A215" s="14" t="s">
        <v>383</v>
      </c>
      <c r="B215" s="16"/>
      <c r="C215" s="16"/>
      <c r="D215" s="14" t="s">
        <v>52</v>
      </c>
      <c r="E215" s="39" t="s">
        <v>34</v>
      </c>
      <c r="F215" s="11">
        <v>43663.0</v>
      </c>
      <c r="G215" s="95" t="s">
        <v>2322</v>
      </c>
      <c r="H215" s="95">
        <v>20.0</v>
      </c>
      <c r="I215" s="67"/>
      <c r="J215" s="95">
        <v>20.0</v>
      </c>
      <c r="K215" s="16"/>
      <c r="L215" s="16"/>
      <c r="M215" s="26" t="s">
        <v>36</v>
      </c>
      <c r="N215" s="55" t="s">
        <v>2323</v>
      </c>
      <c r="O215" s="14">
        <v>0.0</v>
      </c>
      <c r="P215" s="14" t="s">
        <v>1137</v>
      </c>
      <c r="Q215" s="14">
        <v>0.0</v>
      </c>
      <c r="R215" s="16"/>
      <c r="S215" s="16"/>
      <c r="T215" s="16"/>
      <c r="U215" s="16"/>
      <c r="V215" s="14">
        <v>1.0</v>
      </c>
      <c r="W215" s="68" t="s">
        <v>2325</v>
      </c>
      <c r="X215" s="16"/>
      <c r="Y215" s="16"/>
      <c r="Z215" s="16"/>
      <c r="AA215" s="16"/>
      <c r="AB215" s="16"/>
      <c r="AC215" s="16"/>
      <c r="AD215" s="16"/>
      <c r="AE215" s="16"/>
      <c r="AF215" s="16"/>
      <c r="AG215" s="16"/>
      <c r="AH215" s="16"/>
      <c r="AI215" s="16"/>
      <c r="AJ215" s="16"/>
      <c r="AK215" s="16"/>
      <c r="AL215" s="16"/>
      <c r="AM215" s="16"/>
      <c r="AN215" s="16"/>
      <c r="AO215" s="16"/>
      <c r="AP215" s="16"/>
      <c r="AQ215" s="16"/>
      <c r="AR215" s="16"/>
      <c r="AS215" s="16"/>
      <c r="AT215" s="16"/>
      <c r="AU215" s="16"/>
      <c r="AV215" s="16"/>
      <c r="AW215" s="16"/>
      <c r="AX215" s="16"/>
      <c r="AY215" s="16"/>
    </row>
    <row r="216">
      <c r="A216" s="107" t="s">
        <v>291</v>
      </c>
      <c r="B216" s="6"/>
      <c r="C216" s="6"/>
      <c r="D216" s="107" t="s">
        <v>106</v>
      </c>
      <c r="E216" s="107" t="s">
        <v>34</v>
      </c>
      <c r="F216" s="70">
        <v>43664.0</v>
      </c>
      <c r="G216" s="107" t="s">
        <v>44</v>
      </c>
      <c r="H216" s="108">
        <v>80.0</v>
      </c>
      <c r="I216" s="6"/>
      <c r="J216" s="108">
        <v>80.0</v>
      </c>
      <c r="K216" s="6"/>
      <c r="L216" s="6"/>
      <c r="M216" s="107" t="s">
        <v>2338</v>
      </c>
      <c r="N216" s="5" t="s">
        <v>2339</v>
      </c>
      <c r="O216" s="108">
        <v>0.0</v>
      </c>
      <c r="P216" s="107" t="s">
        <v>61</v>
      </c>
      <c r="Q216" s="6"/>
      <c r="R216" s="6"/>
      <c r="S216" s="6"/>
      <c r="T216" s="6"/>
      <c r="U216" s="6"/>
      <c r="V216" s="108">
        <v>1.0</v>
      </c>
      <c r="W216" s="109" t="s">
        <v>2340</v>
      </c>
      <c r="X216" s="110"/>
      <c r="Y216" s="72"/>
      <c r="Z216" s="16"/>
      <c r="AA216" s="16"/>
      <c r="AB216" s="16"/>
      <c r="AC216" s="16"/>
      <c r="AD216" s="16"/>
      <c r="AE216" s="16"/>
      <c r="AF216" s="16"/>
      <c r="AG216" s="16"/>
      <c r="AH216" s="16"/>
      <c r="AI216" s="16"/>
      <c r="AJ216" s="16"/>
      <c r="AK216" s="16"/>
      <c r="AL216" s="16"/>
      <c r="AM216" s="16"/>
      <c r="AN216" s="16"/>
      <c r="AO216" s="16"/>
      <c r="AP216" s="16"/>
      <c r="AQ216" s="16"/>
      <c r="AR216" s="16"/>
      <c r="AS216" s="16"/>
      <c r="AT216" s="16"/>
      <c r="AU216" s="16"/>
      <c r="AV216" s="16"/>
      <c r="AW216" s="16"/>
      <c r="AX216" s="16"/>
      <c r="AY216" s="16"/>
    </row>
    <row r="217">
      <c r="A217" s="107" t="s">
        <v>291</v>
      </c>
      <c r="B217" s="111"/>
      <c r="C217" s="107"/>
      <c r="D217" s="107" t="s">
        <v>106</v>
      </c>
      <c r="E217" s="107" t="s">
        <v>34</v>
      </c>
      <c r="F217" s="70">
        <v>43664.0</v>
      </c>
      <c r="G217" s="107"/>
      <c r="H217" s="107"/>
      <c r="I217" s="6"/>
      <c r="J217" s="107"/>
      <c r="K217" s="6"/>
      <c r="L217" s="6"/>
      <c r="M217" s="107" t="s">
        <v>2345</v>
      </c>
      <c r="N217" s="5" t="s">
        <v>2346</v>
      </c>
      <c r="O217" s="108">
        <v>0.0</v>
      </c>
      <c r="P217" s="107" t="s">
        <v>1137</v>
      </c>
      <c r="Q217" s="108">
        <v>0.0</v>
      </c>
      <c r="R217" s="108">
        <v>0.0</v>
      </c>
      <c r="S217" s="108">
        <v>0.0</v>
      </c>
      <c r="T217" s="108">
        <v>0.0</v>
      </c>
      <c r="U217" s="108">
        <v>1.0</v>
      </c>
      <c r="V217" s="108">
        <v>1.0</v>
      </c>
      <c r="W217" s="109" t="s">
        <v>2347</v>
      </c>
      <c r="X217" s="72"/>
      <c r="Y217" s="72"/>
      <c r="Z217" s="16"/>
      <c r="AA217" s="16"/>
      <c r="AB217" s="16"/>
      <c r="AC217" s="16"/>
      <c r="AD217" s="16"/>
      <c r="AE217" s="16"/>
      <c r="AF217" s="16"/>
      <c r="AG217" s="16"/>
      <c r="AH217" s="16"/>
      <c r="AI217" s="16"/>
      <c r="AJ217" s="16"/>
      <c r="AK217" s="16"/>
      <c r="AL217" s="16"/>
      <c r="AM217" s="16"/>
      <c r="AN217" s="16"/>
      <c r="AO217" s="16"/>
      <c r="AP217" s="16"/>
      <c r="AQ217" s="16"/>
      <c r="AR217" s="16"/>
      <c r="AS217" s="16"/>
      <c r="AT217" s="16"/>
      <c r="AU217" s="16"/>
      <c r="AV217" s="16"/>
      <c r="AW217" s="16"/>
      <c r="AX217" s="16"/>
      <c r="AY217" s="16"/>
    </row>
    <row r="218">
      <c r="A218" s="107" t="s">
        <v>2348</v>
      </c>
      <c r="B218" s="112" t="s">
        <v>2349</v>
      </c>
      <c r="C218" s="107"/>
      <c r="D218" s="107" t="s">
        <v>52</v>
      </c>
      <c r="E218" s="107" t="s">
        <v>34</v>
      </c>
      <c r="F218" s="70">
        <v>43664.0</v>
      </c>
      <c r="G218" s="107" t="s">
        <v>2350</v>
      </c>
      <c r="H218" s="108">
        <v>50.0</v>
      </c>
      <c r="I218" s="6"/>
      <c r="J218" s="108">
        <v>50.0</v>
      </c>
      <c r="K218" s="6"/>
      <c r="L218" s="6"/>
      <c r="M218" s="107" t="s">
        <v>2351</v>
      </c>
      <c r="N218" s="5" t="s">
        <v>2353</v>
      </c>
      <c r="O218" s="108">
        <v>1.0</v>
      </c>
      <c r="P218" s="107" t="s">
        <v>61</v>
      </c>
      <c r="Q218" s="108">
        <v>0.0</v>
      </c>
      <c r="R218" s="108">
        <v>0.0</v>
      </c>
      <c r="S218" s="108">
        <v>0.0</v>
      </c>
      <c r="T218" s="108">
        <v>0.0</v>
      </c>
      <c r="U218" s="108">
        <v>1.0</v>
      </c>
      <c r="V218" s="108">
        <v>1.0</v>
      </c>
      <c r="W218" s="109" t="s">
        <v>2355</v>
      </c>
      <c r="X218" s="72"/>
      <c r="Y218" s="72"/>
      <c r="Z218" s="16"/>
      <c r="AA218" s="16"/>
      <c r="AB218" s="16"/>
      <c r="AC218" s="16"/>
      <c r="AD218" s="16"/>
      <c r="AE218" s="16"/>
      <c r="AF218" s="16"/>
      <c r="AG218" s="16"/>
      <c r="AH218" s="16"/>
      <c r="AI218" s="16"/>
      <c r="AJ218" s="16"/>
      <c r="AK218" s="16"/>
      <c r="AL218" s="16"/>
      <c r="AM218" s="16"/>
      <c r="AN218" s="16"/>
      <c r="AO218" s="16"/>
      <c r="AP218" s="16"/>
      <c r="AQ218" s="16"/>
      <c r="AR218" s="16"/>
      <c r="AS218" s="16"/>
      <c r="AT218" s="16"/>
      <c r="AU218" s="16"/>
      <c r="AV218" s="16"/>
      <c r="AW218" s="16"/>
      <c r="AX218" s="16"/>
      <c r="AY218" s="16"/>
    </row>
    <row r="219">
      <c r="A219" s="107" t="s">
        <v>108</v>
      </c>
      <c r="B219" s="111"/>
      <c r="C219" s="107"/>
      <c r="D219" s="107" t="s">
        <v>110</v>
      </c>
      <c r="E219" s="107" t="s">
        <v>34</v>
      </c>
      <c r="F219" s="70">
        <v>43664.0</v>
      </c>
      <c r="G219" s="107"/>
      <c r="H219" s="107"/>
      <c r="I219" s="6"/>
      <c r="J219" s="107"/>
      <c r="K219" s="6"/>
      <c r="L219" s="6"/>
      <c r="M219" s="107" t="s">
        <v>2345</v>
      </c>
      <c r="N219" s="113" t="s">
        <v>2346</v>
      </c>
      <c r="O219" s="108">
        <v>0.0</v>
      </c>
      <c r="P219" s="107" t="s">
        <v>1137</v>
      </c>
      <c r="Q219" s="108">
        <v>0.0</v>
      </c>
      <c r="R219" s="108">
        <v>0.0</v>
      </c>
      <c r="S219" s="108">
        <v>0.0</v>
      </c>
      <c r="T219" s="108">
        <v>0.0</v>
      </c>
      <c r="U219" s="108">
        <v>1.0</v>
      </c>
      <c r="V219" s="108">
        <v>1.0</v>
      </c>
      <c r="W219" s="109" t="s">
        <v>2357</v>
      </c>
      <c r="X219" s="72"/>
      <c r="Y219" s="72"/>
      <c r="Z219" s="16"/>
      <c r="AA219" s="16"/>
      <c r="AB219" s="16"/>
      <c r="AC219" s="16"/>
      <c r="AD219" s="16"/>
      <c r="AE219" s="16"/>
      <c r="AF219" s="16"/>
      <c r="AG219" s="16"/>
      <c r="AH219" s="16"/>
      <c r="AI219" s="16"/>
      <c r="AJ219" s="16"/>
      <c r="AK219" s="16"/>
      <c r="AL219" s="16"/>
      <c r="AM219" s="16"/>
      <c r="AN219" s="16"/>
      <c r="AO219" s="16"/>
      <c r="AP219" s="16"/>
      <c r="AQ219" s="16"/>
      <c r="AR219" s="16"/>
      <c r="AS219" s="16"/>
      <c r="AT219" s="16"/>
      <c r="AU219" s="16"/>
      <c r="AV219" s="16"/>
      <c r="AW219" s="16"/>
      <c r="AX219" s="16"/>
      <c r="AY219" s="16"/>
    </row>
    <row r="220">
      <c r="A220" s="14" t="s">
        <v>2084</v>
      </c>
      <c r="B220" s="16"/>
      <c r="C220" s="16"/>
      <c r="D220" s="14" t="s">
        <v>46</v>
      </c>
      <c r="E220" s="107" t="s">
        <v>34</v>
      </c>
      <c r="F220" s="11">
        <v>43664.0</v>
      </c>
      <c r="G220" s="95"/>
      <c r="H220" s="95">
        <v>1.0</v>
      </c>
      <c r="I220" s="67"/>
      <c r="J220" s="95">
        <v>1.0</v>
      </c>
      <c r="K220" s="16"/>
      <c r="L220" s="16"/>
      <c r="M220" s="26" t="s">
        <v>2360</v>
      </c>
      <c r="N220" s="55" t="s">
        <v>2361</v>
      </c>
      <c r="O220" s="14">
        <v>1.0</v>
      </c>
      <c r="P220" s="14" t="s">
        <v>61</v>
      </c>
      <c r="Q220" s="14">
        <v>1.0</v>
      </c>
      <c r="R220" s="16"/>
      <c r="S220" s="16"/>
      <c r="T220" s="16"/>
      <c r="U220" s="16"/>
      <c r="V220" s="14">
        <v>1.0</v>
      </c>
      <c r="W220" s="114" t="s">
        <v>2362</v>
      </c>
      <c r="X220" s="115"/>
      <c r="Y220" s="115"/>
      <c r="Z220" s="16"/>
      <c r="AA220" s="16"/>
      <c r="AB220" s="16"/>
      <c r="AC220" s="16"/>
      <c r="AD220" s="16"/>
      <c r="AE220" s="16"/>
      <c r="AF220" s="16"/>
      <c r="AG220" s="16"/>
      <c r="AH220" s="16"/>
      <c r="AI220" s="16"/>
      <c r="AJ220" s="16"/>
      <c r="AK220" s="16"/>
      <c r="AL220" s="16"/>
      <c r="AM220" s="16"/>
      <c r="AN220" s="16"/>
      <c r="AO220" s="16"/>
      <c r="AP220" s="16"/>
      <c r="AQ220" s="16"/>
      <c r="AR220" s="16"/>
      <c r="AS220" s="16"/>
      <c r="AT220" s="16"/>
      <c r="AU220" s="16"/>
      <c r="AV220" s="16"/>
      <c r="AW220" s="16"/>
      <c r="AX220" s="16"/>
      <c r="AY220" s="16"/>
    </row>
    <row r="221">
      <c r="A221" s="107" t="s">
        <v>2370</v>
      </c>
      <c r="B221" s="111"/>
      <c r="C221" s="107"/>
      <c r="D221" s="107" t="s">
        <v>308</v>
      </c>
      <c r="E221" s="107" t="s">
        <v>34</v>
      </c>
      <c r="F221" s="70">
        <v>43664.0</v>
      </c>
      <c r="G221" s="107"/>
      <c r="H221" s="107"/>
      <c r="I221" s="6"/>
      <c r="J221" s="107"/>
      <c r="K221" s="6"/>
      <c r="L221" s="6"/>
      <c r="M221" s="107" t="s">
        <v>2345</v>
      </c>
      <c r="N221" s="5" t="s">
        <v>2346</v>
      </c>
      <c r="O221" s="108">
        <v>0.0</v>
      </c>
      <c r="P221" s="107" t="s">
        <v>1137</v>
      </c>
      <c r="Q221" s="108">
        <v>0.0</v>
      </c>
      <c r="R221" s="108">
        <v>0.0</v>
      </c>
      <c r="S221" s="108">
        <v>0.0</v>
      </c>
      <c r="T221" s="108">
        <v>0.0</v>
      </c>
      <c r="U221" s="108">
        <v>1.0</v>
      </c>
      <c r="V221" s="108">
        <v>1.0</v>
      </c>
      <c r="W221" s="109" t="s">
        <v>2371</v>
      </c>
      <c r="X221" s="72"/>
      <c r="Y221" s="72"/>
      <c r="Z221" s="16"/>
      <c r="AA221" s="16"/>
      <c r="AB221" s="16"/>
      <c r="AC221" s="16"/>
      <c r="AD221" s="16"/>
      <c r="AE221" s="16"/>
      <c r="AF221" s="16"/>
      <c r="AG221" s="16"/>
      <c r="AH221" s="16"/>
      <c r="AI221" s="16"/>
      <c r="AJ221" s="16"/>
      <c r="AK221" s="16"/>
      <c r="AL221" s="16"/>
      <c r="AM221" s="16"/>
      <c r="AN221" s="16"/>
      <c r="AO221" s="16"/>
      <c r="AP221" s="16"/>
      <c r="AQ221" s="16"/>
      <c r="AR221" s="16"/>
      <c r="AS221" s="16"/>
      <c r="AT221" s="16"/>
      <c r="AU221" s="16"/>
      <c r="AV221" s="16"/>
      <c r="AW221" s="16"/>
      <c r="AX221" s="16"/>
      <c r="AY221" s="16"/>
    </row>
    <row r="222">
      <c r="A222" s="107" t="s">
        <v>2372</v>
      </c>
      <c r="B222" s="107"/>
      <c r="C222" s="107"/>
      <c r="D222" s="107" t="s">
        <v>2101</v>
      </c>
      <c r="E222" s="107" t="s">
        <v>34</v>
      </c>
      <c r="F222" s="70">
        <v>43664.0</v>
      </c>
      <c r="G222" s="107"/>
      <c r="H222" s="107"/>
      <c r="I222" s="6"/>
      <c r="J222" s="107"/>
      <c r="K222" s="6"/>
      <c r="L222" s="6"/>
      <c r="M222" s="107" t="s">
        <v>2345</v>
      </c>
      <c r="N222" s="113" t="s">
        <v>2346</v>
      </c>
      <c r="O222" s="108">
        <v>0.0</v>
      </c>
      <c r="P222" s="107" t="s">
        <v>1137</v>
      </c>
      <c r="Q222" s="108">
        <v>0.0</v>
      </c>
      <c r="R222" s="108">
        <v>0.0</v>
      </c>
      <c r="S222" s="108">
        <v>0.0</v>
      </c>
      <c r="T222" s="108">
        <v>0.0</v>
      </c>
      <c r="U222" s="108">
        <v>1.0</v>
      </c>
      <c r="V222" s="108">
        <v>1.0</v>
      </c>
      <c r="W222" s="109" t="s">
        <v>2374</v>
      </c>
      <c r="X222" s="72"/>
      <c r="Y222" s="72"/>
      <c r="Z222" s="16"/>
      <c r="AA222" s="16"/>
      <c r="AB222" s="16"/>
      <c r="AC222" s="16"/>
      <c r="AD222" s="16"/>
      <c r="AE222" s="16"/>
      <c r="AF222" s="16"/>
      <c r="AG222" s="16"/>
      <c r="AH222" s="16"/>
      <c r="AI222" s="16"/>
      <c r="AJ222" s="16"/>
      <c r="AK222" s="16"/>
      <c r="AL222" s="16"/>
      <c r="AM222" s="16"/>
      <c r="AN222" s="16"/>
      <c r="AO222" s="16"/>
      <c r="AP222" s="16"/>
      <c r="AQ222" s="16"/>
      <c r="AR222" s="16"/>
      <c r="AS222" s="16"/>
      <c r="AT222" s="16"/>
      <c r="AU222" s="16"/>
      <c r="AV222" s="16"/>
      <c r="AW222" s="16"/>
      <c r="AX222" s="16"/>
      <c r="AY222" s="16"/>
    </row>
    <row r="223">
      <c r="A223" s="107" t="s">
        <v>69</v>
      </c>
      <c r="B223" s="116" t="s">
        <v>2376</v>
      </c>
      <c r="C223" s="107"/>
      <c r="D223" s="107" t="s">
        <v>60</v>
      </c>
      <c r="E223" s="107" t="s">
        <v>34</v>
      </c>
      <c r="F223" s="70">
        <v>43664.0</v>
      </c>
      <c r="G223" s="107"/>
      <c r="H223" s="107"/>
      <c r="I223" s="6"/>
      <c r="J223" s="107"/>
      <c r="K223" s="6"/>
      <c r="L223" s="6"/>
      <c r="M223" s="107" t="s">
        <v>2377</v>
      </c>
      <c r="N223" s="5" t="s">
        <v>1631</v>
      </c>
      <c r="O223" s="108">
        <v>1.0</v>
      </c>
      <c r="P223" s="107" t="s">
        <v>1137</v>
      </c>
      <c r="Q223" s="108">
        <v>0.0</v>
      </c>
      <c r="R223" s="108">
        <v>0.0</v>
      </c>
      <c r="S223" s="108">
        <v>0.0</v>
      </c>
      <c r="T223" s="108">
        <v>0.0</v>
      </c>
      <c r="U223" s="108">
        <v>1.0</v>
      </c>
      <c r="V223" s="108">
        <v>1.0</v>
      </c>
      <c r="W223" s="109" t="s">
        <v>2378</v>
      </c>
      <c r="X223" s="72"/>
      <c r="Y223" s="72"/>
      <c r="Z223" s="16"/>
      <c r="AA223" s="16"/>
      <c r="AB223" s="16"/>
      <c r="AC223" s="16"/>
      <c r="AD223" s="16"/>
      <c r="AE223" s="16"/>
      <c r="AF223" s="16"/>
      <c r="AG223" s="16"/>
      <c r="AH223" s="16"/>
      <c r="AI223" s="16"/>
      <c r="AJ223" s="16"/>
      <c r="AK223" s="16"/>
      <c r="AL223" s="16"/>
      <c r="AM223" s="16"/>
      <c r="AN223" s="16"/>
      <c r="AO223" s="16"/>
      <c r="AP223" s="16"/>
      <c r="AQ223" s="16"/>
      <c r="AR223" s="16"/>
      <c r="AS223" s="16"/>
      <c r="AT223" s="16"/>
      <c r="AU223" s="16"/>
      <c r="AV223" s="16"/>
      <c r="AW223" s="16"/>
      <c r="AX223" s="16"/>
      <c r="AY223" s="16"/>
    </row>
    <row r="224">
      <c r="A224" s="107" t="s">
        <v>2382</v>
      </c>
      <c r="B224" s="107"/>
      <c r="C224" s="107"/>
      <c r="D224" s="107" t="s">
        <v>144</v>
      </c>
      <c r="E224" s="107" t="s">
        <v>34</v>
      </c>
      <c r="F224" s="70">
        <v>43664.0</v>
      </c>
      <c r="G224" s="107" t="s">
        <v>44</v>
      </c>
      <c r="H224" s="108">
        <v>50.0</v>
      </c>
      <c r="I224" s="6"/>
      <c r="J224" s="108">
        <v>50.0</v>
      </c>
      <c r="K224" s="6"/>
      <c r="L224" s="6"/>
      <c r="M224" s="107" t="s">
        <v>2384</v>
      </c>
      <c r="N224" s="113" t="s">
        <v>2346</v>
      </c>
      <c r="O224" s="108">
        <v>0.0</v>
      </c>
      <c r="P224" s="107" t="s">
        <v>1137</v>
      </c>
      <c r="Q224" s="108">
        <v>0.0</v>
      </c>
      <c r="R224" s="108">
        <v>0.0</v>
      </c>
      <c r="S224" s="108">
        <v>0.0</v>
      </c>
      <c r="T224" s="108">
        <v>0.0</v>
      </c>
      <c r="U224" s="108">
        <v>1.0</v>
      </c>
      <c r="V224" s="108">
        <v>1.0</v>
      </c>
      <c r="W224" s="117" t="s">
        <v>2386</v>
      </c>
      <c r="X224" s="72"/>
      <c r="Y224" s="72"/>
      <c r="Z224" s="16"/>
      <c r="AA224" s="16"/>
      <c r="AB224" s="16"/>
      <c r="AC224" s="16"/>
      <c r="AD224" s="16"/>
      <c r="AE224" s="16"/>
      <c r="AF224" s="16"/>
      <c r="AG224" s="16"/>
      <c r="AH224" s="16"/>
      <c r="AI224" s="16"/>
      <c r="AJ224" s="16"/>
      <c r="AK224" s="16"/>
      <c r="AL224" s="16"/>
      <c r="AM224" s="16"/>
      <c r="AN224" s="16"/>
      <c r="AO224" s="16"/>
      <c r="AP224" s="16"/>
      <c r="AQ224" s="16"/>
      <c r="AR224" s="16"/>
      <c r="AS224" s="16"/>
      <c r="AT224" s="16"/>
      <c r="AU224" s="16"/>
      <c r="AV224" s="16"/>
      <c r="AW224" s="16"/>
      <c r="AX224" s="16"/>
      <c r="AY224" s="16"/>
    </row>
    <row r="225">
      <c r="A225" s="107" t="s">
        <v>2388</v>
      </c>
      <c r="B225" s="107"/>
      <c r="C225" s="107"/>
      <c r="D225" s="107" t="s">
        <v>1946</v>
      </c>
      <c r="E225" s="107" t="s">
        <v>34</v>
      </c>
      <c r="F225" s="70">
        <v>43664.0</v>
      </c>
      <c r="G225" s="107" t="s">
        <v>44</v>
      </c>
      <c r="H225" s="107"/>
      <c r="I225" s="6"/>
      <c r="J225" s="107"/>
      <c r="K225" s="6"/>
      <c r="L225" s="6"/>
      <c r="M225" s="107" t="s">
        <v>73</v>
      </c>
      <c r="N225" s="113" t="s">
        <v>2389</v>
      </c>
      <c r="O225" s="108">
        <v>0.0</v>
      </c>
      <c r="P225" s="107" t="s">
        <v>61</v>
      </c>
      <c r="Q225" s="108">
        <v>0.0</v>
      </c>
      <c r="R225" s="108">
        <v>0.0</v>
      </c>
      <c r="S225" s="108">
        <v>0.0</v>
      </c>
      <c r="T225" s="108">
        <v>0.0</v>
      </c>
      <c r="U225" s="108">
        <v>1.0</v>
      </c>
      <c r="V225" s="108">
        <v>1.0</v>
      </c>
      <c r="W225" s="118" t="s">
        <v>2091</v>
      </c>
      <c r="X225" s="72"/>
      <c r="Y225" s="72"/>
      <c r="Z225" s="16"/>
      <c r="AA225" s="16"/>
      <c r="AB225" s="16"/>
      <c r="AC225" s="16"/>
      <c r="AD225" s="16"/>
      <c r="AE225" s="16"/>
      <c r="AF225" s="16"/>
      <c r="AG225" s="16"/>
      <c r="AH225" s="16"/>
      <c r="AI225" s="16"/>
      <c r="AJ225" s="16"/>
      <c r="AK225" s="16"/>
      <c r="AL225" s="16"/>
      <c r="AM225" s="16"/>
      <c r="AN225" s="16"/>
      <c r="AO225" s="16"/>
      <c r="AP225" s="16"/>
      <c r="AQ225" s="16"/>
      <c r="AR225" s="16"/>
      <c r="AS225" s="16"/>
      <c r="AT225" s="16"/>
      <c r="AU225" s="16"/>
      <c r="AV225" s="16"/>
      <c r="AW225" s="16"/>
      <c r="AX225" s="16"/>
      <c r="AY225" s="16"/>
    </row>
    <row r="226">
      <c r="A226" s="107" t="s">
        <v>2392</v>
      </c>
      <c r="B226" s="107"/>
      <c r="C226" s="107"/>
      <c r="D226" s="107" t="s">
        <v>2393</v>
      </c>
      <c r="E226" s="107" t="s">
        <v>34</v>
      </c>
      <c r="F226" s="70">
        <v>43664.0</v>
      </c>
      <c r="G226" s="107"/>
      <c r="H226" s="107"/>
      <c r="I226" s="6"/>
      <c r="J226" s="107"/>
      <c r="K226" s="6"/>
      <c r="L226" s="6"/>
      <c r="M226" s="107" t="s">
        <v>2345</v>
      </c>
      <c r="N226" s="113" t="s">
        <v>2346</v>
      </c>
      <c r="O226" s="108">
        <v>0.0</v>
      </c>
      <c r="P226" s="107" t="s">
        <v>1137</v>
      </c>
      <c r="Q226" s="108">
        <v>0.0</v>
      </c>
      <c r="R226" s="108">
        <v>0.0</v>
      </c>
      <c r="S226" s="108">
        <v>0.0</v>
      </c>
      <c r="T226" s="108">
        <v>0.0</v>
      </c>
      <c r="U226" s="108">
        <v>1.0</v>
      </c>
      <c r="V226" s="108">
        <v>1.0</v>
      </c>
      <c r="W226" s="109" t="s">
        <v>2347</v>
      </c>
      <c r="X226" s="72"/>
      <c r="Y226" s="72"/>
      <c r="Z226" s="16"/>
      <c r="AA226" s="16"/>
      <c r="AB226" s="16"/>
      <c r="AC226" s="16"/>
      <c r="AD226" s="16"/>
      <c r="AE226" s="16"/>
      <c r="AF226" s="16"/>
      <c r="AG226" s="16"/>
      <c r="AH226" s="16"/>
      <c r="AI226" s="16"/>
      <c r="AJ226" s="16"/>
      <c r="AK226" s="16"/>
      <c r="AL226" s="16"/>
      <c r="AM226" s="16"/>
      <c r="AN226" s="16"/>
      <c r="AO226" s="16"/>
      <c r="AP226" s="16"/>
      <c r="AQ226" s="16"/>
      <c r="AR226" s="16"/>
      <c r="AS226" s="16"/>
      <c r="AT226" s="16"/>
      <c r="AU226" s="16"/>
      <c r="AV226" s="16"/>
      <c r="AW226" s="16"/>
      <c r="AX226" s="16"/>
      <c r="AY226" s="16"/>
    </row>
    <row r="227">
      <c r="A227" s="107" t="s">
        <v>2395</v>
      </c>
      <c r="B227" s="116" t="s">
        <v>2396</v>
      </c>
      <c r="C227" s="107"/>
      <c r="D227" s="107" t="s">
        <v>52</v>
      </c>
      <c r="E227" s="107" t="s">
        <v>34</v>
      </c>
      <c r="F227" s="70">
        <v>43664.0</v>
      </c>
      <c r="G227" s="108">
        <v>50.0</v>
      </c>
      <c r="H227" s="108">
        <v>50.0</v>
      </c>
      <c r="I227" s="6"/>
      <c r="J227" s="108">
        <v>50.0</v>
      </c>
      <c r="K227" s="6"/>
      <c r="L227" s="6"/>
      <c r="M227" s="107" t="s">
        <v>36</v>
      </c>
      <c r="N227" s="5" t="s">
        <v>1631</v>
      </c>
      <c r="O227" s="108">
        <v>1.0</v>
      </c>
      <c r="P227" s="107" t="s">
        <v>1137</v>
      </c>
      <c r="Q227" s="108">
        <v>0.0</v>
      </c>
      <c r="R227" s="108">
        <v>0.0</v>
      </c>
      <c r="S227" s="108">
        <v>0.0</v>
      </c>
      <c r="T227" s="108">
        <v>0.0</v>
      </c>
      <c r="U227" s="108">
        <v>1.0</v>
      </c>
      <c r="V227" s="108">
        <v>1.0</v>
      </c>
      <c r="W227" s="109" t="s">
        <v>2399</v>
      </c>
      <c r="X227" s="72"/>
      <c r="Y227" s="72"/>
      <c r="Z227" s="16"/>
      <c r="AA227" s="16"/>
      <c r="AB227" s="16"/>
      <c r="AC227" s="16"/>
      <c r="AD227" s="16"/>
      <c r="AE227" s="16"/>
      <c r="AF227" s="16"/>
      <c r="AG227" s="16"/>
      <c r="AH227" s="16"/>
      <c r="AI227" s="16"/>
      <c r="AJ227" s="16"/>
      <c r="AK227" s="16"/>
      <c r="AL227" s="16"/>
      <c r="AM227" s="16"/>
      <c r="AN227" s="16"/>
      <c r="AO227" s="16"/>
      <c r="AP227" s="16"/>
      <c r="AQ227" s="16"/>
      <c r="AR227" s="16"/>
      <c r="AS227" s="16"/>
      <c r="AT227" s="16"/>
      <c r="AU227" s="16"/>
      <c r="AV227" s="16"/>
      <c r="AW227" s="16"/>
      <c r="AX227" s="16"/>
      <c r="AY227" s="16"/>
    </row>
    <row r="228">
      <c r="A228" s="107" t="s">
        <v>78</v>
      </c>
      <c r="B228" s="116" t="s">
        <v>2401</v>
      </c>
      <c r="C228" s="107"/>
      <c r="D228" s="107" t="s">
        <v>80</v>
      </c>
      <c r="E228" s="107" t="s">
        <v>34</v>
      </c>
      <c r="F228" s="70">
        <v>43664.0</v>
      </c>
      <c r="G228" s="107" t="s">
        <v>2402</v>
      </c>
      <c r="H228" s="108">
        <v>300.0</v>
      </c>
      <c r="I228" s="6"/>
      <c r="J228" s="108">
        <v>300.0</v>
      </c>
      <c r="K228" s="6"/>
      <c r="L228" s="6"/>
      <c r="M228" s="107" t="s">
        <v>2403</v>
      </c>
      <c r="N228" s="5" t="s">
        <v>2404</v>
      </c>
      <c r="O228" s="108">
        <v>1.0</v>
      </c>
      <c r="P228" s="107" t="s">
        <v>61</v>
      </c>
      <c r="Q228" s="108">
        <v>70.0</v>
      </c>
      <c r="R228" s="108">
        <v>0.0</v>
      </c>
      <c r="S228" s="108">
        <v>0.0</v>
      </c>
      <c r="T228" s="108">
        <v>0.0</v>
      </c>
      <c r="U228" s="108">
        <v>1.0</v>
      </c>
      <c r="V228" s="108">
        <v>1.0</v>
      </c>
      <c r="W228" s="119" t="s">
        <v>2406</v>
      </c>
      <c r="X228" s="5"/>
      <c r="Y228" s="5"/>
      <c r="Z228" s="16"/>
      <c r="AA228" s="16"/>
      <c r="AB228" s="16"/>
      <c r="AC228" s="16"/>
      <c r="AD228" s="16"/>
      <c r="AE228" s="16"/>
      <c r="AF228" s="16"/>
      <c r="AG228" s="16"/>
      <c r="AH228" s="16"/>
      <c r="AI228" s="16"/>
      <c r="AJ228" s="16"/>
      <c r="AK228" s="16"/>
      <c r="AL228" s="16"/>
      <c r="AM228" s="16"/>
      <c r="AN228" s="16"/>
      <c r="AO228" s="16"/>
      <c r="AP228" s="16"/>
      <c r="AQ228" s="16"/>
      <c r="AR228" s="16"/>
      <c r="AS228" s="16"/>
      <c r="AT228" s="16"/>
      <c r="AU228" s="16"/>
      <c r="AV228" s="16"/>
      <c r="AW228" s="16"/>
      <c r="AX228" s="16"/>
      <c r="AY228" s="16"/>
    </row>
    <row r="229">
      <c r="A229" s="14" t="s">
        <v>78</v>
      </c>
      <c r="B229" s="16"/>
      <c r="C229" s="16"/>
      <c r="D229" s="14" t="s">
        <v>80</v>
      </c>
      <c r="E229" s="107" t="s">
        <v>34</v>
      </c>
      <c r="F229" s="11">
        <v>43664.0</v>
      </c>
      <c r="G229" s="95" t="s">
        <v>2408</v>
      </c>
      <c r="H229" s="95">
        <v>2000.0</v>
      </c>
      <c r="I229" s="67"/>
      <c r="J229" s="95">
        <v>2000.0</v>
      </c>
      <c r="K229" s="16"/>
      <c r="L229" s="16"/>
      <c r="M229" s="26" t="s">
        <v>2409</v>
      </c>
      <c r="N229" s="50" t="s">
        <v>2410</v>
      </c>
      <c r="O229" s="14">
        <v>0.0</v>
      </c>
      <c r="P229" s="14" t="s">
        <v>1137</v>
      </c>
      <c r="Q229" s="14">
        <v>0.0</v>
      </c>
      <c r="R229" s="16"/>
      <c r="S229" s="16"/>
      <c r="T229" s="16"/>
      <c r="U229" s="16"/>
      <c r="V229" s="14">
        <v>1.0</v>
      </c>
      <c r="W229" s="101" t="s">
        <v>2411</v>
      </c>
      <c r="X229" s="16"/>
      <c r="Y229" s="16"/>
      <c r="Z229" s="16"/>
      <c r="AA229" s="16"/>
      <c r="AB229" s="16"/>
      <c r="AC229" s="16"/>
      <c r="AD229" s="16"/>
      <c r="AE229" s="16"/>
      <c r="AF229" s="16"/>
      <c r="AG229" s="16"/>
      <c r="AH229" s="16"/>
      <c r="AI229" s="16"/>
      <c r="AJ229" s="16"/>
      <c r="AK229" s="16"/>
      <c r="AL229" s="16"/>
      <c r="AM229" s="16"/>
      <c r="AN229" s="16"/>
      <c r="AO229" s="16"/>
      <c r="AP229" s="16"/>
      <c r="AQ229" s="16"/>
      <c r="AR229" s="16"/>
      <c r="AS229" s="16"/>
      <c r="AT229" s="16"/>
      <c r="AU229" s="16"/>
      <c r="AV229" s="16"/>
      <c r="AW229" s="16"/>
      <c r="AX229" s="16"/>
      <c r="AY229" s="16"/>
    </row>
    <row r="230">
      <c r="A230" s="107" t="s">
        <v>291</v>
      </c>
      <c r="B230" s="116" t="s">
        <v>2419</v>
      </c>
      <c r="C230" s="107"/>
      <c r="D230" s="107" t="s">
        <v>106</v>
      </c>
      <c r="E230" s="107" t="s">
        <v>34</v>
      </c>
      <c r="F230" s="70">
        <v>43665.0</v>
      </c>
      <c r="G230" s="107"/>
      <c r="H230" s="107"/>
      <c r="I230" s="6"/>
      <c r="J230" s="107"/>
      <c r="K230" s="6"/>
      <c r="L230" s="6"/>
      <c r="M230" s="107" t="s">
        <v>2338</v>
      </c>
      <c r="N230" s="5" t="s">
        <v>2339</v>
      </c>
      <c r="O230" s="108">
        <v>0.0</v>
      </c>
      <c r="P230" s="107" t="s">
        <v>61</v>
      </c>
      <c r="Q230" s="6"/>
      <c r="R230" s="6"/>
      <c r="S230" s="6"/>
      <c r="T230" s="6"/>
      <c r="U230" s="6"/>
      <c r="V230" s="108">
        <v>1.0</v>
      </c>
      <c r="W230" s="109" t="s">
        <v>2340</v>
      </c>
      <c r="X230" s="72"/>
      <c r="Y230" s="72"/>
      <c r="Z230" s="16"/>
      <c r="AA230" s="16"/>
      <c r="AB230" s="16"/>
      <c r="AC230" s="16"/>
      <c r="AD230" s="16"/>
      <c r="AE230" s="16"/>
      <c r="AF230" s="16"/>
      <c r="AG230" s="16"/>
      <c r="AH230" s="16"/>
      <c r="AI230" s="16"/>
      <c r="AJ230" s="16"/>
      <c r="AK230" s="16"/>
      <c r="AL230" s="16"/>
      <c r="AM230" s="16"/>
      <c r="AN230" s="16"/>
      <c r="AO230" s="16"/>
      <c r="AP230" s="16"/>
      <c r="AQ230" s="16"/>
      <c r="AR230" s="16"/>
      <c r="AS230" s="16"/>
      <c r="AT230" s="16"/>
      <c r="AU230" s="16"/>
      <c r="AV230" s="16"/>
      <c r="AW230" s="16"/>
      <c r="AX230" s="16"/>
      <c r="AY230" s="16"/>
    </row>
    <row r="231">
      <c r="A231" s="107" t="s">
        <v>291</v>
      </c>
      <c r="B231" s="107"/>
      <c r="C231" s="107"/>
      <c r="D231" s="107" t="s">
        <v>106</v>
      </c>
      <c r="E231" s="107" t="s">
        <v>34</v>
      </c>
      <c r="F231" s="70">
        <v>43665.0</v>
      </c>
      <c r="G231" s="107" t="s">
        <v>44</v>
      </c>
      <c r="H231" s="107"/>
      <c r="I231" s="6"/>
      <c r="J231" s="107"/>
      <c r="K231" s="6"/>
      <c r="L231" s="6"/>
      <c r="M231" s="107" t="s">
        <v>2424</v>
      </c>
      <c r="N231" s="5" t="s">
        <v>2346</v>
      </c>
      <c r="O231" s="108">
        <v>0.0</v>
      </c>
      <c r="P231" s="107" t="s">
        <v>1137</v>
      </c>
      <c r="Q231" s="108">
        <v>0.0</v>
      </c>
      <c r="R231" s="108">
        <v>0.0</v>
      </c>
      <c r="S231" s="108">
        <v>0.0</v>
      </c>
      <c r="T231" s="108">
        <v>0.0</v>
      </c>
      <c r="U231" s="108">
        <v>1.0</v>
      </c>
      <c r="V231" s="108">
        <v>1.0</v>
      </c>
      <c r="W231" s="117" t="s">
        <v>2425</v>
      </c>
      <c r="X231" s="72"/>
      <c r="Y231" s="72"/>
      <c r="Z231" s="16"/>
      <c r="AA231" s="16"/>
      <c r="AB231" s="16"/>
      <c r="AC231" s="16"/>
      <c r="AD231" s="16"/>
      <c r="AE231" s="16"/>
      <c r="AF231" s="16"/>
      <c r="AG231" s="16"/>
      <c r="AH231" s="16"/>
      <c r="AI231" s="16"/>
      <c r="AJ231" s="16"/>
      <c r="AK231" s="16"/>
      <c r="AL231" s="16"/>
      <c r="AM231" s="16"/>
      <c r="AN231" s="16"/>
      <c r="AO231" s="16"/>
      <c r="AP231" s="16"/>
      <c r="AQ231" s="16"/>
      <c r="AR231" s="16"/>
      <c r="AS231" s="16"/>
      <c r="AT231" s="16"/>
      <c r="AU231" s="16"/>
      <c r="AV231" s="16"/>
      <c r="AW231" s="16"/>
      <c r="AX231" s="16"/>
      <c r="AY231" s="16"/>
    </row>
    <row r="232">
      <c r="A232" s="107" t="s">
        <v>305</v>
      </c>
      <c r="B232" s="112" t="s">
        <v>2428</v>
      </c>
      <c r="C232" s="107"/>
      <c r="D232" s="107" t="s">
        <v>229</v>
      </c>
      <c r="E232" s="107" t="s">
        <v>34</v>
      </c>
      <c r="F232" s="70">
        <v>43665.0</v>
      </c>
      <c r="G232" s="107" t="s">
        <v>44</v>
      </c>
      <c r="H232" s="107"/>
      <c r="I232" s="6"/>
      <c r="J232" s="107"/>
      <c r="K232" s="6"/>
      <c r="L232" s="6"/>
      <c r="M232" s="107" t="s">
        <v>2429</v>
      </c>
      <c r="N232" s="5" t="s">
        <v>2430</v>
      </c>
      <c r="O232" s="108">
        <v>0.0</v>
      </c>
      <c r="P232" s="107" t="s">
        <v>61</v>
      </c>
      <c r="Q232" s="108">
        <v>0.0</v>
      </c>
      <c r="R232" s="108">
        <v>0.0</v>
      </c>
      <c r="S232" s="108">
        <v>0.0</v>
      </c>
      <c r="T232" s="108">
        <v>0.0</v>
      </c>
      <c r="U232" s="108">
        <v>1.0</v>
      </c>
      <c r="V232" s="108">
        <v>1.0</v>
      </c>
      <c r="W232" s="109" t="s">
        <v>2432</v>
      </c>
      <c r="X232" s="72"/>
      <c r="Y232" s="72"/>
      <c r="Z232" s="16"/>
      <c r="AA232" s="16"/>
      <c r="AB232" s="16"/>
      <c r="AC232" s="16"/>
      <c r="AD232" s="16"/>
      <c r="AE232" s="16"/>
      <c r="AF232" s="16"/>
      <c r="AG232" s="16"/>
      <c r="AH232" s="16"/>
      <c r="AI232" s="16"/>
      <c r="AJ232" s="16"/>
      <c r="AK232" s="16"/>
      <c r="AL232" s="16"/>
      <c r="AM232" s="16"/>
      <c r="AN232" s="16"/>
      <c r="AO232" s="16"/>
      <c r="AP232" s="16"/>
      <c r="AQ232" s="16"/>
      <c r="AR232" s="16"/>
      <c r="AS232" s="16"/>
      <c r="AT232" s="16"/>
      <c r="AU232" s="16"/>
      <c r="AV232" s="16"/>
      <c r="AW232" s="16"/>
      <c r="AX232" s="16"/>
      <c r="AY232" s="16"/>
    </row>
    <row r="233">
      <c r="A233" s="107" t="s">
        <v>2433</v>
      </c>
      <c r="B233" s="111"/>
      <c r="C233" s="107"/>
      <c r="D233" s="107" t="s">
        <v>548</v>
      </c>
      <c r="E233" s="107" t="s">
        <v>34</v>
      </c>
      <c r="F233" s="70">
        <v>43665.0</v>
      </c>
      <c r="G233" s="107" t="s">
        <v>44</v>
      </c>
      <c r="H233" s="107"/>
      <c r="I233" s="6"/>
      <c r="J233" s="107"/>
      <c r="K233" s="6"/>
      <c r="L233" s="6"/>
      <c r="M233" s="107" t="s">
        <v>36</v>
      </c>
      <c r="N233" s="81" t="s">
        <v>454</v>
      </c>
      <c r="O233" s="108">
        <v>1.0</v>
      </c>
      <c r="P233" s="111" t="s">
        <v>129</v>
      </c>
      <c r="Q233" s="120">
        <v>0.0</v>
      </c>
      <c r="R233" s="108">
        <v>0.0</v>
      </c>
      <c r="S233" s="108">
        <v>0.0</v>
      </c>
      <c r="T233" s="108">
        <v>0.0</v>
      </c>
      <c r="U233" s="108">
        <v>1.0</v>
      </c>
      <c r="V233" s="108">
        <v>1.0</v>
      </c>
      <c r="W233" s="109" t="s">
        <v>2435</v>
      </c>
      <c r="X233" s="72"/>
      <c r="Y233" s="72"/>
      <c r="Z233" s="14"/>
      <c r="AB233" s="16"/>
      <c r="AC233" s="16"/>
      <c r="AD233" s="16"/>
      <c r="AE233" s="16"/>
      <c r="AF233" s="16"/>
      <c r="AG233" s="16"/>
      <c r="AH233" s="16"/>
      <c r="AI233" s="16"/>
      <c r="AJ233" s="16"/>
      <c r="AK233" s="16"/>
      <c r="AL233" s="16"/>
      <c r="AM233" s="16"/>
      <c r="AN233" s="16"/>
      <c r="AO233" s="16"/>
      <c r="AP233" s="16"/>
      <c r="AQ233" s="16"/>
      <c r="AR233" s="16"/>
      <c r="AS233" s="16"/>
      <c r="AT233" s="16"/>
      <c r="AU233" s="16"/>
      <c r="AV233" s="16"/>
      <c r="AW233" s="16"/>
      <c r="AX233" s="16"/>
      <c r="AY233" s="16"/>
    </row>
    <row r="234">
      <c r="A234" s="107" t="s">
        <v>1006</v>
      </c>
      <c r="B234" s="116" t="s">
        <v>2437</v>
      </c>
      <c r="C234" s="107"/>
      <c r="D234" s="107" t="s">
        <v>204</v>
      </c>
      <c r="E234" s="107" t="s">
        <v>34</v>
      </c>
      <c r="F234" s="70">
        <v>43665.0</v>
      </c>
      <c r="G234" s="107"/>
      <c r="H234" s="107"/>
      <c r="I234" s="6"/>
      <c r="J234" s="107"/>
      <c r="K234" s="6"/>
      <c r="L234" s="6"/>
      <c r="M234" s="107" t="s">
        <v>2438</v>
      </c>
      <c r="N234" s="81" t="s">
        <v>2439</v>
      </c>
      <c r="O234" s="108">
        <v>1.0</v>
      </c>
      <c r="P234" s="107" t="s">
        <v>61</v>
      </c>
      <c r="Q234" s="108">
        <v>0.0</v>
      </c>
      <c r="R234" s="108">
        <v>0.0</v>
      </c>
      <c r="S234" s="108">
        <v>0.0</v>
      </c>
      <c r="T234" s="108">
        <v>0.0</v>
      </c>
      <c r="U234" s="108">
        <v>1.0</v>
      </c>
      <c r="V234" s="108">
        <v>1.0</v>
      </c>
      <c r="W234" s="109" t="s">
        <v>2440</v>
      </c>
      <c r="X234" s="72"/>
      <c r="Y234" s="72"/>
      <c r="Z234" s="16"/>
      <c r="AA234" s="16"/>
      <c r="AB234" s="16"/>
      <c r="AC234" s="16"/>
      <c r="AD234" s="16"/>
      <c r="AE234" s="16"/>
      <c r="AF234" s="16"/>
      <c r="AG234" s="16"/>
      <c r="AH234" s="16"/>
      <c r="AI234" s="16"/>
      <c r="AJ234" s="16"/>
      <c r="AK234" s="16"/>
      <c r="AL234" s="16"/>
      <c r="AM234" s="16"/>
      <c r="AN234" s="16"/>
      <c r="AO234" s="16"/>
      <c r="AP234" s="16"/>
      <c r="AQ234" s="16"/>
      <c r="AR234" s="16"/>
      <c r="AS234" s="16"/>
      <c r="AT234" s="16"/>
      <c r="AU234" s="16"/>
      <c r="AV234" s="16"/>
      <c r="AW234" s="16"/>
      <c r="AX234" s="16"/>
      <c r="AY234" s="16"/>
    </row>
    <row r="235">
      <c r="A235" s="107" t="s">
        <v>2441</v>
      </c>
      <c r="B235" s="116" t="s">
        <v>2442</v>
      </c>
      <c r="C235" s="107"/>
      <c r="D235" s="107" t="s">
        <v>350</v>
      </c>
      <c r="E235" s="107" t="s">
        <v>34</v>
      </c>
      <c r="F235" s="70">
        <v>43665.0</v>
      </c>
      <c r="G235" s="107"/>
      <c r="H235" s="107"/>
      <c r="I235" s="6"/>
      <c r="J235" s="107"/>
      <c r="K235" s="6"/>
      <c r="L235" s="6"/>
      <c r="M235" s="107" t="s">
        <v>36</v>
      </c>
      <c r="N235" s="5" t="s">
        <v>1631</v>
      </c>
      <c r="O235" s="108">
        <v>1.0</v>
      </c>
      <c r="P235" s="116" t="s">
        <v>2445</v>
      </c>
      <c r="Q235" s="6"/>
      <c r="R235" s="6"/>
      <c r="S235" s="6"/>
      <c r="T235" s="6"/>
      <c r="U235" s="6"/>
      <c r="V235" s="108">
        <v>1.0</v>
      </c>
      <c r="W235" s="109" t="s">
        <v>2446</v>
      </c>
      <c r="X235" s="72"/>
      <c r="Y235" s="72"/>
      <c r="Z235" s="16"/>
      <c r="AA235" s="16"/>
      <c r="AB235" s="16"/>
      <c r="AC235" s="16"/>
      <c r="AD235" s="16"/>
      <c r="AE235" s="16"/>
      <c r="AF235" s="16"/>
      <c r="AG235" s="16"/>
      <c r="AH235" s="16"/>
      <c r="AI235" s="16"/>
      <c r="AJ235" s="16"/>
      <c r="AK235" s="16"/>
      <c r="AL235" s="16"/>
      <c r="AM235" s="16"/>
      <c r="AN235" s="16"/>
      <c r="AO235" s="16"/>
      <c r="AP235" s="16"/>
      <c r="AQ235" s="16"/>
      <c r="AR235" s="16"/>
      <c r="AS235" s="16"/>
      <c r="AT235" s="16"/>
      <c r="AU235" s="16"/>
      <c r="AV235" s="16"/>
      <c r="AW235" s="16"/>
      <c r="AX235" s="16"/>
      <c r="AY235" s="16"/>
    </row>
    <row r="236">
      <c r="A236" s="107" t="s">
        <v>2447</v>
      </c>
      <c r="B236" s="111" t="s">
        <v>2449</v>
      </c>
      <c r="C236" s="6"/>
      <c r="D236" s="107" t="s">
        <v>711</v>
      </c>
      <c r="E236" s="107" t="s">
        <v>34</v>
      </c>
      <c r="F236" s="70">
        <v>43665.0</v>
      </c>
      <c r="G236" s="107" t="s">
        <v>881</v>
      </c>
      <c r="H236" s="108">
        <v>20.0</v>
      </c>
      <c r="I236" s="6"/>
      <c r="J236" s="108">
        <v>20.0</v>
      </c>
      <c r="K236" s="6"/>
      <c r="L236" s="6"/>
      <c r="M236" s="107" t="s">
        <v>36</v>
      </c>
      <c r="N236" s="5" t="s">
        <v>2450</v>
      </c>
      <c r="O236" s="108">
        <v>0.0</v>
      </c>
      <c r="P236" s="107" t="s">
        <v>61</v>
      </c>
      <c r="Q236" s="108">
        <v>0.0</v>
      </c>
      <c r="R236" s="108">
        <v>0.0</v>
      </c>
      <c r="S236" s="108">
        <v>0.0</v>
      </c>
      <c r="T236" s="108">
        <v>0.0</v>
      </c>
      <c r="U236" s="108">
        <v>1.0</v>
      </c>
      <c r="V236" s="108">
        <v>1.0</v>
      </c>
      <c r="W236" s="109" t="s">
        <v>2452</v>
      </c>
      <c r="X236" s="72"/>
      <c r="Y236" s="72"/>
      <c r="Z236" s="16"/>
      <c r="AA236" s="16"/>
      <c r="AB236" s="16"/>
      <c r="AC236" s="16"/>
      <c r="AD236" s="16"/>
      <c r="AE236" s="16"/>
      <c r="AF236" s="16"/>
      <c r="AG236" s="16"/>
      <c r="AH236" s="16"/>
      <c r="AI236" s="16"/>
      <c r="AJ236" s="16"/>
      <c r="AK236" s="16"/>
      <c r="AL236" s="16"/>
      <c r="AM236" s="16"/>
      <c r="AN236" s="16"/>
      <c r="AO236" s="16"/>
      <c r="AP236" s="16"/>
      <c r="AQ236" s="16"/>
      <c r="AR236" s="16"/>
      <c r="AS236" s="16"/>
      <c r="AT236" s="16"/>
      <c r="AU236" s="16"/>
      <c r="AV236" s="16"/>
      <c r="AW236" s="16"/>
      <c r="AX236" s="16"/>
      <c r="AY236" s="16"/>
    </row>
    <row r="237">
      <c r="A237" s="107" t="s">
        <v>233</v>
      </c>
      <c r="B237" s="107"/>
      <c r="C237" s="107"/>
      <c r="D237" s="107" t="s">
        <v>52</v>
      </c>
      <c r="E237" s="107" t="s">
        <v>34</v>
      </c>
      <c r="F237" s="70">
        <v>43665.0</v>
      </c>
      <c r="G237" s="107" t="s">
        <v>44</v>
      </c>
      <c r="H237" s="107"/>
      <c r="I237" s="6"/>
      <c r="J237" s="107"/>
      <c r="K237" s="6"/>
      <c r="L237" s="6"/>
      <c r="M237" s="107" t="s">
        <v>2424</v>
      </c>
      <c r="N237" s="5" t="s">
        <v>2346</v>
      </c>
      <c r="O237" s="108">
        <v>0.0</v>
      </c>
      <c r="P237" s="107" t="s">
        <v>1137</v>
      </c>
      <c r="Q237" s="108">
        <v>0.0</v>
      </c>
      <c r="R237" s="108">
        <v>0.0</v>
      </c>
      <c r="S237" s="108">
        <v>0.0</v>
      </c>
      <c r="T237" s="108">
        <v>0.0</v>
      </c>
      <c r="U237" s="108">
        <v>1.0</v>
      </c>
      <c r="V237" s="108">
        <v>1.0</v>
      </c>
      <c r="W237" s="117" t="s">
        <v>2425</v>
      </c>
      <c r="X237" s="72"/>
      <c r="Y237" s="72"/>
      <c r="Z237" s="16"/>
      <c r="AA237" s="16"/>
      <c r="AB237" s="16"/>
      <c r="AC237" s="16"/>
      <c r="AD237" s="16"/>
      <c r="AE237" s="16"/>
      <c r="AF237" s="16"/>
      <c r="AG237" s="16"/>
      <c r="AH237" s="16"/>
      <c r="AI237" s="16"/>
      <c r="AJ237" s="16"/>
      <c r="AK237" s="16"/>
      <c r="AL237" s="16"/>
      <c r="AM237" s="16"/>
      <c r="AN237" s="16"/>
      <c r="AO237" s="16"/>
      <c r="AP237" s="16"/>
      <c r="AQ237" s="16"/>
      <c r="AR237" s="16"/>
      <c r="AS237" s="16"/>
      <c r="AT237" s="16"/>
      <c r="AU237" s="16"/>
      <c r="AV237" s="16"/>
      <c r="AW237" s="16"/>
      <c r="AX237" s="16"/>
      <c r="AY237" s="16"/>
    </row>
    <row r="238">
      <c r="A238" s="5" t="s">
        <v>2454</v>
      </c>
      <c r="B238" s="5"/>
      <c r="C238" s="5"/>
      <c r="D238" s="5" t="s">
        <v>164</v>
      </c>
      <c r="E238" s="107" t="s">
        <v>34</v>
      </c>
      <c r="F238" s="70">
        <v>43665.0</v>
      </c>
      <c r="G238" s="27" t="s">
        <v>2283</v>
      </c>
      <c r="H238" s="27" t="s">
        <v>2283</v>
      </c>
      <c r="I238" s="5"/>
      <c r="J238" s="27" t="s">
        <v>2283</v>
      </c>
      <c r="K238" s="5"/>
      <c r="L238" s="5"/>
      <c r="M238" s="5" t="s">
        <v>2456</v>
      </c>
      <c r="N238" s="121" t="s">
        <v>1120</v>
      </c>
      <c r="O238" s="27">
        <v>0.0</v>
      </c>
      <c r="P238" s="5" t="s">
        <v>1137</v>
      </c>
      <c r="Q238" s="27">
        <v>0.0</v>
      </c>
      <c r="R238" s="5"/>
      <c r="S238" s="5"/>
      <c r="T238" s="5"/>
      <c r="U238" s="5"/>
      <c r="V238" s="27">
        <v>1.0</v>
      </c>
      <c r="W238" s="122" t="s">
        <v>2458</v>
      </c>
      <c r="X238" s="72"/>
      <c r="Y238" s="72"/>
      <c r="Z238" s="16"/>
      <c r="AA238" s="16"/>
      <c r="AB238" s="16"/>
      <c r="AC238" s="16"/>
      <c r="AD238" s="16"/>
      <c r="AE238" s="16"/>
      <c r="AF238" s="16"/>
      <c r="AG238" s="16"/>
      <c r="AH238" s="16"/>
      <c r="AI238" s="16"/>
      <c r="AJ238" s="16"/>
      <c r="AK238" s="16"/>
      <c r="AL238" s="16"/>
      <c r="AM238" s="16"/>
      <c r="AN238" s="16"/>
      <c r="AO238" s="16"/>
      <c r="AP238" s="16"/>
      <c r="AQ238" s="16"/>
      <c r="AR238" s="16"/>
      <c r="AS238" s="16"/>
      <c r="AT238" s="16"/>
      <c r="AU238" s="16"/>
      <c r="AV238" s="16"/>
      <c r="AW238" s="16"/>
      <c r="AX238" s="16"/>
      <c r="AY238" s="16"/>
    </row>
    <row r="239">
      <c r="A239" s="107" t="s">
        <v>2372</v>
      </c>
      <c r="B239" s="116" t="s">
        <v>2460</v>
      </c>
      <c r="C239" s="107"/>
      <c r="D239" s="107" t="s">
        <v>2101</v>
      </c>
      <c r="E239" s="107" t="s">
        <v>34</v>
      </c>
      <c r="F239" s="70">
        <v>43665.0</v>
      </c>
      <c r="G239" s="107" t="s">
        <v>44</v>
      </c>
      <c r="H239" s="107"/>
      <c r="I239" s="6"/>
      <c r="J239" s="107"/>
      <c r="K239" s="6"/>
      <c r="L239" s="6"/>
      <c r="M239" s="107" t="s">
        <v>2424</v>
      </c>
      <c r="N239" s="5" t="s">
        <v>2346</v>
      </c>
      <c r="O239" s="108">
        <v>0.0</v>
      </c>
      <c r="P239" s="107" t="s">
        <v>1137</v>
      </c>
      <c r="Q239" s="108">
        <v>0.0</v>
      </c>
      <c r="R239" s="108">
        <v>0.0</v>
      </c>
      <c r="S239" s="108">
        <v>0.0</v>
      </c>
      <c r="T239" s="108">
        <v>0.0</v>
      </c>
      <c r="U239" s="108">
        <v>1.0</v>
      </c>
      <c r="V239" s="108">
        <v>1.0</v>
      </c>
      <c r="W239" s="109" t="s">
        <v>2425</v>
      </c>
      <c r="X239" s="72"/>
      <c r="Y239" s="72"/>
      <c r="Z239" s="16"/>
      <c r="AA239" s="16"/>
      <c r="AB239" s="16"/>
      <c r="AC239" s="16"/>
      <c r="AD239" s="16"/>
      <c r="AE239" s="16"/>
      <c r="AF239" s="16"/>
      <c r="AG239" s="16"/>
      <c r="AH239" s="16"/>
      <c r="AI239" s="16"/>
      <c r="AJ239" s="16"/>
      <c r="AK239" s="16"/>
      <c r="AL239" s="16"/>
      <c r="AM239" s="16"/>
      <c r="AN239" s="16"/>
      <c r="AO239" s="16"/>
      <c r="AP239" s="16"/>
      <c r="AQ239" s="16"/>
      <c r="AR239" s="16"/>
      <c r="AS239" s="16"/>
      <c r="AT239" s="16"/>
      <c r="AU239" s="16"/>
      <c r="AV239" s="16"/>
      <c r="AW239" s="16"/>
      <c r="AX239" s="16"/>
      <c r="AY239" s="16"/>
    </row>
    <row r="240">
      <c r="A240" s="107" t="s">
        <v>558</v>
      </c>
      <c r="B240" s="107"/>
      <c r="C240" s="107"/>
      <c r="D240" s="107" t="s">
        <v>207</v>
      </c>
      <c r="E240" s="107" t="s">
        <v>34</v>
      </c>
      <c r="F240" s="70">
        <v>43665.0</v>
      </c>
      <c r="G240" s="107"/>
      <c r="H240" s="107"/>
      <c r="I240" s="6"/>
      <c r="J240" s="107"/>
      <c r="K240" s="6"/>
      <c r="L240" s="6"/>
      <c r="M240" s="107" t="s">
        <v>2345</v>
      </c>
      <c r="N240" s="5" t="s">
        <v>2346</v>
      </c>
      <c r="O240" s="108">
        <v>0.0</v>
      </c>
      <c r="P240" s="107" t="s">
        <v>1137</v>
      </c>
      <c r="Q240" s="108">
        <v>0.0</v>
      </c>
      <c r="R240" s="108">
        <v>0.0</v>
      </c>
      <c r="S240" s="108">
        <v>0.0</v>
      </c>
      <c r="T240" s="108">
        <v>0.0</v>
      </c>
      <c r="U240" s="108">
        <v>1.0</v>
      </c>
      <c r="V240" s="108">
        <v>1.0</v>
      </c>
      <c r="W240" s="109" t="s">
        <v>2347</v>
      </c>
      <c r="X240" s="72"/>
      <c r="Y240" s="72"/>
      <c r="Z240" s="16"/>
      <c r="AA240" s="16"/>
      <c r="AB240" s="16"/>
      <c r="AC240" s="16"/>
      <c r="AD240" s="16"/>
      <c r="AE240" s="16"/>
      <c r="AF240" s="16"/>
      <c r="AG240" s="16"/>
      <c r="AH240" s="16"/>
      <c r="AI240" s="16"/>
      <c r="AJ240" s="16"/>
      <c r="AK240" s="16"/>
      <c r="AL240" s="16"/>
      <c r="AM240" s="16"/>
      <c r="AN240" s="16"/>
      <c r="AO240" s="16"/>
      <c r="AP240" s="16"/>
      <c r="AQ240" s="16"/>
      <c r="AR240" s="16"/>
      <c r="AS240" s="16"/>
      <c r="AT240" s="16"/>
      <c r="AU240" s="16"/>
      <c r="AV240" s="16"/>
      <c r="AW240" s="16"/>
      <c r="AX240" s="16"/>
      <c r="AY240" s="16"/>
    </row>
    <row r="241">
      <c r="A241" s="107" t="s">
        <v>2465</v>
      </c>
      <c r="B241" s="112" t="s">
        <v>2466</v>
      </c>
      <c r="C241" s="6"/>
      <c r="D241" s="107" t="s">
        <v>1144</v>
      </c>
      <c r="E241" s="107" t="s">
        <v>34</v>
      </c>
      <c r="F241" s="70">
        <v>43665.0</v>
      </c>
      <c r="G241" s="108">
        <v>125.0</v>
      </c>
      <c r="H241" s="108">
        <v>125.0</v>
      </c>
      <c r="I241" s="6"/>
      <c r="J241" s="108">
        <v>125.0</v>
      </c>
      <c r="K241" s="6"/>
      <c r="L241" s="6"/>
      <c r="M241" s="107" t="s">
        <v>2469</v>
      </c>
      <c r="N241" s="123" t="s">
        <v>2470</v>
      </c>
      <c r="O241" s="108">
        <v>0.0</v>
      </c>
      <c r="P241" s="107" t="s">
        <v>113</v>
      </c>
      <c r="Q241" s="108">
        <v>0.0</v>
      </c>
      <c r="R241" s="108">
        <v>0.0</v>
      </c>
      <c r="S241" s="108">
        <v>0.0</v>
      </c>
      <c r="T241" s="108">
        <v>0.0</v>
      </c>
      <c r="U241" s="108">
        <v>1.0</v>
      </c>
      <c r="V241" s="108">
        <v>1.0</v>
      </c>
      <c r="W241" s="124" t="s">
        <v>2473</v>
      </c>
      <c r="X241" s="72"/>
      <c r="Y241" s="72"/>
      <c r="Z241" s="16"/>
      <c r="AA241" s="16"/>
      <c r="AB241" s="16"/>
      <c r="AC241" s="16"/>
      <c r="AD241" s="16"/>
      <c r="AE241" s="16"/>
      <c r="AF241" s="16"/>
      <c r="AG241" s="16"/>
      <c r="AH241" s="16"/>
      <c r="AI241" s="16"/>
      <c r="AJ241" s="16"/>
      <c r="AK241" s="16"/>
      <c r="AL241" s="16"/>
      <c r="AM241" s="16"/>
      <c r="AN241" s="16"/>
      <c r="AO241" s="16"/>
      <c r="AP241" s="16"/>
      <c r="AQ241" s="16"/>
      <c r="AR241" s="16"/>
      <c r="AS241" s="16"/>
      <c r="AT241" s="16"/>
      <c r="AU241" s="16"/>
      <c r="AV241" s="16"/>
      <c r="AW241" s="16"/>
      <c r="AX241" s="16"/>
      <c r="AY241" s="16"/>
    </row>
    <row r="242">
      <c r="A242" s="107" t="s">
        <v>2476</v>
      </c>
      <c r="B242" s="6"/>
      <c r="C242" s="6"/>
      <c r="D242" s="107" t="s">
        <v>862</v>
      </c>
      <c r="E242" s="107" t="s">
        <v>34</v>
      </c>
      <c r="F242" s="70">
        <v>43665.0</v>
      </c>
      <c r="G242" s="108" t="s">
        <v>2477</v>
      </c>
      <c r="H242" s="108">
        <v>100.0</v>
      </c>
      <c r="I242" s="6"/>
      <c r="J242" s="108">
        <v>100.0</v>
      </c>
      <c r="K242" s="6"/>
      <c r="L242" s="6"/>
      <c r="M242" s="107" t="s">
        <v>2478</v>
      </c>
      <c r="N242" s="123" t="s">
        <v>2479</v>
      </c>
      <c r="O242" s="108">
        <v>0.0</v>
      </c>
      <c r="P242" s="107" t="s">
        <v>129</v>
      </c>
      <c r="Q242" s="108">
        <v>0.0</v>
      </c>
      <c r="R242" s="6"/>
      <c r="S242" s="6"/>
      <c r="T242" s="6"/>
      <c r="U242" s="6"/>
      <c r="V242" s="108">
        <v>1.0</v>
      </c>
      <c r="W242" s="125" t="s">
        <v>2481</v>
      </c>
      <c r="X242" s="110"/>
      <c r="Y242" s="72"/>
      <c r="Z242" s="16"/>
      <c r="AA242" s="16"/>
      <c r="AB242" s="16"/>
      <c r="AC242" s="16"/>
      <c r="AD242" s="16"/>
      <c r="AE242" s="16"/>
      <c r="AF242" s="16"/>
      <c r="AG242" s="16"/>
      <c r="AH242" s="16"/>
      <c r="AI242" s="16"/>
      <c r="AJ242" s="16"/>
      <c r="AK242" s="16"/>
      <c r="AL242" s="16"/>
      <c r="AM242" s="16"/>
      <c r="AN242" s="16"/>
      <c r="AO242" s="16"/>
      <c r="AP242" s="16"/>
      <c r="AQ242" s="16"/>
      <c r="AR242" s="16"/>
      <c r="AS242" s="16"/>
      <c r="AT242" s="16"/>
      <c r="AU242" s="16"/>
      <c r="AV242" s="16"/>
      <c r="AW242" s="16"/>
      <c r="AX242" s="16"/>
      <c r="AY242" s="16"/>
    </row>
    <row r="243">
      <c r="A243" s="107" t="s">
        <v>671</v>
      </c>
      <c r="B243" s="110"/>
      <c r="C243" s="107"/>
      <c r="D243" s="107" t="s">
        <v>207</v>
      </c>
      <c r="E243" s="107" t="s">
        <v>34</v>
      </c>
      <c r="F243" s="70">
        <v>43665.0</v>
      </c>
      <c r="G243" s="107"/>
      <c r="H243" s="107"/>
      <c r="I243" s="6"/>
      <c r="J243" s="107"/>
      <c r="K243" s="6"/>
      <c r="L243" s="6"/>
      <c r="M243" s="107" t="s">
        <v>2345</v>
      </c>
      <c r="N243" s="5" t="s">
        <v>2346</v>
      </c>
      <c r="O243" s="108">
        <v>0.0</v>
      </c>
      <c r="P243" s="107" t="s">
        <v>1137</v>
      </c>
      <c r="Q243" s="108">
        <v>0.0</v>
      </c>
      <c r="R243" s="108">
        <v>0.0</v>
      </c>
      <c r="S243" s="108">
        <v>0.0</v>
      </c>
      <c r="T243" s="108">
        <v>0.0</v>
      </c>
      <c r="U243" s="108">
        <v>1.0</v>
      </c>
      <c r="V243" s="108">
        <v>1.0</v>
      </c>
      <c r="W243" s="109" t="s">
        <v>2347</v>
      </c>
      <c r="X243" s="72"/>
      <c r="Y243" s="72"/>
      <c r="Z243" s="16"/>
      <c r="AA243" s="16"/>
      <c r="AB243" s="16"/>
      <c r="AC243" s="16"/>
      <c r="AD243" s="16"/>
      <c r="AE243" s="16"/>
      <c r="AF243" s="16"/>
      <c r="AG243" s="16"/>
      <c r="AH243" s="16"/>
      <c r="AI243" s="16"/>
      <c r="AJ243" s="16"/>
      <c r="AK243" s="16"/>
      <c r="AL243" s="16"/>
      <c r="AM243" s="16"/>
      <c r="AN243" s="16"/>
      <c r="AO243" s="16"/>
      <c r="AP243" s="16"/>
      <c r="AQ243" s="16"/>
      <c r="AR243" s="16"/>
      <c r="AS243" s="16"/>
      <c r="AT243" s="16"/>
      <c r="AU243" s="16"/>
      <c r="AV243" s="16"/>
      <c r="AW243" s="16"/>
      <c r="AX243" s="16"/>
      <c r="AY243" s="16"/>
    </row>
    <row r="244">
      <c r="A244" s="107" t="s">
        <v>37</v>
      </c>
      <c r="B244" s="107" t="s">
        <v>2483</v>
      </c>
      <c r="C244" s="6"/>
      <c r="D244" s="107" t="s">
        <v>40</v>
      </c>
      <c r="E244" s="107" t="s">
        <v>34</v>
      </c>
      <c r="F244" s="70">
        <v>43665.0</v>
      </c>
      <c r="G244" s="108">
        <v>150.0</v>
      </c>
      <c r="H244" s="108">
        <v>150.0</v>
      </c>
      <c r="I244" s="6"/>
      <c r="J244" s="108">
        <v>150.0</v>
      </c>
      <c r="K244" s="6"/>
      <c r="L244" s="6"/>
      <c r="M244" s="107" t="s">
        <v>2486</v>
      </c>
      <c r="N244" s="123" t="s">
        <v>2470</v>
      </c>
      <c r="O244" s="108">
        <v>1.0</v>
      </c>
      <c r="P244" s="107" t="s">
        <v>113</v>
      </c>
      <c r="Q244" s="108">
        <v>0.0</v>
      </c>
      <c r="R244" s="6"/>
      <c r="S244" s="6"/>
      <c r="T244" s="6"/>
      <c r="U244" s="6"/>
      <c r="V244" s="108">
        <v>1.0</v>
      </c>
      <c r="W244" s="124" t="s">
        <v>2488</v>
      </c>
      <c r="X244" s="110"/>
      <c r="Y244" s="72"/>
      <c r="Z244" s="16"/>
      <c r="AA244" s="16"/>
      <c r="AB244" s="16"/>
      <c r="AC244" s="16"/>
      <c r="AD244" s="16"/>
      <c r="AE244" s="16"/>
      <c r="AF244" s="16"/>
      <c r="AG244" s="16"/>
      <c r="AH244" s="16"/>
      <c r="AI244" s="16"/>
      <c r="AJ244" s="16"/>
      <c r="AK244" s="16"/>
      <c r="AL244" s="16"/>
      <c r="AM244" s="16"/>
      <c r="AN244" s="16"/>
      <c r="AO244" s="16"/>
      <c r="AP244" s="16"/>
      <c r="AQ244" s="16"/>
      <c r="AR244" s="16"/>
      <c r="AS244" s="16"/>
      <c r="AT244" s="16"/>
      <c r="AU244" s="16"/>
      <c r="AV244" s="16"/>
      <c r="AW244" s="16"/>
      <c r="AX244" s="16"/>
      <c r="AY244" s="16"/>
    </row>
    <row r="245">
      <c r="A245" s="107" t="s">
        <v>861</v>
      </c>
      <c r="B245" s="111" t="s">
        <v>2489</v>
      </c>
      <c r="C245" s="107"/>
      <c r="D245" s="107" t="s">
        <v>862</v>
      </c>
      <c r="E245" s="107" t="s">
        <v>34</v>
      </c>
      <c r="F245" s="70">
        <v>43665.0</v>
      </c>
      <c r="G245" s="107" t="s">
        <v>2490</v>
      </c>
      <c r="H245" s="108">
        <v>3.0</v>
      </c>
      <c r="I245" s="6"/>
      <c r="J245" s="108">
        <v>3.0</v>
      </c>
      <c r="K245" s="6"/>
      <c r="L245" s="6"/>
      <c r="M245" s="107" t="s">
        <v>2491</v>
      </c>
      <c r="N245" s="81" t="s">
        <v>2389</v>
      </c>
      <c r="O245" s="108">
        <v>0.0</v>
      </c>
      <c r="P245" s="107" t="s">
        <v>129</v>
      </c>
      <c r="Q245" s="108">
        <v>0.0</v>
      </c>
      <c r="R245" s="108">
        <v>0.0</v>
      </c>
      <c r="S245" s="108">
        <v>0.0</v>
      </c>
      <c r="T245" s="108">
        <v>0.0</v>
      </c>
      <c r="U245" s="108">
        <v>1.0</v>
      </c>
      <c r="V245" s="108">
        <v>1.0</v>
      </c>
      <c r="W245" s="109" t="s">
        <v>2493</v>
      </c>
      <c r="X245" s="72"/>
      <c r="Y245" s="72"/>
      <c r="Z245" s="16"/>
      <c r="AA245" s="16"/>
      <c r="AB245" s="16"/>
      <c r="AC245" s="16"/>
      <c r="AD245" s="16"/>
      <c r="AE245" s="16"/>
      <c r="AF245" s="16"/>
      <c r="AG245" s="16"/>
      <c r="AH245" s="16"/>
      <c r="AI245" s="16"/>
      <c r="AJ245" s="16"/>
      <c r="AK245" s="16"/>
      <c r="AL245" s="16"/>
      <c r="AM245" s="16"/>
      <c r="AN245" s="16"/>
      <c r="AO245" s="16"/>
      <c r="AP245" s="16"/>
      <c r="AQ245" s="16"/>
      <c r="AR245" s="16"/>
      <c r="AS245" s="16"/>
      <c r="AT245" s="16"/>
      <c r="AU245" s="16"/>
      <c r="AV245" s="16"/>
      <c r="AW245" s="16"/>
      <c r="AX245" s="16"/>
      <c r="AY245" s="16"/>
    </row>
    <row r="246">
      <c r="A246" s="107" t="s">
        <v>561</v>
      </c>
      <c r="B246" s="107" t="s">
        <v>2496</v>
      </c>
      <c r="C246" s="107"/>
      <c r="D246" s="107" t="s">
        <v>52</v>
      </c>
      <c r="E246" s="107" t="s">
        <v>34</v>
      </c>
      <c r="F246" s="70">
        <v>43665.0</v>
      </c>
      <c r="G246" s="107" t="s">
        <v>44</v>
      </c>
      <c r="H246" s="107"/>
      <c r="I246" s="6"/>
      <c r="J246" s="107"/>
      <c r="K246" s="6"/>
      <c r="L246" s="6"/>
      <c r="M246" s="107" t="s">
        <v>2498</v>
      </c>
      <c r="N246" s="5" t="s">
        <v>2499</v>
      </c>
      <c r="O246" s="108">
        <v>0.0</v>
      </c>
      <c r="P246" s="107" t="s">
        <v>61</v>
      </c>
      <c r="Q246" s="108">
        <v>0.0</v>
      </c>
      <c r="R246" s="108">
        <v>0.0</v>
      </c>
      <c r="S246" s="108">
        <v>0.0</v>
      </c>
      <c r="T246" s="108">
        <v>0.0</v>
      </c>
      <c r="U246" s="108">
        <v>1.0</v>
      </c>
      <c r="V246" s="108">
        <v>1.0</v>
      </c>
      <c r="W246" s="117" t="s">
        <v>2500</v>
      </c>
      <c r="X246" s="72"/>
      <c r="Y246" s="72"/>
      <c r="Z246" s="16"/>
      <c r="AA246" s="16"/>
      <c r="AB246" s="16"/>
      <c r="AC246" s="16"/>
      <c r="AD246" s="16"/>
      <c r="AE246" s="16"/>
      <c r="AF246" s="16"/>
      <c r="AG246" s="16"/>
      <c r="AH246" s="16"/>
      <c r="AI246" s="16"/>
      <c r="AJ246" s="16"/>
      <c r="AK246" s="16"/>
      <c r="AL246" s="16"/>
      <c r="AM246" s="16"/>
      <c r="AN246" s="16"/>
      <c r="AO246" s="16"/>
      <c r="AP246" s="16"/>
      <c r="AQ246" s="16"/>
      <c r="AR246" s="16"/>
      <c r="AS246" s="16"/>
      <c r="AT246" s="16"/>
      <c r="AU246" s="16"/>
      <c r="AV246" s="16"/>
      <c r="AW246" s="16"/>
      <c r="AX246" s="16"/>
      <c r="AY246" s="16"/>
    </row>
    <row r="247">
      <c r="A247" s="107" t="s">
        <v>2501</v>
      </c>
      <c r="B247" s="111" t="s">
        <v>2502</v>
      </c>
      <c r="C247" s="107"/>
      <c r="D247" s="107" t="s">
        <v>52</v>
      </c>
      <c r="E247" s="107" t="s">
        <v>34</v>
      </c>
      <c r="F247" s="70">
        <v>43665.0</v>
      </c>
      <c r="G247" s="107"/>
      <c r="H247" s="107"/>
      <c r="I247" s="6"/>
      <c r="J247" s="107"/>
      <c r="K247" s="6"/>
      <c r="L247" s="6"/>
      <c r="M247" s="107" t="s">
        <v>2345</v>
      </c>
      <c r="N247" s="5" t="s">
        <v>2346</v>
      </c>
      <c r="O247" s="108">
        <v>0.0</v>
      </c>
      <c r="P247" s="107" t="s">
        <v>1137</v>
      </c>
      <c r="Q247" s="108">
        <v>0.0</v>
      </c>
      <c r="R247" s="108">
        <v>0.0</v>
      </c>
      <c r="S247" s="108">
        <v>0.0</v>
      </c>
      <c r="T247" s="108">
        <v>0.0</v>
      </c>
      <c r="U247" s="108">
        <v>1.0</v>
      </c>
      <c r="V247" s="108">
        <v>1.0</v>
      </c>
      <c r="W247" s="109" t="s">
        <v>2504</v>
      </c>
      <c r="X247" s="72"/>
      <c r="Y247" s="72"/>
      <c r="Z247" s="16"/>
      <c r="AA247" s="16"/>
      <c r="AB247" s="16"/>
      <c r="AC247" s="16"/>
      <c r="AD247" s="16"/>
      <c r="AE247" s="16"/>
      <c r="AF247" s="16"/>
      <c r="AG247" s="16"/>
      <c r="AH247" s="16"/>
      <c r="AI247" s="16"/>
      <c r="AJ247" s="16"/>
      <c r="AK247" s="16"/>
      <c r="AL247" s="16"/>
      <c r="AM247" s="16"/>
      <c r="AN247" s="16"/>
      <c r="AO247" s="16"/>
      <c r="AP247" s="16"/>
      <c r="AQ247" s="16"/>
      <c r="AR247" s="16"/>
      <c r="AS247" s="16"/>
      <c r="AT247" s="16"/>
      <c r="AU247" s="16"/>
      <c r="AV247" s="16"/>
      <c r="AW247" s="16"/>
      <c r="AX247" s="16"/>
      <c r="AY247" s="16"/>
    </row>
    <row r="248">
      <c r="A248" s="107" t="s">
        <v>2388</v>
      </c>
      <c r="B248" s="107"/>
      <c r="C248" s="107"/>
      <c r="D248" s="107" t="s">
        <v>1946</v>
      </c>
      <c r="E248" s="107" t="s">
        <v>34</v>
      </c>
      <c r="F248" s="70">
        <v>43665.0</v>
      </c>
      <c r="G248" s="107" t="s">
        <v>44</v>
      </c>
      <c r="H248" s="107"/>
      <c r="I248" s="6"/>
      <c r="J248" s="107"/>
      <c r="K248" s="6"/>
      <c r="L248" s="6"/>
      <c r="M248" s="107" t="s">
        <v>2491</v>
      </c>
      <c r="N248" s="81" t="s">
        <v>2389</v>
      </c>
      <c r="O248" s="108">
        <v>0.0</v>
      </c>
      <c r="P248" s="107" t="s">
        <v>129</v>
      </c>
      <c r="Q248" s="108">
        <v>0.0</v>
      </c>
      <c r="R248" s="108">
        <v>0.0</v>
      </c>
      <c r="S248" s="108">
        <v>0.0</v>
      </c>
      <c r="T248" s="108">
        <v>0.0</v>
      </c>
      <c r="U248" s="108">
        <v>1.0</v>
      </c>
      <c r="V248" s="108">
        <v>1.0</v>
      </c>
      <c r="W248" s="109" t="s">
        <v>2506</v>
      </c>
      <c r="X248" s="72"/>
      <c r="Y248" s="72"/>
      <c r="Z248" s="16"/>
      <c r="AA248" s="16"/>
      <c r="AB248" s="16"/>
      <c r="AC248" s="16"/>
      <c r="AD248" s="16"/>
      <c r="AE248" s="16"/>
      <c r="AF248" s="16"/>
      <c r="AG248" s="16"/>
      <c r="AH248" s="16"/>
      <c r="AI248" s="16"/>
      <c r="AJ248" s="16"/>
      <c r="AK248" s="16"/>
      <c r="AL248" s="16"/>
      <c r="AM248" s="16"/>
      <c r="AN248" s="16"/>
      <c r="AO248" s="16"/>
      <c r="AP248" s="16"/>
      <c r="AQ248" s="16"/>
      <c r="AR248" s="16"/>
      <c r="AS248" s="16"/>
      <c r="AT248" s="16"/>
      <c r="AU248" s="16"/>
      <c r="AV248" s="16"/>
      <c r="AW248" s="16"/>
      <c r="AX248" s="16"/>
      <c r="AY248" s="16"/>
    </row>
    <row r="249">
      <c r="A249" s="107" t="s">
        <v>2507</v>
      </c>
      <c r="B249" s="107"/>
      <c r="C249" s="107"/>
      <c r="D249" s="107" t="s">
        <v>164</v>
      </c>
      <c r="E249" s="107" t="s">
        <v>34</v>
      </c>
      <c r="F249" s="70">
        <v>43665.0</v>
      </c>
      <c r="G249" s="107" t="s">
        <v>2508</v>
      </c>
      <c r="H249" s="108">
        <v>50.0</v>
      </c>
      <c r="I249" s="6"/>
      <c r="J249" s="108">
        <v>60.0</v>
      </c>
      <c r="K249" s="6"/>
      <c r="L249" s="6"/>
      <c r="M249" s="107" t="s">
        <v>36</v>
      </c>
      <c r="N249" s="81" t="s">
        <v>2511</v>
      </c>
      <c r="O249" s="108">
        <v>1.0</v>
      </c>
      <c r="P249" s="107" t="s">
        <v>61</v>
      </c>
      <c r="Q249" s="108">
        <v>0.0</v>
      </c>
      <c r="R249" s="108">
        <v>0.0</v>
      </c>
      <c r="S249" s="108">
        <v>0.0</v>
      </c>
      <c r="T249" s="108">
        <v>0.0</v>
      </c>
      <c r="U249" s="108">
        <v>1.0</v>
      </c>
      <c r="V249" s="108">
        <v>1.0</v>
      </c>
      <c r="W249" s="109" t="s">
        <v>2512</v>
      </c>
      <c r="X249" s="72"/>
      <c r="Y249" s="5"/>
      <c r="Z249" s="16"/>
      <c r="AA249" s="16"/>
      <c r="AB249" s="16"/>
      <c r="AC249" s="16"/>
      <c r="AD249" s="16"/>
      <c r="AE249" s="16"/>
      <c r="AF249" s="16"/>
      <c r="AG249" s="16"/>
      <c r="AH249" s="16"/>
      <c r="AI249" s="16"/>
      <c r="AJ249" s="16"/>
      <c r="AK249" s="16"/>
      <c r="AL249" s="16"/>
      <c r="AM249" s="16"/>
      <c r="AN249" s="16"/>
      <c r="AO249" s="16"/>
      <c r="AP249" s="16"/>
      <c r="AQ249" s="16"/>
      <c r="AR249" s="16"/>
      <c r="AS249" s="16"/>
      <c r="AT249" s="16"/>
      <c r="AU249" s="16"/>
      <c r="AV249" s="16"/>
      <c r="AW249" s="16"/>
      <c r="AX249" s="16"/>
      <c r="AY249" s="16"/>
    </row>
    <row r="250">
      <c r="A250" s="107" t="s">
        <v>2392</v>
      </c>
      <c r="B250" s="111"/>
      <c r="C250" s="107"/>
      <c r="D250" s="107" t="s">
        <v>308</v>
      </c>
      <c r="E250" s="107" t="s">
        <v>34</v>
      </c>
      <c r="F250" s="70">
        <v>43665.0</v>
      </c>
      <c r="G250" s="107" t="s">
        <v>44</v>
      </c>
      <c r="H250" s="107"/>
      <c r="I250" s="6"/>
      <c r="J250" s="107"/>
      <c r="K250" s="6"/>
      <c r="L250" s="6"/>
      <c r="M250" s="107" t="s">
        <v>2516</v>
      </c>
      <c r="N250" s="5" t="s">
        <v>2346</v>
      </c>
      <c r="O250" s="108">
        <v>0.0</v>
      </c>
      <c r="P250" s="107" t="s">
        <v>1137</v>
      </c>
      <c r="Q250" s="108">
        <v>0.0</v>
      </c>
      <c r="R250" s="108">
        <v>0.0</v>
      </c>
      <c r="S250" s="108">
        <v>0.0</v>
      </c>
      <c r="T250" s="108">
        <v>0.0</v>
      </c>
      <c r="U250" s="108">
        <v>1.0</v>
      </c>
      <c r="V250" s="108">
        <v>1.0</v>
      </c>
      <c r="W250" s="117" t="s">
        <v>2425</v>
      </c>
      <c r="X250" s="72"/>
      <c r="Y250" s="72"/>
      <c r="Z250" s="16"/>
      <c r="AA250" s="16"/>
      <c r="AB250" s="16"/>
      <c r="AC250" s="16"/>
      <c r="AD250" s="16"/>
      <c r="AE250" s="16"/>
      <c r="AF250" s="16"/>
      <c r="AG250" s="16"/>
      <c r="AH250" s="16"/>
      <c r="AI250" s="16"/>
      <c r="AJ250" s="16"/>
      <c r="AK250" s="16"/>
      <c r="AL250" s="16"/>
      <c r="AM250" s="16"/>
      <c r="AN250" s="16"/>
      <c r="AO250" s="16"/>
      <c r="AP250" s="16"/>
      <c r="AQ250" s="16"/>
      <c r="AR250" s="16"/>
      <c r="AS250" s="16"/>
      <c r="AT250" s="16"/>
      <c r="AU250" s="16"/>
      <c r="AV250" s="16"/>
      <c r="AW250" s="16"/>
      <c r="AX250" s="16"/>
      <c r="AY250" s="16"/>
    </row>
    <row r="251">
      <c r="A251" s="126" t="s">
        <v>508</v>
      </c>
      <c r="B251" s="127" t="s">
        <v>2520</v>
      </c>
      <c r="C251" s="126"/>
      <c r="D251" s="126" t="s">
        <v>207</v>
      </c>
      <c r="E251" s="126" t="s">
        <v>34</v>
      </c>
      <c r="F251" s="128">
        <v>43665.0</v>
      </c>
      <c r="G251" s="126"/>
      <c r="H251" s="126"/>
      <c r="I251" s="129"/>
      <c r="J251" s="126"/>
      <c r="K251" s="129"/>
      <c r="L251" s="129"/>
      <c r="M251" s="126" t="s">
        <v>2522</v>
      </c>
      <c r="N251" s="130" t="s">
        <v>2361</v>
      </c>
      <c r="O251" s="131">
        <v>0.0</v>
      </c>
      <c r="P251" s="126" t="s">
        <v>113</v>
      </c>
      <c r="Q251" s="131">
        <v>0.0</v>
      </c>
      <c r="R251" s="131">
        <v>0.0</v>
      </c>
      <c r="S251" s="131">
        <v>0.0</v>
      </c>
      <c r="T251" s="131">
        <v>0.0</v>
      </c>
      <c r="U251" s="131">
        <v>1.0</v>
      </c>
      <c r="V251" s="131">
        <v>1.0</v>
      </c>
      <c r="W251" s="132" t="s">
        <v>2524</v>
      </c>
      <c r="X251" s="133"/>
      <c r="Y251" s="133"/>
      <c r="Z251" s="106"/>
      <c r="AA251" s="106"/>
      <c r="AB251" s="106"/>
      <c r="AC251" s="106"/>
      <c r="AD251" s="106"/>
      <c r="AE251" s="106"/>
      <c r="AF251" s="106"/>
      <c r="AG251" s="106"/>
      <c r="AH251" s="106"/>
      <c r="AI251" s="106"/>
      <c r="AJ251" s="106"/>
      <c r="AK251" s="106"/>
      <c r="AL251" s="106"/>
      <c r="AM251" s="106"/>
      <c r="AN251" s="106"/>
      <c r="AO251" s="106"/>
      <c r="AP251" s="106"/>
      <c r="AQ251" s="106"/>
      <c r="AR251" s="106"/>
      <c r="AS251" s="106"/>
      <c r="AT251" s="106"/>
      <c r="AU251" s="106"/>
      <c r="AV251" s="106"/>
      <c r="AW251" s="106"/>
      <c r="AX251" s="106"/>
      <c r="AY251" s="106"/>
    </row>
    <row r="252">
      <c r="A252" s="126" t="s">
        <v>508</v>
      </c>
      <c r="B252" s="127" t="s">
        <v>2528</v>
      </c>
      <c r="C252" s="126"/>
      <c r="D252" s="126" t="s">
        <v>207</v>
      </c>
      <c r="E252" s="126" t="s">
        <v>34</v>
      </c>
      <c r="F252" s="128">
        <v>43665.0</v>
      </c>
      <c r="G252" s="126" t="s">
        <v>2530</v>
      </c>
      <c r="H252" s="131">
        <v>100.0</v>
      </c>
      <c r="I252" s="129"/>
      <c r="J252" s="131">
        <v>200.0</v>
      </c>
      <c r="K252" s="129"/>
      <c r="L252" s="129"/>
      <c r="M252" s="126" t="s">
        <v>2491</v>
      </c>
      <c r="N252" s="130" t="s">
        <v>2389</v>
      </c>
      <c r="O252" s="131">
        <v>0.0</v>
      </c>
      <c r="P252" s="126" t="s">
        <v>129</v>
      </c>
      <c r="Q252" s="131">
        <v>0.0</v>
      </c>
      <c r="R252" s="131">
        <v>0.0</v>
      </c>
      <c r="S252" s="131">
        <v>0.0</v>
      </c>
      <c r="T252" s="131">
        <v>0.0</v>
      </c>
      <c r="U252" s="131">
        <v>1.0</v>
      </c>
      <c r="V252" s="131">
        <v>1.0</v>
      </c>
      <c r="W252" s="132" t="s">
        <v>2533</v>
      </c>
      <c r="X252" s="133"/>
      <c r="Y252" s="133"/>
      <c r="Z252" s="106"/>
      <c r="AA252" s="106"/>
      <c r="AB252" s="106"/>
      <c r="AC252" s="106"/>
      <c r="AD252" s="106"/>
      <c r="AE252" s="106"/>
      <c r="AF252" s="106"/>
      <c r="AG252" s="106"/>
      <c r="AH252" s="106"/>
      <c r="AI252" s="106"/>
      <c r="AJ252" s="106"/>
      <c r="AK252" s="106"/>
      <c r="AL252" s="106"/>
      <c r="AM252" s="106"/>
      <c r="AN252" s="106"/>
      <c r="AO252" s="106"/>
      <c r="AP252" s="106"/>
      <c r="AQ252" s="106"/>
      <c r="AR252" s="106"/>
      <c r="AS252" s="106"/>
      <c r="AT252" s="106"/>
      <c r="AU252" s="106"/>
      <c r="AV252" s="106"/>
      <c r="AW252" s="106"/>
      <c r="AX252" s="106"/>
      <c r="AY252" s="106"/>
    </row>
    <row r="253">
      <c r="A253" s="107" t="s">
        <v>2534</v>
      </c>
      <c r="B253" s="6"/>
      <c r="C253" s="6"/>
      <c r="D253" s="107" t="s">
        <v>429</v>
      </c>
      <c r="E253" s="107" t="s">
        <v>34</v>
      </c>
      <c r="F253" s="70">
        <v>43665.0</v>
      </c>
      <c r="G253" s="108" t="s">
        <v>566</v>
      </c>
      <c r="H253" s="108">
        <v>200.0</v>
      </c>
      <c r="I253" s="6"/>
      <c r="J253" s="108">
        <v>200.0</v>
      </c>
      <c r="K253" s="6"/>
      <c r="L253" s="6"/>
      <c r="M253" s="107" t="s">
        <v>2537</v>
      </c>
      <c r="N253" s="123" t="s">
        <v>1120</v>
      </c>
      <c r="O253" s="108">
        <v>0.0</v>
      </c>
      <c r="P253" s="107" t="s">
        <v>113</v>
      </c>
      <c r="Q253" s="108">
        <v>0.0</v>
      </c>
      <c r="R253" s="6"/>
      <c r="S253" s="6"/>
      <c r="T253" s="6"/>
      <c r="U253" s="6"/>
      <c r="V253" s="108">
        <v>1.0</v>
      </c>
      <c r="W253" s="124" t="s">
        <v>2538</v>
      </c>
      <c r="X253" s="110"/>
      <c r="Y253" s="72"/>
      <c r="Z253" s="16"/>
      <c r="AA253" s="16"/>
      <c r="AB253" s="16"/>
      <c r="AC253" s="16"/>
      <c r="AD253" s="16"/>
      <c r="AE253" s="16"/>
      <c r="AF253" s="16"/>
      <c r="AG253" s="16"/>
      <c r="AH253" s="16"/>
      <c r="AI253" s="16"/>
      <c r="AJ253" s="16"/>
      <c r="AK253" s="16"/>
      <c r="AL253" s="16"/>
      <c r="AM253" s="16"/>
      <c r="AN253" s="16"/>
      <c r="AO253" s="16"/>
      <c r="AP253" s="16"/>
      <c r="AQ253" s="16"/>
      <c r="AR253" s="16"/>
      <c r="AS253" s="16"/>
      <c r="AT253" s="16"/>
      <c r="AU253" s="16"/>
      <c r="AV253" s="16"/>
      <c r="AW253" s="16"/>
      <c r="AX253" s="16"/>
      <c r="AY253" s="16"/>
    </row>
    <row r="254">
      <c r="A254" s="107" t="s">
        <v>2539</v>
      </c>
      <c r="B254" s="6"/>
      <c r="C254" s="6"/>
      <c r="D254" s="107" t="s">
        <v>52</v>
      </c>
      <c r="E254" s="107" t="s">
        <v>34</v>
      </c>
      <c r="F254" s="70">
        <v>43665.0</v>
      </c>
      <c r="G254" s="108" t="s">
        <v>351</v>
      </c>
      <c r="H254" s="108">
        <v>20.0</v>
      </c>
      <c r="I254" s="6"/>
      <c r="J254" s="108">
        <v>20.0</v>
      </c>
      <c r="K254" s="6"/>
      <c r="L254" s="6"/>
      <c r="M254" s="107" t="s">
        <v>36</v>
      </c>
      <c r="N254" s="123" t="s">
        <v>2540</v>
      </c>
      <c r="O254" s="108">
        <v>0.0</v>
      </c>
      <c r="P254" s="107" t="s">
        <v>129</v>
      </c>
      <c r="Q254" s="108">
        <v>0.0</v>
      </c>
      <c r="R254" s="6"/>
      <c r="S254" s="6"/>
      <c r="T254" s="6"/>
      <c r="U254" s="6"/>
      <c r="V254" s="108">
        <v>1.0</v>
      </c>
      <c r="W254" s="125" t="s">
        <v>2541</v>
      </c>
      <c r="X254" s="110"/>
      <c r="Y254" s="72"/>
      <c r="Z254" s="16"/>
      <c r="AA254" s="16"/>
      <c r="AB254" s="16"/>
      <c r="AC254" s="16"/>
      <c r="AD254" s="16"/>
      <c r="AE254" s="16"/>
      <c r="AF254" s="16"/>
      <c r="AG254" s="16"/>
      <c r="AH254" s="16"/>
      <c r="AI254" s="16"/>
      <c r="AJ254" s="16"/>
      <c r="AK254" s="16"/>
      <c r="AL254" s="16"/>
      <c r="AM254" s="16"/>
      <c r="AN254" s="16"/>
      <c r="AO254" s="16"/>
      <c r="AP254" s="16"/>
      <c r="AQ254" s="16"/>
      <c r="AR254" s="16"/>
      <c r="AS254" s="16"/>
      <c r="AT254" s="16"/>
      <c r="AU254" s="16"/>
      <c r="AV254" s="16"/>
      <c r="AW254" s="16"/>
      <c r="AX254" s="16"/>
      <c r="AY254" s="16"/>
    </row>
    <row r="255">
      <c r="A255" s="107" t="s">
        <v>837</v>
      </c>
      <c r="B255" s="110"/>
      <c r="C255" s="6"/>
      <c r="D255" s="107" t="s">
        <v>152</v>
      </c>
      <c r="E255" s="5" t="s">
        <v>34</v>
      </c>
      <c r="F255" s="70">
        <v>43666.0</v>
      </c>
      <c r="G255" s="108">
        <v>200.0</v>
      </c>
      <c r="H255" s="108">
        <v>200.0</v>
      </c>
      <c r="I255" s="6"/>
      <c r="J255" s="108">
        <v>200.0</v>
      </c>
      <c r="K255" s="6"/>
      <c r="L255" s="6"/>
      <c r="M255" s="107" t="s">
        <v>73</v>
      </c>
      <c r="N255" s="123" t="s">
        <v>2544</v>
      </c>
      <c r="O255" s="108">
        <v>0.0</v>
      </c>
      <c r="P255" s="107" t="s">
        <v>113</v>
      </c>
      <c r="Q255" s="108">
        <v>0.0</v>
      </c>
      <c r="R255" s="6"/>
      <c r="S255" s="6"/>
      <c r="T255" s="6"/>
      <c r="U255" s="6"/>
      <c r="V255" s="108">
        <v>1.0</v>
      </c>
      <c r="W255" s="124" t="s">
        <v>2545</v>
      </c>
      <c r="X255" s="110"/>
      <c r="Y255" s="72"/>
      <c r="Z255" s="16"/>
      <c r="AB255" s="16"/>
      <c r="AC255" s="16"/>
      <c r="AD255" s="16"/>
      <c r="AE255" s="16"/>
      <c r="AF255" s="16"/>
      <c r="AG255" s="16"/>
      <c r="AH255" s="16"/>
      <c r="AI255" s="16"/>
      <c r="AJ255" s="16"/>
      <c r="AK255" s="16"/>
      <c r="AL255" s="16"/>
      <c r="AM255" s="16"/>
      <c r="AN255" s="16"/>
      <c r="AO255" s="16"/>
      <c r="AP255" s="16"/>
      <c r="AQ255" s="16"/>
      <c r="AR255" s="16"/>
      <c r="AS255" s="16"/>
      <c r="AT255" s="16"/>
      <c r="AU255" s="16"/>
      <c r="AV255" s="16"/>
      <c r="AW255" s="16"/>
      <c r="AX255" s="16"/>
      <c r="AY255" s="16"/>
    </row>
    <row r="256">
      <c r="A256" s="3" t="s">
        <v>954</v>
      </c>
      <c r="B256" s="107" t="s">
        <v>864</v>
      </c>
      <c r="C256" s="6"/>
      <c r="D256" s="107" t="s">
        <v>298</v>
      </c>
      <c r="E256" s="5" t="s">
        <v>34</v>
      </c>
      <c r="F256" s="70">
        <v>43666.0</v>
      </c>
      <c r="G256" s="108">
        <v>20.0</v>
      </c>
      <c r="H256" s="108">
        <v>20.0</v>
      </c>
      <c r="I256" s="6"/>
      <c r="J256" s="108">
        <v>20.0</v>
      </c>
      <c r="K256" s="6"/>
      <c r="L256" s="6"/>
      <c r="M256" s="107" t="s">
        <v>2546</v>
      </c>
      <c r="N256" s="123" t="s">
        <v>2547</v>
      </c>
      <c r="O256" s="108">
        <v>0.0</v>
      </c>
      <c r="P256" s="107" t="s">
        <v>2548</v>
      </c>
      <c r="Q256" s="108">
        <v>0.0</v>
      </c>
      <c r="R256" s="6"/>
      <c r="S256" s="6"/>
      <c r="T256" s="6"/>
      <c r="U256" s="6"/>
      <c r="V256" s="108">
        <v>1.0</v>
      </c>
      <c r="W256" s="125" t="s">
        <v>2549</v>
      </c>
      <c r="X256" s="110"/>
      <c r="Y256" s="72"/>
      <c r="Z256" s="16"/>
      <c r="AA256" s="16"/>
      <c r="AB256" s="16"/>
      <c r="AC256" s="16"/>
      <c r="AD256" s="16"/>
      <c r="AE256" s="16"/>
      <c r="AF256" s="16"/>
      <c r="AG256" s="16"/>
      <c r="AH256" s="16"/>
      <c r="AI256" s="16"/>
      <c r="AJ256" s="16"/>
      <c r="AK256" s="16"/>
      <c r="AL256" s="16"/>
      <c r="AM256" s="16"/>
      <c r="AN256" s="16"/>
      <c r="AO256" s="16"/>
      <c r="AP256" s="16"/>
      <c r="AQ256" s="16"/>
      <c r="AR256" s="16"/>
      <c r="AS256" s="16"/>
      <c r="AT256" s="16"/>
      <c r="AU256" s="16"/>
      <c r="AV256" s="16"/>
      <c r="AW256" s="16"/>
      <c r="AX256" s="16"/>
      <c r="AY256" s="16"/>
    </row>
    <row r="257">
      <c r="A257" s="107" t="s">
        <v>1360</v>
      </c>
      <c r="B257" s="110"/>
      <c r="C257" s="6"/>
      <c r="D257" s="107" t="s">
        <v>1059</v>
      </c>
      <c r="E257" s="5" t="s">
        <v>34</v>
      </c>
      <c r="F257" s="70">
        <v>43666.0</v>
      </c>
      <c r="G257" s="108">
        <v>200.0</v>
      </c>
      <c r="H257" s="108">
        <v>200.0</v>
      </c>
      <c r="I257" s="6"/>
      <c r="J257" s="108">
        <v>200.0</v>
      </c>
      <c r="K257" s="6"/>
      <c r="L257" s="6"/>
      <c r="M257" s="107" t="s">
        <v>2018</v>
      </c>
      <c r="N257" s="123" t="s">
        <v>2553</v>
      </c>
      <c r="O257" s="108">
        <v>1.0</v>
      </c>
      <c r="P257" s="107" t="s">
        <v>113</v>
      </c>
      <c r="Q257" s="108">
        <v>0.0</v>
      </c>
      <c r="R257" s="6"/>
      <c r="S257" s="6"/>
      <c r="T257" s="6"/>
      <c r="U257" s="6"/>
      <c r="V257" s="108">
        <v>1.0</v>
      </c>
      <c r="W257" s="125" t="s">
        <v>2554</v>
      </c>
      <c r="X257" s="110"/>
      <c r="Y257" s="72"/>
      <c r="Z257" s="16"/>
      <c r="AA257" s="16"/>
      <c r="AB257" s="16"/>
      <c r="AC257" s="16"/>
      <c r="AD257" s="16"/>
      <c r="AE257" s="16"/>
      <c r="AF257" s="16"/>
      <c r="AG257" s="16"/>
      <c r="AH257" s="16"/>
      <c r="AI257" s="16"/>
      <c r="AJ257" s="16"/>
      <c r="AK257" s="16"/>
      <c r="AL257" s="16"/>
      <c r="AM257" s="16"/>
      <c r="AN257" s="16"/>
      <c r="AO257" s="16"/>
      <c r="AP257" s="16"/>
      <c r="AQ257" s="16"/>
      <c r="AR257" s="16"/>
      <c r="AS257" s="16"/>
      <c r="AT257" s="16"/>
      <c r="AU257" s="16"/>
      <c r="AV257" s="16"/>
      <c r="AW257" s="16"/>
      <c r="AX257" s="16"/>
      <c r="AY257" s="16"/>
    </row>
    <row r="258">
      <c r="A258" s="107" t="s">
        <v>291</v>
      </c>
      <c r="B258" s="112" t="s">
        <v>2555</v>
      </c>
      <c r="C258" s="107"/>
      <c r="D258" s="107" t="s">
        <v>106</v>
      </c>
      <c r="E258" s="107" t="s">
        <v>34</v>
      </c>
      <c r="F258" s="70">
        <v>43666.0</v>
      </c>
      <c r="G258" s="107"/>
      <c r="H258" s="107"/>
      <c r="I258" s="6"/>
      <c r="J258" s="107"/>
      <c r="K258" s="6"/>
      <c r="L258" s="6"/>
      <c r="M258" s="107" t="s">
        <v>2338</v>
      </c>
      <c r="N258" s="5" t="s">
        <v>2339</v>
      </c>
      <c r="O258" s="108">
        <v>0.0</v>
      </c>
      <c r="P258" s="107" t="s">
        <v>61</v>
      </c>
      <c r="Q258" s="6"/>
      <c r="R258" s="6"/>
      <c r="S258" s="6"/>
      <c r="T258" s="6"/>
      <c r="U258" s="6"/>
      <c r="V258" s="108">
        <v>1.0</v>
      </c>
      <c r="W258" s="109" t="s">
        <v>2340</v>
      </c>
      <c r="X258" s="110"/>
      <c r="Y258" s="72"/>
      <c r="Z258" s="16"/>
      <c r="AA258" s="16"/>
      <c r="AB258" s="16"/>
      <c r="AC258" s="16"/>
      <c r="AD258" s="16"/>
      <c r="AE258" s="16"/>
      <c r="AF258" s="16"/>
      <c r="AG258" s="16"/>
      <c r="AH258" s="16"/>
      <c r="AI258" s="16"/>
      <c r="AJ258" s="16"/>
      <c r="AK258" s="16"/>
      <c r="AL258" s="16"/>
      <c r="AM258" s="16"/>
      <c r="AN258" s="16"/>
      <c r="AO258" s="16"/>
      <c r="AP258" s="16"/>
      <c r="AQ258" s="16"/>
      <c r="AR258" s="16"/>
      <c r="AS258" s="16"/>
      <c r="AT258" s="16"/>
      <c r="AU258" s="16"/>
      <c r="AV258" s="16"/>
      <c r="AW258" s="16"/>
      <c r="AX258" s="16"/>
      <c r="AY258" s="16"/>
    </row>
    <row r="259">
      <c r="A259" s="107" t="s">
        <v>2084</v>
      </c>
      <c r="B259" s="6"/>
      <c r="C259" s="6"/>
      <c r="D259" s="107" t="s">
        <v>46</v>
      </c>
      <c r="E259" s="5" t="s">
        <v>34</v>
      </c>
      <c r="F259" s="70">
        <v>43666.0</v>
      </c>
      <c r="G259" s="108">
        <v>50.0</v>
      </c>
      <c r="H259" s="108">
        <v>50.0</v>
      </c>
      <c r="I259" s="6"/>
      <c r="J259" s="108">
        <v>50.0</v>
      </c>
      <c r="K259" s="6"/>
      <c r="L259" s="6"/>
      <c r="M259" s="107" t="s">
        <v>73</v>
      </c>
      <c r="N259" s="123" t="s">
        <v>2361</v>
      </c>
      <c r="O259" s="108">
        <v>1.0</v>
      </c>
      <c r="P259" s="107" t="s">
        <v>129</v>
      </c>
      <c r="Q259" s="108">
        <v>0.0</v>
      </c>
      <c r="R259" s="6"/>
      <c r="S259" s="6"/>
      <c r="T259" s="6"/>
      <c r="U259" s="6"/>
      <c r="V259" s="108">
        <v>1.0</v>
      </c>
      <c r="W259" s="124" t="s">
        <v>2558</v>
      </c>
      <c r="X259" s="110"/>
      <c r="Y259" s="72"/>
      <c r="Z259" s="14" t="s">
        <v>1163</v>
      </c>
      <c r="AB259" s="16"/>
      <c r="AC259" s="16"/>
      <c r="AD259" s="16"/>
      <c r="AE259" s="16"/>
      <c r="AF259" s="16"/>
      <c r="AG259" s="16"/>
      <c r="AH259" s="16"/>
      <c r="AI259" s="16"/>
      <c r="AJ259" s="16"/>
      <c r="AK259" s="16"/>
      <c r="AL259" s="16"/>
      <c r="AM259" s="16"/>
      <c r="AN259" s="16"/>
      <c r="AO259" s="16"/>
      <c r="AP259" s="16"/>
      <c r="AQ259" s="16"/>
      <c r="AR259" s="16"/>
      <c r="AS259" s="16"/>
      <c r="AT259" s="16"/>
      <c r="AU259" s="16"/>
      <c r="AV259" s="16"/>
      <c r="AW259" s="16"/>
      <c r="AX259" s="16"/>
      <c r="AY259" s="16"/>
    </row>
    <row r="260">
      <c r="A260" s="5" t="s">
        <v>2559</v>
      </c>
      <c r="B260" s="32" t="s">
        <v>2560</v>
      </c>
      <c r="C260" s="5"/>
      <c r="D260" s="5" t="s">
        <v>429</v>
      </c>
      <c r="E260" s="5" t="s">
        <v>34</v>
      </c>
      <c r="F260" s="70">
        <v>43666.0</v>
      </c>
      <c r="G260" s="5"/>
      <c r="H260" s="5"/>
      <c r="I260" s="5"/>
      <c r="J260" s="5"/>
      <c r="K260" s="5"/>
      <c r="L260" s="5"/>
      <c r="M260" s="5" t="s">
        <v>2561</v>
      </c>
      <c r="N260" s="5" t="s">
        <v>2562</v>
      </c>
      <c r="O260" s="27">
        <v>1.0</v>
      </c>
      <c r="P260" s="5" t="s">
        <v>61</v>
      </c>
      <c r="Q260" s="27">
        <v>0.0</v>
      </c>
      <c r="R260" s="27">
        <v>0.0</v>
      </c>
      <c r="S260" s="27">
        <v>0.0</v>
      </c>
      <c r="T260" s="27">
        <v>0.0</v>
      </c>
      <c r="U260" s="27">
        <v>1.0</v>
      </c>
      <c r="V260" s="27">
        <v>1.0</v>
      </c>
      <c r="W260" s="31" t="s">
        <v>2563</v>
      </c>
      <c r="X260" s="72"/>
      <c r="Y260" s="72"/>
      <c r="Z260" s="16"/>
      <c r="AB260" s="16"/>
      <c r="AC260" s="16"/>
      <c r="AD260" s="16"/>
      <c r="AE260" s="16"/>
      <c r="AF260" s="16"/>
      <c r="AG260" s="16"/>
      <c r="AH260" s="16"/>
      <c r="AI260" s="16"/>
      <c r="AJ260" s="16"/>
      <c r="AK260" s="16"/>
      <c r="AL260" s="16"/>
      <c r="AM260" s="16"/>
      <c r="AN260" s="16"/>
      <c r="AO260" s="16"/>
      <c r="AP260" s="16"/>
      <c r="AQ260" s="16"/>
      <c r="AR260" s="16"/>
      <c r="AS260" s="16"/>
      <c r="AT260" s="16"/>
      <c r="AU260" s="16"/>
      <c r="AV260" s="16"/>
      <c r="AW260" s="16"/>
      <c r="AX260" s="16"/>
      <c r="AY260" s="16"/>
    </row>
    <row r="261">
      <c r="A261" s="135" t="s">
        <v>2565</v>
      </c>
      <c r="B261" s="135"/>
      <c r="C261" s="135"/>
      <c r="D261" s="135" t="s">
        <v>2568</v>
      </c>
      <c r="E261" s="135" t="s">
        <v>34</v>
      </c>
      <c r="F261" s="128">
        <v>43666.0</v>
      </c>
      <c r="G261" s="135"/>
      <c r="H261" s="135"/>
      <c r="I261" s="135"/>
      <c r="J261" s="135"/>
      <c r="K261" s="135"/>
      <c r="L261" s="135"/>
      <c r="M261" s="135" t="s">
        <v>2569</v>
      </c>
      <c r="N261" s="135" t="s">
        <v>2570</v>
      </c>
      <c r="O261" s="136">
        <v>1.0</v>
      </c>
      <c r="P261" s="135" t="s">
        <v>61</v>
      </c>
      <c r="Q261" s="135"/>
      <c r="R261" s="135"/>
      <c r="S261" s="135"/>
      <c r="T261" s="135"/>
      <c r="U261" s="136">
        <v>1.0</v>
      </c>
      <c r="V261" s="136">
        <v>1.0</v>
      </c>
      <c r="W261" s="137" t="s">
        <v>2571</v>
      </c>
      <c r="X261" s="133"/>
      <c r="Y261" s="133"/>
      <c r="Z261" s="106"/>
      <c r="AA261" s="138"/>
      <c r="AB261" s="106"/>
      <c r="AC261" s="106"/>
      <c r="AD261" s="106"/>
      <c r="AE261" s="106"/>
      <c r="AF261" s="106"/>
      <c r="AG261" s="106"/>
      <c r="AH261" s="106"/>
      <c r="AI261" s="106"/>
      <c r="AJ261" s="106"/>
      <c r="AK261" s="106"/>
      <c r="AL261" s="106"/>
      <c r="AM261" s="106"/>
      <c r="AN261" s="106"/>
      <c r="AO261" s="106"/>
      <c r="AP261" s="106"/>
      <c r="AQ261" s="106"/>
      <c r="AR261" s="106"/>
      <c r="AS261" s="106"/>
      <c r="AT261" s="106"/>
      <c r="AU261" s="106"/>
      <c r="AV261" s="106"/>
      <c r="AW261" s="106"/>
      <c r="AX261" s="106"/>
      <c r="AY261" s="106"/>
    </row>
    <row r="262">
      <c r="A262" s="135" t="s">
        <v>2565</v>
      </c>
      <c r="B262" s="139" t="s">
        <v>2575</v>
      </c>
      <c r="C262" s="135"/>
      <c r="D262" s="135" t="s">
        <v>2568</v>
      </c>
      <c r="E262" s="135" t="s">
        <v>34</v>
      </c>
      <c r="F262" s="128">
        <v>43666.0</v>
      </c>
      <c r="G262" s="135"/>
      <c r="H262" s="135"/>
      <c r="I262" s="135"/>
      <c r="J262" s="135"/>
      <c r="K262" s="135"/>
      <c r="L262" s="135"/>
      <c r="M262" s="135" t="s">
        <v>2577</v>
      </c>
      <c r="N262" s="135" t="s">
        <v>2562</v>
      </c>
      <c r="O262" s="136">
        <v>1.0</v>
      </c>
      <c r="P262" s="135" t="s">
        <v>129</v>
      </c>
      <c r="Q262" s="136">
        <v>0.0</v>
      </c>
      <c r="R262" s="136">
        <v>0.0</v>
      </c>
      <c r="S262" s="136">
        <v>0.0</v>
      </c>
      <c r="T262" s="136">
        <v>0.0</v>
      </c>
      <c r="U262" s="136">
        <v>1.0</v>
      </c>
      <c r="V262" s="136">
        <v>1.0</v>
      </c>
      <c r="W262" s="137" t="s">
        <v>2578</v>
      </c>
      <c r="X262" s="133"/>
      <c r="Y262" s="133"/>
      <c r="Z262" s="106"/>
      <c r="AA262" s="138"/>
      <c r="AB262" s="106"/>
      <c r="AC262" s="106"/>
      <c r="AD262" s="106"/>
      <c r="AE262" s="106"/>
      <c r="AF262" s="106"/>
      <c r="AG262" s="106"/>
      <c r="AH262" s="106"/>
      <c r="AI262" s="106"/>
      <c r="AJ262" s="106"/>
      <c r="AK262" s="106"/>
      <c r="AL262" s="106"/>
      <c r="AM262" s="106"/>
      <c r="AN262" s="106"/>
      <c r="AO262" s="106"/>
      <c r="AP262" s="106"/>
      <c r="AQ262" s="106"/>
      <c r="AR262" s="106"/>
      <c r="AS262" s="106"/>
      <c r="AT262" s="106"/>
      <c r="AU262" s="106"/>
      <c r="AV262" s="106"/>
      <c r="AW262" s="106"/>
      <c r="AX262" s="106"/>
      <c r="AY262" s="106"/>
    </row>
    <row r="263">
      <c r="A263" s="135" t="s">
        <v>2565</v>
      </c>
      <c r="B263" s="135" t="s">
        <v>2580</v>
      </c>
      <c r="C263" s="135"/>
      <c r="D263" s="135" t="s">
        <v>2568</v>
      </c>
      <c r="E263" s="135" t="s">
        <v>34</v>
      </c>
      <c r="F263" s="128">
        <v>43666.0</v>
      </c>
      <c r="G263" s="136" t="s">
        <v>566</v>
      </c>
      <c r="H263" s="136">
        <v>200.0</v>
      </c>
      <c r="I263" s="135"/>
      <c r="J263" s="136">
        <v>200.0</v>
      </c>
      <c r="K263" s="135"/>
      <c r="L263" s="135"/>
      <c r="M263" s="135" t="s">
        <v>2577</v>
      </c>
      <c r="N263" s="140" t="s">
        <v>454</v>
      </c>
      <c r="O263" s="136">
        <v>1.0</v>
      </c>
      <c r="P263" s="135" t="s">
        <v>129</v>
      </c>
      <c r="Q263" s="136">
        <v>0.0</v>
      </c>
      <c r="R263" s="135"/>
      <c r="S263" s="135"/>
      <c r="T263" s="135"/>
      <c r="U263" s="135"/>
      <c r="V263" s="136">
        <v>1.0</v>
      </c>
      <c r="W263" s="141" t="s">
        <v>2583</v>
      </c>
      <c r="X263" s="133"/>
      <c r="Y263" s="133"/>
      <c r="Z263" s="106"/>
      <c r="AA263" s="106"/>
      <c r="AB263" s="138"/>
      <c r="AC263" s="138"/>
      <c r="AD263" s="106"/>
      <c r="AE263" s="106"/>
      <c r="AF263" s="106"/>
      <c r="AG263" s="106"/>
      <c r="AH263" s="106"/>
      <c r="AI263" s="106"/>
      <c r="AJ263" s="106"/>
      <c r="AK263" s="106"/>
      <c r="AL263" s="106"/>
      <c r="AM263" s="106"/>
      <c r="AN263" s="106"/>
      <c r="AO263" s="106"/>
      <c r="AP263" s="106"/>
      <c r="AQ263" s="106"/>
      <c r="AR263" s="106"/>
      <c r="AS263" s="106"/>
      <c r="AT263" s="106"/>
      <c r="AU263" s="106"/>
      <c r="AV263" s="106"/>
      <c r="AW263" s="106"/>
      <c r="AX263" s="106"/>
      <c r="AY263" s="106"/>
    </row>
    <row r="264">
      <c r="A264" s="5" t="s">
        <v>2586</v>
      </c>
      <c r="B264" s="142" t="s">
        <v>2587</v>
      </c>
      <c r="C264" s="5"/>
      <c r="D264" s="5" t="s">
        <v>60</v>
      </c>
      <c r="E264" s="5" t="s">
        <v>34</v>
      </c>
      <c r="F264" s="70">
        <v>43666.0</v>
      </c>
      <c r="G264" s="5"/>
      <c r="H264" s="5"/>
      <c r="I264" s="5"/>
      <c r="J264" s="5"/>
      <c r="K264" s="5"/>
      <c r="L264" s="5"/>
      <c r="M264" s="5" t="s">
        <v>2589</v>
      </c>
      <c r="N264" s="5" t="s">
        <v>2590</v>
      </c>
      <c r="O264" s="27">
        <v>1.0</v>
      </c>
      <c r="P264" s="5" t="s">
        <v>61</v>
      </c>
      <c r="Q264" s="5"/>
      <c r="R264" s="5"/>
      <c r="S264" s="5"/>
      <c r="T264" s="5"/>
      <c r="U264" s="5"/>
      <c r="V264" s="27">
        <v>1.0</v>
      </c>
      <c r="W264" s="31" t="s">
        <v>2592</v>
      </c>
      <c r="X264" s="72"/>
      <c r="Y264" s="72"/>
      <c r="Z264" s="16"/>
      <c r="AB264" s="16"/>
      <c r="AC264" s="16"/>
      <c r="AD264" s="16"/>
      <c r="AE264" s="16"/>
      <c r="AF264" s="16"/>
      <c r="AG264" s="16"/>
      <c r="AH264" s="16"/>
      <c r="AI264" s="16"/>
      <c r="AJ264" s="16"/>
      <c r="AK264" s="16"/>
      <c r="AL264" s="16"/>
      <c r="AM264" s="16"/>
      <c r="AN264" s="16"/>
      <c r="AO264" s="16"/>
      <c r="AP264" s="16"/>
      <c r="AQ264" s="16"/>
      <c r="AR264" s="16"/>
      <c r="AS264" s="16"/>
      <c r="AT264" s="16"/>
      <c r="AU264" s="16"/>
      <c r="AV264" s="16"/>
      <c r="AW264" s="16"/>
      <c r="AX264" s="16"/>
      <c r="AY264" s="16"/>
    </row>
    <row r="265">
      <c r="A265" s="107" t="s">
        <v>2594</v>
      </c>
      <c r="B265" s="107" t="s">
        <v>2201</v>
      </c>
      <c r="C265" s="6"/>
      <c r="D265" s="107" t="s">
        <v>40</v>
      </c>
      <c r="E265" s="5" t="s">
        <v>34</v>
      </c>
      <c r="F265" s="70">
        <v>43666.0</v>
      </c>
      <c r="G265" s="108" t="s">
        <v>35</v>
      </c>
      <c r="H265" s="108">
        <v>10.0</v>
      </c>
      <c r="I265" s="6"/>
      <c r="J265" s="108">
        <v>10.0</v>
      </c>
      <c r="K265" s="6"/>
      <c r="L265" s="6"/>
      <c r="M265" s="107" t="s">
        <v>2595</v>
      </c>
      <c r="N265" s="123" t="s">
        <v>2596</v>
      </c>
      <c r="O265" s="108">
        <v>0.0</v>
      </c>
      <c r="P265" s="107" t="s">
        <v>113</v>
      </c>
      <c r="Q265" s="108">
        <v>0.0</v>
      </c>
      <c r="R265" s="6"/>
      <c r="S265" s="6"/>
      <c r="T265" s="6"/>
      <c r="U265" s="6"/>
      <c r="V265" s="108">
        <v>1.0</v>
      </c>
      <c r="W265" s="124" t="s">
        <v>2597</v>
      </c>
      <c r="X265" s="110"/>
      <c r="Y265" s="72"/>
      <c r="Z265" s="16"/>
      <c r="AA265" s="16"/>
      <c r="AB265" s="16"/>
      <c r="AC265" s="16"/>
      <c r="AD265" s="16"/>
      <c r="AE265" s="16"/>
      <c r="AF265" s="16"/>
      <c r="AG265" s="16"/>
      <c r="AH265" s="16"/>
      <c r="AI265" s="16"/>
      <c r="AJ265" s="16"/>
      <c r="AK265" s="16"/>
      <c r="AL265" s="16"/>
      <c r="AM265" s="16"/>
      <c r="AN265" s="16"/>
      <c r="AO265" s="16"/>
      <c r="AP265" s="16"/>
      <c r="AQ265" s="16"/>
      <c r="AR265" s="16"/>
      <c r="AS265" s="16"/>
      <c r="AT265" s="16"/>
      <c r="AU265" s="16"/>
      <c r="AV265" s="16"/>
      <c r="AW265" s="16"/>
      <c r="AX265" s="16"/>
      <c r="AY265" s="16"/>
    </row>
    <row r="266">
      <c r="A266" s="5" t="s">
        <v>561</v>
      </c>
      <c r="B266" s="5" t="s">
        <v>2599</v>
      </c>
      <c r="C266" s="5"/>
      <c r="D266" s="5" t="s">
        <v>52</v>
      </c>
      <c r="E266" s="5" t="s">
        <v>34</v>
      </c>
      <c r="F266" s="70">
        <v>43666.0</v>
      </c>
      <c r="G266" s="5"/>
      <c r="H266" s="5"/>
      <c r="I266" s="5"/>
      <c r="J266" s="5"/>
      <c r="K266" s="5"/>
      <c r="L266" s="5"/>
      <c r="M266" s="5" t="s">
        <v>2600</v>
      </c>
      <c r="N266" s="5" t="s">
        <v>2562</v>
      </c>
      <c r="O266" s="27">
        <v>1.0</v>
      </c>
      <c r="P266" s="5" t="s">
        <v>1137</v>
      </c>
      <c r="Q266" s="27">
        <v>0.0</v>
      </c>
      <c r="R266" s="27">
        <v>0.0</v>
      </c>
      <c r="S266" s="27">
        <v>0.0</v>
      </c>
      <c r="T266" s="27">
        <v>0.0</v>
      </c>
      <c r="U266" s="27">
        <v>1.0</v>
      </c>
      <c r="V266" s="27">
        <v>1.0</v>
      </c>
      <c r="W266" s="31" t="s">
        <v>2601</v>
      </c>
      <c r="X266" s="72"/>
      <c r="Y266" s="72"/>
      <c r="Z266" s="16"/>
      <c r="AB266" s="16"/>
      <c r="AC266" s="16"/>
      <c r="AD266" s="16"/>
      <c r="AE266" s="16"/>
      <c r="AF266" s="16"/>
      <c r="AG266" s="16"/>
      <c r="AH266" s="16"/>
      <c r="AI266" s="16"/>
      <c r="AJ266" s="16"/>
      <c r="AK266" s="16"/>
      <c r="AL266" s="16"/>
      <c r="AM266" s="16"/>
      <c r="AN266" s="16"/>
      <c r="AO266" s="16"/>
      <c r="AP266" s="16"/>
      <c r="AQ266" s="16"/>
      <c r="AR266" s="16"/>
      <c r="AS266" s="16"/>
      <c r="AT266" s="16"/>
      <c r="AU266" s="16"/>
      <c r="AV266" s="16"/>
      <c r="AW266" s="16"/>
      <c r="AX266" s="16"/>
      <c r="AY266" s="16"/>
    </row>
    <row r="267">
      <c r="A267" s="5" t="s">
        <v>2603</v>
      </c>
      <c r="B267" s="5"/>
      <c r="C267" s="5"/>
      <c r="D267" s="5" t="s">
        <v>120</v>
      </c>
      <c r="E267" s="5" t="s">
        <v>34</v>
      </c>
      <c r="F267" s="70">
        <v>43666.0</v>
      </c>
      <c r="G267" s="5"/>
      <c r="H267" s="5"/>
      <c r="I267" s="5"/>
      <c r="J267" s="5"/>
      <c r="K267" s="5"/>
      <c r="L267" s="5"/>
      <c r="M267" s="5" t="s">
        <v>391</v>
      </c>
      <c r="N267" s="5" t="s">
        <v>2606</v>
      </c>
      <c r="O267" s="27">
        <v>0.0</v>
      </c>
      <c r="P267" s="5" t="s">
        <v>61</v>
      </c>
      <c r="Q267" s="27">
        <v>0.0</v>
      </c>
      <c r="R267" s="27">
        <v>0.0</v>
      </c>
      <c r="S267" s="27">
        <v>0.0</v>
      </c>
      <c r="T267" s="27">
        <v>0.0</v>
      </c>
      <c r="U267" s="27">
        <v>1.0</v>
      </c>
      <c r="V267" s="27">
        <v>1.0</v>
      </c>
      <c r="W267" s="31" t="s">
        <v>2607</v>
      </c>
      <c r="X267" s="72"/>
      <c r="Y267" s="72"/>
      <c r="Z267" s="16"/>
      <c r="AB267" s="16"/>
      <c r="AC267" s="16"/>
      <c r="AD267" s="16"/>
      <c r="AE267" s="16"/>
      <c r="AF267" s="16"/>
      <c r="AG267" s="16"/>
      <c r="AH267" s="16"/>
      <c r="AI267" s="16"/>
      <c r="AJ267" s="16"/>
      <c r="AK267" s="16"/>
      <c r="AL267" s="16"/>
      <c r="AM267" s="16"/>
      <c r="AN267" s="16"/>
      <c r="AO267" s="16"/>
      <c r="AP267" s="16"/>
      <c r="AQ267" s="16"/>
      <c r="AR267" s="16"/>
      <c r="AS267" s="16"/>
      <c r="AT267" s="16"/>
      <c r="AU267" s="16"/>
      <c r="AV267" s="16"/>
      <c r="AW267" s="16"/>
      <c r="AX267" s="16"/>
      <c r="AY267" s="16"/>
    </row>
    <row r="268">
      <c r="A268" s="107" t="s">
        <v>78</v>
      </c>
      <c r="B268" s="110"/>
      <c r="C268" s="6"/>
      <c r="D268" s="107" t="s">
        <v>80</v>
      </c>
      <c r="E268" s="5" t="s">
        <v>34</v>
      </c>
      <c r="F268" s="70">
        <v>43666.0</v>
      </c>
      <c r="G268" s="108" t="s">
        <v>2086</v>
      </c>
      <c r="H268" s="108">
        <v>15.0</v>
      </c>
      <c r="I268" s="6"/>
      <c r="J268" s="108">
        <v>15.0</v>
      </c>
      <c r="K268" s="6"/>
      <c r="L268" s="6"/>
      <c r="M268" s="107" t="s">
        <v>2608</v>
      </c>
      <c r="N268" s="123" t="s">
        <v>2609</v>
      </c>
      <c r="O268" s="108">
        <v>0.0</v>
      </c>
      <c r="P268" s="107" t="s">
        <v>129</v>
      </c>
      <c r="Q268" s="108">
        <v>0.0</v>
      </c>
      <c r="R268" s="6"/>
      <c r="S268" s="6"/>
      <c r="T268" s="6"/>
      <c r="U268" s="6"/>
      <c r="V268" s="108">
        <v>1.0</v>
      </c>
      <c r="W268" s="124" t="s">
        <v>2611</v>
      </c>
      <c r="X268" s="110"/>
      <c r="Y268" s="5"/>
      <c r="Z268" s="16"/>
      <c r="AA268" s="16"/>
      <c r="AB268" s="16"/>
      <c r="AC268" s="16"/>
      <c r="AF268" s="16"/>
      <c r="AG268" s="16"/>
      <c r="AH268" s="16"/>
      <c r="AI268" s="16"/>
      <c r="AJ268" s="16"/>
      <c r="AK268" s="16"/>
      <c r="AL268" s="16"/>
      <c r="AM268" s="16"/>
      <c r="AN268" s="16"/>
      <c r="AO268" s="16"/>
      <c r="AP268" s="16"/>
      <c r="AQ268" s="16"/>
      <c r="AR268" s="16"/>
      <c r="AS268" s="16"/>
      <c r="AT268" s="16"/>
      <c r="AU268" s="16"/>
      <c r="AV268" s="16"/>
      <c r="AW268" s="16"/>
      <c r="AX268" s="16"/>
      <c r="AY268" s="16"/>
    </row>
    <row r="269">
      <c r="A269" s="143" t="s">
        <v>201</v>
      </c>
      <c r="B269" s="73" t="s">
        <v>2615</v>
      </c>
      <c r="C269" s="5"/>
      <c r="D269" s="5" t="s">
        <v>33</v>
      </c>
      <c r="E269" s="5" t="s">
        <v>34</v>
      </c>
      <c r="F269" s="70">
        <v>43667.0</v>
      </c>
      <c r="G269" s="5" t="s">
        <v>2617</v>
      </c>
      <c r="H269" s="27">
        <v>150.0</v>
      </c>
      <c r="I269" s="5"/>
      <c r="J269" s="27">
        <v>150.0</v>
      </c>
      <c r="K269" s="5"/>
      <c r="L269" s="5"/>
      <c r="M269" s="5" t="s">
        <v>2618</v>
      </c>
      <c r="N269" s="5" t="s">
        <v>2619</v>
      </c>
      <c r="O269" s="27">
        <v>1.0</v>
      </c>
      <c r="P269" s="27" t="s">
        <v>61</v>
      </c>
      <c r="Q269" s="27">
        <v>0.0</v>
      </c>
      <c r="R269" s="27">
        <v>0.0</v>
      </c>
      <c r="S269" s="27">
        <v>0.0</v>
      </c>
      <c r="T269" s="27">
        <v>0.0</v>
      </c>
      <c r="U269" s="27">
        <v>1.0</v>
      </c>
      <c r="V269" s="27">
        <v>1.0</v>
      </c>
      <c r="W269" s="144" t="s">
        <v>2621</v>
      </c>
      <c r="X269" s="72"/>
      <c r="Y269" s="72"/>
      <c r="Z269" s="16"/>
      <c r="AA269" s="16"/>
      <c r="AB269" s="16"/>
      <c r="AC269" s="16"/>
      <c r="AD269" s="16"/>
      <c r="AE269" s="16"/>
      <c r="AF269" s="16"/>
      <c r="AG269" s="16"/>
      <c r="AH269" s="16"/>
      <c r="AI269" s="16"/>
      <c r="AJ269" s="16"/>
      <c r="AK269" s="16"/>
      <c r="AL269" s="16"/>
      <c r="AM269" s="16"/>
      <c r="AN269" s="16"/>
      <c r="AO269" s="16"/>
      <c r="AP269" s="16"/>
      <c r="AQ269" s="16"/>
      <c r="AR269" s="16"/>
      <c r="AS269" s="16"/>
      <c r="AT269" s="16"/>
      <c r="AU269" s="16"/>
      <c r="AV269" s="16"/>
      <c r="AW269" s="16"/>
      <c r="AX269" s="16"/>
      <c r="AY269" s="16"/>
    </row>
    <row r="270">
      <c r="A270" s="14" t="s">
        <v>58</v>
      </c>
      <c r="B270" s="16"/>
      <c r="C270" s="16"/>
      <c r="D270" s="14" t="s">
        <v>60</v>
      </c>
      <c r="E270" s="5" t="s">
        <v>34</v>
      </c>
      <c r="F270" s="11">
        <v>43667.0</v>
      </c>
      <c r="G270" s="95" t="s">
        <v>2624</v>
      </c>
      <c r="H270" s="95">
        <v>233.0</v>
      </c>
      <c r="I270" s="67"/>
      <c r="J270" s="95">
        <v>233.0</v>
      </c>
      <c r="K270" s="16"/>
      <c r="L270" s="16"/>
      <c r="M270" s="26" t="s">
        <v>2625</v>
      </c>
      <c r="N270" s="50" t="s">
        <v>2626</v>
      </c>
      <c r="O270" s="14">
        <v>1.0</v>
      </c>
      <c r="P270" s="14" t="s">
        <v>61</v>
      </c>
      <c r="Q270" s="14">
        <v>0.0</v>
      </c>
      <c r="R270" s="16"/>
      <c r="S270" s="16"/>
      <c r="T270" s="16"/>
      <c r="U270" s="16"/>
      <c r="V270" s="14">
        <v>1.0</v>
      </c>
      <c r="W270" s="68" t="s">
        <v>2628</v>
      </c>
      <c r="X270" s="16"/>
      <c r="Y270" s="16"/>
      <c r="Z270" s="16"/>
      <c r="AA270" s="16"/>
      <c r="AB270" s="16"/>
      <c r="AC270" s="16"/>
      <c r="AD270" s="16"/>
      <c r="AE270" s="16"/>
      <c r="AF270" s="16"/>
      <c r="AG270" s="16"/>
      <c r="AH270" s="16"/>
      <c r="AI270" s="16"/>
      <c r="AJ270" s="16"/>
      <c r="AK270" s="16"/>
      <c r="AL270" s="16"/>
      <c r="AM270" s="16"/>
      <c r="AN270" s="16"/>
      <c r="AO270" s="16"/>
      <c r="AP270" s="16"/>
      <c r="AQ270" s="16"/>
      <c r="AR270" s="16"/>
      <c r="AS270" s="16"/>
      <c r="AT270" s="16"/>
      <c r="AU270" s="16"/>
      <c r="AV270" s="16"/>
      <c r="AW270" s="16"/>
      <c r="AX270" s="16"/>
      <c r="AY270" s="16"/>
    </row>
    <row r="271">
      <c r="A271" s="14" t="s">
        <v>58</v>
      </c>
      <c r="B271" s="16"/>
      <c r="C271" s="16"/>
      <c r="D271" s="14" t="s">
        <v>60</v>
      </c>
      <c r="E271" s="5" t="s">
        <v>34</v>
      </c>
      <c r="F271" s="11">
        <v>43667.0</v>
      </c>
      <c r="G271" s="95" t="s">
        <v>2624</v>
      </c>
      <c r="H271" s="95">
        <v>109.0</v>
      </c>
      <c r="I271" s="67"/>
      <c r="J271" s="95">
        <v>109.0</v>
      </c>
      <c r="K271" s="16"/>
      <c r="L271" s="16"/>
      <c r="M271" s="26" t="s">
        <v>2637</v>
      </c>
      <c r="N271" s="55" t="s">
        <v>2638</v>
      </c>
      <c r="O271" s="14">
        <v>2.0</v>
      </c>
      <c r="P271" s="14" t="s">
        <v>1314</v>
      </c>
      <c r="Q271" s="14">
        <v>0.0</v>
      </c>
      <c r="R271" s="16"/>
      <c r="S271" s="16"/>
      <c r="T271" s="16"/>
      <c r="U271" s="16"/>
      <c r="V271" s="14">
        <v>1.0</v>
      </c>
      <c r="W271" s="68" t="s">
        <v>2628</v>
      </c>
      <c r="X271" s="16"/>
      <c r="Y271" s="16"/>
      <c r="Z271" s="16"/>
      <c r="AA271" s="16"/>
      <c r="AB271" s="16"/>
      <c r="AC271" s="16"/>
      <c r="AD271" s="16"/>
      <c r="AE271" s="16"/>
      <c r="AF271" s="16"/>
      <c r="AG271" s="16"/>
      <c r="AH271" s="16"/>
      <c r="AI271" s="16"/>
      <c r="AJ271" s="16"/>
      <c r="AK271" s="16"/>
      <c r="AL271" s="16"/>
      <c r="AM271" s="16"/>
      <c r="AN271" s="16"/>
      <c r="AO271" s="16"/>
      <c r="AP271" s="16"/>
      <c r="AQ271" s="16"/>
      <c r="AR271" s="16"/>
      <c r="AS271" s="16"/>
      <c r="AT271" s="16"/>
      <c r="AU271" s="16"/>
      <c r="AV271" s="16"/>
      <c r="AW271" s="16"/>
      <c r="AX271" s="16"/>
      <c r="AY271" s="16"/>
    </row>
    <row r="272">
      <c r="A272" s="5" t="s">
        <v>69</v>
      </c>
      <c r="B272" s="73" t="s">
        <v>2647</v>
      </c>
      <c r="C272" s="5"/>
      <c r="D272" s="5" t="s">
        <v>60</v>
      </c>
      <c r="E272" s="5" t="s">
        <v>34</v>
      </c>
      <c r="F272" s="70">
        <v>43668.0</v>
      </c>
      <c r="G272" s="5"/>
      <c r="H272" s="5"/>
      <c r="I272" s="5"/>
      <c r="J272" s="5"/>
      <c r="K272" s="5"/>
      <c r="L272" s="5"/>
      <c r="M272" s="5" t="s">
        <v>36</v>
      </c>
      <c r="N272" s="5" t="s">
        <v>2648</v>
      </c>
      <c r="O272" s="27">
        <v>0.0</v>
      </c>
      <c r="P272" s="5" t="s">
        <v>61</v>
      </c>
      <c r="Q272" s="5"/>
      <c r="R272" s="5"/>
      <c r="S272" s="5"/>
      <c r="T272" s="5"/>
      <c r="U272" s="5"/>
      <c r="V272" s="27">
        <v>1.0</v>
      </c>
      <c r="W272" s="31" t="s">
        <v>2649</v>
      </c>
      <c r="X272" s="72"/>
      <c r="Y272" s="110"/>
      <c r="Z272" s="16"/>
      <c r="AA272" s="16"/>
      <c r="AB272" s="16"/>
      <c r="AC272" s="16"/>
      <c r="AD272" s="16"/>
      <c r="AE272" s="16"/>
      <c r="AF272" s="16"/>
      <c r="AG272" s="16"/>
      <c r="AH272" s="16"/>
      <c r="AI272" s="16"/>
      <c r="AJ272" s="16"/>
      <c r="AK272" s="16"/>
      <c r="AL272" s="16"/>
      <c r="AM272" s="16"/>
      <c r="AN272" s="16"/>
      <c r="AO272" s="16"/>
      <c r="AP272" s="16"/>
      <c r="AQ272" s="16"/>
      <c r="AR272" s="16"/>
      <c r="AS272" s="16"/>
      <c r="AT272" s="16"/>
      <c r="AU272" s="16"/>
      <c r="AV272" s="16"/>
      <c r="AW272" s="16"/>
      <c r="AX272" s="16"/>
      <c r="AY272" s="16"/>
    </row>
    <row r="273">
      <c r="A273" s="5" t="s">
        <v>2388</v>
      </c>
      <c r="B273" s="5"/>
      <c r="C273" s="5"/>
      <c r="D273" s="5" t="s">
        <v>1946</v>
      </c>
      <c r="E273" s="5" t="s">
        <v>34</v>
      </c>
      <c r="F273" s="70">
        <v>43668.0</v>
      </c>
      <c r="G273" s="5"/>
      <c r="H273" s="5"/>
      <c r="I273" s="5"/>
      <c r="J273" s="5"/>
      <c r="K273" s="5"/>
      <c r="L273" s="5"/>
      <c r="M273" s="5" t="s">
        <v>2491</v>
      </c>
      <c r="N273" s="5" t="s">
        <v>2648</v>
      </c>
      <c r="O273" s="27">
        <v>0.0</v>
      </c>
      <c r="P273" s="5" t="s">
        <v>129</v>
      </c>
      <c r="Q273" s="27">
        <v>0.0</v>
      </c>
      <c r="R273" s="27">
        <v>0.0</v>
      </c>
      <c r="S273" s="27">
        <v>0.0</v>
      </c>
      <c r="T273" s="27">
        <v>0.0</v>
      </c>
      <c r="U273" s="27">
        <v>1.0</v>
      </c>
      <c r="V273" s="27">
        <v>1.0</v>
      </c>
      <c r="W273" s="31" t="s">
        <v>2091</v>
      </c>
      <c r="X273" s="72"/>
      <c r="Y273" s="110"/>
      <c r="Z273" s="16"/>
      <c r="AA273" s="16"/>
      <c r="AB273" s="16"/>
      <c r="AC273" s="16"/>
      <c r="AD273" s="16"/>
      <c r="AE273" s="16"/>
      <c r="AF273" s="16"/>
      <c r="AG273" s="16"/>
      <c r="AH273" s="16"/>
      <c r="AI273" s="16"/>
      <c r="AJ273" s="16"/>
      <c r="AK273" s="16"/>
      <c r="AL273" s="16"/>
      <c r="AM273" s="16"/>
      <c r="AN273" s="16"/>
      <c r="AO273" s="16"/>
      <c r="AP273" s="16"/>
      <c r="AQ273" s="16"/>
      <c r="AR273" s="16"/>
      <c r="AS273" s="16"/>
      <c r="AT273" s="16"/>
      <c r="AU273" s="16"/>
      <c r="AV273" s="16"/>
      <c r="AW273" s="16"/>
      <c r="AX273" s="16"/>
      <c r="AY273" s="16"/>
    </row>
    <row r="274">
      <c r="A274" s="5" t="s">
        <v>592</v>
      </c>
      <c r="B274" s="73" t="s">
        <v>2654</v>
      </c>
      <c r="C274" s="5"/>
      <c r="D274" s="5" t="s">
        <v>46</v>
      </c>
      <c r="E274" s="5" t="s">
        <v>34</v>
      </c>
      <c r="F274" s="70">
        <v>43669.0</v>
      </c>
      <c r="G274" s="5" t="s">
        <v>2655</v>
      </c>
      <c r="H274" s="27">
        <v>1500.0</v>
      </c>
      <c r="I274" s="5"/>
      <c r="J274" s="27">
        <v>2000.0</v>
      </c>
      <c r="K274" s="5"/>
      <c r="L274" s="5"/>
      <c r="M274" s="5" t="s">
        <v>2656</v>
      </c>
      <c r="N274" s="145" t="s">
        <v>1120</v>
      </c>
      <c r="O274" s="27">
        <v>0.0</v>
      </c>
      <c r="P274" s="5" t="s">
        <v>129</v>
      </c>
      <c r="Q274" s="27">
        <v>0.0</v>
      </c>
      <c r="R274" s="27">
        <v>0.0</v>
      </c>
      <c r="S274" s="27">
        <v>0.0</v>
      </c>
      <c r="T274" s="27">
        <v>0.0</v>
      </c>
      <c r="U274" s="27">
        <v>1.0</v>
      </c>
      <c r="V274" s="27">
        <v>1.0</v>
      </c>
      <c r="W274" s="146" t="s">
        <v>2658</v>
      </c>
      <c r="X274" s="110"/>
      <c r="Y274" s="110"/>
      <c r="Z274" s="16"/>
      <c r="AA274" s="16"/>
      <c r="AB274" s="16"/>
      <c r="AC274" s="16"/>
      <c r="AD274" s="16"/>
      <c r="AE274" s="16"/>
      <c r="AF274" s="16"/>
      <c r="AG274" s="16"/>
      <c r="AH274" s="16"/>
      <c r="AI274" s="16"/>
      <c r="AJ274" s="16"/>
      <c r="AK274" s="16"/>
      <c r="AL274" s="16"/>
      <c r="AM274" s="16"/>
      <c r="AN274" s="16"/>
      <c r="AO274" s="16"/>
      <c r="AP274" s="16"/>
      <c r="AQ274" s="16"/>
      <c r="AR274" s="16"/>
      <c r="AS274" s="16"/>
      <c r="AT274" s="16"/>
      <c r="AU274" s="16"/>
      <c r="AV274" s="16"/>
      <c r="AW274" s="16"/>
      <c r="AX274" s="16"/>
      <c r="AY274" s="16"/>
    </row>
    <row r="275">
      <c r="A275" s="5" t="s">
        <v>2661</v>
      </c>
      <c r="B275" s="73" t="s">
        <v>2662</v>
      </c>
      <c r="C275" s="5"/>
      <c r="D275" s="5" t="s">
        <v>321</v>
      </c>
      <c r="E275" s="5" t="s">
        <v>34</v>
      </c>
      <c r="F275" s="70">
        <v>43669.0</v>
      </c>
      <c r="G275" s="5" t="s">
        <v>2663</v>
      </c>
      <c r="H275" s="27">
        <v>100.0</v>
      </c>
      <c r="I275" s="5"/>
      <c r="J275" s="27">
        <v>100.0</v>
      </c>
      <c r="K275" s="5"/>
      <c r="L275" s="5"/>
      <c r="M275" s="5" t="s">
        <v>2664</v>
      </c>
      <c r="N275" s="145" t="s">
        <v>2665</v>
      </c>
      <c r="O275" s="27">
        <v>1.0</v>
      </c>
      <c r="P275" s="5" t="s">
        <v>61</v>
      </c>
      <c r="Q275" s="27">
        <v>0.0</v>
      </c>
      <c r="R275" s="5"/>
      <c r="S275" s="5"/>
      <c r="T275" s="5"/>
      <c r="U275" s="5"/>
      <c r="V275" s="27">
        <v>1.0</v>
      </c>
      <c r="W275" s="146" t="s">
        <v>2666</v>
      </c>
      <c r="X275" s="110"/>
      <c r="Y275" s="110"/>
      <c r="Z275" s="16"/>
      <c r="AA275" s="16"/>
      <c r="AB275" s="16"/>
      <c r="AC275" s="16"/>
      <c r="AD275" s="16"/>
      <c r="AE275" s="16"/>
      <c r="AF275" s="16"/>
      <c r="AG275" s="16"/>
      <c r="AH275" s="16"/>
      <c r="AI275" s="16"/>
      <c r="AJ275" s="16"/>
      <c r="AK275" s="16"/>
      <c r="AL275" s="16"/>
      <c r="AM275" s="16"/>
      <c r="AN275" s="16"/>
      <c r="AO275" s="16"/>
      <c r="AP275" s="16"/>
      <c r="AQ275" s="16"/>
      <c r="AR275" s="16"/>
      <c r="AS275" s="16"/>
      <c r="AT275" s="16"/>
      <c r="AU275" s="16"/>
      <c r="AV275" s="16"/>
      <c r="AW275" s="16"/>
      <c r="AX275" s="16"/>
      <c r="AY275" s="16"/>
    </row>
    <row r="276">
      <c r="A276" s="135" t="s">
        <v>1960</v>
      </c>
      <c r="B276" s="147" t="s">
        <v>2669</v>
      </c>
      <c r="C276" s="135"/>
      <c r="D276" s="135" t="s">
        <v>1144</v>
      </c>
      <c r="E276" s="135" t="s">
        <v>34</v>
      </c>
      <c r="F276" s="128">
        <v>43669.0</v>
      </c>
      <c r="G276" s="135"/>
      <c r="H276" s="135"/>
      <c r="I276" s="135"/>
      <c r="J276" s="135"/>
      <c r="K276" s="135"/>
      <c r="L276" s="135"/>
      <c r="M276" s="135" t="s">
        <v>36</v>
      </c>
      <c r="N276" s="135" t="s">
        <v>2648</v>
      </c>
      <c r="O276" s="136">
        <v>0.0</v>
      </c>
      <c r="P276" s="135" t="s">
        <v>61</v>
      </c>
      <c r="Q276" s="135"/>
      <c r="R276" s="135"/>
      <c r="S276" s="135"/>
      <c r="T276" s="135"/>
      <c r="U276" s="135"/>
      <c r="V276" s="136">
        <v>1.0</v>
      </c>
      <c r="W276" s="137" t="s">
        <v>2670</v>
      </c>
      <c r="X276" s="133"/>
      <c r="Y276" s="148"/>
      <c r="Z276" s="106"/>
      <c r="AA276" s="106"/>
      <c r="AB276" s="106"/>
      <c r="AC276" s="106"/>
      <c r="AD276" s="106"/>
      <c r="AE276" s="106"/>
      <c r="AF276" s="106"/>
      <c r="AG276" s="106"/>
      <c r="AH276" s="106"/>
      <c r="AI276" s="106"/>
      <c r="AJ276" s="106"/>
      <c r="AK276" s="106"/>
      <c r="AL276" s="106"/>
      <c r="AM276" s="106"/>
      <c r="AN276" s="106"/>
      <c r="AO276" s="106"/>
      <c r="AP276" s="106"/>
      <c r="AQ276" s="106"/>
      <c r="AR276" s="106"/>
      <c r="AS276" s="106"/>
      <c r="AT276" s="106"/>
      <c r="AU276" s="106"/>
      <c r="AV276" s="106"/>
      <c r="AW276" s="106"/>
      <c r="AX276" s="106"/>
      <c r="AY276" s="106"/>
    </row>
    <row r="277">
      <c r="A277" s="135" t="s">
        <v>1960</v>
      </c>
      <c r="B277" s="139" t="s">
        <v>2672</v>
      </c>
      <c r="C277" s="135"/>
      <c r="D277" s="135" t="s">
        <v>1144</v>
      </c>
      <c r="E277" s="135" t="s">
        <v>34</v>
      </c>
      <c r="F277" s="128">
        <v>43669.0</v>
      </c>
      <c r="G277" s="135" t="s">
        <v>1786</v>
      </c>
      <c r="H277" s="136">
        <v>100.0</v>
      </c>
      <c r="I277" s="135"/>
      <c r="J277" s="136">
        <v>100.0</v>
      </c>
      <c r="K277" s="135"/>
      <c r="L277" s="135"/>
      <c r="M277" s="135" t="s">
        <v>2491</v>
      </c>
      <c r="N277" s="140" t="s">
        <v>2673</v>
      </c>
      <c r="O277" s="136">
        <v>0.0</v>
      </c>
      <c r="P277" s="135" t="s">
        <v>129</v>
      </c>
      <c r="Q277" s="136">
        <v>0.0</v>
      </c>
      <c r="R277" s="135"/>
      <c r="S277" s="135"/>
      <c r="T277" s="135"/>
      <c r="U277" s="135"/>
      <c r="V277" s="136">
        <v>1.0</v>
      </c>
      <c r="W277" s="149" t="s">
        <v>2675</v>
      </c>
      <c r="X277" s="148"/>
      <c r="Y277" s="148"/>
      <c r="Z277" s="106"/>
      <c r="AA277" s="106"/>
      <c r="AB277" s="106"/>
      <c r="AC277" s="106"/>
      <c r="AD277" s="106"/>
      <c r="AE277" s="106"/>
      <c r="AF277" s="106"/>
      <c r="AG277" s="106"/>
      <c r="AH277" s="106"/>
      <c r="AI277" s="106"/>
      <c r="AJ277" s="106"/>
      <c r="AK277" s="106"/>
      <c r="AL277" s="106"/>
      <c r="AM277" s="106"/>
      <c r="AN277" s="106"/>
      <c r="AO277" s="106"/>
      <c r="AP277" s="106"/>
      <c r="AQ277" s="106"/>
      <c r="AR277" s="106"/>
      <c r="AS277" s="106"/>
      <c r="AT277" s="106"/>
      <c r="AU277" s="106"/>
      <c r="AV277" s="106"/>
      <c r="AW277" s="106"/>
      <c r="AX277" s="106"/>
      <c r="AY277" s="106"/>
    </row>
    <row r="278">
      <c r="A278" s="5" t="s">
        <v>2676</v>
      </c>
      <c r="B278" s="72"/>
      <c r="C278" s="5"/>
      <c r="D278" s="5" t="s">
        <v>40</v>
      </c>
      <c r="E278" s="5" t="s">
        <v>34</v>
      </c>
      <c r="F278" s="70">
        <v>43669.0</v>
      </c>
      <c r="G278" s="5"/>
      <c r="H278" s="5"/>
      <c r="I278" s="5"/>
      <c r="J278" s="5"/>
      <c r="K278" s="5"/>
      <c r="L278" s="5"/>
      <c r="M278" s="5" t="s">
        <v>2677</v>
      </c>
      <c r="N278" s="145" t="s">
        <v>2678</v>
      </c>
      <c r="O278" s="27">
        <v>0.0</v>
      </c>
      <c r="P278" s="5" t="s">
        <v>2679</v>
      </c>
      <c r="Q278" s="27">
        <v>0.0</v>
      </c>
      <c r="R278" s="27">
        <v>0.0</v>
      </c>
      <c r="S278" s="27">
        <v>0.0</v>
      </c>
      <c r="T278" s="27">
        <v>0.0</v>
      </c>
      <c r="U278" s="27">
        <v>1.0</v>
      </c>
      <c r="V278" s="27">
        <v>1.0</v>
      </c>
      <c r="W278" s="146" t="s">
        <v>2680</v>
      </c>
      <c r="X278" s="110"/>
      <c r="Y278" s="110"/>
      <c r="Z278" s="16"/>
      <c r="AA278" s="16"/>
      <c r="AB278" s="16"/>
      <c r="AC278" s="16"/>
      <c r="AD278" s="16"/>
      <c r="AE278" s="16"/>
      <c r="AF278" s="16"/>
      <c r="AG278" s="16"/>
      <c r="AH278" s="16"/>
      <c r="AI278" s="16"/>
      <c r="AJ278" s="16"/>
      <c r="AK278" s="16"/>
      <c r="AL278" s="16"/>
      <c r="AM278" s="16"/>
      <c r="AN278" s="16"/>
      <c r="AO278" s="16"/>
      <c r="AP278" s="16"/>
      <c r="AQ278" s="16"/>
      <c r="AR278" s="16"/>
      <c r="AS278" s="16"/>
      <c r="AT278" s="16"/>
      <c r="AU278" s="16"/>
      <c r="AV278" s="16"/>
      <c r="AW278" s="16"/>
      <c r="AX278" s="16"/>
      <c r="AY278" s="16"/>
    </row>
    <row r="279">
      <c r="A279" s="5" t="s">
        <v>2682</v>
      </c>
      <c r="B279" s="72" t="s">
        <v>864</v>
      </c>
      <c r="C279" s="5"/>
      <c r="D279" s="5" t="s">
        <v>184</v>
      </c>
      <c r="E279" s="5" t="s">
        <v>34</v>
      </c>
      <c r="F279" s="70">
        <v>43669.0</v>
      </c>
      <c r="G279" s="5" t="s">
        <v>372</v>
      </c>
      <c r="H279" s="27">
        <v>100.0</v>
      </c>
      <c r="I279" s="5"/>
      <c r="J279" s="27">
        <v>100.0</v>
      </c>
      <c r="K279" s="5"/>
      <c r="L279" s="5"/>
      <c r="M279" s="5" t="s">
        <v>36</v>
      </c>
      <c r="N279" s="121" t="s">
        <v>1120</v>
      </c>
      <c r="O279" s="27">
        <v>1.0</v>
      </c>
      <c r="P279" s="5" t="s">
        <v>61</v>
      </c>
      <c r="Q279" s="27">
        <v>0.0</v>
      </c>
      <c r="R279" s="5"/>
      <c r="S279" s="5"/>
      <c r="T279" s="5"/>
      <c r="U279" s="5"/>
      <c r="V279" s="27">
        <v>1.0</v>
      </c>
      <c r="W279" s="146" t="s">
        <v>2683</v>
      </c>
      <c r="X279" s="110"/>
      <c r="Y279" s="110"/>
      <c r="Z279" s="16"/>
      <c r="AA279" s="16"/>
      <c r="AB279" s="16"/>
      <c r="AC279" s="16"/>
      <c r="AD279" s="16"/>
      <c r="AE279" s="16"/>
      <c r="AF279" s="16"/>
      <c r="AG279" s="16"/>
      <c r="AH279" s="16"/>
      <c r="AI279" s="16"/>
      <c r="AJ279" s="16"/>
      <c r="AK279" s="16"/>
      <c r="AL279" s="16"/>
      <c r="AM279" s="16"/>
      <c r="AN279" s="16"/>
      <c r="AO279" s="16"/>
      <c r="AP279" s="16"/>
      <c r="AQ279" s="16"/>
      <c r="AR279" s="16"/>
      <c r="AS279" s="16"/>
      <c r="AT279" s="16"/>
      <c r="AU279" s="16"/>
      <c r="AV279" s="16"/>
      <c r="AW279" s="16"/>
      <c r="AX279" s="16"/>
      <c r="AY279" s="16"/>
    </row>
    <row r="280">
      <c r="A280" s="5" t="s">
        <v>861</v>
      </c>
      <c r="B280" s="73" t="s">
        <v>2684</v>
      </c>
      <c r="C280" s="5"/>
      <c r="D280" s="5" t="s">
        <v>862</v>
      </c>
      <c r="E280" s="5" t="s">
        <v>34</v>
      </c>
      <c r="F280" s="70">
        <v>43669.0</v>
      </c>
      <c r="G280" s="5" t="s">
        <v>2685</v>
      </c>
      <c r="H280" s="27">
        <v>60.0</v>
      </c>
      <c r="I280" s="5"/>
      <c r="J280" s="27">
        <v>60.0</v>
      </c>
      <c r="K280" s="5"/>
      <c r="L280" s="5"/>
      <c r="M280" s="5" t="s">
        <v>2686</v>
      </c>
      <c r="N280" s="145" t="s">
        <v>1875</v>
      </c>
      <c r="O280" s="27">
        <v>1.0</v>
      </c>
      <c r="P280" s="5" t="s">
        <v>61</v>
      </c>
      <c r="Q280" s="27">
        <v>0.0</v>
      </c>
      <c r="R280" s="5"/>
      <c r="S280" s="5"/>
      <c r="T280" s="5"/>
      <c r="U280" s="5"/>
      <c r="V280" s="27">
        <v>1.0</v>
      </c>
      <c r="W280" s="146" t="s">
        <v>2687</v>
      </c>
      <c r="X280" s="110"/>
      <c r="Y280" s="110"/>
      <c r="Z280" s="16"/>
      <c r="AA280" s="16"/>
      <c r="AB280" s="16"/>
      <c r="AC280" s="16"/>
      <c r="AD280" s="16"/>
      <c r="AE280" s="16"/>
      <c r="AF280" s="16"/>
      <c r="AG280" s="16"/>
      <c r="AH280" s="16"/>
      <c r="AI280" s="16"/>
      <c r="AJ280" s="16"/>
      <c r="AK280" s="16"/>
      <c r="AL280" s="16"/>
      <c r="AM280" s="16"/>
      <c r="AN280" s="16"/>
      <c r="AO280" s="16"/>
      <c r="AP280" s="16"/>
      <c r="AQ280" s="16"/>
      <c r="AR280" s="16"/>
      <c r="AS280" s="16"/>
      <c r="AT280" s="16"/>
      <c r="AU280" s="16"/>
      <c r="AV280" s="16"/>
      <c r="AW280" s="16"/>
      <c r="AX280" s="16"/>
      <c r="AY280" s="16"/>
    </row>
    <row r="281">
      <c r="A281" s="5" t="s">
        <v>2689</v>
      </c>
      <c r="B281" s="150" t="s">
        <v>2690</v>
      </c>
      <c r="C281" s="5"/>
      <c r="D281" s="5" t="s">
        <v>52</v>
      </c>
      <c r="E281" s="5" t="s">
        <v>34</v>
      </c>
      <c r="F281" s="70">
        <v>43669.0</v>
      </c>
      <c r="G281" s="5" t="s">
        <v>35</v>
      </c>
      <c r="H281" s="27">
        <v>40.0</v>
      </c>
      <c r="I281" s="5"/>
      <c r="J281" s="27">
        <v>40.0</v>
      </c>
      <c r="K281" s="5"/>
      <c r="L281" s="5"/>
      <c r="M281" s="5" t="s">
        <v>1133</v>
      </c>
      <c r="N281" s="121" t="s">
        <v>1120</v>
      </c>
      <c r="O281" s="27">
        <v>0.0</v>
      </c>
      <c r="P281" s="5" t="s">
        <v>61</v>
      </c>
      <c r="Q281" s="27">
        <v>0.0</v>
      </c>
      <c r="R281" s="5"/>
      <c r="S281" s="5"/>
      <c r="T281" s="5"/>
      <c r="U281" s="5"/>
      <c r="V281" s="27">
        <v>1.0</v>
      </c>
      <c r="W281" s="146" t="s">
        <v>2692</v>
      </c>
      <c r="X281" s="110"/>
      <c r="Y281" s="110"/>
      <c r="Z281" s="16"/>
      <c r="AA281" s="16"/>
      <c r="AB281" s="16"/>
      <c r="AC281" s="16"/>
      <c r="AD281" s="16"/>
      <c r="AE281" s="16"/>
      <c r="AF281" s="16"/>
      <c r="AG281" s="16"/>
      <c r="AH281" s="16"/>
      <c r="AI281" s="16"/>
      <c r="AJ281" s="16"/>
      <c r="AK281" s="16"/>
      <c r="AL281" s="16"/>
      <c r="AM281" s="16"/>
      <c r="AN281" s="16"/>
      <c r="AO281" s="16"/>
      <c r="AP281" s="16"/>
      <c r="AQ281" s="16"/>
      <c r="AR281" s="16"/>
      <c r="AS281" s="16"/>
      <c r="AT281" s="16"/>
      <c r="AU281" s="16"/>
      <c r="AV281" s="16"/>
      <c r="AW281" s="16"/>
      <c r="AX281" s="16"/>
      <c r="AY281" s="16"/>
    </row>
    <row r="282">
      <c r="A282" s="5" t="s">
        <v>117</v>
      </c>
      <c r="B282" s="73" t="s">
        <v>2694</v>
      </c>
      <c r="C282" s="5"/>
      <c r="D282" s="5" t="s">
        <v>120</v>
      </c>
      <c r="E282" s="5" t="s">
        <v>34</v>
      </c>
      <c r="F282" s="70">
        <v>43670.0</v>
      </c>
      <c r="G282" s="5" t="s">
        <v>2695</v>
      </c>
      <c r="H282" s="27">
        <v>55.0</v>
      </c>
      <c r="I282" s="5"/>
      <c r="J282" s="27">
        <v>55.0</v>
      </c>
      <c r="K282" s="5"/>
      <c r="L282" s="5"/>
      <c r="M282" s="5" t="s">
        <v>36</v>
      </c>
      <c r="N282" s="145" t="s">
        <v>1802</v>
      </c>
      <c r="O282" s="27">
        <v>0.0</v>
      </c>
      <c r="P282" s="5" t="s">
        <v>129</v>
      </c>
      <c r="Q282" s="27">
        <v>0.0</v>
      </c>
      <c r="R282" s="5"/>
      <c r="S282" s="5"/>
      <c r="T282" s="5"/>
      <c r="U282" s="5"/>
      <c r="V282" s="27">
        <v>1.0</v>
      </c>
      <c r="W282" s="146" t="s">
        <v>2696</v>
      </c>
      <c r="X282" s="110"/>
      <c r="Y282" s="110"/>
      <c r="Z282" s="16"/>
      <c r="AA282" s="16"/>
      <c r="AB282" s="16"/>
      <c r="AC282" s="16"/>
      <c r="AD282" s="16"/>
      <c r="AE282" s="16"/>
      <c r="AF282" s="16"/>
      <c r="AG282" s="16"/>
      <c r="AH282" s="16"/>
      <c r="AI282" s="16"/>
      <c r="AJ282" s="16"/>
      <c r="AK282" s="16"/>
      <c r="AL282" s="16"/>
      <c r="AM282" s="16"/>
      <c r="AN282" s="16"/>
      <c r="AO282" s="16"/>
      <c r="AP282" s="16"/>
      <c r="AQ282" s="16"/>
      <c r="AR282" s="16"/>
      <c r="AS282" s="16"/>
      <c r="AT282" s="16"/>
      <c r="AU282" s="16"/>
      <c r="AV282" s="16"/>
      <c r="AW282" s="16"/>
      <c r="AX282" s="16"/>
      <c r="AY282" s="16"/>
    </row>
    <row r="283">
      <c r="A283" s="2" t="s">
        <v>906</v>
      </c>
      <c r="B283" s="73" t="s">
        <v>2697</v>
      </c>
      <c r="C283" s="5"/>
      <c r="D283" s="5" t="s">
        <v>52</v>
      </c>
      <c r="E283" s="5" t="s">
        <v>34</v>
      </c>
      <c r="F283" s="70">
        <v>43670.0</v>
      </c>
      <c r="G283" s="5"/>
      <c r="H283" s="27"/>
      <c r="I283" s="5"/>
      <c r="J283" s="27"/>
      <c r="K283" s="5"/>
      <c r="L283" s="5"/>
      <c r="M283" s="5" t="s">
        <v>2698</v>
      </c>
      <c r="N283" s="145" t="s">
        <v>1120</v>
      </c>
      <c r="O283" s="27">
        <v>0.0</v>
      </c>
      <c r="P283" s="5" t="s">
        <v>61</v>
      </c>
      <c r="Q283" s="27">
        <v>0.0</v>
      </c>
      <c r="R283" s="5"/>
      <c r="S283" s="5"/>
      <c r="T283" s="5"/>
      <c r="U283" s="5"/>
      <c r="V283" s="22">
        <v>1.0</v>
      </c>
      <c r="W283" s="146" t="s">
        <v>2699</v>
      </c>
      <c r="X283" s="110"/>
      <c r="Y283" s="110"/>
      <c r="Z283" s="16"/>
      <c r="AA283" s="16"/>
      <c r="AB283" s="16"/>
      <c r="AC283" s="16"/>
      <c r="AD283" s="16"/>
      <c r="AE283" s="16"/>
      <c r="AF283" s="16"/>
      <c r="AG283" s="16"/>
      <c r="AH283" s="16"/>
      <c r="AI283" s="16"/>
      <c r="AJ283" s="16"/>
      <c r="AK283" s="16"/>
      <c r="AL283" s="16"/>
      <c r="AM283" s="16"/>
      <c r="AN283" s="16"/>
      <c r="AO283" s="16"/>
      <c r="AP283" s="16"/>
      <c r="AQ283" s="16"/>
      <c r="AR283" s="16"/>
      <c r="AS283" s="16"/>
      <c r="AT283" s="16"/>
      <c r="AU283" s="16"/>
      <c r="AV283" s="16"/>
      <c r="AW283" s="16"/>
      <c r="AX283" s="16"/>
      <c r="AY283" s="16"/>
    </row>
    <row r="284">
      <c r="A284" s="5" t="s">
        <v>324</v>
      </c>
      <c r="B284" s="142" t="s">
        <v>2697</v>
      </c>
      <c r="C284" s="5"/>
      <c r="D284" s="5" t="s">
        <v>52</v>
      </c>
      <c r="E284" s="5" t="s">
        <v>34</v>
      </c>
      <c r="F284" s="70">
        <v>43670.0</v>
      </c>
      <c r="G284" s="5" t="s">
        <v>2700</v>
      </c>
      <c r="H284" s="27">
        <v>100.0</v>
      </c>
      <c r="I284" s="5"/>
      <c r="J284" s="27">
        <v>100.0</v>
      </c>
      <c r="K284" s="5"/>
      <c r="L284" s="5"/>
      <c r="M284" s="5" t="s">
        <v>2698</v>
      </c>
      <c r="N284" s="145" t="s">
        <v>1120</v>
      </c>
      <c r="O284" s="27">
        <v>0.0</v>
      </c>
      <c r="P284" s="5" t="s">
        <v>61</v>
      </c>
      <c r="Q284" s="27">
        <v>0.0</v>
      </c>
      <c r="R284" s="5"/>
      <c r="S284" s="5"/>
      <c r="T284" s="5"/>
      <c r="U284" s="5"/>
      <c r="V284" s="22">
        <v>1.0</v>
      </c>
      <c r="W284" s="146" t="s">
        <v>2699</v>
      </c>
      <c r="X284" s="110"/>
      <c r="Y284" s="110"/>
      <c r="Z284" s="16"/>
      <c r="AA284" s="16"/>
      <c r="AB284" s="16"/>
      <c r="AC284" s="16"/>
      <c r="AD284" s="16"/>
      <c r="AE284" s="16"/>
      <c r="AF284" s="16"/>
      <c r="AG284" s="16"/>
      <c r="AH284" s="16"/>
      <c r="AI284" s="16"/>
      <c r="AJ284" s="16"/>
      <c r="AK284" s="16"/>
      <c r="AL284" s="16"/>
      <c r="AM284" s="16"/>
      <c r="AN284" s="16"/>
      <c r="AO284" s="16"/>
      <c r="AP284" s="16"/>
      <c r="AQ284" s="16"/>
      <c r="AR284" s="16"/>
      <c r="AS284" s="16"/>
      <c r="AT284" s="16"/>
      <c r="AU284" s="16"/>
      <c r="AV284" s="16"/>
      <c r="AW284" s="16"/>
      <c r="AX284" s="16"/>
      <c r="AY284" s="16"/>
    </row>
    <row r="285">
      <c r="A285" s="5" t="s">
        <v>1006</v>
      </c>
      <c r="B285" s="72"/>
      <c r="C285" s="5"/>
      <c r="D285" s="5" t="s">
        <v>204</v>
      </c>
      <c r="E285" s="5" t="s">
        <v>34</v>
      </c>
      <c r="F285" s="70">
        <v>43670.0</v>
      </c>
      <c r="G285" s="5" t="s">
        <v>2663</v>
      </c>
      <c r="H285" s="27">
        <v>50.0</v>
      </c>
      <c r="I285" s="5"/>
      <c r="J285" s="27">
        <v>50.0</v>
      </c>
      <c r="K285" s="5"/>
      <c r="L285" s="5"/>
      <c r="M285" s="5" t="s">
        <v>2701</v>
      </c>
      <c r="N285" s="121" t="s">
        <v>2702</v>
      </c>
      <c r="O285" s="27">
        <v>1.0</v>
      </c>
      <c r="P285" s="5" t="s">
        <v>1137</v>
      </c>
      <c r="Q285" s="27">
        <v>0.0</v>
      </c>
      <c r="R285" s="5"/>
      <c r="S285" s="5"/>
      <c r="T285" s="5"/>
      <c r="U285" s="5"/>
      <c r="V285" s="27">
        <v>1.0</v>
      </c>
      <c r="W285" s="146" t="s">
        <v>2704</v>
      </c>
      <c r="X285" s="110"/>
      <c r="Y285" s="110"/>
      <c r="Z285" s="16"/>
      <c r="AA285" s="16"/>
      <c r="AB285" s="16"/>
      <c r="AC285" s="16"/>
      <c r="AD285" s="16"/>
      <c r="AE285" s="16"/>
      <c r="AF285" s="16"/>
      <c r="AG285" s="16"/>
      <c r="AH285" s="16"/>
      <c r="AI285" s="16"/>
      <c r="AJ285" s="16"/>
      <c r="AK285" s="16"/>
      <c r="AL285" s="16"/>
      <c r="AM285" s="16"/>
      <c r="AN285" s="16"/>
      <c r="AO285" s="16"/>
      <c r="AP285" s="16"/>
      <c r="AQ285" s="16"/>
      <c r="AR285" s="16"/>
      <c r="AS285" s="16"/>
      <c r="AT285" s="16"/>
      <c r="AU285" s="16"/>
      <c r="AV285" s="16"/>
      <c r="AW285" s="16"/>
      <c r="AX285" s="16"/>
      <c r="AY285" s="16"/>
    </row>
    <row r="286">
      <c r="A286" s="5" t="s">
        <v>125</v>
      </c>
      <c r="B286" s="73" t="s">
        <v>126</v>
      </c>
      <c r="C286" s="5"/>
      <c r="D286" s="5" t="s">
        <v>46</v>
      </c>
      <c r="E286" s="5" t="s">
        <v>34</v>
      </c>
      <c r="F286" s="70">
        <v>43670.0</v>
      </c>
      <c r="G286" s="5" t="s">
        <v>887</v>
      </c>
      <c r="H286" s="27">
        <v>24.0</v>
      </c>
      <c r="I286" s="5"/>
      <c r="J286" s="27">
        <v>24.0</v>
      </c>
      <c r="K286" s="5"/>
      <c r="L286" s="5"/>
      <c r="M286" s="5" t="s">
        <v>2706</v>
      </c>
      <c r="N286" s="121" t="s">
        <v>2707</v>
      </c>
      <c r="O286" s="27">
        <v>1.0</v>
      </c>
      <c r="P286" s="5" t="s">
        <v>61</v>
      </c>
      <c r="Q286" s="27">
        <v>0.0</v>
      </c>
      <c r="R286" s="5"/>
      <c r="S286" s="5"/>
      <c r="T286" s="5"/>
      <c r="U286" s="5"/>
      <c r="V286" s="27">
        <v>1.0</v>
      </c>
      <c r="W286" s="146" t="s">
        <v>2708</v>
      </c>
      <c r="X286" s="110"/>
      <c r="Y286" s="110"/>
      <c r="Z286" s="16"/>
      <c r="AA286" s="16"/>
      <c r="AB286" s="16"/>
      <c r="AC286" s="16"/>
      <c r="AD286" s="16"/>
      <c r="AE286" s="16"/>
      <c r="AF286" s="16"/>
      <c r="AG286" s="16"/>
      <c r="AH286" s="16"/>
      <c r="AI286" s="16"/>
      <c r="AJ286" s="16"/>
      <c r="AK286" s="16"/>
      <c r="AL286" s="16"/>
      <c r="AM286" s="16"/>
      <c r="AN286" s="16"/>
      <c r="AO286" s="16"/>
      <c r="AP286" s="16"/>
      <c r="AQ286" s="16"/>
      <c r="AR286" s="16"/>
      <c r="AS286" s="16"/>
      <c r="AT286" s="16"/>
      <c r="AU286" s="16"/>
      <c r="AV286" s="16"/>
      <c r="AW286" s="16"/>
      <c r="AX286" s="16"/>
      <c r="AY286" s="16"/>
    </row>
    <row r="287">
      <c r="A287" s="5" t="s">
        <v>504</v>
      </c>
      <c r="B287" s="73" t="s">
        <v>2697</v>
      </c>
      <c r="C287" s="5"/>
      <c r="D287" s="5" t="s">
        <v>52</v>
      </c>
      <c r="E287" s="5" t="s">
        <v>34</v>
      </c>
      <c r="F287" s="70">
        <v>43670.0</v>
      </c>
      <c r="G287" s="5"/>
      <c r="H287" s="27"/>
      <c r="I287" s="5"/>
      <c r="J287" s="27"/>
      <c r="K287" s="5"/>
      <c r="L287" s="5"/>
      <c r="M287" s="5" t="s">
        <v>2698</v>
      </c>
      <c r="N287" s="145" t="s">
        <v>1120</v>
      </c>
      <c r="O287" s="27">
        <v>0.0</v>
      </c>
      <c r="P287" s="5" t="s">
        <v>61</v>
      </c>
      <c r="Q287" s="27">
        <v>0.0</v>
      </c>
      <c r="R287" s="5"/>
      <c r="S287" s="5"/>
      <c r="T287" s="5"/>
      <c r="U287" s="5"/>
      <c r="V287" s="22">
        <v>1.0</v>
      </c>
      <c r="W287" s="151" t="s">
        <v>2699</v>
      </c>
      <c r="X287" s="110"/>
      <c r="Y287" s="110"/>
      <c r="Z287" s="16"/>
      <c r="AA287" s="16"/>
      <c r="AB287" s="16"/>
      <c r="AC287" s="16"/>
      <c r="AD287" s="16"/>
      <c r="AE287" s="16"/>
      <c r="AF287" s="16"/>
      <c r="AG287" s="16"/>
      <c r="AH287" s="16"/>
      <c r="AI287" s="16"/>
      <c r="AJ287" s="16"/>
      <c r="AK287" s="16"/>
      <c r="AL287" s="16"/>
      <c r="AM287" s="16"/>
      <c r="AN287" s="16"/>
      <c r="AO287" s="16"/>
      <c r="AP287" s="16"/>
      <c r="AQ287" s="16"/>
      <c r="AR287" s="16"/>
      <c r="AS287" s="16"/>
      <c r="AT287" s="16"/>
      <c r="AU287" s="16"/>
      <c r="AV287" s="16"/>
      <c r="AW287" s="16"/>
      <c r="AX287" s="16"/>
      <c r="AY287" s="16"/>
    </row>
    <row r="288">
      <c r="A288" s="5" t="s">
        <v>233</v>
      </c>
      <c r="B288" s="73" t="s">
        <v>2697</v>
      </c>
      <c r="C288" s="5"/>
      <c r="D288" s="5" t="s">
        <v>52</v>
      </c>
      <c r="E288" s="5" t="s">
        <v>34</v>
      </c>
      <c r="F288" s="70">
        <v>43670.0</v>
      </c>
      <c r="G288" s="5"/>
      <c r="H288" s="27"/>
      <c r="I288" s="5"/>
      <c r="J288" s="27"/>
      <c r="K288" s="5"/>
      <c r="L288" s="5"/>
      <c r="M288" s="5" t="s">
        <v>2698</v>
      </c>
      <c r="N288" s="145" t="s">
        <v>1120</v>
      </c>
      <c r="O288" s="27">
        <v>0.0</v>
      </c>
      <c r="P288" s="5" t="s">
        <v>61</v>
      </c>
      <c r="Q288" s="27">
        <v>0.0</v>
      </c>
      <c r="R288" s="5"/>
      <c r="S288" s="5"/>
      <c r="T288" s="5"/>
      <c r="U288" s="5"/>
      <c r="V288" s="22">
        <v>1.0</v>
      </c>
      <c r="W288" s="151" t="s">
        <v>2699</v>
      </c>
      <c r="X288" s="110"/>
      <c r="Y288" s="110"/>
      <c r="Z288" s="16"/>
      <c r="AA288" s="16"/>
      <c r="AB288" s="16"/>
      <c r="AC288" s="16"/>
      <c r="AD288" s="16"/>
      <c r="AE288" s="16"/>
      <c r="AF288" s="16"/>
      <c r="AG288" s="16"/>
      <c r="AH288" s="16"/>
      <c r="AI288" s="16"/>
      <c r="AJ288" s="16"/>
      <c r="AK288" s="16"/>
      <c r="AL288" s="16"/>
      <c r="AM288" s="16"/>
      <c r="AN288" s="16"/>
      <c r="AO288" s="16"/>
      <c r="AP288" s="16"/>
      <c r="AQ288" s="16"/>
      <c r="AR288" s="16"/>
      <c r="AS288" s="16"/>
      <c r="AT288" s="16"/>
      <c r="AU288" s="16"/>
      <c r="AV288" s="16"/>
      <c r="AW288" s="16"/>
      <c r="AX288" s="16"/>
      <c r="AY288" s="16"/>
    </row>
    <row r="289">
      <c r="A289" s="107" t="s">
        <v>69</v>
      </c>
      <c r="B289" s="111" t="s">
        <v>864</v>
      </c>
      <c r="C289" s="6"/>
      <c r="D289" s="107" t="s">
        <v>60</v>
      </c>
      <c r="E289" s="5" t="s">
        <v>34</v>
      </c>
      <c r="F289" s="70">
        <v>43670.0</v>
      </c>
      <c r="G289" s="107" t="s">
        <v>35</v>
      </c>
      <c r="H289" s="108">
        <v>10.0</v>
      </c>
      <c r="I289" s="6"/>
      <c r="J289" s="108">
        <v>10.0</v>
      </c>
      <c r="K289" s="6"/>
      <c r="L289" s="6"/>
      <c r="M289" s="107" t="s">
        <v>2714</v>
      </c>
      <c r="N289" s="123" t="s">
        <v>2715</v>
      </c>
      <c r="O289" s="108">
        <v>0.0</v>
      </c>
      <c r="P289" s="107" t="s">
        <v>1137</v>
      </c>
      <c r="Q289" s="108">
        <v>0.0</v>
      </c>
      <c r="R289" s="6"/>
      <c r="S289" s="6"/>
      <c r="T289" s="6"/>
      <c r="U289" s="6"/>
      <c r="V289" s="108">
        <v>1.0</v>
      </c>
      <c r="W289" s="146" t="s">
        <v>2716</v>
      </c>
      <c r="X289" s="110"/>
      <c r="Y289" s="110"/>
      <c r="Z289" s="16"/>
      <c r="AA289" s="16"/>
      <c r="AB289" s="16"/>
      <c r="AC289" s="16"/>
      <c r="AD289" s="16"/>
      <c r="AE289" s="16"/>
      <c r="AF289" s="16"/>
      <c r="AG289" s="16"/>
      <c r="AH289" s="16"/>
      <c r="AI289" s="16"/>
      <c r="AJ289" s="16"/>
      <c r="AK289" s="16"/>
      <c r="AL289" s="16"/>
      <c r="AM289" s="16"/>
      <c r="AN289" s="16"/>
      <c r="AO289" s="16"/>
      <c r="AP289" s="16"/>
      <c r="AQ289" s="16"/>
      <c r="AR289" s="16"/>
      <c r="AS289" s="16"/>
      <c r="AT289" s="16"/>
      <c r="AU289" s="16"/>
      <c r="AV289" s="16"/>
      <c r="AW289" s="16"/>
      <c r="AX289" s="16"/>
      <c r="AY289" s="16"/>
    </row>
    <row r="290">
      <c r="A290" s="5" t="s">
        <v>37</v>
      </c>
      <c r="B290" s="72" t="s">
        <v>895</v>
      </c>
      <c r="C290" s="5"/>
      <c r="D290" s="5" t="s">
        <v>40</v>
      </c>
      <c r="E290" s="5" t="s">
        <v>34</v>
      </c>
      <c r="F290" s="70">
        <v>43670.0</v>
      </c>
      <c r="G290" s="5" t="s">
        <v>2717</v>
      </c>
      <c r="H290" s="27">
        <v>40.0</v>
      </c>
      <c r="I290" s="5"/>
      <c r="J290" s="27">
        <v>40.0</v>
      </c>
      <c r="K290" s="5"/>
      <c r="L290" s="5"/>
      <c r="M290" s="5" t="s">
        <v>2718</v>
      </c>
      <c r="N290" s="145" t="s">
        <v>2231</v>
      </c>
      <c r="O290" s="27">
        <v>1.0</v>
      </c>
      <c r="P290" s="5" t="s">
        <v>61</v>
      </c>
      <c r="Q290" s="27">
        <v>0.0</v>
      </c>
      <c r="R290" s="5"/>
      <c r="S290" s="5"/>
      <c r="T290" s="5"/>
      <c r="U290" s="5"/>
      <c r="V290" s="27">
        <v>1.0</v>
      </c>
      <c r="W290" s="146" t="s">
        <v>2720</v>
      </c>
      <c r="X290" s="110"/>
      <c r="Y290" s="110"/>
      <c r="Z290" s="16"/>
      <c r="AA290" s="16"/>
      <c r="AB290" s="16"/>
      <c r="AC290" s="16"/>
      <c r="AD290" s="16"/>
      <c r="AE290" s="16"/>
      <c r="AF290" s="16"/>
      <c r="AG290" s="16"/>
      <c r="AH290" s="16"/>
      <c r="AI290" s="16"/>
      <c r="AJ290" s="16"/>
      <c r="AK290" s="16"/>
      <c r="AL290" s="16"/>
      <c r="AM290" s="16"/>
      <c r="AN290" s="16"/>
      <c r="AO290" s="16"/>
      <c r="AP290" s="16"/>
      <c r="AQ290" s="16"/>
      <c r="AR290" s="16"/>
      <c r="AS290" s="16"/>
      <c r="AT290" s="16"/>
      <c r="AU290" s="16"/>
      <c r="AV290" s="16"/>
      <c r="AW290" s="16"/>
      <c r="AX290" s="16"/>
      <c r="AY290" s="16"/>
    </row>
    <row r="291">
      <c r="A291" s="5" t="s">
        <v>2723</v>
      </c>
      <c r="B291" s="73" t="s">
        <v>2697</v>
      </c>
      <c r="C291" s="5"/>
      <c r="D291" s="5" t="s">
        <v>52</v>
      </c>
      <c r="E291" s="5" t="s">
        <v>34</v>
      </c>
      <c r="F291" s="70">
        <v>43670.0</v>
      </c>
      <c r="G291" s="5"/>
      <c r="H291" s="27"/>
      <c r="I291" s="5"/>
      <c r="J291" s="27"/>
      <c r="K291" s="5"/>
      <c r="L291" s="5"/>
      <c r="M291" s="5" t="s">
        <v>2698</v>
      </c>
      <c r="N291" s="145" t="s">
        <v>1120</v>
      </c>
      <c r="O291" s="27">
        <v>0.0</v>
      </c>
      <c r="P291" s="5" t="s">
        <v>61</v>
      </c>
      <c r="Q291" s="27">
        <v>0.0</v>
      </c>
      <c r="R291" s="5"/>
      <c r="S291" s="5"/>
      <c r="T291" s="5"/>
      <c r="U291" s="5"/>
      <c r="V291" s="22">
        <v>1.0</v>
      </c>
      <c r="W291" s="151" t="s">
        <v>2699</v>
      </c>
      <c r="X291" s="110"/>
      <c r="Y291" s="110"/>
      <c r="Z291" s="16"/>
      <c r="AA291" s="16"/>
      <c r="AB291" s="16"/>
      <c r="AC291" s="16"/>
      <c r="AD291" s="16"/>
      <c r="AE291" s="16"/>
      <c r="AF291" s="16"/>
      <c r="AG291" s="16"/>
      <c r="AH291" s="16"/>
      <c r="AI291" s="16"/>
      <c r="AJ291" s="16"/>
      <c r="AK291" s="16"/>
      <c r="AL291" s="16"/>
      <c r="AM291" s="16"/>
      <c r="AN291" s="16"/>
      <c r="AO291" s="16"/>
      <c r="AP291" s="16"/>
      <c r="AQ291" s="16"/>
      <c r="AR291" s="16"/>
      <c r="AS291" s="16"/>
      <c r="AT291" s="16"/>
      <c r="AU291" s="16"/>
      <c r="AV291" s="16"/>
      <c r="AW291" s="16"/>
      <c r="AX291" s="16"/>
      <c r="AY291" s="16"/>
    </row>
    <row r="292">
      <c r="A292" s="5" t="s">
        <v>847</v>
      </c>
      <c r="B292" s="73" t="s">
        <v>2724</v>
      </c>
      <c r="C292" s="5"/>
      <c r="D292" s="5" t="s">
        <v>52</v>
      </c>
      <c r="E292" s="5" t="s">
        <v>34</v>
      </c>
      <c r="F292" s="70">
        <v>43670.0</v>
      </c>
      <c r="G292" s="5" t="s">
        <v>2700</v>
      </c>
      <c r="H292" s="27">
        <v>100.0</v>
      </c>
      <c r="I292" s="5"/>
      <c r="J292" s="27">
        <v>100.0</v>
      </c>
      <c r="K292" s="5"/>
      <c r="L292" s="5"/>
      <c r="M292" s="5" t="s">
        <v>2698</v>
      </c>
      <c r="N292" s="145" t="s">
        <v>1120</v>
      </c>
      <c r="O292" s="27">
        <v>0.0</v>
      </c>
      <c r="P292" s="5" t="s">
        <v>61</v>
      </c>
      <c r="Q292" s="27">
        <v>0.0</v>
      </c>
      <c r="R292" s="5"/>
      <c r="S292" s="5"/>
      <c r="T292" s="5"/>
      <c r="U292" s="5"/>
      <c r="V292" s="22">
        <v>1.0</v>
      </c>
      <c r="W292" s="146" t="s">
        <v>2699</v>
      </c>
      <c r="X292" s="110"/>
      <c r="Y292" s="110"/>
      <c r="Z292" s="16"/>
      <c r="AA292" s="16"/>
      <c r="AB292" s="16"/>
      <c r="AC292" s="16"/>
      <c r="AD292" s="16"/>
      <c r="AE292" s="16"/>
      <c r="AF292" s="16"/>
      <c r="AG292" s="16"/>
      <c r="AH292" s="16"/>
      <c r="AI292" s="16"/>
      <c r="AJ292" s="16"/>
      <c r="AK292" s="16"/>
      <c r="AL292" s="16"/>
      <c r="AM292" s="16"/>
      <c r="AN292" s="16"/>
      <c r="AO292" s="16"/>
      <c r="AP292" s="16"/>
      <c r="AQ292" s="16"/>
      <c r="AR292" s="16"/>
      <c r="AS292" s="16"/>
      <c r="AT292" s="16"/>
      <c r="AU292" s="16"/>
      <c r="AV292" s="16"/>
      <c r="AW292" s="16"/>
      <c r="AX292" s="16"/>
      <c r="AY292" s="16"/>
    </row>
    <row r="293">
      <c r="A293" s="5" t="s">
        <v>383</v>
      </c>
      <c r="B293" s="142" t="s">
        <v>2697</v>
      </c>
      <c r="C293" s="5"/>
      <c r="D293" s="5" t="s">
        <v>52</v>
      </c>
      <c r="E293" s="5" t="s">
        <v>34</v>
      </c>
      <c r="F293" s="70">
        <v>43670.0</v>
      </c>
      <c r="G293" s="5"/>
      <c r="H293" s="27"/>
      <c r="I293" s="5"/>
      <c r="J293" s="27"/>
      <c r="K293" s="5"/>
      <c r="L293" s="5"/>
      <c r="M293" s="5" t="s">
        <v>2698</v>
      </c>
      <c r="N293" s="145" t="s">
        <v>1120</v>
      </c>
      <c r="O293" s="27">
        <v>0.0</v>
      </c>
      <c r="P293" s="5" t="s">
        <v>61</v>
      </c>
      <c r="Q293" s="27">
        <v>0.0</v>
      </c>
      <c r="R293" s="5"/>
      <c r="S293" s="5"/>
      <c r="T293" s="5"/>
      <c r="U293" s="5"/>
      <c r="V293" s="22">
        <v>1.0</v>
      </c>
      <c r="W293" s="151" t="s">
        <v>2699</v>
      </c>
      <c r="X293" s="110"/>
      <c r="Y293" s="110"/>
      <c r="Z293" s="16"/>
      <c r="AA293" s="16"/>
      <c r="AB293" s="16"/>
      <c r="AC293" s="16"/>
      <c r="AD293" s="16"/>
      <c r="AE293" s="16"/>
      <c r="AF293" s="16"/>
      <c r="AG293" s="16"/>
      <c r="AH293" s="16"/>
      <c r="AI293" s="16"/>
      <c r="AJ293" s="16"/>
      <c r="AK293" s="16"/>
      <c r="AL293" s="16"/>
      <c r="AM293" s="16"/>
      <c r="AN293" s="16"/>
      <c r="AO293" s="16"/>
      <c r="AP293" s="16"/>
      <c r="AQ293" s="16"/>
      <c r="AR293" s="16"/>
      <c r="AS293" s="16"/>
      <c r="AT293" s="16"/>
      <c r="AU293" s="16"/>
      <c r="AV293" s="16"/>
      <c r="AW293" s="16"/>
      <c r="AX293" s="16"/>
      <c r="AY293" s="16"/>
    </row>
    <row r="294">
      <c r="A294" s="5" t="s">
        <v>561</v>
      </c>
      <c r="B294" s="142" t="s">
        <v>2697</v>
      </c>
      <c r="C294" s="5"/>
      <c r="D294" s="5" t="s">
        <v>52</v>
      </c>
      <c r="E294" s="5" t="s">
        <v>34</v>
      </c>
      <c r="F294" s="70">
        <v>43670.0</v>
      </c>
      <c r="G294" s="5"/>
      <c r="H294" s="27"/>
      <c r="I294" s="5"/>
      <c r="J294" s="27"/>
      <c r="K294" s="5"/>
      <c r="L294" s="5"/>
      <c r="M294" s="5" t="s">
        <v>2698</v>
      </c>
      <c r="N294" s="145" t="s">
        <v>1120</v>
      </c>
      <c r="O294" s="27">
        <v>0.0</v>
      </c>
      <c r="P294" s="5" t="s">
        <v>61</v>
      </c>
      <c r="Q294" s="27">
        <v>0.0</v>
      </c>
      <c r="R294" s="5"/>
      <c r="S294" s="5"/>
      <c r="T294" s="5"/>
      <c r="U294" s="5"/>
      <c r="V294" s="22">
        <v>1.0</v>
      </c>
      <c r="W294" s="146" t="s">
        <v>2699</v>
      </c>
      <c r="X294" s="110"/>
      <c r="Y294" s="110"/>
      <c r="Z294" s="16"/>
      <c r="AA294" s="16"/>
      <c r="AB294" s="16"/>
      <c r="AC294" s="16"/>
      <c r="AD294" s="16"/>
      <c r="AE294" s="16"/>
      <c r="AF294" s="16"/>
      <c r="AG294" s="16"/>
      <c r="AH294" s="16"/>
      <c r="AI294" s="16"/>
      <c r="AJ294" s="16"/>
      <c r="AK294" s="16"/>
      <c r="AL294" s="16"/>
      <c r="AM294" s="16"/>
      <c r="AN294" s="16"/>
      <c r="AO294" s="16"/>
      <c r="AP294" s="16"/>
      <c r="AQ294" s="16"/>
      <c r="AR294" s="16"/>
      <c r="AS294" s="16"/>
      <c r="AT294" s="16"/>
      <c r="AU294" s="16"/>
      <c r="AV294" s="16"/>
      <c r="AW294" s="16"/>
      <c r="AX294" s="16"/>
      <c r="AY294" s="16"/>
    </row>
    <row r="295">
      <c r="A295" s="5" t="s">
        <v>51</v>
      </c>
      <c r="B295" s="73" t="s">
        <v>2697</v>
      </c>
      <c r="C295" s="5"/>
      <c r="D295" s="5" t="s">
        <v>52</v>
      </c>
      <c r="E295" s="5" t="s">
        <v>34</v>
      </c>
      <c r="F295" s="70">
        <v>43670.0</v>
      </c>
      <c r="G295" s="5"/>
      <c r="H295" s="27"/>
      <c r="I295" s="5"/>
      <c r="J295" s="27"/>
      <c r="K295" s="5"/>
      <c r="L295" s="5"/>
      <c r="M295" s="5" t="s">
        <v>2698</v>
      </c>
      <c r="N295" s="145" t="s">
        <v>1120</v>
      </c>
      <c r="O295" s="27">
        <v>0.0</v>
      </c>
      <c r="P295" s="5" t="s">
        <v>61</v>
      </c>
      <c r="Q295" s="27">
        <v>0.0</v>
      </c>
      <c r="R295" s="5"/>
      <c r="S295" s="5"/>
      <c r="T295" s="5"/>
      <c r="U295" s="5"/>
      <c r="V295" s="22">
        <v>1.0</v>
      </c>
      <c r="W295" s="151" t="s">
        <v>2699</v>
      </c>
      <c r="X295" s="110"/>
      <c r="Y295" s="110"/>
      <c r="Z295" s="16"/>
      <c r="AA295" s="16"/>
      <c r="AB295" s="16"/>
      <c r="AC295" s="16"/>
      <c r="AD295" s="16"/>
      <c r="AE295" s="16"/>
      <c r="AF295" s="16"/>
      <c r="AG295" s="16"/>
      <c r="AH295" s="16"/>
      <c r="AI295" s="16"/>
      <c r="AJ295" s="16"/>
      <c r="AK295" s="16"/>
      <c r="AL295" s="16"/>
      <c r="AM295" s="16"/>
      <c r="AN295" s="16"/>
      <c r="AO295" s="16"/>
      <c r="AP295" s="16"/>
      <c r="AQ295" s="16"/>
      <c r="AR295" s="16"/>
      <c r="AS295" s="16"/>
      <c r="AT295" s="16"/>
      <c r="AU295" s="16"/>
      <c r="AV295" s="16"/>
      <c r="AW295" s="16"/>
      <c r="AX295" s="16"/>
      <c r="AY295" s="16"/>
    </row>
    <row r="296">
      <c r="A296" s="14" t="s">
        <v>2202</v>
      </c>
      <c r="B296" s="16"/>
      <c r="C296" s="16"/>
      <c r="D296" s="14" t="s">
        <v>423</v>
      </c>
      <c r="E296" s="5" t="s">
        <v>34</v>
      </c>
      <c r="F296" s="11">
        <v>43670.0</v>
      </c>
      <c r="G296" s="95" t="s">
        <v>35</v>
      </c>
      <c r="H296" s="95">
        <v>50.0</v>
      </c>
      <c r="I296" s="67"/>
      <c r="J296" s="95">
        <v>50.0</v>
      </c>
      <c r="K296" s="16"/>
      <c r="L296" s="16"/>
      <c r="M296" s="26" t="s">
        <v>36</v>
      </c>
      <c r="N296" s="55" t="s">
        <v>2479</v>
      </c>
      <c r="O296" s="14">
        <v>0.0</v>
      </c>
      <c r="P296" s="14" t="s">
        <v>61</v>
      </c>
      <c r="Q296" s="14">
        <v>0.0</v>
      </c>
      <c r="R296" s="16"/>
      <c r="S296" s="16"/>
      <c r="T296" s="16"/>
      <c r="U296" s="16"/>
      <c r="V296" s="14">
        <v>1.0</v>
      </c>
      <c r="W296" s="68" t="s">
        <v>2729</v>
      </c>
      <c r="X296" s="16"/>
      <c r="Y296" s="16"/>
      <c r="Z296" s="16"/>
      <c r="AA296" s="16"/>
      <c r="AB296" s="16"/>
      <c r="AD296" s="16"/>
      <c r="AE296" s="16"/>
      <c r="AF296" s="16"/>
      <c r="AG296" s="16"/>
      <c r="AH296" s="16"/>
      <c r="AI296" s="16"/>
      <c r="AJ296" s="16"/>
      <c r="AK296" s="16"/>
      <c r="AL296" s="16"/>
      <c r="AM296" s="16"/>
      <c r="AN296" s="16"/>
      <c r="AO296" s="16"/>
      <c r="AP296" s="16"/>
      <c r="AQ296" s="16"/>
      <c r="AR296" s="16"/>
      <c r="AS296" s="16"/>
      <c r="AT296" s="16"/>
      <c r="AU296" s="16"/>
      <c r="AV296" s="16"/>
      <c r="AW296" s="16"/>
      <c r="AX296" s="16"/>
      <c r="AY296" s="16"/>
    </row>
    <row r="297">
      <c r="A297" s="5" t="s">
        <v>233</v>
      </c>
      <c r="B297" s="73" t="s">
        <v>2733</v>
      </c>
      <c r="C297" s="5"/>
      <c r="D297" s="5" t="s">
        <v>52</v>
      </c>
      <c r="E297" s="5" t="s">
        <v>34</v>
      </c>
      <c r="F297" s="70">
        <v>43671.0</v>
      </c>
      <c r="G297" s="5" t="s">
        <v>2734</v>
      </c>
      <c r="H297" s="27">
        <v>80.0</v>
      </c>
      <c r="I297" s="5"/>
      <c r="J297" s="27">
        <v>100.0</v>
      </c>
      <c r="K297" s="5"/>
      <c r="L297" s="5"/>
      <c r="M297" s="5" t="s">
        <v>2735</v>
      </c>
      <c r="N297" s="145" t="s">
        <v>1120</v>
      </c>
      <c r="O297" s="27">
        <v>0.0</v>
      </c>
      <c r="P297" s="5" t="s">
        <v>129</v>
      </c>
      <c r="Q297" s="27">
        <v>0.0</v>
      </c>
      <c r="R297" s="5"/>
      <c r="S297" s="5"/>
      <c r="T297" s="5"/>
      <c r="U297" s="5"/>
      <c r="V297" s="27">
        <v>1.0</v>
      </c>
      <c r="W297" s="146" t="s">
        <v>2736</v>
      </c>
      <c r="X297" s="72"/>
      <c r="Y297" s="110"/>
      <c r="Z297" s="16"/>
      <c r="AA297" s="16"/>
      <c r="AB297" s="16"/>
      <c r="AC297" s="16"/>
      <c r="AD297" s="16"/>
      <c r="AE297" s="16"/>
      <c r="AF297" s="16"/>
      <c r="AG297" s="16"/>
      <c r="AH297" s="16"/>
      <c r="AI297" s="16"/>
      <c r="AJ297" s="16"/>
      <c r="AK297" s="16"/>
      <c r="AL297" s="16"/>
      <c r="AM297" s="16"/>
      <c r="AN297" s="16"/>
      <c r="AO297" s="16"/>
      <c r="AP297" s="16"/>
      <c r="AQ297" s="16"/>
      <c r="AR297" s="16"/>
      <c r="AS297" s="16"/>
      <c r="AT297" s="16"/>
      <c r="AU297" s="16"/>
      <c r="AV297" s="16"/>
      <c r="AW297" s="16"/>
      <c r="AX297" s="16"/>
      <c r="AY297" s="16"/>
    </row>
    <row r="298">
      <c r="A298" s="5" t="s">
        <v>2737</v>
      </c>
      <c r="B298" s="73" t="s">
        <v>2739</v>
      </c>
      <c r="C298" s="5"/>
      <c r="D298" s="5" t="s">
        <v>184</v>
      </c>
      <c r="E298" s="5" t="s">
        <v>34</v>
      </c>
      <c r="F298" s="70">
        <v>43671.0</v>
      </c>
      <c r="G298" s="5" t="s">
        <v>887</v>
      </c>
      <c r="H298" s="27">
        <v>24.0</v>
      </c>
      <c r="I298" s="5"/>
      <c r="J298" s="27">
        <v>24.0</v>
      </c>
      <c r="K298" s="5"/>
      <c r="L298" s="5"/>
      <c r="M298" s="5" t="s">
        <v>2740</v>
      </c>
      <c r="N298" s="145" t="s">
        <v>2741</v>
      </c>
      <c r="O298" s="27">
        <v>0.0</v>
      </c>
      <c r="P298" s="5" t="s">
        <v>129</v>
      </c>
      <c r="Q298" s="27">
        <v>0.0</v>
      </c>
      <c r="R298" s="5"/>
      <c r="S298" s="5"/>
      <c r="T298" s="5"/>
      <c r="U298" s="5"/>
      <c r="V298" s="27">
        <v>1.0</v>
      </c>
      <c r="W298" s="122" t="s">
        <v>2742</v>
      </c>
      <c r="X298" s="72"/>
      <c r="Y298" s="110"/>
      <c r="Z298" s="16"/>
      <c r="AA298" s="16"/>
      <c r="AB298" s="16"/>
      <c r="AC298" s="16"/>
      <c r="AD298" s="16"/>
      <c r="AE298" s="16"/>
      <c r="AF298" s="16"/>
      <c r="AG298" s="16"/>
      <c r="AH298" s="16"/>
      <c r="AI298" s="16"/>
      <c r="AJ298" s="16"/>
      <c r="AK298" s="16"/>
      <c r="AL298" s="16"/>
      <c r="AM298" s="16"/>
      <c r="AN298" s="16"/>
      <c r="AO298" s="16"/>
      <c r="AP298" s="16"/>
      <c r="AQ298" s="16"/>
      <c r="AR298" s="16"/>
      <c r="AS298" s="16"/>
      <c r="AT298" s="16"/>
      <c r="AU298" s="16"/>
      <c r="AV298" s="16"/>
      <c r="AW298" s="16"/>
      <c r="AX298" s="16"/>
      <c r="AY298" s="16"/>
    </row>
    <row r="299">
      <c r="A299" s="5" t="s">
        <v>260</v>
      </c>
      <c r="B299" s="5" t="s">
        <v>864</v>
      </c>
      <c r="C299" s="5"/>
      <c r="D299" s="5" t="s">
        <v>2101</v>
      </c>
      <c r="E299" s="5" t="s">
        <v>34</v>
      </c>
      <c r="F299" s="70">
        <v>43672.0</v>
      </c>
      <c r="G299" s="5" t="s">
        <v>2744</v>
      </c>
      <c r="H299" s="27">
        <v>20.0</v>
      </c>
      <c r="I299" s="5"/>
      <c r="J299" s="27">
        <v>20.0</v>
      </c>
      <c r="K299" s="5"/>
      <c r="L299" s="5"/>
      <c r="M299" s="5" t="s">
        <v>2745</v>
      </c>
      <c r="N299" s="145" t="s">
        <v>454</v>
      </c>
      <c r="O299" s="27">
        <v>1.0</v>
      </c>
      <c r="P299" s="5" t="s">
        <v>178</v>
      </c>
      <c r="Q299" s="27">
        <v>0.0</v>
      </c>
      <c r="R299" s="5"/>
      <c r="S299" s="5"/>
      <c r="T299" s="5"/>
      <c r="U299" s="5"/>
      <c r="V299" s="27">
        <v>1.0</v>
      </c>
      <c r="W299" s="122" t="s">
        <v>2746</v>
      </c>
      <c r="X299" s="72"/>
      <c r="Y299" s="110"/>
      <c r="Z299" s="16"/>
      <c r="AA299" s="16"/>
      <c r="AB299" s="16"/>
      <c r="AC299" s="16"/>
      <c r="AD299" s="16"/>
      <c r="AE299" s="16"/>
      <c r="AF299" s="16"/>
      <c r="AG299" s="16"/>
      <c r="AH299" s="16"/>
      <c r="AI299" s="16"/>
      <c r="AJ299" s="16"/>
      <c r="AK299" s="16"/>
      <c r="AL299" s="16"/>
      <c r="AM299" s="16"/>
      <c r="AN299" s="16"/>
      <c r="AO299" s="16"/>
      <c r="AP299" s="16"/>
      <c r="AQ299" s="16"/>
      <c r="AR299" s="16"/>
      <c r="AS299" s="16"/>
      <c r="AT299" s="16"/>
      <c r="AU299" s="16"/>
      <c r="AV299" s="16"/>
      <c r="AW299" s="16"/>
      <c r="AX299" s="16"/>
      <c r="AY299" s="16"/>
    </row>
    <row r="300">
      <c r="A300" s="5" t="s">
        <v>2747</v>
      </c>
      <c r="B300" s="73" t="s">
        <v>2748</v>
      </c>
      <c r="C300" s="5"/>
      <c r="D300" s="5" t="s">
        <v>207</v>
      </c>
      <c r="E300" s="5" t="s">
        <v>34</v>
      </c>
      <c r="F300" s="70">
        <v>43672.0</v>
      </c>
      <c r="G300" s="5" t="s">
        <v>887</v>
      </c>
      <c r="H300" s="27">
        <v>24.0</v>
      </c>
      <c r="I300" s="5"/>
      <c r="J300" s="27">
        <v>24.0</v>
      </c>
      <c r="K300" s="5"/>
      <c r="L300" s="5"/>
      <c r="M300" s="5" t="s">
        <v>36</v>
      </c>
      <c r="N300" s="121" t="s">
        <v>2749</v>
      </c>
      <c r="O300" s="27">
        <v>0.0</v>
      </c>
      <c r="P300" s="5" t="s">
        <v>129</v>
      </c>
      <c r="Q300" s="27">
        <v>0.0</v>
      </c>
      <c r="R300" s="5"/>
      <c r="S300" s="5"/>
      <c r="T300" s="5"/>
      <c r="U300" s="5"/>
      <c r="V300" s="27">
        <v>1.0</v>
      </c>
      <c r="W300" s="122" t="s">
        <v>2751</v>
      </c>
      <c r="X300" s="72"/>
      <c r="Y300" s="110"/>
      <c r="Z300" s="16"/>
      <c r="AA300" s="16"/>
      <c r="AB300" s="16"/>
      <c r="AC300" s="16"/>
      <c r="AD300" s="16"/>
      <c r="AE300" s="16"/>
      <c r="AF300" s="16"/>
      <c r="AG300" s="16"/>
      <c r="AH300" s="16"/>
      <c r="AI300" s="16"/>
      <c r="AJ300" s="16"/>
      <c r="AK300" s="16"/>
      <c r="AL300" s="16"/>
      <c r="AM300" s="16"/>
      <c r="AN300" s="16"/>
      <c r="AO300" s="16"/>
      <c r="AP300" s="16"/>
      <c r="AQ300" s="16"/>
      <c r="AR300" s="16"/>
      <c r="AS300" s="16"/>
      <c r="AT300" s="16"/>
      <c r="AU300" s="16"/>
      <c r="AV300" s="16"/>
      <c r="AW300" s="16"/>
      <c r="AX300" s="16"/>
      <c r="AY300" s="16"/>
    </row>
    <row r="301">
      <c r="A301" s="5" t="s">
        <v>2752</v>
      </c>
      <c r="B301" s="5"/>
      <c r="C301" s="5"/>
      <c r="D301" s="5" t="s">
        <v>862</v>
      </c>
      <c r="E301" s="5" t="s">
        <v>34</v>
      </c>
      <c r="F301" s="70">
        <v>43672.0</v>
      </c>
      <c r="G301" s="5" t="s">
        <v>35</v>
      </c>
      <c r="H301" s="27">
        <v>30.0</v>
      </c>
      <c r="I301" s="5"/>
      <c r="J301" s="27">
        <v>30.0</v>
      </c>
      <c r="K301" s="5"/>
      <c r="L301" s="5"/>
      <c r="M301" s="5" t="s">
        <v>36</v>
      </c>
      <c r="N301" s="121" t="s">
        <v>2479</v>
      </c>
      <c r="O301" s="27">
        <v>0.0</v>
      </c>
      <c r="P301" s="5" t="s">
        <v>129</v>
      </c>
      <c r="Q301" s="27">
        <v>0.0</v>
      </c>
      <c r="R301" s="5"/>
      <c r="S301" s="5"/>
      <c r="T301" s="5"/>
      <c r="U301" s="5"/>
      <c r="V301" s="27">
        <v>1.0</v>
      </c>
      <c r="W301" s="152" t="s">
        <v>2756</v>
      </c>
      <c r="X301" s="72"/>
      <c r="Y301" s="110"/>
      <c r="Z301" s="16"/>
      <c r="AA301" s="16"/>
      <c r="AB301" s="16"/>
      <c r="AC301" s="16"/>
      <c r="AD301" s="16"/>
      <c r="AE301" s="16"/>
      <c r="AF301" s="16"/>
      <c r="AG301" s="16"/>
      <c r="AH301" s="16"/>
      <c r="AI301" s="16"/>
      <c r="AJ301" s="16"/>
      <c r="AK301" s="16"/>
      <c r="AL301" s="16"/>
      <c r="AM301" s="16"/>
      <c r="AN301" s="16"/>
      <c r="AO301" s="16"/>
      <c r="AP301" s="16"/>
      <c r="AQ301" s="16"/>
      <c r="AR301" s="16"/>
      <c r="AS301" s="16"/>
      <c r="AT301" s="16"/>
      <c r="AU301" s="16"/>
      <c r="AV301" s="16"/>
      <c r="AW301" s="16"/>
      <c r="AX301" s="16"/>
      <c r="AY301" s="16"/>
    </row>
    <row r="302">
      <c r="A302" s="5" t="s">
        <v>260</v>
      </c>
      <c r="B302" s="5" t="s">
        <v>864</v>
      </c>
      <c r="C302" s="5"/>
      <c r="D302" s="5" t="s">
        <v>2101</v>
      </c>
      <c r="E302" s="5" t="s">
        <v>34</v>
      </c>
      <c r="F302" s="70">
        <v>43672.0</v>
      </c>
      <c r="G302" s="5" t="s">
        <v>2744</v>
      </c>
      <c r="H302" s="27">
        <v>20.0</v>
      </c>
      <c r="I302" s="5"/>
      <c r="J302" s="27">
        <v>20.0</v>
      </c>
      <c r="K302" s="5"/>
      <c r="L302" s="5"/>
      <c r="M302" s="5" t="s">
        <v>2745</v>
      </c>
      <c r="N302" s="145" t="s">
        <v>454</v>
      </c>
      <c r="O302" s="27">
        <v>1.0</v>
      </c>
      <c r="P302" s="5" t="s">
        <v>178</v>
      </c>
      <c r="Q302" s="27">
        <v>0.0</v>
      </c>
      <c r="R302" s="5"/>
      <c r="S302" s="5"/>
      <c r="T302" s="5"/>
      <c r="U302" s="5"/>
      <c r="V302" s="22">
        <v>1.0</v>
      </c>
      <c r="W302" s="122" t="s">
        <v>2746</v>
      </c>
      <c r="X302" s="72"/>
      <c r="Y302" s="110"/>
      <c r="Z302" s="16"/>
      <c r="AA302" s="16"/>
      <c r="AB302" s="16"/>
      <c r="AC302" s="16"/>
      <c r="AD302" s="16"/>
      <c r="AE302" s="16"/>
      <c r="AF302" s="16"/>
      <c r="AG302" s="16"/>
      <c r="AH302" s="16"/>
      <c r="AI302" s="16"/>
      <c r="AJ302" s="16"/>
      <c r="AK302" s="16"/>
      <c r="AL302" s="16"/>
      <c r="AM302" s="16"/>
      <c r="AN302" s="16"/>
      <c r="AO302" s="16"/>
      <c r="AP302" s="16"/>
      <c r="AQ302" s="16"/>
      <c r="AR302" s="16"/>
      <c r="AS302" s="16"/>
      <c r="AT302" s="16"/>
      <c r="AU302" s="16"/>
      <c r="AV302" s="16"/>
      <c r="AW302" s="16"/>
      <c r="AX302" s="16"/>
      <c r="AY302" s="16"/>
    </row>
    <row r="303">
      <c r="A303" s="5" t="s">
        <v>233</v>
      </c>
      <c r="B303" s="73" t="s">
        <v>2760</v>
      </c>
      <c r="C303" s="5"/>
      <c r="D303" s="5" t="s">
        <v>52</v>
      </c>
      <c r="E303" s="5" t="s">
        <v>34</v>
      </c>
      <c r="F303" s="70">
        <v>43672.0</v>
      </c>
      <c r="G303" s="5">
        <v>10.0</v>
      </c>
      <c r="H303" s="27">
        <v>10.0</v>
      </c>
      <c r="I303" s="5"/>
      <c r="J303" s="27">
        <v>10.0</v>
      </c>
      <c r="K303" s="5"/>
      <c r="L303" s="5"/>
      <c r="M303" s="5" t="s">
        <v>2761</v>
      </c>
      <c r="N303" s="145" t="s">
        <v>2762</v>
      </c>
      <c r="O303" s="27">
        <v>2.0</v>
      </c>
      <c r="P303" s="5" t="s">
        <v>61</v>
      </c>
      <c r="Q303" s="27">
        <v>0.0</v>
      </c>
      <c r="R303" s="5"/>
      <c r="S303" s="5"/>
      <c r="T303" s="5"/>
      <c r="U303" s="5"/>
      <c r="V303" s="27">
        <v>1.0</v>
      </c>
      <c r="W303" s="122" t="s">
        <v>2763</v>
      </c>
      <c r="X303" s="72"/>
      <c r="Y303" s="110"/>
      <c r="Z303" s="16"/>
      <c r="AA303" s="16"/>
      <c r="AB303" s="16"/>
      <c r="AC303" s="16"/>
      <c r="AD303" s="16"/>
      <c r="AE303" s="16"/>
      <c r="AF303" s="16"/>
      <c r="AG303" s="16"/>
      <c r="AH303" s="16"/>
      <c r="AI303" s="16"/>
      <c r="AJ303" s="16"/>
      <c r="AK303" s="16"/>
      <c r="AL303" s="16"/>
      <c r="AM303" s="16"/>
      <c r="AN303" s="16"/>
      <c r="AO303" s="16"/>
      <c r="AP303" s="16"/>
      <c r="AQ303" s="16"/>
      <c r="AR303" s="16"/>
      <c r="AS303" s="16"/>
      <c r="AT303" s="16"/>
      <c r="AU303" s="16"/>
      <c r="AV303" s="16"/>
      <c r="AW303" s="16"/>
      <c r="AX303" s="16"/>
      <c r="AY303" s="16"/>
    </row>
    <row r="304">
      <c r="A304" s="5" t="s">
        <v>2765</v>
      </c>
      <c r="B304" s="5"/>
      <c r="C304" s="5"/>
      <c r="D304" s="5" t="s">
        <v>711</v>
      </c>
      <c r="E304" s="5" t="s">
        <v>34</v>
      </c>
      <c r="F304" s="70">
        <v>43672.0</v>
      </c>
      <c r="G304" s="5" t="s">
        <v>2767</v>
      </c>
      <c r="H304" s="27">
        <v>200.0</v>
      </c>
      <c r="I304" s="5"/>
      <c r="J304" s="27">
        <v>200.0</v>
      </c>
      <c r="K304" s="5"/>
      <c r="L304" s="5"/>
      <c r="M304" s="5" t="s">
        <v>2768</v>
      </c>
      <c r="N304" s="145" t="s">
        <v>2769</v>
      </c>
      <c r="O304" s="27">
        <v>0.0</v>
      </c>
      <c r="P304" s="5" t="s">
        <v>1137</v>
      </c>
      <c r="Q304" s="27">
        <v>0.0</v>
      </c>
      <c r="R304" s="5"/>
      <c r="S304" s="5"/>
      <c r="T304" s="5"/>
      <c r="U304" s="5"/>
      <c r="V304" s="27">
        <v>1.0</v>
      </c>
      <c r="W304" s="122" t="s">
        <v>2770</v>
      </c>
      <c r="X304" s="72"/>
      <c r="Y304" s="110"/>
      <c r="Z304" s="16"/>
      <c r="AA304" s="16"/>
      <c r="AB304" s="16"/>
      <c r="AC304" s="16"/>
      <c r="AD304" s="16"/>
      <c r="AE304" s="16"/>
      <c r="AF304" s="16"/>
      <c r="AG304" s="16"/>
      <c r="AH304" s="16"/>
      <c r="AI304" s="16"/>
      <c r="AJ304" s="16"/>
      <c r="AK304" s="16"/>
      <c r="AL304" s="16"/>
      <c r="AM304" s="16"/>
      <c r="AN304" s="16"/>
      <c r="AO304" s="16"/>
      <c r="AP304" s="16"/>
      <c r="AQ304" s="16"/>
      <c r="AR304" s="16"/>
      <c r="AS304" s="16"/>
      <c r="AT304" s="16"/>
      <c r="AU304" s="16"/>
      <c r="AV304" s="16"/>
      <c r="AW304" s="16"/>
      <c r="AX304" s="16"/>
      <c r="AY304" s="16"/>
    </row>
    <row r="305">
      <c r="A305" s="5" t="s">
        <v>1311</v>
      </c>
      <c r="B305" s="153"/>
      <c r="C305" s="5"/>
      <c r="D305" s="5" t="s">
        <v>429</v>
      </c>
      <c r="E305" s="5" t="s">
        <v>34</v>
      </c>
      <c r="F305" s="70">
        <v>43673.0</v>
      </c>
      <c r="G305" s="5"/>
      <c r="H305" s="5"/>
      <c r="I305" s="5"/>
      <c r="J305" s="5"/>
      <c r="K305" s="5"/>
      <c r="L305" s="5"/>
      <c r="M305" s="5"/>
      <c r="N305" s="145" t="s">
        <v>2775</v>
      </c>
      <c r="O305" s="27">
        <v>0.0</v>
      </c>
      <c r="P305" s="5" t="s">
        <v>1137</v>
      </c>
      <c r="Q305" s="27">
        <v>0.0</v>
      </c>
      <c r="R305" s="27">
        <v>0.0</v>
      </c>
      <c r="S305" s="27">
        <v>0.0</v>
      </c>
      <c r="T305" s="27">
        <v>0.0</v>
      </c>
      <c r="U305" s="27">
        <v>1.0</v>
      </c>
      <c r="V305" s="27">
        <v>1.0</v>
      </c>
      <c r="W305" s="154" t="s">
        <v>2776</v>
      </c>
      <c r="X305" s="110"/>
      <c r="Y305" s="110"/>
      <c r="Z305" s="16"/>
      <c r="AA305" s="16"/>
      <c r="AB305" s="16"/>
      <c r="AC305" s="16"/>
      <c r="AD305" s="16"/>
      <c r="AE305" s="16"/>
      <c r="AF305" s="16"/>
      <c r="AG305" s="16"/>
      <c r="AH305" s="16"/>
      <c r="AI305" s="16"/>
      <c r="AJ305" s="16"/>
      <c r="AK305" s="16"/>
      <c r="AL305" s="16"/>
      <c r="AM305" s="16"/>
      <c r="AN305" s="16"/>
      <c r="AO305" s="16"/>
      <c r="AP305" s="16"/>
      <c r="AQ305" s="16"/>
      <c r="AR305" s="16"/>
      <c r="AS305" s="16"/>
      <c r="AT305" s="16"/>
      <c r="AU305" s="16"/>
      <c r="AV305" s="16"/>
      <c r="AW305" s="16"/>
      <c r="AX305" s="16"/>
      <c r="AY305" s="16"/>
    </row>
    <row r="306">
      <c r="A306" s="5" t="s">
        <v>1606</v>
      </c>
      <c r="B306" s="73" t="s">
        <v>2781</v>
      </c>
      <c r="C306" s="5"/>
      <c r="D306" s="5" t="s">
        <v>229</v>
      </c>
      <c r="E306" s="5" t="s">
        <v>34</v>
      </c>
      <c r="F306" s="70">
        <v>43673.0</v>
      </c>
      <c r="G306" s="5" t="s">
        <v>351</v>
      </c>
      <c r="H306" s="27">
        <v>10.0</v>
      </c>
      <c r="I306" s="5"/>
      <c r="J306" s="27">
        <v>10.0</v>
      </c>
      <c r="K306" s="5"/>
      <c r="L306" s="5"/>
      <c r="M306" s="5" t="s">
        <v>2782</v>
      </c>
      <c r="N306" s="145" t="s">
        <v>2783</v>
      </c>
      <c r="O306" s="27">
        <v>0.0</v>
      </c>
      <c r="P306" s="5" t="s">
        <v>248</v>
      </c>
      <c r="Q306" s="27">
        <v>0.0</v>
      </c>
      <c r="R306" s="5"/>
      <c r="S306" s="5"/>
      <c r="T306" s="5"/>
      <c r="U306" s="5"/>
      <c r="V306" s="27">
        <v>1.0</v>
      </c>
      <c r="W306" s="152" t="s">
        <v>2784</v>
      </c>
      <c r="X306" s="110"/>
      <c r="Y306" s="110"/>
      <c r="Z306" s="16"/>
      <c r="AA306" s="16"/>
      <c r="AB306" s="16"/>
      <c r="AC306" s="16"/>
      <c r="AD306" s="16"/>
      <c r="AE306" s="16"/>
      <c r="AF306" s="16"/>
      <c r="AG306" s="16"/>
      <c r="AH306" s="16"/>
      <c r="AI306" s="16"/>
      <c r="AJ306" s="16"/>
      <c r="AK306" s="16"/>
      <c r="AL306" s="16"/>
      <c r="AM306" s="16"/>
      <c r="AN306" s="16"/>
      <c r="AO306" s="16"/>
      <c r="AP306" s="16"/>
      <c r="AQ306" s="16"/>
      <c r="AR306" s="16"/>
      <c r="AS306" s="16"/>
      <c r="AT306" s="16"/>
      <c r="AU306" s="16"/>
      <c r="AV306" s="16"/>
      <c r="AW306" s="16"/>
      <c r="AX306" s="16"/>
      <c r="AY306" s="16"/>
    </row>
    <row r="307">
      <c r="A307" s="5" t="s">
        <v>1006</v>
      </c>
      <c r="B307" s="73" t="s">
        <v>2785</v>
      </c>
      <c r="C307" s="5"/>
      <c r="D307" s="5" t="s">
        <v>204</v>
      </c>
      <c r="E307" s="5" t="s">
        <v>34</v>
      </c>
      <c r="F307" s="70">
        <v>43673.0</v>
      </c>
      <c r="G307" s="5" t="s">
        <v>2788</v>
      </c>
      <c r="H307" s="27">
        <v>5.0</v>
      </c>
      <c r="I307" s="5"/>
      <c r="J307" s="27">
        <v>5.0</v>
      </c>
      <c r="K307" s="5"/>
      <c r="L307" s="5"/>
      <c r="M307" s="5" t="s">
        <v>36</v>
      </c>
      <c r="N307" s="145" t="s">
        <v>2791</v>
      </c>
      <c r="O307" s="27">
        <v>0.0</v>
      </c>
      <c r="P307" s="5" t="s">
        <v>61</v>
      </c>
      <c r="Q307" s="27">
        <v>0.0</v>
      </c>
      <c r="R307" s="5"/>
      <c r="S307" s="5"/>
      <c r="T307" s="5"/>
      <c r="U307" s="5"/>
      <c r="V307" s="27">
        <v>1.0</v>
      </c>
      <c r="W307" s="152" t="s">
        <v>2792</v>
      </c>
      <c r="X307" s="72"/>
      <c r="Y307" s="110"/>
      <c r="Z307" s="16"/>
      <c r="AA307" s="16"/>
      <c r="AB307" s="16"/>
      <c r="AC307" s="16"/>
      <c r="AD307" s="16"/>
      <c r="AE307" s="16"/>
      <c r="AF307" s="16"/>
      <c r="AG307" s="16"/>
      <c r="AH307" s="16"/>
      <c r="AI307" s="16"/>
      <c r="AJ307" s="16"/>
      <c r="AK307" s="16"/>
      <c r="AL307" s="16"/>
      <c r="AM307" s="16"/>
      <c r="AN307" s="16"/>
      <c r="AO307" s="16"/>
      <c r="AP307" s="16"/>
      <c r="AQ307" s="16"/>
      <c r="AR307" s="16"/>
      <c r="AS307" s="16"/>
      <c r="AT307" s="16"/>
      <c r="AU307" s="16"/>
      <c r="AV307" s="16"/>
      <c r="AW307" s="16"/>
      <c r="AX307" s="16"/>
      <c r="AY307" s="16"/>
    </row>
    <row r="308">
      <c r="A308" s="5" t="s">
        <v>2793</v>
      </c>
      <c r="B308" s="73" t="s">
        <v>2794</v>
      </c>
      <c r="C308" s="5"/>
      <c r="D308" s="5" t="s">
        <v>46</v>
      </c>
      <c r="E308" s="5" t="s">
        <v>34</v>
      </c>
      <c r="F308" s="70">
        <v>43673.0</v>
      </c>
      <c r="G308" s="5" t="s">
        <v>2796</v>
      </c>
      <c r="H308" s="27">
        <v>60.0</v>
      </c>
      <c r="I308" s="5"/>
      <c r="J308" s="27">
        <v>60.0</v>
      </c>
      <c r="K308" s="5"/>
      <c r="L308" s="5"/>
      <c r="M308" s="5" t="s">
        <v>333</v>
      </c>
      <c r="N308" s="145" t="s">
        <v>2231</v>
      </c>
      <c r="O308" s="27">
        <v>1.0</v>
      </c>
      <c r="P308" s="5" t="s">
        <v>61</v>
      </c>
      <c r="Q308" s="27">
        <v>0.0</v>
      </c>
      <c r="R308" s="5"/>
      <c r="S308" s="5"/>
      <c r="T308" s="5"/>
      <c r="U308" s="5"/>
      <c r="V308" s="27">
        <v>1.0</v>
      </c>
      <c r="W308" s="122" t="s">
        <v>2797</v>
      </c>
      <c r="X308" s="110"/>
      <c r="Y308" s="110"/>
      <c r="Z308" s="16"/>
      <c r="AA308" s="16"/>
      <c r="AB308" s="16"/>
      <c r="AC308" s="16"/>
      <c r="AD308" s="16"/>
      <c r="AE308" s="16"/>
      <c r="AF308" s="16"/>
      <c r="AG308" s="16"/>
      <c r="AH308" s="16"/>
      <c r="AI308" s="16"/>
      <c r="AJ308" s="16"/>
      <c r="AK308" s="16"/>
      <c r="AL308" s="16"/>
      <c r="AM308" s="16"/>
      <c r="AN308" s="16"/>
      <c r="AO308" s="16"/>
      <c r="AP308" s="16"/>
      <c r="AQ308" s="16"/>
      <c r="AR308" s="16"/>
      <c r="AS308" s="16"/>
      <c r="AT308" s="16"/>
      <c r="AU308" s="16"/>
      <c r="AV308" s="16"/>
      <c r="AW308" s="16"/>
      <c r="AX308" s="16"/>
      <c r="AY308" s="16"/>
    </row>
    <row r="309">
      <c r="A309" s="5" t="s">
        <v>2798</v>
      </c>
      <c r="B309" s="155" t="s">
        <v>2799</v>
      </c>
      <c r="C309" s="5"/>
      <c r="D309" s="5" t="s">
        <v>207</v>
      </c>
      <c r="E309" s="5" t="s">
        <v>34</v>
      </c>
      <c r="F309" s="70">
        <v>43673.0</v>
      </c>
      <c r="G309" s="5">
        <v>50.0</v>
      </c>
      <c r="H309" s="27">
        <v>50.0</v>
      </c>
      <c r="I309" s="5"/>
      <c r="J309" s="27">
        <v>50.0</v>
      </c>
      <c r="K309" s="5"/>
      <c r="L309" s="5"/>
      <c r="M309" s="5" t="s">
        <v>2802</v>
      </c>
      <c r="N309" s="145" t="s">
        <v>2673</v>
      </c>
      <c r="O309" s="27">
        <v>0.0</v>
      </c>
      <c r="P309" s="5" t="s">
        <v>1137</v>
      </c>
      <c r="Q309" s="27">
        <v>0.0</v>
      </c>
      <c r="R309" s="5"/>
      <c r="S309" s="5"/>
      <c r="T309" s="5"/>
      <c r="U309" s="5"/>
      <c r="V309" s="27">
        <v>1.0</v>
      </c>
      <c r="W309" s="154" t="s">
        <v>2803</v>
      </c>
      <c r="X309" s="110"/>
      <c r="Y309" s="110"/>
      <c r="Z309" s="16"/>
      <c r="AA309" s="16"/>
      <c r="AB309" s="16"/>
      <c r="AC309" s="16"/>
      <c r="AD309" s="16"/>
      <c r="AE309" s="16"/>
      <c r="AF309" s="16"/>
      <c r="AG309" s="16"/>
      <c r="AH309" s="16"/>
      <c r="AI309" s="16"/>
      <c r="AJ309" s="16"/>
      <c r="AK309" s="16"/>
      <c r="AL309" s="16"/>
      <c r="AM309" s="16"/>
      <c r="AN309" s="16"/>
      <c r="AO309" s="16"/>
      <c r="AP309" s="16"/>
      <c r="AQ309" s="16"/>
      <c r="AR309" s="16"/>
      <c r="AS309" s="16"/>
      <c r="AT309" s="16"/>
      <c r="AU309" s="16"/>
      <c r="AV309" s="16"/>
      <c r="AW309" s="16"/>
      <c r="AX309" s="16"/>
      <c r="AY309" s="16"/>
    </row>
    <row r="310">
      <c r="A310" s="5" t="s">
        <v>2804</v>
      </c>
      <c r="B310" s="73" t="s">
        <v>2805</v>
      </c>
      <c r="C310" s="5"/>
      <c r="D310" s="5" t="s">
        <v>60</v>
      </c>
      <c r="E310" s="5" t="s">
        <v>34</v>
      </c>
      <c r="F310" s="70">
        <v>43673.0</v>
      </c>
      <c r="G310" s="5">
        <v>20.0</v>
      </c>
      <c r="H310" s="27">
        <v>20.0</v>
      </c>
      <c r="I310" s="5"/>
      <c r="J310" s="27">
        <v>20.0</v>
      </c>
      <c r="K310" s="5"/>
      <c r="L310" s="5"/>
      <c r="M310" s="5" t="s">
        <v>2807</v>
      </c>
      <c r="N310" s="121" t="s">
        <v>454</v>
      </c>
      <c r="O310" s="27">
        <v>1.0</v>
      </c>
      <c r="P310" s="5" t="s">
        <v>61</v>
      </c>
      <c r="Q310" s="27">
        <v>0.0</v>
      </c>
      <c r="R310" s="5"/>
      <c r="S310" s="5"/>
      <c r="T310" s="5"/>
      <c r="U310" s="5"/>
      <c r="V310" s="27">
        <v>1.0</v>
      </c>
      <c r="W310" s="122" t="s">
        <v>2809</v>
      </c>
      <c r="X310" s="72"/>
      <c r="Y310" s="110"/>
      <c r="Z310" s="16"/>
      <c r="AA310" s="16"/>
      <c r="AB310" s="16"/>
      <c r="AC310" s="16"/>
      <c r="AD310" s="16"/>
      <c r="AE310" s="16"/>
      <c r="AF310" s="16"/>
      <c r="AG310" s="16"/>
      <c r="AH310" s="16"/>
      <c r="AI310" s="16"/>
      <c r="AJ310" s="16"/>
      <c r="AK310" s="16"/>
      <c r="AL310" s="16"/>
      <c r="AM310" s="16"/>
      <c r="AN310" s="16"/>
      <c r="AO310" s="16"/>
      <c r="AP310" s="16"/>
      <c r="AQ310" s="16"/>
      <c r="AR310" s="16"/>
      <c r="AS310" s="16"/>
      <c r="AT310" s="16"/>
      <c r="AU310" s="16"/>
      <c r="AV310" s="16"/>
      <c r="AW310" s="16"/>
      <c r="AX310" s="16"/>
      <c r="AY310" s="16"/>
    </row>
    <row r="311">
      <c r="A311" s="5" t="s">
        <v>1058</v>
      </c>
      <c r="B311" s="142" t="s">
        <v>2811</v>
      </c>
      <c r="C311" s="5"/>
      <c r="D311" s="5" t="s">
        <v>1059</v>
      </c>
      <c r="E311" s="5" t="s">
        <v>34</v>
      </c>
      <c r="F311" s="70">
        <v>43673.0</v>
      </c>
      <c r="G311" s="5" t="s">
        <v>35</v>
      </c>
      <c r="H311" s="27">
        <v>1.0</v>
      </c>
      <c r="I311" s="5"/>
      <c r="J311" s="27">
        <v>1.0</v>
      </c>
      <c r="K311" s="5"/>
      <c r="L311" s="5"/>
      <c r="M311" s="5" t="s">
        <v>2813</v>
      </c>
      <c r="N311" s="145" t="s">
        <v>2814</v>
      </c>
      <c r="O311" s="27">
        <v>0.0</v>
      </c>
      <c r="P311" s="5" t="s">
        <v>1278</v>
      </c>
      <c r="Q311" s="27">
        <v>0.0</v>
      </c>
      <c r="R311" s="5"/>
      <c r="S311" s="5"/>
      <c r="T311" s="5"/>
      <c r="U311" s="5"/>
      <c r="V311" s="27">
        <v>1.0</v>
      </c>
      <c r="W311" s="152" t="s">
        <v>2816</v>
      </c>
      <c r="X311" s="72"/>
      <c r="Y311" s="110"/>
      <c r="Z311" s="16"/>
      <c r="AA311" s="16"/>
      <c r="AB311" s="16"/>
      <c r="AC311" s="16"/>
      <c r="AD311" s="16"/>
      <c r="AE311" s="16"/>
      <c r="AF311" s="16"/>
      <c r="AG311" s="16"/>
      <c r="AH311" s="16"/>
      <c r="AI311" s="16"/>
      <c r="AJ311" s="16"/>
      <c r="AK311" s="16"/>
      <c r="AL311" s="16"/>
      <c r="AM311" s="16"/>
      <c r="AN311" s="16"/>
      <c r="AO311" s="16"/>
      <c r="AP311" s="16"/>
      <c r="AQ311" s="16"/>
      <c r="AR311" s="16"/>
      <c r="AS311" s="16"/>
      <c r="AT311" s="16"/>
      <c r="AU311" s="16"/>
      <c r="AV311" s="16"/>
      <c r="AW311" s="16"/>
      <c r="AX311" s="16"/>
      <c r="AY311" s="16"/>
    </row>
    <row r="312">
      <c r="A312" s="5" t="s">
        <v>2123</v>
      </c>
      <c r="B312" s="73" t="s">
        <v>2818</v>
      </c>
      <c r="C312" s="5"/>
      <c r="D312" s="5" t="s">
        <v>207</v>
      </c>
      <c r="E312" s="5" t="s">
        <v>34</v>
      </c>
      <c r="F312" s="70">
        <v>43673.0</v>
      </c>
      <c r="G312" s="5" t="s">
        <v>351</v>
      </c>
      <c r="H312" s="27">
        <v>50.0</v>
      </c>
      <c r="I312" s="5"/>
      <c r="J312" s="27">
        <v>50.0</v>
      </c>
      <c r="K312" s="5"/>
      <c r="L312" s="5"/>
      <c r="M312" s="5" t="s">
        <v>2018</v>
      </c>
      <c r="N312" s="145" t="s">
        <v>2673</v>
      </c>
      <c r="O312" s="27">
        <v>0.0</v>
      </c>
      <c r="P312" s="5" t="s">
        <v>1137</v>
      </c>
      <c r="Q312" s="27">
        <v>0.0</v>
      </c>
      <c r="R312" s="5"/>
      <c r="S312" s="5"/>
      <c r="T312" s="5"/>
      <c r="U312" s="5"/>
      <c r="V312" s="27">
        <v>1.0</v>
      </c>
      <c r="W312" s="122" t="s">
        <v>2820</v>
      </c>
      <c r="X312" s="110"/>
      <c r="Y312" s="110"/>
      <c r="Z312" s="16"/>
      <c r="AA312" s="16"/>
      <c r="AB312" s="16"/>
      <c r="AC312" s="16"/>
      <c r="AD312" s="16"/>
      <c r="AE312" s="16"/>
      <c r="AF312" s="16"/>
      <c r="AG312" s="16"/>
      <c r="AH312" s="16"/>
      <c r="AI312" s="16"/>
      <c r="AJ312" s="16"/>
      <c r="AK312" s="16"/>
      <c r="AL312" s="16"/>
      <c r="AM312" s="16"/>
      <c r="AN312" s="16"/>
      <c r="AO312" s="16"/>
      <c r="AP312" s="16"/>
      <c r="AQ312" s="16"/>
      <c r="AR312" s="16"/>
      <c r="AS312" s="16"/>
      <c r="AT312" s="16"/>
      <c r="AU312" s="16"/>
      <c r="AV312" s="16"/>
      <c r="AW312" s="16"/>
      <c r="AX312" s="16"/>
      <c r="AY312" s="16"/>
    </row>
    <row r="313">
      <c r="A313" s="5" t="s">
        <v>1063</v>
      </c>
      <c r="B313" s="142" t="s">
        <v>2821</v>
      </c>
      <c r="C313" s="5"/>
      <c r="D313" s="5" t="s">
        <v>1064</v>
      </c>
      <c r="E313" s="5" t="s">
        <v>34</v>
      </c>
      <c r="F313" s="70">
        <v>43673.0</v>
      </c>
      <c r="G313" s="5">
        <v>60.0</v>
      </c>
      <c r="H313" s="27">
        <v>60.0</v>
      </c>
      <c r="I313" s="5"/>
      <c r="J313" s="27">
        <v>60.0</v>
      </c>
      <c r="K313" s="5"/>
      <c r="L313" s="5"/>
      <c r="M313" s="5" t="s">
        <v>2822</v>
      </c>
      <c r="N313" s="145" t="s">
        <v>2479</v>
      </c>
      <c r="O313" s="27">
        <v>0.0</v>
      </c>
      <c r="P313" s="5" t="s">
        <v>1278</v>
      </c>
      <c r="Q313" s="27">
        <v>0.0</v>
      </c>
      <c r="R313" s="5"/>
      <c r="S313" s="5"/>
      <c r="T313" s="5"/>
      <c r="U313" s="5"/>
      <c r="V313" s="27">
        <v>1.0</v>
      </c>
      <c r="W313" s="152" t="s">
        <v>2824</v>
      </c>
      <c r="X313" s="72"/>
      <c r="Y313" s="110"/>
      <c r="Z313" s="16"/>
      <c r="AA313" s="16"/>
      <c r="AB313" s="16"/>
      <c r="AC313" s="16"/>
      <c r="AD313" s="16"/>
      <c r="AE313" s="16"/>
      <c r="AF313" s="16"/>
      <c r="AG313" s="16"/>
      <c r="AH313" s="16"/>
      <c r="AI313" s="16"/>
      <c r="AJ313" s="16"/>
      <c r="AK313" s="16"/>
      <c r="AL313" s="16"/>
      <c r="AM313" s="16"/>
      <c r="AN313" s="16"/>
      <c r="AO313" s="16"/>
      <c r="AP313" s="16"/>
      <c r="AQ313" s="16"/>
      <c r="AR313" s="16"/>
      <c r="AS313" s="16"/>
      <c r="AT313" s="16"/>
      <c r="AU313" s="16"/>
      <c r="AV313" s="16"/>
      <c r="AW313" s="16"/>
      <c r="AX313" s="16"/>
      <c r="AY313" s="16"/>
    </row>
    <row r="314">
      <c r="A314" s="5" t="s">
        <v>2826</v>
      </c>
      <c r="B314" s="72" t="s">
        <v>2827</v>
      </c>
      <c r="C314" s="5"/>
      <c r="D314" s="5" t="s">
        <v>1144</v>
      </c>
      <c r="E314" s="5" t="s">
        <v>34</v>
      </c>
      <c r="F314" s="70">
        <v>43673.0</v>
      </c>
      <c r="G314" s="5" t="s">
        <v>351</v>
      </c>
      <c r="H314" s="27">
        <v>10.0</v>
      </c>
      <c r="I314" s="5"/>
      <c r="J314" s="27">
        <v>10.0</v>
      </c>
      <c r="K314" s="5"/>
      <c r="L314" s="5"/>
      <c r="M314" s="5" t="s">
        <v>2018</v>
      </c>
      <c r="N314" s="145" t="s">
        <v>2829</v>
      </c>
      <c r="O314" s="27">
        <v>0.0</v>
      </c>
      <c r="P314" s="5" t="s">
        <v>1137</v>
      </c>
      <c r="Q314" s="27">
        <v>0.0</v>
      </c>
      <c r="R314" s="5"/>
      <c r="S314" s="5"/>
      <c r="T314" s="5"/>
      <c r="U314" s="5"/>
      <c r="V314" s="27">
        <v>1.0</v>
      </c>
      <c r="W314" s="152" t="s">
        <v>2830</v>
      </c>
      <c r="X314" s="110"/>
      <c r="Y314" s="110"/>
      <c r="Z314" s="16"/>
      <c r="AA314" s="16"/>
      <c r="AB314" s="16"/>
      <c r="AC314" s="16"/>
      <c r="AD314" s="16"/>
      <c r="AE314" s="16"/>
      <c r="AF314" s="16"/>
      <c r="AG314" s="16"/>
      <c r="AH314" s="16"/>
      <c r="AI314" s="16"/>
      <c r="AJ314" s="16"/>
      <c r="AK314" s="16"/>
      <c r="AL314" s="16"/>
      <c r="AM314" s="16"/>
      <c r="AN314" s="16"/>
      <c r="AO314" s="16"/>
      <c r="AP314" s="16"/>
      <c r="AQ314" s="16"/>
      <c r="AR314" s="16"/>
      <c r="AS314" s="16"/>
      <c r="AT314" s="16"/>
      <c r="AU314" s="16"/>
      <c r="AV314" s="16"/>
      <c r="AW314" s="16"/>
      <c r="AX314" s="16"/>
      <c r="AY314" s="16"/>
    </row>
    <row r="315">
      <c r="A315" s="5" t="s">
        <v>2832</v>
      </c>
      <c r="B315" s="73" t="s">
        <v>2811</v>
      </c>
      <c r="C315" s="5"/>
      <c r="D315" s="5" t="s">
        <v>1059</v>
      </c>
      <c r="E315" s="5" t="s">
        <v>34</v>
      </c>
      <c r="F315" s="70">
        <v>43673.0</v>
      </c>
      <c r="G315" s="5" t="s">
        <v>35</v>
      </c>
      <c r="H315" s="27">
        <v>1.0</v>
      </c>
      <c r="I315" s="5"/>
      <c r="J315" s="27">
        <v>1.0</v>
      </c>
      <c r="K315" s="5"/>
      <c r="L315" s="5"/>
      <c r="M315" s="5" t="s">
        <v>2813</v>
      </c>
      <c r="N315" s="145" t="s">
        <v>2814</v>
      </c>
      <c r="O315" s="27">
        <v>0.0</v>
      </c>
      <c r="P315" s="5" t="s">
        <v>1278</v>
      </c>
      <c r="Q315" s="27">
        <v>0.0</v>
      </c>
      <c r="R315" s="5"/>
      <c r="S315" s="5"/>
      <c r="T315" s="5"/>
      <c r="U315" s="5"/>
      <c r="V315" s="22">
        <v>1.0</v>
      </c>
      <c r="W315" s="152" t="s">
        <v>2816</v>
      </c>
      <c r="X315" s="110"/>
      <c r="Y315" s="110"/>
      <c r="Z315" s="16"/>
      <c r="AA315" s="16"/>
      <c r="AB315" s="16"/>
      <c r="AC315" s="16"/>
      <c r="AD315" s="16"/>
      <c r="AE315" s="16"/>
      <c r="AF315" s="16"/>
      <c r="AG315" s="16"/>
      <c r="AH315" s="16"/>
      <c r="AI315" s="16"/>
      <c r="AJ315" s="16"/>
      <c r="AK315" s="16"/>
      <c r="AL315" s="16"/>
      <c r="AM315" s="16"/>
      <c r="AN315" s="16"/>
      <c r="AO315" s="16"/>
      <c r="AP315" s="16"/>
      <c r="AQ315" s="16"/>
      <c r="AR315" s="16"/>
      <c r="AS315" s="16"/>
      <c r="AT315" s="16"/>
      <c r="AU315" s="16"/>
      <c r="AV315" s="16"/>
      <c r="AW315" s="16"/>
      <c r="AX315" s="16"/>
      <c r="AY315" s="16"/>
    </row>
    <row r="316">
      <c r="A316" s="5" t="s">
        <v>2833</v>
      </c>
      <c r="B316" s="72"/>
      <c r="C316" s="5"/>
      <c r="D316" s="5" t="s">
        <v>204</v>
      </c>
      <c r="E316" s="5" t="s">
        <v>34</v>
      </c>
      <c r="F316" s="70">
        <v>43673.0</v>
      </c>
      <c r="G316" s="5" t="s">
        <v>2663</v>
      </c>
      <c r="H316" s="27">
        <v>6.0</v>
      </c>
      <c r="I316" s="5"/>
      <c r="J316" s="27">
        <v>6.0</v>
      </c>
      <c r="K316" s="5"/>
      <c r="L316" s="5"/>
      <c r="M316" s="5" t="s">
        <v>2834</v>
      </c>
      <c r="N316" s="145" t="s">
        <v>1092</v>
      </c>
      <c r="O316" s="27">
        <v>1.0</v>
      </c>
      <c r="P316" s="5" t="s">
        <v>1137</v>
      </c>
      <c r="Q316" s="27">
        <v>0.0</v>
      </c>
      <c r="R316" s="5"/>
      <c r="S316" s="5"/>
      <c r="T316" s="5"/>
      <c r="U316" s="5"/>
      <c r="V316" s="27">
        <v>1.0</v>
      </c>
      <c r="W316" s="122" t="s">
        <v>2835</v>
      </c>
      <c r="X316" s="72"/>
      <c r="Y316" s="110"/>
      <c r="Z316" s="16"/>
      <c r="AA316" s="16"/>
      <c r="AB316" s="16"/>
      <c r="AC316" s="16"/>
      <c r="AD316" s="16"/>
      <c r="AE316" s="16"/>
      <c r="AF316" s="16"/>
      <c r="AG316" s="16"/>
      <c r="AH316" s="16"/>
      <c r="AI316" s="16"/>
      <c r="AJ316" s="16"/>
      <c r="AK316" s="16"/>
      <c r="AL316" s="16"/>
      <c r="AM316" s="16"/>
      <c r="AN316" s="16"/>
      <c r="AO316" s="16"/>
      <c r="AP316" s="16"/>
      <c r="AQ316" s="16"/>
      <c r="AR316" s="16"/>
      <c r="AS316" s="16"/>
      <c r="AT316" s="16"/>
      <c r="AU316" s="16"/>
      <c r="AV316" s="16"/>
      <c r="AW316" s="16"/>
      <c r="AX316" s="16"/>
      <c r="AY316" s="16"/>
    </row>
    <row r="317">
      <c r="A317" s="5" t="s">
        <v>2838</v>
      </c>
      <c r="B317" s="5"/>
      <c r="C317" s="5"/>
      <c r="D317" s="5" t="s">
        <v>1901</v>
      </c>
      <c r="E317" s="5" t="s">
        <v>34</v>
      </c>
      <c r="F317" s="70">
        <v>43673.0</v>
      </c>
      <c r="G317" s="5" t="s">
        <v>2617</v>
      </c>
      <c r="H317" s="27">
        <v>150.0</v>
      </c>
      <c r="I317" s="5"/>
      <c r="J317" s="27">
        <v>150.0</v>
      </c>
      <c r="K317" s="5"/>
      <c r="L317" s="5"/>
      <c r="M317" s="5" t="s">
        <v>2840</v>
      </c>
      <c r="N317" s="121" t="s">
        <v>2841</v>
      </c>
      <c r="O317" s="27">
        <v>0.0</v>
      </c>
      <c r="P317" s="5" t="s">
        <v>61</v>
      </c>
      <c r="Q317" s="27">
        <v>0.0</v>
      </c>
      <c r="R317" s="5"/>
      <c r="S317" s="5"/>
      <c r="T317" s="5"/>
      <c r="U317" s="5"/>
      <c r="V317" s="27">
        <v>1.0</v>
      </c>
      <c r="W317" s="152" t="s">
        <v>2842</v>
      </c>
      <c r="X317" s="110"/>
      <c r="Y317" s="110"/>
      <c r="Z317" s="16"/>
      <c r="AA317" s="16"/>
      <c r="AB317" s="16"/>
      <c r="AC317" s="16"/>
      <c r="AD317" s="16"/>
      <c r="AE317" s="16"/>
      <c r="AF317" s="16"/>
      <c r="AG317" s="16"/>
      <c r="AH317" s="16"/>
      <c r="AI317" s="16"/>
      <c r="AJ317" s="16"/>
      <c r="AK317" s="16"/>
      <c r="AL317" s="16"/>
      <c r="AM317" s="16"/>
      <c r="AN317" s="16"/>
      <c r="AO317" s="16"/>
      <c r="AP317" s="16"/>
      <c r="AQ317" s="16"/>
      <c r="AR317" s="16"/>
      <c r="AS317" s="16"/>
      <c r="AT317" s="16"/>
      <c r="AU317" s="16"/>
      <c r="AV317" s="16"/>
      <c r="AW317" s="16"/>
      <c r="AX317" s="16"/>
      <c r="AY317" s="16"/>
    </row>
    <row r="318">
      <c r="A318" s="5" t="s">
        <v>2844</v>
      </c>
      <c r="B318" s="73" t="s">
        <v>2845</v>
      </c>
      <c r="C318" s="5"/>
      <c r="D318" s="5" t="s">
        <v>55</v>
      </c>
      <c r="E318" s="5" t="s">
        <v>34</v>
      </c>
      <c r="F318" s="70">
        <v>43674.0</v>
      </c>
      <c r="G318" s="5" t="s">
        <v>2846</v>
      </c>
      <c r="H318" s="27">
        <v>200.0</v>
      </c>
      <c r="I318" s="5"/>
      <c r="J318" s="27">
        <v>1000.0</v>
      </c>
      <c r="K318" s="5"/>
      <c r="L318" s="5"/>
      <c r="M318" s="5" t="s">
        <v>2847</v>
      </c>
      <c r="N318" s="5" t="s">
        <v>2570</v>
      </c>
      <c r="O318" s="27">
        <v>1.0</v>
      </c>
      <c r="P318" s="5" t="s">
        <v>61</v>
      </c>
      <c r="Q318" s="27">
        <v>0.0</v>
      </c>
      <c r="R318" s="27">
        <v>0.0</v>
      </c>
      <c r="S318" s="27">
        <v>0.0</v>
      </c>
      <c r="T318" s="27">
        <v>0.0</v>
      </c>
      <c r="U318" s="27">
        <v>1.0</v>
      </c>
      <c r="V318" s="27">
        <v>1.0</v>
      </c>
      <c r="W318" s="31" t="s">
        <v>2849</v>
      </c>
      <c r="X318" s="110"/>
      <c r="Y318" s="110"/>
      <c r="Z318" s="16"/>
      <c r="AA318" s="16"/>
      <c r="AB318" s="16"/>
      <c r="AC318" s="16"/>
      <c r="AD318" s="16"/>
      <c r="AE318" s="16"/>
      <c r="AF318" s="16"/>
      <c r="AG318" s="16"/>
      <c r="AH318" s="16"/>
      <c r="AI318" s="16"/>
      <c r="AJ318" s="16"/>
      <c r="AK318" s="16"/>
      <c r="AL318" s="16"/>
      <c r="AM318" s="16"/>
      <c r="AN318" s="16"/>
      <c r="AO318" s="16"/>
      <c r="AP318" s="16"/>
      <c r="AQ318" s="16"/>
      <c r="AR318" s="16"/>
      <c r="AS318" s="16"/>
      <c r="AT318" s="16"/>
      <c r="AU318" s="16"/>
      <c r="AV318" s="16"/>
      <c r="AW318" s="16"/>
      <c r="AX318" s="16"/>
      <c r="AY318" s="16"/>
    </row>
    <row r="319">
      <c r="A319" s="5" t="s">
        <v>2844</v>
      </c>
      <c r="B319" s="73" t="s">
        <v>2845</v>
      </c>
      <c r="C319" s="5"/>
      <c r="D319" s="5" t="s">
        <v>55</v>
      </c>
      <c r="E319" s="5" t="s">
        <v>34</v>
      </c>
      <c r="F319" s="70">
        <v>43674.0</v>
      </c>
      <c r="G319" s="5"/>
      <c r="H319" s="5"/>
      <c r="I319" s="5"/>
      <c r="J319" s="5"/>
      <c r="K319" s="5"/>
      <c r="L319" s="5"/>
      <c r="M319" s="5" t="s">
        <v>36</v>
      </c>
      <c r="N319" s="5" t="s">
        <v>2852</v>
      </c>
      <c r="O319" s="27">
        <v>2.0</v>
      </c>
      <c r="P319" s="5" t="s">
        <v>216</v>
      </c>
      <c r="Q319" s="27">
        <v>0.0</v>
      </c>
      <c r="R319" s="27">
        <v>0.0</v>
      </c>
      <c r="S319" s="27">
        <v>0.0</v>
      </c>
      <c r="T319" s="27">
        <v>0.0</v>
      </c>
      <c r="U319" s="27">
        <v>0.0</v>
      </c>
      <c r="V319" s="27">
        <v>1.0</v>
      </c>
      <c r="W319" s="31" t="s">
        <v>2853</v>
      </c>
      <c r="X319" s="110"/>
      <c r="Y319" s="110"/>
      <c r="Z319" s="16"/>
      <c r="AA319" s="16"/>
      <c r="AB319" s="16"/>
      <c r="AC319" s="16"/>
      <c r="AD319" s="16"/>
      <c r="AE319" s="16"/>
      <c r="AF319" s="16"/>
      <c r="AG319" s="16"/>
      <c r="AH319" s="16"/>
      <c r="AI319" s="16"/>
      <c r="AJ319" s="16"/>
      <c r="AK319" s="16"/>
      <c r="AL319" s="16"/>
      <c r="AM319" s="16"/>
      <c r="AN319" s="16"/>
      <c r="AO319" s="16"/>
      <c r="AP319" s="16"/>
      <c r="AQ319" s="16"/>
      <c r="AR319" s="16"/>
      <c r="AS319" s="16"/>
      <c r="AT319" s="16"/>
      <c r="AU319" s="16"/>
      <c r="AV319" s="16"/>
      <c r="AW319" s="16"/>
      <c r="AX319" s="16"/>
      <c r="AY319" s="16"/>
    </row>
    <row r="320">
      <c r="A320" s="5" t="s">
        <v>189</v>
      </c>
      <c r="B320" s="5"/>
      <c r="C320" s="5"/>
      <c r="D320" s="5" t="s">
        <v>33</v>
      </c>
      <c r="E320" s="5" t="s">
        <v>34</v>
      </c>
      <c r="F320" s="70">
        <v>43676.0</v>
      </c>
      <c r="G320" s="5">
        <v>100.0</v>
      </c>
      <c r="H320" s="27">
        <v>100.0</v>
      </c>
      <c r="I320" s="5"/>
      <c r="J320" s="27">
        <v>100.0</v>
      </c>
      <c r="K320" s="5"/>
      <c r="L320" s="5"/>
      <c r="M320" s="5" t="s">
        <v>391</v>
      </c>
      <c r="N320" s="5" t="s">
        <v>2855</v>
      </c>
      <c r="O320" s="27">
        <v>0.0</v>
      </c>
      <c r="P320" s="5" t="s">
        <v>61</v>
      </c>
      <c r="Q320" s="27">
        <v>0.0</v>
      </c>
      <c r="R320" s="27">
        <v>0.0</v>
      </c>
      <c r="S320" s="27">
        <v>0.0</v>
      </c>
      <c r="T320" s="27">
        <v>0.0</v>
      </c>
      <c r="U320" s="27">
        <v>1.0</v>
      </c>
      <c r="V320" s="27">
        <v>1.0</v>
      </c>
      <c r="W320" s="31" t="s">
        <v>2856</v>
      </c>
      <c r="X320" s="110"/>
      <c r="Y320" s="110"/>
      <c r="Z320" s="16"/>
      <c r="AA320" s="16"/>
      <c r="AB320" s="16"/>
      <c r="AC320" s="16"/>
      <c r="AD320" s="16"/>
      <c r="AE320" s="16"/>
      <c r="AF320" s="16"/>
      <c r="AG320" s="16"/>
      <c r="AH320" s="16"/>
      <c r="AI320" s="16"/>
      <c r="AJ320" s="16"/>
      <c r="AK320" s="16"/>
      <c r="AL320" s="16"/>
      <c r="AM320" s="16"/>
      <c r="AN320" s="16"/>
      <c r="AO320" s="16"/>
      <c r="AP320" s="16"/>
      <c r="AQ320" s="16"/>
      <c r="AR320" s="16"/>
      <c r="AS320" s="16"/>
      <c r="AT320" s="16"/>
      <c r="AU320" s="16"/>
      <c r="AV320" s="16"/>
      <c r="AW320" s="16"/>
      <c r="AX320" s="16"/>
      <c r="AY320" s="16"/>
    </row>
    <row r="321">
      <c r="A321" s="5" t="s">
        <v>2857</v>
      </c>
      <c r="B321" s="73" t="s">
        <v>2858</v>
      </c>
      <c r="C321" s="5"/>
      <c r="D321" s="5" t="s">
        <v>146</v>
      </c>
      <c r="E321" s="5" t="s">
        <v>34</v>
      </c>
      <c r="F321" s="70">
        <v>43676.0</v>
      </c>
      <c r="G321" s="5">
        <v>60.0</v>
      </c>
      <c r="H321" s="27">
        <v>60.0</v>
      </c>
      <c r="I321" s="5"/>
      <c r="J321" s="27">
        <v>60.0</v>
      </c>
      <c r="K321" s="5"/>
      <c r="L321" s="5"/>
      <c r="M321" s="5" t="s">
        <v>2859</v>
      </c>
      <c r="N321" s="5" t="s">
        <v>1573</v>
      </c>
      <c r="O321" s="27">
        <v>0.0</v>
      </c>
      <c r="P321" s="5" t="s">
        <v>61</v>
      </c>
      <c r="Q321" s="27">
        <v>0.0</v>
      </c>
      <c r="R321" s="27">
        <v>0.0</v>
      </c>
      <c r="S321" s="27">
        <v>0.0</v>
      </c>
      <c r="T321" s="27">
        <v>0.0</v>
      </c>
      <c r="U321" s="27">
        <v>1.0</v>
      </c>
      <c r="V321" s="27">
        <v>1.0</v>
      </c>
      <c r="W321" s="31" t="s">
        <v>2861</v>
      </c>
      <c r="X321" s="110"/>
      <c r="Y321" s="110"/>
      <c r="Z321" s="16"/>
      <c r="AA321" s="16"/>
      <c r="AB321" s="16"/>
      <c r="AC321" s="16"/>
      <c r="AD321" s="16"/>
      <c r="AE321" s="16"/>
      <c r="AF321" s="16"/>
      <c r="AG321" s="16"/>
      <c r="AH321" s="16"/>
      <c r="AI321" s="16"/>
      <c r="AJ321" s="16"/>
      <c r="AK321" s="16"/>
      <c r="AL321" s="16"/>
      <c r="AM321" s="16"/>
      <c r="AN321" s="16"/>
      <c r="AO321" s="16"/>
      <c r="AP321" s="16"/>
      <c r="AQ321" s="16"/>
      <c r="AR321" s="16"/>
      <c r="AS321" s="16"/>
      <c r="AT321" s="16"/>
      <c r="AU321" s="16"/>
      <c r="AV321" s="16"/>
      <c r="AW321" s="16"/>
      <c r="AX321" s="16"/>
      <c r="AY321" s="16"/>
    </row>
    <row r="322">
      <c r="A322" s="135" t="s">
        <v>1006</v>
      </c>
      <c r="B322" s="135" t="s">
        <v>2862</v>
      </c>
      <c r="C322" s="135"/>
      <c r="D322" s="135" t="s">
        <v>204</v>
      </c>
      <c r="E322" s="135" t="s">
        <v>34</v>
      </c>
      <c r="F322" s="128">
        <v>43677.0</v>
      </c>
      <c r="G322" s="135" t="s">
        <v>44</v>
      </c>
      <c r="H322" s="136">
        <v>2.0</v>
      </c>
      <c r="I322" s="135"/>
      <c r="J322" s="136">
        <v>2.0</v>
      </c>
      <c r="K322" s="135"/>
      <c r="L322" s="135"/>
      <c r="M322" s="135" t="s">
        <v>1551</v>
      </c>
      <c r="N322" s="135" t="s">
        <v>2863</v>
      </c>
      <c r="O322" s="136">
        <v>1.0</v>
      </c>
      <c r="P322" s="135" t="s">
        <v>61</v>
      </c>
      <c r="Q322" s="135"/>
      <c r="R322" s="135"/>
      <c r="S322" s="135"/>
      <c r="T322" s="135"/>
      <c r="U322" s="135"/>
      <c r="V322" s="136">
        <v>1.0</v>
      </c>
      <c r="W322" s="137" t="s">
        <v>2864</v>
      </c>
      <c r="X322" s="148"/>
      <c r="Y322" s="148"/>
      <c r="Z322" s="106"/>
      <c r="AA322" s="106"/>
      <c r="AB322" s="106"/>
      <c r="AC322" s="106"/>
      <c r="AD322" s="106"/>
      <c r="AE322" s="106"/>
      <c r="AF322" s="106"/>
      <c r="AG322" s="106"/>
      <c r="AH322" s="106"/>
      <c r="AI322" s="106"/>
      <c r="AJ322" s="106"/>
      <c r="AK322" s="106"/>
      <c r="AL322" s="106"/>
      <c r="AM322" s="106"/>
      <c r="AN322" s="106"/>
      <c r="AO322" s="106"/>
      <c r="AP322" s="106"/>
      <c r="AQ322" s="106"/>
      <c r="AR322" s="106"/>
      <c r="AS322" s="106"/>
      <c r="AT322" s="106"/>
      <c r="AU322" s="106"/>
      <c r="AV322" s="106"/>
      <c r="AW322" s="106"/>
      <c r="AX322" s="106"/>
      <c r="AY322" s="106"/>
    </row>
    <row r="323">
      <c r="A323" s="135" t="s">
        <v>1006</v>
      </c>
      <c r="B323" s="147" t="s">
        <v>2865</v>
      </c>
      <c r="C323" s="135"/>
      <c r="D323" s="135" t="s">
        <v>204</v>
      </c>
      <c r="E323" s="135" t="s">
        <v>34</v>
      </c>
      <c r="F323" s="128">
        <v>43677.0</v>
      </c>
      <c r="G323" s="135" t="s">
        <v>2867</v>
      </c>
      <c r="H323" s="136">
        <v>150.0</v>
      </c>
      <c r="I323" s="135"/>
      <c r="J323" s="136">
        <v>200.0</v>
      </c>
      <c r="K323" s="135"/>
      <c r="L323" s="135"/>
      <c r="M323" s="135" t="s">
        <v>2868</v>
      </c>
      <c r="N323" s="135" t="s">
        <v>2869</v>
      </c>
      <c r="O323" s="136">
        <v>1.0</v>
      </c>
      <c r="P323" s="135" t="s">
        <v>129</v>
      </c>
      <c r="Q323" s="136">
        <v>20.0</v>
      </c>
      <c r="R323" s="135"/>
      <c r="S323" s="135"/>
      <c r="T323" s="135"/>
      <c r="U323" s="135"/>
      <c r="V323" s="136">
        <v>1.0</v>
      </c>
      <c r="W323" s="137" t="s">
        <v>2870</v>
      </c>
      <c r="X323" s="148"/>
      <c r="Y323" s="148"/>
      <c r="Z323" s="106"/>
      <c r="AA323" s="106"/>
      <c r="AB323" s="106"/>
      <c r="AC323" s="106"/>
      <c r="AD323" s="106"/>
      <c r="AE323" s="106"/>
      <c r="AF323" s="106"/>
      <c r="AG323" s="106"/>
      <c r="AH323" s="106"/>
      <c r="AI323" s="106"/>
      <c r="AJ323" s="106"/>
      <c r="AK323" s="106"/>
      <c r="AL323" s="106"/>
      <c r="AM323" s="106"/>
      <c r="AN323" s="106"/>
      <c r="AO323" s="106"/>
      <c r="AP323" s="106"/>
      <c r="AQ323" s="106"/>
      <c r="AR323" s="106"/>
      <c r="AS323" s="106"/>
      <c r="AT323" s="106"/>
      <c r="AU323" s="106"/>
      <c r="AV323" s="106"/>
      <c r="AW323" s="106"/>
      <c r="AX323" s="106"/>
      <c r="AY323" s="106"/>
    </row>
    <row r="324">
      <c r="A324" s="135" t="s">
        <v>1006</v>
      </c>
      <c r="B324" s="133" t="s">
        <v>2862</v>
      </c>
      <c r="C324" s="135"/>
      <c r="D324" s="135" t="s">
        <v>204</v>
      </c>
      <c r="E324" s="135" t="s">
        <v>34</v>
      </c>
      <c r="F324" s="128">
        <v>43677.0</v>
      </c>
      <c r="G324" s="135" t="s">
        <v>566</v>
      </c>
      <c r="H324" s="136">
        <v>200.0</v>
      </c>
      <c r="I324" s="135"/>
      <c r="J324" s="156">
        <v>200.0</v>
      </c>
      <c r="K324" s="135"/>
      <c r="L324" s="135"/>
      <c r="M324" s="135" t="s">
        <v>2873</v>
      </c>
      <c r="N324" s="135" t="s">
        <v>2874</v>
      </c>
      <c r="O324" s="136">
        <v>0.0</v>
      </c>
      <c r="P324" s="135" t="s">
        <v>129</v>
      </c>
      <c r="Q324" s="136">
        <v>0.0</v>
      </c>
      <c r="R324" s="135"/>
      <c r="S324" s="135"/>
      <c r="T324" s="135"/>
      <c r="U324" s="135"/>
      <c r="V324" s="136">
        <v>1.0</v>
      </c>
      <c r="W324" s="137" t="s">
        <v>2875</v>
      </c>
      <c r="X324" s="148"/>
      <c r="Y324" s="148"/>
      <c r="Z324" s="138"/>
      <c r="AA324" s="106"/>
      <c r="AB324" s="106"/>
      <c r="AC324" s="106"/>
      <c r="AD324" s="106"/>
      <c r="AE324" s="106"/>
      <c r="AF324" s="106"/>
      <c r="AG324" s="106"/>
      <c r="AH324" s="106"/>
      <c r="AI324" s="106"/>
      <c r="AJ324" s="106"/>
      <c r="AK324" s="106"/>
      <c r="AL324" s="106"/>
      <c r="AM324" s="106"/>
      <c r="AN324" s="106"/>
      <c r="AO324" s="106"/>
      <c r="AP324" s="106"/>
      <c r="AQ324" s="106"/>
      <c r="AR324" s="106"/>
      <c r="AS324" s="106"/>
      <c r="AT324" s="106"/>
      <c r="AU324" s="106"/>
      <c r="AV324" s="106"/>
      <c r="AW324" s="106"/>
      <c r="AX324" s="106"/>
      <c r="AY324" s="106"/>
    </row>
    <row r="325">
      <c r="A325" s="135" t="s">
        <v>1006</v>
      </c>
      <c r="B325" s="135"/>
      <c r="C325" s="135"/>
      <c r="D325" s="135" t="s">
        <v>204</v>
      </c>
      <c r="E325" s="135" t="s">
        <v>34</v>
      </c>
      <c r="F325" s="128">
        <v>43677.0</v>
      </c>
      <c r="G325" s="135">
        <v>100.0</v>
      </c>
      <c r="H325" s="136">
        <v>100.0</v>
      </c>
      <c r="I325" s="135"/>
      <c r="J325" s="136">
        <v>100.0</v>
      </c>
      <c r="K325" s="135"/>
      <c r="L325" s="135"/>
      <c r="M325" s="135" t="s">
        <v>2877</v>
      </c>
      <c r="N325" s="135" t="s">
        <v>2878</v>
      </c>
      <c r="O325" s="136">
        <v>1.0</v>
      </c>
      <c r="P325" s="135" t="s">
        <v>61</v>
      </c>
      <c r="Q325" s="136">
        <v>20.0</v>
      </c>
      <c r="R325" s="136">
        <v>0.0</v>
      </c>
      <c r="S325" s="136">
        <v>0.0</v>
      </c>
      <c r="T325" s="136">
        <v>0.0</v>
      </c>
      <c r="U325" s="136">
        <v>1.0</v>
      </c>
      <c r="V325" s="136">
        <v>1.0</v>
      </c>
      <c r="W325" s="137" t="s">
        <v>2870</v>
      </c>
      <c r="X325" s="148"/>
      <c r="Y325" s="148"/>
      <c r="Z325" s="138"/>
      <c r="AA325" s="106"/>
      <c r="AB325" s="106"/>
      <c r="AC325" s="106"/>
      <c r="AD325" s="106"/>
      <c r="AE325" s="106"/>
      <c r="AF325" s="106"/>
      <c r="AG325" s="106"/>
      <c r="AH325" s="106"/>
      <c r="AI325" s="106"/>
      <c r="AJ325" s="106"/>
      <c r="AK325" s="106"/>
      <c r="AL325" s="106"/>
      <c r="AM325" s="106"/>
      <c r="AN325" s="106"/>
      <c r="AO325" s="106"/>
      <c r="AP325" s="106"/>
      <c r="AQ325" s="106"/>
      <c r="AR325" s="106"/>
      <c r="AS325" s="106"/>
      <c r="AT325" s="106"/>
      <c r="AU325" s="106"/>
      <c r="AV325" s="106"/>
      <c r="AW325" s="106"/>
      <c r="AX325" s="106"/>
      <c r="AY325" s="106"/>
    </row>
    <row r="326">
      <c r="A326" s="126" t="s">
        <v>1006</v>
      </c>
      <c r="B326" s="148"/>
      <c r="C326" s="129"/>
      <c r="D326" s="126" t="s">
        <v>204</v>
      </c>
      <c r="E326" s="135" t="s">
        <v>34</v>
      </c>
      <c r="F326" s="128">
        <v>43677.0</v>
      </c>
      <c r="G326" s="131">
        <v>20.0</v>
      </c>
      <c r="H326" s="131">
        <v>20.0</v>
      </c>
      <c r="I326" s="129"/>
      <c r="J326" s="131">
        <v>20.0</v>
      </c>
      <c r="K326" s="129"/>
      <c r="L326" s="129"/>
      <c r="M326" s="126" t="s">
        <v>2880</v>
      </c>
      <c r="N326" s="126" t="s">
        <v>2881</v>
      </c>
      <c r="O326" s="131">
        <v>0.0</v>
      </c>
      <c r="P326" s="126" t="s">
        <v>61</v>
      </c>
      <c r="Q326" s="131">
        <v>0.0</v>
      </c>
      <c r="R326" s="131">
        <v>0.0</v>
      </c>
      <c r="S326" s="131">
        <v>0.0</v>
      </c>
      <c r="T326" s="131">
        <v>0.0</v>
      </c>
      <c r="U326" s="131">
        <v>1.0</v>
      </c>
      <c r="V326" s="131">
        <v>1.0</v>
      </c>
      <c r="W326" s="132" t="s">
        <v>2882</v>
      </c>
      <c r="X326" s="148"/>
      <c r="Y326" s="148"/>
      <c r="Z326" s="138"/>
      <c r="AA326" s="106"/>
      <c r="AB326" s="106"/>
      <c r="AC326" s="106"/>
      <c r="AD326" s="106"/>
      <c r="AE326" s="106"/>
      <c r="AF326" s="106"/>
      <c r="AG326" s="106"/>
      <c r="AH326" s="106"/>
      <c r="AI326" s="106"/>
      <c r="AJ326" s="106"/>
      <c r="AK326" s="106"/>
      <c r="AL326" s="106"/>
      <c r="AM326" s="106"/>
      <c r="AN326" s="106"/>
      <c r="AO326" s="106"/>
      <c r="AP326" s="106"/>
      <c r="AQ326" s="106"/>
      <c r="AR326" s="106"/>
      <c r="AS326" s="106"/>
      <c r="AT326" s="106"/>
      <c r="AU326" s="106"/>
      <c r="AV326" s="106"/>
      <c r="AW326" s="106"/>
      <c r="AX326" s="106"/>
      <c r="AY326" s="106"/>
    </row>
    <row r="327">
      <c r="A327" s="5" t="s">
        <v>1509</v>
      </c>
      <c r="B327" s="142" t="s">
        <v>2845</v>
      </c>
      <c r="C327" s="5"/>
      <c r="D327" s="5" t="s">
        <v>321</v>
      </c>
      <c r="E327" s="5" t="s">
        <v>34</v>
      </c>
      <c r="F327" s="70">
        <v>43677.0</v>
      </c>
      <c r="G327" s="5" t="s">
        <v>2883</v>
      </c>
      <c r="H327" s="27">
        <v>150.0</v>
      </c>
      <c r="I327" s="5"/>
      <c r="J327" s="27">
        <v>150.0</v>
      </c>
      <c r="K327" s="5"/>
      <c r="L327" s="5"/>
      <c r="M327" s="5" t="s">
        <v>564</v>
      </c>
      <c r="N327" s="5" t="s">
        <v>2863</v>
      </c>
      <c r="O327" s="27">
        <v>1.0</v>
      </c>
      <c r="P327" s="5" t="s">
        <v>61</v>
      </c>
      <c r="Q327" s="5"/>
      <c r="R327" s="5"/>
      <c r="S327" s="5"/>
      <c r="T327" s="5"/>
      <c r="U327" s="5"/>
      <c r="V327" s="27">
        <v>1.0</v>
      </c>
      <c r="W327" s="31" t="s">
        <v>2884</v>
      </c>
      <c r="X327" s="110"/>
      <c r="Y327" s="110"/>
      <c r="Z327" s="16"/>
      <c r="AA327" s="16"/>
      <c r="AB327" s="16"/>
      <c r="AC327" s="16"/>
      <c r="AD327" s="16"/>
      <c r="AE327" s="16"/>
      <c r="AF327" s="16"/>
      <c r="AG327" s="16"/>
      <c r="AH327" s="16"/>
      <c r="AI327" s="16"/>
      <c r="AJ327" s="16"/>
      <c r="AK327" s="16"/>
      <c r="AL327" s="16"/>
      <c r="AM327" s="16"/>
      <c r="AN327" s="16"/>
      <c r="AO327" s="16"/>
      <c r="AP327" s="16"/>
      <c r="AQ327" s="16"/>
      <c r="AR327" s="16"/>
      <c r="AS327" s="16"/>
      <c r="AT327" s="16"/>
      <c r="AU327" s="16"/>
      <c r="AV327" s="16"/>
      <c r="AW327" s="16"/>
      <c r="AX327" s="16"/>
      <c r="AY327" s="16"/>
    </row>
    <row r="328">
      <c r="A328" s="107" t="s">
        <v>69</v>
      </c>
      <c r="B328" s="116" t="s">
        <v>2887</v>
      </c>
      <c r="C328" s="6"/>
      <c r="D328" s="107" t="s">
        <v>60</v>
      </c>
      <c r="E328" s="5" t="s">
        <v>34</v>
      </c>
      <c r="F328" s="70">
        <v>43677.0</v>
      </c>
      <c r="G328" s="108">
        <v>40.0</v>
      </c>
      <c r="H328" s="108">
        <v>40.0</v>
      </c>
      <c r="I328" s="6"/>
      <c r="J328" s="108">
        <v>40.0</v>
      </c>
      <c r="K328" s="6"/>
      <c r="L328" s="6"/>
      <c r="M328" s="107" t="s">
        <v>2888</v>
      </c>
      <c r="N328" s="107" t="s">
        <v>2889</v>
      </c>
      <c r="O328" s="108">
        <v>0.0</v>
      </c>
      <c r="P328" s="107" t="s">
        <v>61</v>
      </c>
      <c r="Q328" s="108">
        <v>0.0</v>
      </c>
      <c r="R328" s="108">
        <v>0.0</v>
      </c>
      <c r="S328" s="108">
        <v>0.0</v>
      </c>
      <c r="T328" s="108">
        <v>0.0</v>
      </c>
      <c r="U328" s="108">
        <v>1.0</v>
      </c>
      <c r="V328" s="108">
        <v>1.0</v>
      </c>
      <c r="W328" s="109" t="s">
        <v>2890</v>
      </c>
      <c r="X328" s="110"/>
      <c r="Y328" s="110"/>
      <c r="AA328" s="16"/>
      <c r="AB328" s="16"/>
      <c r="AC328" s="16"/>
      <c r="AD328" s="16"/>
      <c r="AE328" s="16"/>
      <c r="AF328" s="16"/>
      <c r="AG328" s="16"/>
      <c r="AH328" s="16"/>
      <c r="AI328" s="16"/>
      <c r="AJ328" s="16"/>
      <c r="AK328" s="16"/>
      <c r="AL328" s="16"/>
      <c r="AM328" s="16"/>
      <c r="AN328" s="16"/>
      <c r="AO328" s="16"/>
      <c r="AP328" s="16"/>
      <c r="AQ328" s="16"/>
      <c r="AR328" s="16"/>
      <c r="AS328" s="16"/>
      <c r="AT328" s="16"/>
      <c r="AU328" s="16"/>
      <c r="AV328" s="16"/>
      <c r="AW328" s="16"/>
      <c r="AX328" s="16"/>
      <c r="AY328" s="16"/>
    </row>
    <row r="329">
      <c r="A329" s="135" t="s">
        <v>2891</v>
      </c>
      <c r="B329" s="147" t="s">
        <v>2892</v>
      </c>
      <c r="C329" s="135"/>
      <c r="D329" s="135" t="s">
        <v>2568</v>
      </c>
      <c r="E329" s="135" t="s">
        <v>34</v>
      </c>
      <c r="F329" s="128">
        <v>43677.0</v>
      </c>
      <c r="G329" s="135"/>
      <c r="H329" s="136">
        <v>20.0</v>
      </c>
      <c r="I329" s="135"/>
      <c r="J329" s="136">
        <v>20.0</v>
      </c>
      <c r="K329" s="135"/>
      <c r="L329" s="135"/>
      <c r="M329" s="135" t="s">
        <v>2893</v>
      </c>
      <c r="N329" s="135" t="s">
        <v>2894</v>
      </c>
      <c r="O329" s="136">
        <v>0.0</v>
      </c>
      <c r="P329" s="135" t="s">
        <v>129</v>
      </c>
      <c r="Q329" s="136">
        <v>0.0</v>
      </c>
      <c r="R329" s="135"/>
      <c r="S329" s="135"/>
      <c r="T329" s="135"/>
      <c r="U329" s="135"/>
      <c r="V329" s="157">
        <v>1.0</v>
      </c>
      <c r="W329" s="137" t="s">
        <v>2897</v>
      </c>
      <c r="X329" s="148"/>
      <c r="Y329" s="148"/>
      <c r="Z329" s="138"/>
      <c r="AA329" s="106"/>
      <c r="AB329" s="106"/>
      <c r="AC329" s="106"/>
      <c r="AD329" s="106"/>
      <c r="AE329" s="106"/>
      <c r="AF329" s="106"/>
      <c r="AG329" s="106"/>
      <c r="AH329" s="106"/>
      <c r="AI329" s="106"/>
      <c r="AJ329" s="106"/>
      <c r="AK329" s="106"/>
      <c r="AL329" s="106"/>
      <c r="AM329" s="106"/>
      <c r="AN329" s="106"/>
      <c r="AO329" s="106"/>
      <c r="AP329" s="106"/>
      <c r="AQ329" s="106"/>
      <c r="AR329" s="106"/>
      <c r="AS329" s="106"/>
      <c r="AT329" s="106"/>
      <c r="AU329" s="106"/>
      <c r="AV329" s="106"/>
      <c r="AW329" s="106"/>
      <c r="AX329" s="106"/>
      <c r="AY329" s="106"/>
    </row>
    <row r="330">
      <c r="A330" s="126" t="s">
        <v>2891</v>
      </c>
      <c r="B330" s="158" t="s">
        <v>2900</v>
      </c>
      <c r="C330" s="129"/>
      <c r="D330" s="126" t="s">
        <v>2568</v>
      </c>
      <c r="E330" s="135" t="s">
        <v>34</v>
      </c>
      <c r="F330" s="128">
        <v>43677.0</v>
      </c>
      <c r="G330" s="131">
        <v>20.0</v>
      </c>
      <c r="H330" s="131">
        <v>20.0</v>
      </c>
      <c r="I330" s="129"/>
      <c r="J330" s="131">
        <v>20.0</v>
      </c>
      <c r="K330" s="129"/>
      <c r="L330" s="129"/>
      <c r="M330" s="126" t="s">
        <v>2893</v>
      </c>
      <c r="N330" s="126" t="s">
        <v>2902</v>
      </c>
      <c r="O330" s="131">
        <v>0.0</v>
      </c>
      <c r="P330" s="126" t="s">
        <v>61</v>
      </c>
      <c r="Q330" s="131">
        <v>0.0</v>
      </c>
      <c r="R330" s="131">
        <v>0.0</v>
      </c>
      <c r="S330" s="131">
        <v>0.0</v>
      </c>
      <c r="T330" s="131">
        <v>0.0</v>
      </c>
      <c r="U330" s="131">
        <v>1.0</v>
      </c>
      <c r="V330" s="131">
        <v>1.0</v>
      </c>
      <c r="W330" s="132" t="s">
        <v>2897</v>
      </c>
      <c r="X330" s="148"/>
      <c r="Y330" s="133"/>
      <c r="Z330" s="138"/>
      <c r="AA330" s="106"/>
      <c r="AB330" s="106"/>
      <c r="AC330" s="106"/>
      <c r="AD330" s="106"/>
      <c r="AE330" s="106"/>
      <c r="AF330" s="106"/>
      <c r="AG330" s="106"/>
      <c r="AH330" s="106"/>
      <c r="AI330" s="106"/>
      <c r="AJ330" s="106"/>
      <c r="AK330" s="106"/>
      <c r="AL330" s="106"/>
      <c r="AM330" s="106"/>
      <c r="AN330" s="106"/>
      <c r="AO330" s="106"/>
      <c r="AP330" s="106"/>
      <c r="AQ330" s="106"/>
      <c r="AR330" s="106"/>
      <c r="AS330" s="106"/>
      <c r="AT330" s="106"/>
      <c r="AU330" s="106"/>
      <c r="AV330" s="106"/>
      <c r="AW330" s="106"/>
      <c r="AX330" s="106"/>
      <c r="AY330" s="106"/>
    </row>
    <row r="331">
      <c r="Y331" s="16"/>
      <c r="Z331" s="16"/>
      <c r="AA331" s="16"/>
      <c r="AB331" s="16"/>
      <c r="AC331" s="16"/>
      <c r="AD331" s="16"/>
      <c r="AE331" s="16"/>
      <c r="AF331" s="16"/>
      <c r="AG331" s="16"/>
      <c r="AH331" s="16"/>
      <c r="AI331" s="16"/>
      <c r="AJ331" s="16"/>
      <c r="AK331" s="16"/>
      <c r="AL331" s="16"/>
      <c r="AM331" s="16"/>
      <c r="AN331" s="16"/>
      <c r="AO331" s="16"/>
      <c r="AP331" s="16"/>
      <c r="AQ331" s="16"/>
      <c r="AR331" s="16"/>
      <c r="AS331" s="16"/>
      <c r="AT331" s="16"/>
      <c r="AU331" s="16"/>
      <c r="AV331" s="16"/>
      <c r="AW331" s="16"/>
      <c r="AX331" s="16"/>
      <c r="AY331" s="16"/>
    </row>
    <row r="332">
      <c r="AB332" s="16"/>
      <c r="AC332" s="16"/>
      <c r="AD332" s="16"/>
      <c r="AE332" s="16"/>
      <c r="AF332" s="16"/>
      <c r="AG332" s="16"/>
      <c r="AH332" s="16"/>
      <c r="AI332" s="16"/>
      <c r="AJ332" s="16"/>
      <c r="AK332" s="16"/>
      <c r="AL332" s="16"/>
      <c r="AM332" s="16"/>
      <c r="AN332" s="16"/>
      <c r="AO332" s="16"/>
      <c r="AP332" s="16"/>
      <c r="AQ332" s="16"/>
      <c r="AR332" s="16"/>
      <c r="AS332" s="16"/>
      <c r="AT332" s="16"/>
      <c r="AU332" s="16"/>
      <c r="AV332" s="16"/>
      <c r="AW332" s="16"/>
      <c r="AX332" s="16"/>
      <c r="AY332" s="16"/>
    </row>
    <row r="333">
      <c r="AB333" s="16"/>
      <c r="AC333" s="16"/>
      <c r="AD333" s="16"/>
      <c r="AE333" s="16"/>
      <c r="AF333" s="16"/>
      <c r="AG333" s="16"/>
      <c r="AH333" s="16"/>
      <c r="AI333" s="16"/>
      <c r="AJ333" s="16"/>
      <c r="AK333" s="16"/>
      <c r="AL333" s="16"/>
      <c r="AM333" s="16"/>
      <c r="AN333" s="16"/>
      <c r="AO333" s="16"/>
      <c r="AP333" s="16"/>
      <c r="AQ333" s="16"/>
      <c r="AR333" s="16"/>
      <c r="AS333" s="16"/>
      <c r="AT333" s="16"/>
      <c r="AU333" s="16"/>
      <c r="AV333" s="16"/>
      <c r="AW333" s="16"/>
      <c r="AX333" s="16"/>
      <c r="AY333" s="16"/>
    </row>
    <row r="334">
      <c r="AB334" s="16"/>
      <c r="AC334" s="16"/>
      <c r="AD334" s="16"/>
      <c r="AE334" s="16"/>
      <c r="AF334" s="16"/>
      <c r="AG334" s="16"/>
      <c r="AH334" s="16"/>
      <c r="AI334" s="16"/>
      <c r="AJ334" s="16"/>
      <c r="AK334" s="16"/>
      <c r="AL334" s="16"/>
      <c r="AM334" s="16"/>
      <c r="AN334" s="16"/>
      <c r="AO334" s="16"/>
      <c r="AP334" s="16"/>
      <c r="AQ334" s="16"/>
      <c r="AR334" s="16"/>
      <c r="AS334" s="16"/>
      <c r="AT334" s="16"/>
      <c r="AU334" s="16"/>
      <c r="AV334" s="16"/>
      <c r="AW334" s="16"/>
      <c r="AX334" s="16"/>
      <c r="AY334" s="16"/>
    </row>
    <row r="335">
      <c r="AA335" s="16"/>
      <c r="AB335" s="16"/>
      <c r="AC335" s="16"/>
      <c r="AD335" s="16"/>
      <c r="AE335" s="16"/>
      <c r="AF335" s="16"/>
      <c r="AG335" s="16"/>
      <c r="AH335" s="16"/>
      <c r="AI335" s="16"/>
      <c r="AJ335" s="16"/>
      <c r="AK335" s="16"/>
      <c r="AL335" s="16"/>
      <c r="AM335" s="16"/>
      <c r="AN335" s="16"/>
      <c r="AO335" s="16"/>
      <c r="AP335" s="16"/>
      <c r="AQ335" s="16"/>
      <c r="AR335" s="16"/>
      <c r="AS335" s="16"/>
      <c r="AT335" s="16"/>
      <c r="AU335" s="16"/>
      <c r="AV335" s="16"/>
      <c r="AW335" s="16"/>
      <c r="AX335" s="16"/>
      <c r="AY335" s="16"/>
    </row>
    <row r="336">
      <c r="AC336" s="16"/>
      <c r="AD336" s="16"/>
      <c r="AE336" s="16"/>
      <c r="AF336" s="16"/>
      <c r="AG336" s="16"/>
      <c r="AH336" s="16"/>
      <c r="AI336" s="16"/>
      <c r="AJ336" s="16"/>
      <c r="AK336" s="16"/>
      <c r="AL336" s="16"/>
      <c r="AM336" s="16"/>
      <c r="AN336" s="16"/>
      <c r="AO336" s="16"/>
      <c r="AP336" s="16"/>
      <c r="AQ336" s="16"/>
      <c r="AR336" s="16"/>
      <c r="AS336" s="16"/>
      <c r="AT336" s="16"/>
      <c r="AU336" s="16"/>
      <c r="AV336" s="16"/>
      <c r="AW336" s="16"/>
      <c r="AX336" s="16"/>
      <c r="AY336" s="16"/>
    </row>
    <row r="337">
      <c r="AA337" s="16"/>
      <c r="AB337" s="16"/>
      <c r="AC337" s="16"/>
      <c r="AD337" s="16"/>
      <c r="AE337" s="16"/>
      <c r="AF337" s="16"/>
      <c r="AG337" s="16"/>
      <c r="AH337" s="16"/>
      <c r="AI337" s="16"/>
      <c r="AJ337" s="16"/>
      <c r="AK337" s="16"/>
      <c r="AL337" s="16"/>
      <c r="AM337" s="16"/>
      <c r="AN337" s="16"/>
      <c r="AO337" s="16"/>
      <c r="AP337" s="16"/>
      <c r="AQ337" s="16"/>
      <c r="AR337" s="16"/>
      <c r="AS337" s="16"/>
      <c r="AT337" s="16"/>
      <c r="AU337" s="16"/>
      <c r="AV337" s="16"/>
      <c r="AW337" s="16"/>
      <c r="AX337" s="16"/>
      <c r="AY337" s="16"/>
    </row>
    <row r="338">
      <c r="AA338" s="16"/>
      <c r="AB338" s="16"/>
      <c r="AC338" s="16"/>
      <c r="AD338" s="16"/>
      <c r="AE338" s="16"/>
      <c r="AF338" s="16"/>
      <c r="AG338" s="16"/>
      <c r="AH338" s="16"/>
      <c r="AI338" s="16"/>
      <c r="AJ338" s="16"/>
      <c r="AK338" s="16"/>
      <c r="AL338" s="16"/>
      <c r="AM338" s="16"/>
      <c r="AN338" s="16"/>
      <c r="AO338" s="16"/>
      <c r="AP338" s="16"/>
      <c r="AQ338" s="16"/>
      <c r="AR338" s="16"/>
      <c r="AS338" s="16"/>
      <c r="AT338" s="16"/>
      <c r="AU338" s="16"/>
      <c r="AV338" s="16"/>
      <c r="AW338" s="16"/>
      <c r="AX338" s="16"/>
      <c r="AY338" s="16"/>
    </row>
    <row r="339">
      <c r="AE339" s="16"/>
      <c r="AF339" s="16"/>
      <c r="AG339" s="16"/>
      <c r="AH339" s="16"/>
      <c r="AI339" s="16"/>
      <c r="AJ339" s="16"/>
      <c r="AK339" s="16"/>
      <c r="AL339" s="16"/>
      <c r="AM339" s="16"/>
      <c r="AN339" s="16"/>
      <c r="AO339" s="16"/>
      <c r="AP339" s="16"/>
      <c r="AQ339" s="16"/>
      <c r="AR339" s="16"/>
      <c r="AS339" s="16"/>
      <c r="AT339" s="16"/>
      <c r="AU339" s="16"/>
      <c r="AV339" s="16"/>
      <c r="AW339" s="16"/>
      <c r="AX339" s="16"/>
      <c r="AY339" s="16"/>
    </row>
    <row r="340">
      <c r="AD340" s="16"/>
      <c r="AE340" s="16"/>
      <c r="AF340" s="16"/>
      <c r="AG340" s="16"/>
      <c r="AH340" s="16"/>
      <c r="AI340" s="16"/>
      <c r="AJ340" s="16"/>
      <c r="AK340" s="16"/>
      <c r="AL340" s="16"/>
      <c r="AM340" s="16"/>
      <c r="AN340" s="16"/>
      <c r="AO340" s="16"/>
      <c r="AP340" s="16"/>
      <c r="AQ340" s="16"/>
      <c r="AR340" s="16"/>
      <c r="AS340" s="16"/>
      <c r="AT340" s="16"/>
      <c r="AU340" s="16"/>
      <c r="AV340" s="16"/>
      <c r="AW340" s="16"/>
      <c r="AX340" s="16"/>
      <c r="AY340" s="16"/>
    </row>
    <row r="341">
      <c r="AD341" s="16"/>
      <c r="AE341" s="16"/>
      <c r="AF341" s="16"/>
      <c r="AG341" s="16"/>
      <c r="AH341" s="16"/>
      <c r="AI341" s="16"/>
      <c r="AJ341" s="16"/>
      <c r="AK341" s="16"/>
      <c r="AL341" s="16"/>
      <c r="AM341" s="16"/>
      <c r="AN341" s="16"/>
      <c r="AO341" s="16"/>
      <c r="AP341" s="16"/>
      <c r="AQ341" s="16"/>
      <c r="AR341" s="16"/>
      <c r="AS341" s="16"/>
      <c r="AT341" s="16"/>
      <c r="AU341" s="16"/>
      <c r="AV341" s="16"/>
      <c r="AW341" s="16"/>
      <c r="AX341" s="16"/>
      <c r="AY341" s="16"/>
    </row>
    <row r="342">
      <c r="Y342" s="16"/>
      <c r="Z342" s="16"/>
      <c r="AA342" s="16"/>
      <c r="AB342" s="16"/>
      <c r="AC342" s="16"/>
      <c r="AD342" s="16"/>
      <c r="AE342" s="16"/>
      <c r="AF342" s="16"/>
      <c r="AG342" s="16"/>
      <c r="AH342" s="16"/>
      <c r="AI342" s="16"/>
      <c r="AJ342" s="16"/>
      <c r="AK342" s="16"/>
      <c r="AL342" s="16"/>
      <c r="AM342" s="16"/>
      <c r="AN342" s="16"/>
      <c r="AO342" s="16"/>
      <c r="AP342" s="16"/>
      <c r="AQ342" s="16"/>
      <c r="AR342" s="16"/>
      <c r="AS342" s="16"/>
      <c r="AT342" s="16"/>
      <c r="AU342" s="16"/>
      <c r="AV342" s="16"/>
      <c r="AW342" s="16"/>
      <c r="AX342" s="16"/>
      <c r="AY342" s="16"/>
    </row>
    <row r="343">
      <c r="Y343" s="16"/>
      <c r="Z343" s="16"/>
      <c r="AA343" s="16"/>
      <c r="AB343" s="16"/>
      <c r="AC343" s="16"/>
      <c r="AD343" s="16"/>
      <c r="AE343" s="16"/>
      <c r="AF343" s="16"/>
      <c r="AG343" s="16"/>
      <c r="AH343" s="16"/>
      <c r="AI343" s="16"/>
      <c r="AJ343" s="16"/>
      <c r="AK343" s="16"/>
      <c r="AL343" s="16"/>
      <c r="AM343" s="16"/>
      <c r="AN343" s="16"/>
      <c r="AO343" s="16"/>
      <c r="AP343" s="16"/>
      <c r="AQ343" s="16"/>
      <c r="AR343" s="16"/>
      <c r="AS343" s="16"/>
      <c r="AT343" s="16"/>
      <c r="AU343" s="16"/>
      <c r="AV343" s="16"/>
      <c r="AW343" s="16"/>
      <c r="AX343" s="16"/>
      <c r="AY343" s="16"/>
    </row>
    <row r="344">
      <c r="AD344" s="16"/>
      <c r="AE344" s="16"/>
      <c r="AF344" s="16"/>
      <c r="AG344" s="16"/>
      <c r="AH344" s="16"/>
      <c r="AI344" s="16"/>
      <c r="AJ344" s="16"/>
      <c r="AK344" s="16"/>
      <c r="AL344" s="16"/>
      <c r="AM344" s="16"/>
      <c r="AN344" s="16"/>
      <c r="AO344" s="16"/>
      <c r="AP344" s="16"/>
      <c r="AQ344" s="16"/>
      <c r="AR344" s="16"/>
      <c r="AS344" s="16"/>
      <c r="AT344" s="16"/>
      <c r="AU344" s="16"/>
      <c r="AV344" s="16"/>
      <c r="AW344" s="16"/>
      <c r="AX344" s="16"/>
      <c r="AY344" s="16"/>
    </row>
    <row r="345">
      <c r="AD345" s="16"/>
      <c r="AE345" s="16"/>
      <c r="AF345" s="16"/>
      <c r="AG345" s="16"/>
      <c r="AH345" s="16"/>
      <c r="AI345" s="16"/>
      <c r="AJ345" s="16"/>
      <c r="AK345" s="16"/>
      <c r="AL345" s="16"/>
      <c r="AM345" s="16"/>
      <c r="AN345" s="16"/>
      <c r="AO345" s="16"/>
      <c r="AP345" s="16"/>
      <c r="AQ345" s="16"/>
      <c r="AR345" s="16"/>
      <c r="AS345" s="16"/>
      <c r="AT345" s="16"/>
      <c r="AU345" s="16"/>
      <c r="AV345" s="16"/>
      <c r="AW345" s="16"/>
      <c r="AX345" s="16"/>
      <c r="AY345" s="16"/>
    </row>
    <row r="346">
      <c r="AD346" s="16"/>
      <c r="AE346" s="16"/>
      <c r="AF346" s="16"/>
      <c r="AG346" s="16"/>
      <c r="AH346" s="16"/>
      <c r="AI346" s="16"/>
      <c r="AJ346" s="16"/>
      <c r="AK346" s="16"/>
      <c r="AL346" s="16"/>
      <c r="AM346" s="16"/>
      <c r="AN346" s="16"/>
      <c r="AO346" s="16"/>
      <c r="AP346" s="16"/>
      <c r="AQ346" s="16"/>
      <c r="AR346" s="16"/>
      <c r="AS346" s="16"/>
      <c r="AT346" s="16"/>
      <c r="AU346" s="16"/>
      <c r="AV346" s="16"/>
      <c r="AW346" s="16"/>
      <c r="AX346" s="16"/>
      <c r="AY346" s="16"/>
    </row>
    <row r="347">
      <c r="AD347" s="16"/>
      <c r="AE347" s="16"/>
      <c r="AF347" s="16"/>
      <c r="AG347" s="16"/>
      <c r="AH347" s="16"/>
      <c r="AI347" s="16"/>
      <c r="AJ347" s="16"/>
      <c r="AK347" s="16"/>
      <c r="AL347" s="16"/>
      <c r="AM347" s="16"/>
      <c r="AN347" s="16"/>
      <c r="AO347" s="16"/>
      <c r="AP347" s="16"/>
      <c r="AQ347" s="16"/>
      <c r="AR347" s="16"/>
      <c r="AS347" s="16"/>
      <c r="AT347" s="16"/>
      <c r="AU347" s="16"/>
      <c r="AV347" s="16"/>
      <c r="AW347" s="16"/>
      <c r="AX347" s="16"/>
      <c r="AY347" s="16"/>
    </row>
    <row r="348">
      <c r="AD348" s="16"/>
      <c r="AE348" s="16"/>
      <c r="AF348" s="16"/>
      <c r="AG348" s="16"/>
      <c r="AH348" s="16"/>
      <c r="AI348" s="16"/>
      <c r="AJ348" s="16"/>
      <c r="AK348" s="16"/>
      <c r="AL348" s="16"/>
      <c r="AM348" s="16"/>
      <c r="AN348" s="16"/>
      <c r="AO348" s="16"/>
      <c r="AP348" s="16"/>
      <c r="AQ348" s="16"/>
      <c r="AR348" s="16"/>
      <c r="AS348" s="16"/>
      <c r="AT348" s="16"/>
      <c r="AU348" s="16"/>
      <c r="AV348" s="16"/>
      <c r="AW348" s="16"/>
      <c r="AX348" s="16"/>
      <c r="AY348" s="16"/>
    </row>
    <row r="349">
      <c r="AD349" s="16"/>
      <c r="AE349" s="16"/>
      <c r="AF349" s="16"/>
      <c r="AG349" s="16"/>
      <c r="AH349" s="16"/>
      <c r="AI349" s="16"/>
      <c r="AJ349" s="16"/>
      <c r="AK349" s="16"/>
      <c r="AL349" s="16"/>
      <c r="AM349" s="16"/>
      <c r="AN349" s="16"/>
      <c r="AO349" s="16"/>
      <c r="AP349" s="16"/>
      <c r="AQ349" s="16"/>
      <c r="AR349" s="16"/>
      <c r="AS349" s="16"/>
      <c r="AT349" s="16"/>
      <c r="AU349" s="16"/>
      <c r="AV349" s="16"/>
      <c r="AW349" s="16"/>
      <c r="AX349" s="16"/>
      <c r="AY349" s="16"/>
    </row>
    <row r="350">
      <c r="AE350" s="16"/>
      <c r="AF350" s="16"/>
      <c r="AG350" s="16"/>
      <c r="AH350" s="16"/>
      <c r="AI350" s="16"/>
      <c r="AJ350" s="16"/>
      <c r="AK350" s="16"/>
      <c r="AL350" s="16"/>
      <c r="AM350" s="16"/>
      <c r="AN350" s="16"/>
      <c r="AO350" s="16"/>
      <c r="AP350" s="16"/>
      <c r="AQ350" s="16"/>
      <c r="AR350" s="16"/>
      <c r="AS350" s="16"/>
      <c r="AT350" s="16"/>
      <c r="AU350" s="16"/>
      <c r="AV350" s="16"/>
      <c r="AW350" s="16"/>
      <c r="AX350" s="16"/>
      <c r="AY350" s="16"/>
    </row>
    <row r="351">
      <c r="AE351" s="16"/>
      <c r="AF351" s="16"/>
      <c r="AG351" s="16"/>
      <c r="AH351" s="16"/>
      <c r="AI351" s="16"/>
      <c r="AJ351" s="16"/>
      <c r="AK351" s="16"/>
      <c r="AL351" s="16"/>
      <c r="AM351" s="16"/>
      <c r="AN351" s="16"/>
      <c r="AO351" s="16"/>
      <c r="AP351" s="16"/>
      <c r="AQ351" s="16"/>
      <c r="AR351" s="16"/>
      <c r="AS351" s="16"/>
      <c r="AT351" s="16"/>
      <c r="AU351" s="16"/>
      <c r="AV351" s="16"/>
      <c r="AW351" s="16"/>
      <c r="AX351" s="16"/>
      <c r="AY351" s="16"/>
    </row>
    <row r="352">
      <c r="AE352" s="16"/>
      <c r="AF352" s="16"/>
      <c r="AG352" s="16"/>
      <c r="AH352" s="16"/>
      <c r="AI352" s="16"/>
      <c r="AJ352" s="16"/>
      <c r="AK352" s="16"/>
      <c r="AL352" s="16"/>
      <c r="AM352" s="16"/>
      <c r="AN352" s="16"/>
      <c r="AO352" s="16"/>
      <c r="AP352" s="16"/>
      <c r="AQ352" s="16"/>
      <c r="AR352" s="16"/>
      <c r="AS352" s="16"/>
      <c r="AT352" s="16"/>
      <c r="AU352" s="16"/>
      <c r="AV352" s="16"/>
      <c r="AW352" s="16"/>
      <c r="AX352" s="16"/>
      <c r="AY352" s="16"/>
    </row>
    <row r="353">
      <c r="X353" s="16"/>
      <c r="Y353" s="16"/>
      <c r="Z353" s="16"/>
      <c r="AA353" s="16"/>
      <c r="AB353" s="16"/>
      <c r="AC353" s="16"/>
      <c r="AD353" s="16"/>
      <c r="AE353" s="16"/>
      <c r="AF353" s="16"/>
      <c r="AG353" s="16"/>
      <c r="AH353" s="16"/>
      <c r="AI353" s="16"/>
      <c r="AJ353" s="16"/>
      <c r="AK353" s="16"/>
      <c r="AL353" s="16"/>
      <c r="AM353" s="16"/>
      <c r="AN353" s="16"/>
      <c r="AO353" s="16"/>
      <c r="AP353" s="16"/>
      <c r="AQ353" s="16"/>
      <c r="AR353" s="16"/>
      <c r="AS353" s="16"/>
      <c r="AT353" s="16"/>
      <c r="AU353" s="16"/>
      <c r="AV353" s="16"/>
      <c r="AW353" s="16"/>
      <c r="AX353" s="16"/>
      <c r="AY353" s="16"/>
    </row>
    <row r="354">
      <c r="A354" s="14"/>
      <c r="B354" s="16"/>
      <c r="C354" s="16"/>
      <c r="D354" s="14"/>
      <c r="E354" s="16"/>
      <c r="F354" s="159"/>
      <c r="G354" s="95"/>
      <c r="H354" s="95"/>
      <c r="I354" s="67"/>
      <c r="J354" s="95"/>
      <c r="K354" s="16"/>
      <c r="L354" s="16"/>
      <c r="M354" s="26"/>
      <c r="N354" s="50"/>
      <c r="O354" s="14"/>
      <c r="P354" s="14"/>
      <c r="Q354" s="14"/>
      <c r="R354" s="16"/>
      <c r="S354" s="16"/>
      <c r="T354" s="16"/>
      <c r="U354" s="16"/>
      <c r="V354" s="14"/>
      <c r="W354" s="55"/>
      <c r="X354" s="16"/>
      <c r="Y354" s="16"/>
      <c r="Z354" s="16"/>
      <c r="AA354" s="16"/>
      <c r="AB354" s="16"/>
      <c r="AC354" s="16"/>
      <c r="AD354" s="16"/>
      <c r="AE354" s="16"/>
      <c r="AF354" s="16"/>
      <c r="AG354" s="16"/>
      <c r="AH354" s="16"/>
      <c r="AI354" s="16"/>
      <c r="AJ354" s="16"/>
      <c r="AK354" s="16"/>
      <c r="AL354" s="16"/>
      <c r="AM354" s="16"/>
      <c r="AN354" s="16"/>
      <c r="AO354" s="16"/>
      <c r="AP354" s="16"/>
      <c r="AQ354" s="16"/>
      <c r="AR354" s="16"/>
      <c r="AS354" s="16"/>
      <c r="AT354" s="16"/>
      <c r="AU354" s="16"/>
      <c r="AV354" s="16"/>
      <c r="AW354" s="16"/>
      <c r="AX354" s="16"/>
      <c r="AY354" s="16"/>
    </row>
    <row r="355">
      <c r="A355" s="14"/>
      <c r="B355" s="16"/>
      <c r="C355" s="16"/>
      <c r="D355" s="14"/>
      <c r="E355" s="16"/>
      <c r="F355" s="159"/>
      <c r="G355" s="95"/>
      <c r="H355" s="95"/>
      <c r="I355" s="67"/>
      <c r="J355" s="95"/>
      <c r="K355" s="16"/>
      <c r="L355" s="16"/>
      <c r="M355" s="26"/>
      <c r="N355" s="55"/>
      <c r="O355" s="14"/>
      <c r="P355" s="14"/>
      <c r="Q355" s="14"/>
      <c r="R355" s="16"/>
      <c r="S355" s="16"/>
      <c r="T355" s="16"/>
      <c r="U355" s="16"/>
      <c r="V355" s="14"/>
      <c r="W355" s="55"/>
      <c r="X355" s="16"/>
      <c r="Y355" s="16"/>
      <c r="Z355" s="16"/>
      <c r="AA355" s="16"/>
      <c r="AB355" s="16"/>
      <c r="AC355" s="16"/>
      <c r="AD355" s="16"/>
      <c r="AE355" s="16"/>
      <c r="AF355" s="16"/>
      <c r="AG355" s="16"/>
      <c r="AH355" s="16"/>
      <c r="AI355" s="16"/>
      <c r="AJ355" s="16"/>
      <c r="AK355" s="16"/>
      <c r="AL355" s="16"/>
      <c r="AM355" s="16"/>
      <c r="AN355" s="16"/>
      <c r="AO355" s="16"/>
      <c r="AP355" s="16"/>
      <c r="AQ355" s="16"/>
      <c r="AR355" s="16"/>
      <c r="AS355" s="16"/>
      <c r="AT355" s="16"/>
      <c r="AU355" s="16"/>
      <c r="AV355" s="16"/>
      <c r="AW355" s="16"/>
      <c r="AX355" s="16"/>
      <c r="AY355" s="16"/>
    </row>
    <row r="356">
      <c r="AC356" s="16"/>
      <c r="AD356" s="16"/>
      <c r="AE356" s="16"/>
      <c r="AF356" s="16"/>
      <c r="AG356" s="16"/>
      <c r="AH356" s="16"/>
      <c r="AI356" s="16"/>
      <c r="AJ356" s="16"/>
      <c r="AK356" s="16"/>
      <c r="AL356" s="16"/>
      <c r="AM356" s="16"/>
      <c r="AN356" s="16"/>
      <c r="AO356" s="16"/>
      <c r="AP356" s="16"/>
      <c r="AQ356" s="16"/>
      <c r="AR356" s="16"/>
      <c r="AS356" s="16"/>
      <c r="AT356" s="16"/>
      <c r="AU356" s="16"/>
      <c r="AV356" s="16"/>
      <c r="AW356" s="16"/>
      <c r="AX356" s="16"/>
      <c r="AY356" s="16"/>
    </row>
    <row r="357">
      <c r="AB357" s="16"/>
      <c r="AC357" s="16"/>
      <c r="AD357" s="16"/>
      <c r="AE357" s="16"/>
      <c r="AF357" s="16"/>
      <c r="AG357" s="16"/>
      <c r="AH357" s="16"/>
      <c r="AI357" s="16"/>
      <c r="AJ357" s="16"/>
      <c r="AK357" s="16"/>
      <c r="AL357" s="16"/>
      <c r="AM357" s="16"/>
      <c r="AN357" s="16"/>
      <c r="AO357" s="16"/>
      <c r="AP357" s="16"/>
      <c r="AQ357" s="16"/>
      <c r="AR357" s="16"/>
      <c r="AS357" s="16"/>
      <c r="AT357" s="16"/>
      <c r="AU357" s="16"/>
      <c r="AV357" s="16"/>
      <c r="AW357" s="16"/>
      <c r="AX357" s="16"/>
      <c r="AY357" s="16"/>
    </row>
    <row r="358">
      <c r="AB358" s="16"/>
      <c r="AC358" s="16"/>
      <c r="AD358" s="16"/>
      <c r="AE358" s="16"/>
      <c r="AF358" s="16"/>
      <c r="AG358" s="16"/>
      <c r="AH358" s="16"/>
      <c r="AI358" s="16"/>
      <c r="AJ358" s="16"/>
      <c r="AK358" s="16"/>
      <c r="AL358" s="16"/>
      <c r="AM358" s="16"/>
      <c r="AN358" s="16"/>
      <c r="AO358" s="16"/>
      <c r="AP358" s="16"/>
      <c r="AQ358" s="16"/>
      <c r="AR358" s="16"/>
      <c r="AS358" s="16"/>
      <c r="AT358" s="16"/>
      <c r="AU358" s="16"/>
      <c r="AV358" s="16"/>
      <c r="AW358" s="16"/>
      <c r="AX358" s="16"/>
      <c r="AY358" s="16"/>
    </row>
    <row r="359">
      <c r="A359" s="16"/>
      <c r="B359" s="16"/>
      <c r="C359" s="16"/>
      <c r="D359" s="16"/>
      <c r="E359" s="16"/>
      <c r="F359" s="22"/>
      <c r="G359" s="20"/>
      <c r="H359" s="16"/>
      <c r="I359" s="16"/>
      <c r="J359" s="16"/>
      <c r="K359" s="16"/>
      <c r="L359" s="16"/>
      <c r="M359" s="20"/>
      <c r="N359" s="20"/>
      <c r="O359" s="16"/>
      <c r="P359" s="16"/>
      <c r="Q359" s="16"/>
      <c r="R359" s="16"/>
      <c r="S359" s="16"/>
      <c r="T359" s="16"/>
      <c r="U359" s="16"/>
      <c r="V359" s="16"/>
      <c r="W359" s="16"/>
      <c r="X359" s="16"/>
      <c r="Y359" s="16"/>
      <c r="Z359" s="16"/>
      <c r="AA359" s="16"/>
      <c r="AB359" s="16"/>
      <c r="AC359" s="16"/>
      <c r="AD359" s="16"/>
      <c r="AE359" s="16"/>
      <c r="AF359" s="16"/>
      <c r="AG359" s="16"/>
      <c r="AH359" s="16"/>
      <c r="AI359" s="16"/>
      <c r="AJ359" s="16"/>
      <c r="AK359" s="16"/>
      <c r="AL359" s="16"/>
      <c r="AM359" s="16"/>
      <c r="AN359" s="16"/>
      <c r="AO359" s="16"/>
      <c r="AP359" s="16"/>
      <c r="AQ359" s="16"/>
      <c r="AR359" s="16"/>
      <c r="AS359" s="16"/>
      <c r="AT359" s="16"/>
      <c r="AU359" s="16"/>
      <c r="AV359" s="16"/>
      <c r="AW359" s="16"/>
      <c r="AX359" s="16"/>
      <c r="AY359" s="16"/>
    </row>
    <row r="360">
      <c r="A360" s="16"/>
      <c r="B360" s="16"/>
      <c r="C360" s="16"/>
      <c r="D360" s="16"/>
      <c r="E360" s="16"/>
      <c r="F360" s="22"/>
      <c r="G360" s="20"/>
      <c r="H360" s="16"/>
      <c r="I360" s="16"/>
      <c r="J360" s="16"/>
      <c r="K360" s="16"/>
      <c r="L360" s="16"/>
      <c r="M360" s="20"/>
      <c r="N360" s="20"/>
      <c r="O360" s="16"/>
      <c r="P360" s="16"/>
      <c r="Q360" s="16"/>
      <c r="R360" s="16"/>
      <c r="S360" s="16"/>
      <c r="T360" s="16"/>
      <c r="U360" s="16"/>
      <c r="V360" s="16"/>
      <c r="W360" s="16"/>
      <c r="X360" s="16"/>
      <c r="Y360" s="16"/>
      <c r="Z360" s="16"/>
      <c r="AA360" s="16"/>
      <c r="AB360" s="16"/>
      <c r="AC360" s="16"/>
      <c r="AD360" s="16"/>
      <c r="AE360" s="16"/>
      <c r="AF360" s="16"/>
      <c r="AG360" s="16"/>
      <c r="AH360" s="16"/>
      <c r="AI360" s="16"/>
      <c r="AJ360" s="16"/>
      <c r="AK360" s="16"/>
      <c r="AL360" s="16"/>
      <c r="AM360" s="16"/>
      <c r="AN360" s="16"/>
      <c r="AO360" s="16"/>
      <c r="AP360" s="16"/>
      <c r="AQ360" s="16"/>
      <c r="AR360" s="16"/>
      <c r="AS360" s="16"/>
      <c r="AT360" s="16"/>
      <c r="AU360" s="16"/>
      <c r="AV360" s="16"/>
      <c r="AW360" s="16"/>
      <c r="AX360" s="16"/>
      <c r="AY360" s="16"/>
    </row>
    <row r="361">
      <c r="A361" s="16"/>
      <c r="B361" s="16"/>
      <c r="C361" s="16"/>
      <c r="D361" s="16"/>
      <c r="E361" s="16"/>
      <c r="F361" s="22"/>
      <c r="G361" s="20"/>
      <c r="H361" s="16"/>
      <c r="I361" s="16"/>
      <c r="J361" s="16"/>
      <c r="K361" s="16"/>
      <c r="L361" s="16"/>
      <c r="M361" s="20"/>
      <c r="N361" s="20"/>
      <c r="O361" s="16"/>
      <c r="P361" s="16"/>
      <c r="Q361" s="16"/>
      <c r="R361" s="16"/>
      <c r="S361" s="16"/>
      <c r="T361" s="16"/>
      <c r="U361" s="16"/>
      <c r="V361" s="16"/>
      <c r="W361" s="16"/>
      <c r="X361" s="16"/>
      <c r="Y361" s="16"/>
      <c r="Z361" s="16"/>
      <c r="AA361" s="16"/>
      <c r="AB361" s="16"/>
      <c r="AC361" s="16"/>
      <c r="AD361" s="16"/>
      <c r="AE361" s="16"/>
      <c r="AF361" s="16"/>
      <c r="AG361" s="16"/>
      <c r="AH361" s="16"/>
      <c r="AI361" s="16"/>
      <c r="AJ361" s="16"/>
      <c r="AK361" s="16"/>
      <c r="AL361" s="16"/>
      <c r="AM361" s="16"/>
      <c r="AN361" s="16"/>
      <c r="AO361" s="16"/>
      <c r="AP361" s="16"/>
      <c r="AQ361" s="16"/>
      <c r="AR361" s="16"/>
      <c r="AS361" s="16"/>
      <c r="AT361" s="16"/>
      <c r="AU361" s="16"/>
      <c r="AV361" s="16"/>
      <c r="AW361" s="16"/>
      <c r="AX361" s="16"/>
      <c r="AY361" s="16"/>
    </row>
    <row r="362">
      <c r="A362" s="16"/>
      <c r="B362" s="16"/>
      <c r="C362" s="16"/>
      <c r="D362" s="16"/>
      <c r="E362" s="16"/>
      <c r="F362" s="22"/>
      <c r="G362" s="20"/>
      <c r="H362" s="16"/>
      <c r="I362" s="16"/>
      <c r="J362" s="16"/>
      <c r="K362" s="16"/>
      <c r="L362" s="16"/>
      <c r="M362" s="20"/>
      <c r="N362" s="20"/>
      <c r="O362" s="16"/>
      <c r="P362" s="16"/>
      <c r="Q362" s="16"/>
      <c r="R362" s="16"/>
      <c r="S362" s="16"/>
      <c r="T362" s="16"/>
      <c r="U362" s="16"/>
      <c r="V362" s="16"/>
      <c r="W362" s="16"/>
      <c r="X362" s="16"/>
      <c r="Y362" s="16"/>
      <c r="Z362" s="16"/>
      <c r="AA362" s="16"/>
      <c r="AB362" s="16"/>
      <c r="AC362" s="16"/>
      <c r="AD362" s="16"/>
      <c r="AE362" s="16"/>
      <c r="AF362" s="16"/>
      <c r="AG362" s="16"/>
      <c r="AH362" s="16"/>
      <c r="AI362" s="16"/>
      <c r="AJ362" s="16"/>
      <c r="AK362" s="16"/>
      <c r="AL362" s="16"/>
      <c r="AM362" s="16"/>
      <c r="AN362" s="16"/>
      <c r="AO362" s="16"/>
      <c r="AP362" s="16"/>
      <c r="AQ362" s="16"/>
      <c r="AR362" s="16"/>
      <c r="AS362" s="16"/>
      <c r="AT362" s="16"/>
      <c r="AU362" s="16"/>
      <c r="AV362" s="16"/>
      <c r="AW362" s="16"/>
      <c r="AX362" s="16"/>
      <c r="AY362" s="16"/>
    </row>
    <row r="363">
      <c r="A363" s="16"/>
      <c r="B363" s="16"/>
      <c r="C363" s="16"/>
      <c r="D363" s="16"/>
      <c r="E363" s="16"/>
      <c r="F363" s="22"/>
      <c r="G363" s="20"/>
      <c r="H363" s="16"/>
      <c r="I363" s="16"/>
      <c r="J363" s="16"/>
      <c r="K363" s="16"/>
      <c r="L363" s="16"/>
      <c r="M363" s="20"/>
      <c r="N363" s="20"/>
      <c r="O363" s="16"/>
      <c r="P363" s="16"/>
      <c r="Q363" s="16"/>
      <c r="R363" s="16"/>
      <c r="S363" s="16"/>
      <c r="T363" s="16"/>
      <c r="U363" s="16"/>
      <c r="V363" s="16"/>
      <c r="W363" s="16"/>
      <c r="X363" s="16"/>
      <c r="Y363" s="16"/>
      <c r="Z363" s="16"/>
      <c r="AA363" s="16"/>
      <c r="AB363" s="16"/>
      <c r="AC363" s="16"/>
      <c r="AD363" s="16"/>
      <c r="AE363" s="16"/>
      <c r="AF363" s="16"/>
      <c r="AG363" s="16"/>
      <c r="AH363" s="16"/>
      <c r="AI363" s="16"/>
      <c r="AJ363" s="16"/>
      <c r="AK363" s="16"/>
      <c r="AL363" s="16"/>
      <c r="AM363" s="16"/>
      <c r="AN363" s="16"/>
      <c r="AO363" s="16"/>
      <c r="AP363" s="16"/>
      <c r="AQ363" s="16"/>
      <c r="AR363" s="16"/>
      <c r="AS363" s="16"/>
      <c r="AT363" s="16"/>
      <c r="AU363" s="16"/>
      <c r="AV363" s="16"/>
      <c r="AW363" s="16"/>
      <c r="AX363" s="16"/>
      <c r="AY363" s="16"/>
    </row>
    <row r="364">
      <c r="A364" s="16"/>
      <c r="B364" s="16"/>
      <c r="C364" s="16"/>
      <c r="D364" s="16"/>
      <c r="E364" s="16"/>
      <c r="F364" s="22"/>
      <c r="G364" s="20"/>
      <c r="H364" s="16"/>
      <c r="I364" s="16"/>
      <c r="J364" s="16"/>
      <c r="K364" s="16"/>
      <c r="L364" s="16"/>
      <c r="M364" s="20"/>
      <c r="N364" s="20"/>
      <c r="O364" s="16"/>
      <c r="P364" s="16"/>
      <c r="Q364" s="16"/>
      <c r="R364" s="16"/>
      <c r="S364" s="16"/>
      <c r="T364" s="16"/>
      <c r="U364" s="16"/>
      <c r="V364" s="16"/>
      <c r="W364" s="16"/>
      <c r="X364" s="16"/>
      <c r="Y364" s="16"/>
      <c r="Z364" s="16"/>
      <c r="AA364" s="16"/>
      <c r="AB364" s="16"/>
      <c r="AC364" s="16"/>
      <c r="AD364" s="16"/>
      <c r="AE364" s="16"/>
      <c r="AF364" s="16"/>
      <c r="AG364" s="16"/>
      <c r="AH364" s="16"/>
      <c r="AI364" s="16"/>
      <c r="AJ364" s="16"/>
      <c r="AK364" s="16"/>
      <c r="AL364" s="16"/>
      <c r="AM364" s="16"/>
      <c r="AN364" s="16"/>
      <c r="AO364" s="16"/>
      <c r="AP364" s="16"/>
      <c r="AQ364" s="16"/>
      <c r="AR364" s="16"/>
      <c r="AS364" s="16"/>
      <c r="AT364" s="16"/>
      <c r="AU364" s="16"/>
      <c r="AV364" s="16"/>
      <c r="AW364" s="16"/>
      <c r="AX364" s="16"/>
      <c r="AY364" s="16"/>
    </row>
    <row r="365">
      <c r="A365" s="16"/>
      <c r="B365" s="16"/>
      <c r="C365" s="16"/>
      <c r="D365" s="16"/>
      <c r="E365" s="16"/>
      <c r="F365" s="22"/>
      <c r="G365" s="20"/>
      <c r="H365" s="16"/>
      <c r="I365" s="16"/>
      <c r="J365" s="16"/>
      <c r="K365" s="16"/>
      <c r="L365" s="16"/>
      <c r="M365" s="20"/>
      <c r="N365" s="20"/>
      <c r="O365" s="16"/>
      <c r="P365" s="16"/>
      <c r="Q365" s="16"/>
      <c r="R365" s="16"/>
      <c r="S365" s="16"/>
      <c r="T365" s="16"/>
      <c r="U365" s="16"/>
      <c r="V365" s="16"/>
      <c r="W365" s="16"/>
      <c r="X365" s="16"/>
      <c r="Y365" s="16"/>
      <c r="Z365" s="16"/>
      <c r="AA365" s="16"/>
      <c r="AB365" s="16"/>
      <c r="AC365" s="16"/>
      <c r="AD365" s="16"/>
      <c r="AE365" s="16"/>
      <c r="AF365" s="16"/>
      <c r="AG365" s="16"/>
      <c r="AH365" s="16"/>
      <c r="AI365" s="16"/>
      <c r="AJ365" s="16"/>
      <c r="AK365" s="16"/>
      <c r="AL365" s="16"/>
      <c r="AM365" s="16"/>
      <c r="AN365" s="16"/>
      <c r="AO365" s="16"/>
      <c r="AP365" s="16"/>
      <c r="AQ365" s="16"/>
      <c r="AR365" s="16"/>
      <c r="AS365" s="16"/>
      <c r="AT365" s="16"/>
      <c r="AU365" s="16"/>
      <c r="AV365" s="16"/>
      <c r="AW365" s="16"/>
      <c r="AX365" s="16"/>
      <c r="AY365" s="16"/>
    </row>
    <row r="366">
      <c r="A366" s="16"/>
      <c r="B366" s="16"/>
      <c r="C366" s="16"/>
      <c r="D366" s="16"/>
      <c r="E366" s="16"/>
      <c r="F366" s="22"/>
      <c r="G366" s="20"/>
      <c r="H366" s="16"/>
      <c r="I366" s="16"/>
      <c r="J366" s="16"/>
      <c r="K366" s="16"/>
      <c r="L366" s="16"/>
      <c r="M366" s="20"/>
      <c r="N366" s="20"/>
      <c r="O366" s="16"/>
      <c r="P366" s="16"/>
      <c r="Q366" s="16"/>
      <c r="R366" s="16"/>
      <c r="S366" s="16"/>
      <c r="T366" s="16"/>
      <c r="U366" s="16"/>
      <c r="V366" s="16"/>
      <c r="W366" s="16"/>
      <c r="X366" s="16"/>
      <c r="Y366" s="16"/>
      <c r="Z366" s="16"/>
      <c r="AA366" s="16"/>
      <c r="AB366" s="16"/>
      <c r="AC366" s="16"/>
      <c r="AD366" s="16"/>
      <c r="AE366" s="16"/>
      <c r="AF366" s="16"/>
      <c r="AG366" s="16"/>
      <c r="AH366" s="16"/>
      <c r="AI366" s="16"/>
      <c r="AJ366" s="16"/>
      <c r="AK366" s="16"/>
      <c r="AL366" s="16"/>
      <c r="AM366" s="16"/>
      <c r="AN366" s="16"/>
      <c r="AO366" s="16"/>
      <c r="AP366" s="16"/>
      <c r="AQ366" s="16"/>
      <c r="AR366" s="16"/>
      <c r="AS366" s="16"/>
      <c r="AT366" s="16"/>
      <c r="AU366" s="16"/>
      <c r="AV366" s="16"/>
      <c r="AW366" s="16"/>
      <c r="AX366" s="16"/>
      <c r="AY366" s="16"/>
    </row>
    <row r="367">
      <c r="A367" s="16"/>
      <c r="B367" s="16"/>
      <c r="C367" s="16"/>
      <c r="D367" s="16"/>
      <c r="E367" s="16"/>
      <c r="F367" s="22"/>
      <c r="G367" s="20"/>
      <c r="H367" s="16"/>
      <c r="I367" s="16"/>
      <c r="J367" s="16"/>
      <c r="K367" s="16"/>
      <c r="L367" s="16"/>
      <c r="M367" s="20"/>
      <c r="N367" s="20"/>
      <c r="O367" s="16"/>
      <c r="P367" s="16"/>
      <c r="Q367" s="16"/>
      <c r="R367" s="16"/>
      <c r="S367" s="16"/>
      <c r="T367" s="16"/>
      <c r="U367" s="16"/>
      <c r="V367" s="16"/>
      <c r="W367" s="16"/>
      <c r="X367" s="16"/>
      <c r="Y367" s="16"/>
      <c r="Z367" s="16"/>
      <c r="AA367" s="16"/>
      <c r="AB367" s="16"/>
      <c r="AC367" s="16"/>
      <c r="AD367" s="16"/>
      <c r="AE367" s="16"/>
      <c r="AF367" s="16"/>
      <c r="AG367" s="16"/>
      <c r="AH367" s="16"/>
      <c r="AI367" s="16"/>
      <c r="AJ367" s="16"/>
      <c r="AK367" s="16"/>
      <c r="AL367" s="16"/>
      <c r="AM367" s="16"/>
      <c r="AN367" s="16"/>
      <c r="AO367" s="16"/>
      <c r="AP367" s="16"/>
      <c r="AQ367" s="16"/>
      <c r="AR367" s="16"/>
      <c r="AS367" s="16"/>
      <c r="AT367" s="16"/>
      <c r="AU367" s="16"/>
      <c r="AV367" s="16"/>
      <c r="AW367" s="16"/>
      <c r="AX367" s="16"/>
      <c r="AY367" s="16"/>
    </row>
    <row r="368">
      <c r="A368" s="16"/>
      <c r="B368" s="16"/>
      <c r="C368" s="16"/>
      <c r="D368" s="16"/>
      <c r="E368" s="16"/>
      <c r="F368" s="22"/>
      <c r="G368" s="20"/>
      <c r="H368" s="16"/>
      <c r="I368" s="16"/>
      <c r="J368" s="16"/>
      <c r="K368" s="16"/>
      <c r="L368" s="16"/>
      <c r="M368" s="20"/>
      <c r="N368" s="20"/>
      <c r="O368" s="16"/>
      <c r="P368" s="16"/>
      <c r="Q368" s="16"/>
      <c r="R368" s="16"/>
      <c r="S368" s="16"/>
      <c r="T368" s="16"/>
      <c r="U368" s="16"/>
      <c r="V368" s="16"/>
      <c r="W368" s="16"/>
      <c r="X368" s="16"/>
      <c r="Y368" s="16"/>
      <c r="Z368" s="16"/>
      <c r="AA368" s="16"/>
      <c r="AB368" s="16"/>
      <c r="AC368" s="16"/>
      <c r="AD368" s="16"/>
      <c r="AE368" s="16"/>
      <c r="AF368" s="16"/>
      <c r="AG368" s="16"/>
      <c r="AH368" s="16"/>
      <c r="AI368" s="16"/>
      <c r="AJ368" s="16"/>
      <c r="AK368" s="16"/>
      <c r="AL368" s="16"/>
      <c r="AM368" s="16"/>
      <c r="AN368" s="16"/>
      <c r="AO368" s="16"/>
      <c r="AP368" s="16"/>
      <c r="AQ368" s="16"/>
      <c r="AR368" s="16"/>
      <c r="AS368" s="16"/>
      <c r="AT368" s="16"/>
      <c r="AU368" s="16"/>
      <c r="AV368" s="16"/>
      <c r="AW368" s="16"/>
      <c r="AX368" s="16"/>
      <c r="AY368" s="16"/>
    </row>
    <row r="369">
      <c r="A369" s="16"/>
      <c r="B369" s="16"/>
      <c r="C369" s="16"/>
      <c r="D369" s="16"/>
      <c r="E369" s="16"/>
      <c r="F369" s="22"/>
      <c r="G369" s="20"/>
      <c r="H369" s="16"/>
      <c r="I369" s="16"/>
      <c r="J369" s="16"/>
      <c r="K369" s="16"/>
      <c r="L369" s="16"/>
      <c r="M369" s="20"/>
      <c r="N369" s="20"/>
      <c r="O369" s="16"/>
      <c r="P369" s="16"/>
      <c r="Q369" s="16"/>
      <c r="R369" s="16"/>
      <c r="S369" s="16"/>
      <c r="T369" s="16"/>
      <c r="U369" s="16"/>
      <c r="V369" s="16"/>
      <c r="W369" s="16"/>
      <c r="X369" s="16"/>
      <c r="Y369" s="16"/>
      <c r="Z369" s="16"/>
      <c r="AA369" s="16"/>
      <c r="AB369" s="16"/>
      <c r="AC369" s="16"/>
      <c r="AD369" s="16"/>
      <c r="AE369" s="16"/>
      <c r="AF369" s="16"/>
      <c r="AG369" s="16"/>
      <c r="AH369" s="16"/>
      <c r="AI369" s="16"/>
      <c r="AJ369" s="16"/>
      <c r="AK369" s="16"/>
      <c r="AL369" s="16"/>
      <c r="AM369" s="16"/>
      <c r="AN369" s="16"/>
      <c r="AO369" s="16"/>
      <c r="AP369" s="16"/>
      <c r="AQ369" s="16"/>
      <c r="AR369" s="16"/>
      <c r="AS369" s="16"/>
      <c r="AT369" s="16"/>
      <c r="AU369" s="16"/>
      <c r="AV369" s="16"/>
      <c r="AW369" s="16"/>
      <c r="AX369" s="16"/>
      <c r="AY369" s="16"/>
    </row>
    <row r="370">
      <c r="A370" s="16"/>
      <c r="B370" s="16"/>
      <c r="C370" s="16"/>
      <c r="D370" s="16"/>
      <c r="E370" s="16"/>
      <c r="F370" s="16"/>
      <c r="G370" s="20"/>
      <c r="H370" s="16"/>
      <c r="I370" s="16"/>
      <c r="J370" s="16"/>
      <c r="K370" s="16"/>
      <c r="L370" s="16"/>
      <c r="M370" s="20"/>
      <c r="N370" s="20"/>
      <c r="O370" s="16"/>
      <c r="P370" s="16"/>
      <c r="Q370" s="16"/>
      <c r="R370" s="16"/>
      <c r="S370" s="16"/>
      <c r="T370" s="16"/>
      <c r="U370" s="16"/>
      <c r="V370" s="16"/>
      <c r="W370" s="16"/>
      <c r="X370" s="16"/>
      <c r="Y370" s="16"/>
      <c r="Z370" s="16"/>
      <c r="AA370" s="16"/>
      <c r="AB370" s="16"/>
      <c r="AC370" s="16"/>
      <c r="AD370" s="16"/>
      <c r="AE370" s="16"/>
      <c r="AF370" s="16"/>
      <c r="AG370" s="16"/>
      <c r="AH370" s="16"/>
      <c r="AI370" s="16"/>
      <c r="AJ370" s="16"/>
      <c r="AK370" s="16"/>
      <c r="AL370" s="16"/>
      <c r="AM370" s="16"/>
      <c r="AN370" s="16"/>
      <c r="AO370" s="16"/>
      <c r="AP370" s="16"/>
      <c r="AQ370" s="16"/>
      <c r="AR370" s="16"/>
      <c r="AS370" s="16"/>
      <c r="AT370" s="16"/>
      <c r="AU370" s="16"/>
      <c r="AV370" s="16"/>
      <c r="AW370" s="16"/>
      <c r="AX370" s="16"/>
      <c r="AY370" s="16"/>
    </row>
    <row r="371">
      <c r="A371" s="16"/>
      <c r="B371" s="16"/>
      <c r="C371" s="16"/>
      <c r="D371" s="16"/>
      <c r="E371" s="16"/>
      <c r="F371" s="16"/>
      <c r="G371" s="20"/>
      <c r="H371" s="16"/>
      <c r="I371" s="16"/>
      <c r="J371" s="16"/>
      <c r="K371" s="16"/>
      <c r="L371" s="16"/>
      <c r="M371" s="20"/>
      <c r="N371" s="20"/>
      <c r="O371" s="16"/>
      <c r="P371" s="16"/>
      <c r="Q371" s="16"/>
      <c r="R371" s="16"/>
      <c r="S371" s="16"/>
      <c r="T371" s="16"/>
      <c r="U371" s="16"/>
      <c r="V371" s="16"/>
      <c r="W371" s="16"/>
      <c r="X371" s="16"/>
      <c r="Y371" s="16"/>
      <c r="Z371" s="16"/>
      <c r="AA371" s="16"/>
      <c r="AB371" s="16"/>
      <c r="AC371" s="16"/>
      <c r="AD371" s="16"/>
      <c r="AE371" s="16"/>
      <c r="AF371" s="16"/>
      <c r="AG371" s="16"/>
      <c r="AH371" s="16"/>
      <c r="AI371" s="16"/>
      <c r="AJ371" s="16"/>
      <c r="AK371" s="16"/>
      <c r="AL371" s="16"/>
      <c r="AM371" s="16"/>
      <c r="AN371" s="16"/>
      <c r="AO371" s="16"/>
      <c r="AP371" s="16"/>
      <c r="AQ371" s="16"/>
      <c r="AR371" s="16"/>
      <c r="AS371" s="16"/>
      <c r="AT371" s="16"/>
      <c r="AU371" s="16"/>
      <c r="AV371" s="16"/>
      <c r="AW371" s="16"/>
      <c r="AX371" s="16"/>
      <c r="AY371" s="16"/>
    </row>
    <row r="372">
      <c r="A372" s="16"/>
      <c r="B372" s="16"/>
      <c r="C372" s="16"/>
      <c r="D372" s="16"/>
      <c r="E372" s="16"/>
      <c r="F372" s="16"/>
      <c r="G372" s="20"/>
      <c r="H372" s="16"/>
      <c r="I372" s="16"/>
      <c r="J372" s="16"/>
      <c r="K372" s="16"/>
      <c r="L372" s="16"/>
      <c r="M372" s="20"/>
      <c r="N372" s="20"/>
      <c r="O372" s="16"/>
      <c r="P372" s="16"/>
      <c r="Q372" s="16"/>
      <c r="R372" s="16"/>
      <c r="S372" s="16"/>
      <c r="T372" s="16"/>
      <c r="U372" s="16"/>
      <c r="V372" s="16"/>
      <c r="W372" s="16"/>
      <c r="X372" s="16"/>
      <c r="Y372" s="16"/>
      <c r="Z372" s="16"/>
      <c r="AA372" s="16"/>
      <c r="AB372" s="16"/>
      <c r="AC372" s="16"/>
      <c r="AD372" s="16"/>
      <c r="AE372" s="16"/>
      <c r="AF372" s="16"/>
      <c r="AG372" s="16"/>
      <c r="AH372" s="16"/>
      <c r="AI372" s="16"/>
      <c r="AJ372" s="16"/>
      <c r="AK372" s="16"/>
      <c r="AL372" s="16"/>
      <c r="AM372" s="16"/>
      <c r="AN372" s="16"/>
      <c r="AO372" s="16"/>
      <c r="AP372" s="16"/>
      <c r="AQ372" s="16"/>
      <c r="AR372" s="16"/>
      <c r="AS372" s="16"/>
      <c r="AT372" s="16"/>
      <c r="AU372" s="16"/>
      <c r="AV372" s="16"/>
      <c r="AW372" s="16"/>
      <c r="AX372" s="16"/>
      <c r="AY372" s="16"/>
    </row>
    <row r="373">
      <c r="A373" s="16"/>
      <c r="B373" s="16"/>
      <c r="C373" s="16"/>
      <c r="D373" s="16"/>
      <c r="E373" s="16"/>
      <c r="F373" s="16"/>
      <c r="G373" s="20"/>
      <c r="H373" s="16"/>
      <c r="I373" s="16"/>
      <c r="J373" s="16"/>
      <c r="K373" s="16"/>
      <c r="L373" s="16"/>
      <c r="M373" s="20"/>
      <c r="N373" s="20"/>
      <c r="O373" s="16"/>
      <c r="P373" s="16"/>
      <c r="Q373" s="16"/>
      <c r="R373" s="16"/>
      <c r="S373" s="16"/>
      <c r="T373" s="16"/>
      <c r="U373" s="16"/>
      <c r="V373" s="16"/>
      <c r="W373" s="16"/>
      <c r="X373" s="16"/>
      <c r="Y373" s="16"/>
      <c r="Z373" s="16"/>
      <c r="AA373" s="16"/>
      <c r="AB373" s="16"/>
      <c r="AC373" s="16"/>
      <c r="AD373" s="16"/>
      <c r="AE373" s="16"/>
      <c r="AF373" s="16"/>
      <c r="AG373" s="16"/>
      <c r="AH373" s="16"/>
      <c r="AI373" s="16"/>
      <c r="AJ373" s="16"/>
      <c r="AK373" s="16"/>
      <c r="AL373" s="16"/>
      <c r="AM373" s="16"/>
      <c r="AN373" s="16"/>
      <c r="AO373" s="16"/>
      <c r="AP373" s="16"/>
      <c r="AQ373" s="16"/>
      <c r="AR373" s="16"/>
      <c r="AS373" s="16"/>
      <c r="AT373" s="16"/>
      <c r="AU373" s="16"/>
      <c r="AV373" s="16"/>
      <c r="AW373" s="16"/>
      <c r="AX373" s="16"/>
      <c r="AY373" s="16"/>
    </row>
    <row r="374">
      <c r="A374" s="16"/>
      <c r="B374" s="16"/>
      <c r="C374" s="16"/>
      <c r="D374" s="16"/>
      <c r="E374" s="16"/>
      <c r="F374" s="16"/>
      <c r="G374" s="20"/>
      <c r="H374" s="16"/>
      <c r="I374" s="16"/>
      <c r="J374" s="16"/>
      <c r="K374" s="16"/>
      <c r="L374" s="16"/>
      <c r="M374" s="20"/>
      <c r="N374" s="20"/>
      <c r="O374" s="16"/>
      <c r="P374" s="16"/>
      <c r="Q374" s="16"/>
      <c r="R374" s="16"/>
      <c r="S374" s="16"/>
      <c r="T374" s="16"/>
      <c r="U374" s="16"/>
      <c r="V374" s="16"/>
      <c r="W374" s="16"/>
      <c r="X374" s="16"/>
      <c r="Y374" s="16"/>
      <c r="Z374" s="16"/>
      <c r="AA374" s="16"/>
      <c r="AB374" s="16"/>
      <c r="AC374" s="16"/>
      <c r="AD374" s="16"/>
      <c r="AE374" s="16"/>
      <c r="AF374" s="16"/>
      <c r="AG374" s="16"/>
      <c r="AH374" s="16"/>
      <c r="AI374" s="16"/>
      <c r="AJ374" s="16"/>
      <c r="AK374" s="16"/>
      <c r="AL374" s="16"/>
      <c r="AM374" s="16"/>
      <c r="AN374" s="16"/>
      <c r="AO374" s="16"/>
      <c r="AP374" s="16"/>
      <c r="AQ374" s="16"/>
      <c r="AR374" s="16"/>
      <c r="AS374" s="16"/>
      <c r="AT374" s="16"/>
      <c r="AU374" s="16"/>
      <c r="AV374" s="16"/>
      <c r="AW374" s="16"/>
      <c r="AX374" s="16"/>
      <c r="AY374" s="16"/>
    </row>
    <row r="375">
      <c r="A375" s="16"/>
      <c r="B375" s="16"/>
      <c r="C375" s="16"/>
      <c r="D375" s="16"/>
      <c r="E375" s="16"/>
      <c r="F375" s="16"/>
      <c r="G375" s="20"/>
      <c r="H375" s="16"/>
      <c r="I375" s="16"/>
      <c r="J375" s="16"/>
      <c r="K375" s="16"/>
      <c r="L375" s="16"/>
      <c r="M375" s="20"/>
      <c r="N375" s="20"/>
      <c r="O375" s="16"/>
      <c r="P375" s="16"/>
      <c r="Q375" s="16"/>
      <c r="R375" s="16"/>
      <c r="S375" s="16"/>
      <c r="T375" s="16"/>
      <c r="U375" s="16"/>
      <c r="V375" s="16"/>
      <c r="W375" s="16"/>
      <c r="X375" s="16"/>
      <c r="Y375" s="16"/>
      <c r="Z375" s="16"/>
      <c r="AA375" s="16"/>
      <c r="AB375" s="16"/>
      <c r="AC375" s="16"/>
      <c r="AD375" s="16"/>
      <c r="AE375" s="16"/>
      <c r="AF375" s="16"/>
      <c r="AG375" s="16"/>
      <c r="AH375" s="16"/>
      <c r="AI375" s="16"/>
      <c r="AJ375" s="16"/>
      <c r="AK375" s="16"/>
      <c r="AL375" s="16"/>
      <c r="AM375" s="16"/>
      <c r="AN375" s="16"/>
      <c r="AO375" s="16"/>
      <c r="AP375" s="16"/>
      <c r="AQ375" s="16"/>
      <c r="AR375" s="16"/>
      <c r="AS375" s="16"/>
      <c r="AT375" s="16"/>
      <c r="AU375" s="16"/>
      <c r="AV375" s="16"/>
      <c r="AW375" s="16"/>
      <c r="AX375" s="16"/>
      <c r="AY375" s="16"/>
    </row>
    <row r="376">
      <c r="A376" s="16"/>
      <c r="B376" s="16"/>
      <c r="C376" s="16"/>
      <c r="D376" s="16"/>
      <c r="E376" s="16"/>
      <c r="F376" s="16"/>
      <c r="G376" s="20"/>
      <c r="H376" s="16"/>
      <c r="I376" s="16"/>
      <c r="J376" s="16"/>
      <c r="K376" s="16"/>
      <c r="L376" s="16"/>
      <c r="M376" s="20"/>
      <c r="N376" s="20"/>
      <c r="O376" s="16"/>
      <c r="P376" s="16"/>
      <c r="Q376" s="16"/>
      <c r="R376" s="16"/>
      <c r="S376" s="16"/>
      <c r="T376" s="16"/>
      <c r="U376" s="16"/>
      <c r="V376" s="16"/>
      <c r="W376" s="16"/>
      <c r="X376" s="16"/>
      <c r="Y376" s="16"/>
      <c r="Z376" s="16"/>
      <c r="AA376" s="16"/>
      <c r="AB376" s="16"/>
      <c r="AC376" s="16"/>
      <c r="AD376" s="16"/>
      <c r="AE376" s="16"/>
      <c r="AF376" s="16"/>
      <c r="AG376" s="16"/>
      <c r="AH376" s="16"/>
      <c r="AI376" s="16"/>
      <c r="AJ376" s="16"/>
      <c r="AK376" s="16"/>
      <c r="AL376" s="16"/>
      <c r="AM376" s="16"/>
      <c r="AN376" s="16"/>
      <c r="AO376" s="16"/>
      <c r="AP376" s="16"/>
      <c r="AQ376" s="16"/>
      <c r="AR376" s="16"/>
      <c r="AS376" s="16"/>
      <c r="AT376" s="16"/>
      <c r="AU376" s="16"/>
      <c r="AV376" s="16"/>
      <c r="AW376" s="16"/>
      <c r="AX376" s="16"/>
      <c r="AY376" s="16"/>
    </row>
    <row r="377">
      <c r="A377" s="16"/>
      <c r="B377" s="16"/>
      <c r="C377" s="16"/>
      <c r="D377" s="16"/>
      <c r="E377" s="16"/>
      <c r="F377" s="16"/>
      <c r="G377" s="20"/>
      <c r="H377" s="16"/>
      <c r="I377" s="16"/>
      <c r="J377" s="16"/>
      <c r="K377" s="16"/>
      <c r="L377" s="16"/>
      <c r="M377" s="20"/>
      <c r="N377" s="20"/>
      <c r="O377" s="16"/>
      <c r="P377" s="16"/>
      <c r="Q377" s="16"/>
      <c r="R377" s="16"/>
      <c r="S377" s="16"/>
      <c r="T377" s="16"/>
      <c r="U377" s="16"/>
      <c r="V377" s="16"/>
      <c r="W377" s="16"/>
      <c r="X377" s="16"/>
      <c r="Y377" s="16"/>
      <c r="Z377" s="16"/>
      <c r="AA377" s="16"/>
      <c r="AB377" s="16"/>
      <c r="AC377" s="16"/>
      <c r="AD377" s="16"/>
      <c r="AE377" s="16"/>
      <c r="AF377" s="16"/>
      <c r="AG377" s="16"/>
      <c r="AH377" s="16"/>
      <c r="AI377" s="16"/>
      <c r="AJ377" s="16"/>
      <c r="AK377" s="16"/>
      <c r="AL377" s="16"/>
      <c r="AM377" s="16"/>
      <c r="AN377" s="16"/>
      <c r="AO377" s="16"/>
      <c r="AP377" s="16"/>
      <c r="AQ377" s="16"/>
      <c r="AR377" s="16"/>
      <c r="AS377" s="16"/>
      <c r="AT377" s="16"/>
      <c r="AU377" s="16"/>
      <c r="AV377" s="16"/>
      <c r="AW377" s="16"/>
      <c r="AX377" s="16"/>
      <c r="AY377" s="16"/>
    </row>
    <row r="378">
      <c r="A378" s="16"/>
      <c r="B378" s="16"/>
      <c r="C378" s="16"/>
      <c r="D378" s="16"/>
      <c r="E378" s="16"/>
      <c r="F378" s="16"/>
      <c r="G378" s="20"/>
      <c r="H378" s="16"/>
      <c r="I378" s="16"/>
      <c r="J378" s="16"/>
      <c r="K378" s="16"/>
      <c r="L378" s="16"/>
      <c r="M378" s="20"/>
      <c r="N378" s="20"/>
      <c r="O378" s="16"/>
      <c r="P378" s="16"/>
      <c r="Q378" s="16"/>
      <c r="R378" s="16"/>
      <c r="S378" s="16"/>
      <c r="T378" s="16"/>
      <c r="U378" s="16"/>
      <c r="V378" s="16"/>
      <c r="W378" s="16"/>
      <c r="X378" s="16"/>
      <c r="Y378" s="16"/>
      <c r="Z378" s="16"/>
      <c r="AA378" s="16"/>
      <c r="AB378" s="16"/>
      <c r="AC378" s="16"/>
      <c r="AD378" s="16"/>
      <c r="AE378" s="16"/>
      <c r="AF378" s="16"/>
      <c r="AG378" s="16"/>
      <c r="AH378" s="16"/>
      <c r="AI378" s="16"/>
      <c r="AJ378" s="16"/>
      <c r="AK378" s="16"/>
      <c r="AL378" s="16"/>
      <c r="AM378" s="16"/>
      <c r="AN378" s="16"/>
      <c r="AO378" s="16"/>
      <c r="AP378" s="16"/>
      <c r="AQ378" s="16"/>
      <c r="AR378" s="16"/>
      <c r="AS378" s="16"/>
      <c r="AT378" s="16"/>
      <c r="AU378" s="16"/>
      <c r="AV378" s="16"/>
      <c r="AW378" s="16"/>
      <c r="AX378" s="16"/>
      <c r="AY378" s="16"/>
    </row>
    <row r="379">
      <c r="A379" s="16"/>
      <c r="B379" s="16"/>
      <c r="C379" s="16"/>
      <c r="D379" s="16"/>
      <c r="E379" s="16"/>
      <c r="F379" s="16"/>
      <c r="G379" s="20"/>
      <c r="H379" s="16"/>
      <c r="I379" s="16"/>
      <c r="J379" s="16"/>
      <c r="K379" s="16"/>
      <c r="L379" s="16"/>
      <c r="M379" s="20"/>
      <c r="N379" s="20"/>
      <c r="O379" s="16"/>
      <c r="P379" s="16"/>
      <c r="Q379" s="16"/>
      <c r="R379" s="16"/>
      <c r="S379" s="16"/>
      <c r="T379" s="16"/>
      <c r="U379" s="16"/>
      <c r="V379" s="16"/>
      <c r="W379" s="16"/>
      <c r="X379" s="16"/>
      <c r="Y379" s="16"/>
      <c r="Z379" s="16"/>
      <c r="AA379" s="16"/>
      <c r="AB379" s="16"/>
      <c r="AC379" s="16"/>
      <c r="AD379" s="16"/>
      <c r="AE379" s="16"/>
      <c r="AF379" s="16"/>
      <c r="AG379" s="16"/>
      <c r="AH379" s="16"/>
      <c r="AI379" s="16"/>
      <c r="AJ379" s="16"/>
      <c r="AK379" s="16"/>
      <c r="AL379" s="16"/>
      <c r="AM379" s="16"/>
      <c r="AN379" s="16"/>
      <c r="AO379" s="16"/>
      <c r="AP379" s="16"/>
      <c r="AQ379" s="16"/>
      <c r="AR379" s="16"/>
      <c r="AS379" s="16"/>
      <c r="AT379" s="16"/>
      <c r="AU379" s="16"/>
      <c r="AV379" s="16"/>
      <c r="AW379" s="16"/>
      <c r="AX379" s="16"/>
      <c r="AY379" s="16"/>
    </row>
    <row r="380">
      <c r="A380" s="16"/>
      <c r="B380" s="16"/>
      <c r="C380" s="16"/>
      <c r="D380" s="16"/>
      <c r="E380" s="16"/>
      <c r="F380" s="16"/>
      <c r="G380" s="20"/>
      <c r="H380" s="16"/>
      <c r="I380" s="16"/>
      <c r="J380" s="16"/>
      <c r="K380" s="16"/>
      <c r="L380" s="16"/>
      <c r="M380" s="20"/>
      <c r="N380" s="20"/>
      <c r="O380" s="16"/>
      <c r="P380" s="16"/>
      <c r="Q380" s="16"/>
      <c r="R380" s="16"/>
      <c r="S380" s="16"/>
      <c r="T380" s="16"/>
      <c r="U380" s="16"/>
      <c r="V380" s="16"/>
      <c r="W380" s="16"/>
      <c r="X380" s="16"/>
      <c r="Y380" s="16"/>
      <c r="Z380" s="16"/>
      <c r="AA380" s="16"/>
      <c r="AB380" s="16"/>
      <c r="AC380" s="16"/>
      <c r="AD380" s="16"/>
      <c r="AE380" s="16"/>
      <c r="AF380" s="16"/>
      <c r="AG380" s="16"/>
      <c r="AH380" s="16"/>
      <c r="AI380" s="16"/>
      <c r="AJ380" s="16"/>
      <c r="AK380" s="16"/>
      <c r="AL380" s="16"/>
      <c r="AM380" s="16"/>
      <c r="AN380" s="16"/>
      <c r="AO380" s="16"/>
      <c r="AP380" s="16"/>
      <c r="AQ380" s="16"/>
      <c r="AR380" s="16"/>
      <c r="AS380" s="16"/>
      <c r="AT380" s="16"/>
      <c r="AU380" s="16"/>
      <c r="AV380" s="16"/>
      <c r="AW380" s="16"/>
      <c r="AX380" s="16"/>
      <c r="AY380" s="16"/>
    </row>
    <row r="381">
      <c r="A381" s="16"/>
      <c r="B381" s="16"/>
      <c r="C381" s="16"/>
      <c r="D381" s="16"/>
      <c r="E381" s="16"/>
      <c r="F381" s="16"/>
      <c r="G381" s="20"/>
      <c r="H381" s="16"/>
      <c r="I381" s="16"/>
      <c r="J381" s="16"/>
      <c r="K381" s="16"/>
      <c r="L381" s="16"/>
      <c r="M381" s="20"/>
      <c r="N381" s="20"/>
      <c r="O381" s="16"/>
      <c r="P381" s="16"/>
      <c r="Q381" s="16"/>
      <c r="R381" s="16"/>
      <c r="S381" s="16"/>
      <c r="T381" s="16"/>
      <c r="U381" s="16"/>
      <c r="V381" s="16"/>
      <c r="W381" s="16"/>
      <c r="X381" s="16"/>
      <c r="Y381" s="16"/>
      <c r="Z381" s="16"/>
      <c r="AA381" s="16"/>
      <c r="AB381" s="16"/>
      <c r="AC381" s="16"/>
      <c r="AD381" s="16"/>
      <c r="AE381" s="16"/>
      <c r="AF381" s="16"/>
      <c r="AG381" s="16"/>
      <c r="AH381" s="16"/>
      <c r="AI381" s="16"/>
      <c r="AJ381" s="16"/>
      <c r="AK381" s="16"/>
      <c r="AL381" s="16"/>
      <c r="AM381" s="16"/>
      <c r="AN381" s="16"/>
      <c r="AO381" s="16"/>
      <c r="AP381" s="16"/>
      <c r="AQ381" s="16"/>
      <c r="AR381" s="16"/>
      <c r="AS381" s="16"/>
      <c r="AT381" s="16"/>
      <c r="AU381" s="16"/>
      <c r="AV381" s="16"/>
      <c r="AW381" s="16"/>
      <c r="AX381" s="16"/>
      <c r="AY381" s="16"/>
    </row>
    <row r="382">
      <c r="A382" s="16"/>
      <c r="B382" s="16"/>
      <c r="C382" s="16"/>
      <c r="D382" s="16"/>
      <c r="E382" s="16"/>
      <c r="F382" s="16"/>
      <c r="G382" s="20"/>
      <c r="H382" s="16"/>
      <c r="I382" s="16"/>
      <c r="J382" s="16"/>
      <c r="K382" s="16"/>
      <c r="L382" s="16"/>
      <c r="M382" s="20"/>
      <c r="N382" s="20"/>
      <c r="O382" s="16"/>
      <c r="P382" s="16"/>
      <c r="Q382" s="16"/>
      <c r="R382" s="16"/>
      <c r="S382" s="16"/>
      <c r="T382" s="16"/>
      <c r="U382" s="16"/>
      <c r="V382" s="16"/>
      <c r="W382" s="16"/>
      <c r="X382" s="16"/>
      <c r="Y382" s="16"/>
      <c r="Z382" s="16"/>
      <c r="AA382" s="16"/>
      <c r="AB382" s="16"/>
      <c r="AC382" s="16"/>
      <c r="AD382" s="16"/>
      <c r="AE382" s="16"/>
      <c r="AF382" s="16"/>
      <c r="AG382" s="16"/>
      <c r="AH382" s="16"/>
      <c r="AI382" s="16"/>
      <c r="AJ382" s="16"/>
      <c r="AK382" s="16"/>
      <c r="AL382" s="16"/>
      <c r="AM382" s="16"/>
      <c r="AN382" s="16"/>
      <c r="AO382" s="16"/>
      <c r="AP382" s="16"/>
      <c r="AQ382" s="16"/>
      <c r="AR382" s="16"/>
      <c r="AS382" s="16"/>
      <c r="AT382" s="16"/>
      <c r="AU382" s="16"/>
      <c r="AV382" s="16"/>
      <c r="AW382" s="16"/>
      <c r="AX382" s="16"/>
      <c r="AY382" s="16"/>
    </row>
    <row r="383">
      <c r="A383" s="16"/>
      <c r="B383" s="16"/>
      <c r="C383" s="16"/>
      <c r="D383" s="16"/>
      <c r="E383" s="16"/>
      <c r="F383" s="16"/>
      <c r="G383" s="20"/>
      <c r="H383" s="16"/>
      <c r="I383" s="16"/>
      <c r="J383" s="16"/>
      <c r="K383" s="16"/>
      <c r="L383" s="16"/>
      <c r="M383" s="20"/>
      <c r="N383" s="20"/>
      <c r="O383" s="16"/>
      <c r="P383" s="16"/>
      <c r="Q383" s="16"/>
      <c r="R383" s="16"/>
      <c r="S383" s="16"/>
      <c r="T383" s="16"/>
      <c r="U383" s="16"/>
      <c r="V383" s="16"/>
      <c r="W383" s="16"/>
      <c r="X383" s="16"/>
      <c r="Y383" s="16"/>
      <c r="Z383" s="16"/>
      <c r="AA383" s="16"/>
      <c r="AB383" s="16"/>
      <c r="AC383" s="16"/>
      <c r="AD383" s="16"/>
      <c r="AE383" s="16"/>
      <c r="AF383" s="16"/>
      <c r="AG383" s="16"/>
      <c r="AH383" s="16"/>
      <c r="AI383" s="16"/>
      <c r="AJ383" s="16"/>
      <c r="AK383" s="16"/>
      <c r="AL383" s="16"/>
      <c r="AM383" s="16"/>
      <c r="AN383" s="16"/>
      <c r="AO383" s="16"/>
      <c r="AP383" s="16"/>
      <c r="AQ383" s="16"/>
      <c r="AR383" s="16"/>
      <c r="AS383" s="16"/>
      <c r="AT383" s="16"/>
      <c r="AU383" s="16"/>
      <c r="AV383" s="16"/>
      <c r="AW383" s="16"/>
      <c r="AX383" s="16"/>
      <c r="AY383" s="16"/>
    </row>
    <row r="384">
      <c r="A384" s="16"/>
      <c r="B384" s="16"/>
      <c r="C384" s="16"/>
      <c r="D384" s="16"/>
      <c r="E384" s="16"/>
      <c r="F384" s="16"/>
      <c r="G384" s="20"/>
      <c r="H384" s="16"/>
      <c r="I384" s="16"/>
      <c r="J384" s="16"/>
      <c r="K384" s="16"/>
      <c r="L384" s="16"/>
      <c r="M384" s="20"/>
      <c r="N384" s="20"/>
      <c r="O384" s="16"/>
      <c r="P384" s="16"/>
      <c r="Q384" s="16"/>
      <c r="R384" s="16"/>
      <c r="S384" s="16"/>
      <c r="T384" s="16"/>
      <c r="U384" s="16"/>
      <c r="V384" s="16"/>
      <c r="W384" s="16"/>
      <c r="X384" s="16"/>
      <c r="Y384" s="16"/>
      <c r="Z384" s="16"/>
      <c r="AA384" s="16"/>
      <c r="AB384" s="16"/>
      <c r="AC384" s="16"/>
      <c r="AD384" s="16"/>
      <c r="AE384" s="16"/>
      <c r="AF384" s="16"/>
      <c r="AG384" s="16"/>
      <c r="AH384" s="16"/>
      <c r="AI384" s="16"/>
      <c r="AJ384" s="16"/>
      <c r="AK384" s="16"/>
      <c r="AL384" s="16"/>
      <c r="AM384" s="16"/>
      <c r="AN384" s="16"/>
      <c r="AO384" s="16"/>
      <c r="AP384" s="16"/>
      <c r="AQ384" s="16"/>
      <c r="AR384" s="16"/>
      <c r="AS384" s="16"/>
      <c r="AT384" s="16"/>
      <c r="AU384" s="16"/>
      <c r="AV384" s="16"/>
      <c r="AW384" s="16"/>
      <c r="AX384" s="16"/>
      <c r="AY384" s="16"/>
    </row>
    <row r="385">
      <c r="A385" s="16"/>
      <c r="B385" s="16"/>
      <c r="C385" s="16"/>
      <c r="D385" s="16"/>
      <c r="E385" s="16"/>
      <c r="F385" s="16"/>
      <c r="G385" s="20"/>
      <c r="H385" s="16"/>
      <c r="I385" s="16"/>
      <c r="J385" s="16"/>
      <c r="K385" s="16"/>
      <c r="L385" s="16"/>
      <c r="M385" s="20"/>
      <c r="N385" s="20"/>
      <c r="O385" s="16"/>
      <c r="P385" s="16"/>
      <c r="Q385" s="16"/>
      <c r="R385" s="16"/>
      <c r="S385" s="16"/>
      <c r="T385" s="16"/>
      <c r="U385" s="16"/>
      <c r="V385" s="16"/>
      <c r="W385" s="16"/>
      <c r="X385" s="16"/>
      <c r="Y385" s="16"/>
      <c r="Z385" s="16"/>
      <c r="AA385" s="16"/>
      <c r="AB385" s="16"/>
      <c r="AC385" s="16"/>
      <c r="AD385" s="16"/>
      <c r="AE385" s="16"/>
      <c r="AF385" s="16"/>
      <c r="AG385" s="16"/>
      <c r="AH385" s="16"/>
      <c r="AI385" s="16"/>
      <c r="AJ385" s="16"/>
      <c r="AK385" s="16"/>
      <c r="AL385" s="16"/>
      <c r="AM385" s="16"/>
      <c r="AN385" s="16"/>
      <c r="AO385" s="16"/>
      <c r="AP385" s="16"/>
      <c r="AQ385" s="16"/>
      <c r="AR385" s="16"/>
      <c r="AS385" s="16"/>
      <c r="AT385" s="16"/>
      <c r="AU385" s="16"/>
      <c r="AV385" s="16"/>
      <c r="AW385" s="16"/>
      <c r="AX385" s="16"/>
      <c r="AY385" s="16"/>
    </row>
    <row r="386">
      <c r="A386" s="16"/>
      <c r="B386" s="16"/>
      <c r="C386" s="16"/>
      <c r="D386" s="16"/>
      <c r="E386" s="16"/>
      <c r="F386" s="16"/>
      <c r="G386" s="20"/>
      <c r="H386" s="16"/>
      <c r="I386" s="16"/>
      <c r="J386" s="16"/>
      <c r="K386" s="16"/>
      <c r="L386" s="16"/>
      <c r="M386" s="20"/>
      <c r="N386" s="20"/>
      <c r="O386" s="16"/>
      <c r="P386" s="16"/>
      <c r="Q386" s="16"/>
      <c r="R386" s="16"/>
      <c r="S386" s="16"/>
      <c r="T386" s="16"/>
      <c r="U386" s="16"/>
      <c r="V386" s="16"/>
      <c r="W386" s="16"/>
      <c r="X386" s="16"/>
      <c r="Y386" s="16"/>
      <c r="Z386" s="16"/>
      <c r="AA386" s="16"/>
      <c r="AB386" s="16"/>
      <c r="AC386" s="16"/>
      <c r="AD386" s="16"/>
      <c r="AE386" s="16"/>
      <c r="AF386" s="16"/>
      <c r="AG386" s="16"/>
      <c r="AH386" s="16"/>
      <c r="AI386" s="16"/>
      <c r="AJ386" s="16"/>
      <c r="AK386" s="16"/>
      <c r="AL386" s="16"/>
      <c r="AM386" s="16"/>
      <c r="AN386" s="16"/>
      <c r="AO386" s="16"/>
      <c r="AP386" s="16"/>
      <c r="AQ386" s="16"/>
      <c r="AR386" s="16"/>
      <c r="AS386" s="16"/>
      <c r="AT386" s="16"/>
      <c r="AU386" s="16"/>
      <c r="AV386" s="16"/>
      <c r="AW386" s="16"/>
      <c r="AX386" s="16"/>
      <c r="AY386" s="16"/>
    </row>
    <row r="387">
      <c r="A387" s="16"/>
      <c r="B387" s="16"/>
      <c r="C387" s="16"/>
      <c r="D387" s="16"/>
      <c r="E387" s="16"/>
      <c r="F387" s="16"/>
      <c r="G387" s="20"/>
      <c r="H387" s="16"/>
      <c r="I387" s="16"/>
      <c r="J387" s="16"/>
      <c r="K387" s="16"/>
      <c r="L387" s="16"/>
      <c r="M387" s="20"/>
      <c r="N387" s="20"/>
      <c r="O387" s="16"/>
      <c r="P387" s="16"/>
      <c r="Q387" s="16"/>
      <c r="R387" s="16"/>
      <c r="S387" s="16"/>
      <c r="T387" s="16"/>
      <c r="U387" s="16"/>
      <c r="V387" s="16"/>
      <c r="W387" s="16"/>
      <c r="X387" s="16"/>
      <c r="Y387" s="16"/>
      <c r="Z387" s="16"/>
      <c r="AA387" s="16"/>
      <c r="AB387" s="16"/>
      <c r="AC387" s="16"/>
      <c r="AD387" s="16"/>
      <c r="AE387" s="16"/>
      <c r="AF387" s="16"/>
      <c r="AG387" s="16"/>
      <c r="AH387" s="16"/>
      <c r="AI387" s="16"/>
      <c r="AJ387" s="16"/>
      <c r="AK387" s="16"/>
      <c r="AL387" s="16"/>
      <c r="AM387" s="16"/>
      <c r="AN387" s="16"/>
      <c r="AO387" s="16"/>
      <c r="AP387" s="16"/>
      <c r="AQ387" s="16"/>
      <c r="AR387" s="16"/>
      <c r="AS387" s="16"/>
      <c r="AT387" s="16"/>
      <c r="AU387" s="16"/>
      <c r="AV387" s="16"/>
      <c r="AW387" s="16"/>
      <c r="AX387" s="16"/>
      <c r="AY387" s="16"/>
    </row>
    <row r="388">
      <c r="A388" s="16"/>
      <c r="B388" s="16"/>
      <c r="C388" s="16"/>
      <c r="D388" s="16"/>
      <c r="E388" s="16"/>
      <c r="F388" s="16"/>
      <c r="G388" s="20"/>
      <c r="H388" s="16"/>
      <c r="I388" s="16"/>
      <c r="J388" s="16"/>
      <c r="K388" s="16"/>
      <c r="L388" s="16"/>
      <c r="M388" s="20"/>
      <c r="N388" s="20"/>
      <c r="O388" s="16"/>
      <c r="P388" s="16"/>
      <c r="Q388" s="16"/>
      <c r="R388" s="16"/>
      <c r="S388" s="16"/>
      <c r="T388" s="16"/>
      <c r="U388" s="16"/>
      <c r="V388" s="16"/>
      <c r="W388" s="16"/>
      <c r="X388" s="16"/>
      <c r="Y388" s="16"/>
      <c r="Z388" s="16"/>
      <c r="AA388" s="16"/>
      <c r="AB388" s="16"/>
      <c r="AC388" s="16"/>
      <c r="AD388" s="16"/>
      <c r="AE388" s="16"/>
      <c r="AF388" s="16"/>
      <c r="AG388" s="16"/>
      <c r="AH388" s="16"/>
      <c r="AI388" s="16"/>
      <c r="AJ388" s="16"/>
      <c r="AK388" s="16"/>
      <c r="AL388" s="16"/>
      <c r="AM388" s="16"/>
      <c r="AN388" s="16"/>
      <c r="AO388" s="16"/>
      <c r="AP388" s="16"/>
      <c r="AQ388" s="16"/>
      <c r="AR388" s="16"/>
      <c r="AS388" s="16"/>
      <c r="AT388" s="16"/>
      <c r="AU388" s="16"/>
      <c r="AV388" s="16"/>
      <c r="AW388" s="16"/>
      <c r="AX388" s="16"/>
      <c r="AY388" s="16"/>
    </row>
    <row r="389">
      <c r="A389" s="16"/>
      <c r="B389" s="16"/>
      <c r="C389" s="16"/>
      <c r="D389" s="16"/>
      <c r="E389" s="16"/>
      <c r="F389" s="16"/>
      <c r="G389" s="20"/>
      <c r="H389" s="16"/>
      <c r="I389" s="16"/>
      <c r="J389" s="16"/>
      <c r="K389" s="16"/>
      <c r="L389" s="16"/>
      <c r="M389" s="20"/>
      <c r="N389" s="20"/>
      <c r="O389" s="16"/>
      <c r="P389" s="16"/>
      <c r="Q389" s="16"/>
      <c r="R389" s="16"/>
      <c r="S389" s="16"/>
      <c r="T389" s="16"/>
      <c r="U389" s="16"/>
      <c r="V389" s="16"/>
      <c r="W389" s="16"/>
      <c r="X389" s="16"/>
      <c r="Y389" s="16"/>
      <c r="Z389" s="16"/>
      <c r="AA389" s="16"/>
      <c r="AB389" s="16"/>
      <c r="AC389" s="16"/>
      <c r="AD389" s="16"/>
      <c r="AE389" s="16"/>
      <c r="AF389" s="16"/>
      <c r="AG389" s="16"/>
      <c r="AH389" s="16"/>
      <c r="AI389" s="16"/>
      <c r="AJ389" s="16"/>
      <c r="AK389" s="16"/>
      <c r="AL389" s="16"/>
      <c r="AM389" s="16"/>
      <c r="AN389" s="16"/>
      <c r="AO389" s="16"/>
      <c r="AP389" s="16"/>
      <c r="AQ389" s="16"/>
      <c r="AR389" s="16"/>
      <c r="AS389" s="16"/>
      <c r="AT389" s="16"/>
      <c r="AU389" s="16"/>
      <c r="AV389" s="16"/>
      <c r="AW389" s="16"/>
      <c r="AX389" s="16"/>
      <c r="AY389" s="16"/>
    </row>
    <row r="390">
      <c r="A390" s="16"/>
      <c r="B390" s="16"/>
      <c r="C390" s="16"/>
      <c r="D390" s="16"/>
      <c r="E390" s="16"/>
      <c r="F390" s="16"/>
      <c r="G390" s="20"/>
      <c r="H390" s="16"/>
      <c r="I390" s="16"/>
      <c r="J390" s="16"/>
      <c r="K390" s="16"/>
      <c r="L390" s="16"/>
      <c r="M390" s="20"/>
      <c r="N390" s="20"/>
      <c r="O390" s="16"/>
      <c r="P390" s="16"/>
      <c r="Q390" s="16"/>
      <c r="R390" s="16"/>
      <c r="S390" s="16"/>
      <c r="T390" s="16"/>
      <c r="U390" s="16"/>
      <c r="V390" s="16"/>
      <c r="W390" s="16"/>
      <c r="X390" s="16"/>
      <c r="Y390" s="16"/>
      <c r="Z390" s="16"/>
      <c r="AA390" s="16"/>
      <c r="AB390" s="16"/>
      <c r="AC390" s="16"/>
      <c r="AD390" s="16"/>
      <c r="AE390" s="16"/>
      <c r="AF390" s="16"/>
      <c r="AG390" s="16"/>
      <c r="AH390" s="16"/>
      <c r="AI390" s="16"/>
      <c r="AJ390" s="16"/>
      <c r="AK390" s="16"/>
      <c r="AL390" s="16"/>
      <c r="AM390" s="16"/>
      <c r="AN390" s="16"/>
      <c r="AO390" s="16"/>
      <c r="AP390" s="16"/>
      <c r="AQ390" s="16"/>
      <c r="AR390" s="16"/>
      <c r="AS390" s="16"/>
      <c r="AT390" s="16"/>
      <c r="AU390" s="16"/>
      <c r="AV390" s="16"/>
      <c r="AW390" s="16"/>
      <c r="AX390" s="16"/>
      <c r="AY390" s="16"/>
    </row>
    <row r="391">
      <c r="A391" s="16"/>
      <c r="B391" s="16"/>
      <c r="C391" s="16"/>
      <c r="D391" s="16"/>
      <c r="E391" s="16"/>
      <c r="F391" s="16"/>
      <c r="G391" s="20"/>
      <c r="H391" s="16"/>
      <c r="I391" s="16"/>
      <c r="J391" s="16"/>
      <c r="K391" s="16"/>
      <c r="L391" s="16"/>
      <c r="M391" s="20"/>
      <c r="N391" s="20"/>
      <c r="O391" s="16"/>
      <c r="P391" s="16"/>
      <c r="Q391" s="16"/>
      <c r="R391" s="16"/>
      <c r="S391" s="16"/>
      <c r="T391" s="16"/>
      <c r="U391" s="16"/>
      <c r="V391" s="16"/>
      <c r="W391" s="16"/>
      <c r="X391" s="16"/>
      <c r="Y391" s="16"/>
      <c r="Z391" s="16"/>
      <c r="AA391" s="16"/>
      <c r="AB391" s="16"/>
      <c r="AC391" s="16"/>
      <c r="AD391" s="16"/>
      <c r="AE391" s="16"/>
      <c r="AF391" s="16"/>
      <c r="AG391" s="16"/>
      <c r="AH391" s="16"/>
      <c r="AI391" s="16"/>
      <c r="AJ391" s="16"/>
      <c r="AK391" s="16"/>
      <c r="AL391" s="16"/>
      <c r="AM391" s="16"/>
      <c r="AN391" s="16"/>
      <c r="AO391" s="16"/>
      <c r="AP391" s="16"/>
      <c r="AQ391" s="16"/>
      <c r="AR391" s="16"/>
      <c r="AS391" s="16"/>
      <c r="AT391" s="16"/>
      <c r="AU391" s="16"/>
      <c r="AV391" s="16"/>
      <c r="AW391" s="16"/>
      <c r="AX391" s="16"/>
      <c r="AY391" s="16"/>
    </row>
    <row r="392">
      <c r="A392" s="16"/>
      <c r="B392" s="16"/>
      <c r="C392" s="16"/>
      <c r="D392" s="16"/>
      <c r="E392" s="16"/>
      <c r="F392" s="16"/>
      <c r="G392" s="20"/>
      <c r="H392" s="16"/>
      <c r="I392" s="16"/>
      <c r="J392" s="16"/>
      <c r="K392" s="16"/>
      <c r="L392" s="16"/>
      <c r="M392" s="20"/>
      <c r="N392" s="20"/>
      <c r="O392" s="16"/>
      <c r="P392" s="16"/>
      <c r="Q392" s="16"/>
      <c r="R392" s="16"/>
      <c r="S392" s="16"/>
      <c r="T392" s="16"/>
      <c r="U392" s="16"/>
      <c r="V392" s="16"/>
      <c r="W392" s="16"/>
      <c r="X392" s="16"/>
      <c r="Y392" s="16"/>
      <c r="Z392" s="16"/>
      <c r="AA392" s="16"/>
      <c r="AB392" s="16"/>
      <c r="AC392" s="16"/>
      <c r="AD392" s="16"/>
      <c r="AE392" s="16"/>
      <c r="AF392" s="16"/>
      <c r="AG392" s="16"/>
      <c r="AH392" s="16"/>
      <c r="AI392" s="16"/>
      <c r="AJ392" s="16"/>
      <c r="AK392" s="16"/>
      <c r="AL392" s="16"/>
      <c r="AM392" s="16"/>
      <c r="AN392" s="16"/>
      <c r="AO392" s="16"/>
      <c r="AP392" s="16"/>
      <c r="AQ392" s="16"/>
      <c r="AR392" s="16"/>
      <c r="AS392" s="16"/>
      <c r="AT392" s="16"/>
      <c r="AU392" s="16"/>
      <c r="AV392" s="16"/>
      <c r="AW392" s="16"/>
      <c r="AX392" s="16"/>
      <c r="AY392" s="16"/>
    </row>
    <row r="393">
      <c r="A393" s="16"/>
      <c r="B393" s="16"/>
      <c r="C393" s="16"/>
      <c r="D393" s="16"/>
      <c r="E393" s="16"/>
      <c r="F393" s="16"/>
      <c r="G393" s="20"/>
      <c r="H393" s="16"/>
      <c r="I393" s="16"/>
      <c r="J393" s="16"/>
      <c r="K393" s="16"/>
      <c r="L393" s="16"/>
      <c r="M393" s="20"/>
      <c r="N393" s="20"/>
      <c r="O393" s="16"/>
      <c r="P393" s="16"/>
      <c r="Q393" s="16"/>
      <c r="R393" s="16"/>
      <c r="S393" s="16"/>
      <c r="T393" s="16"/>
      <c r="U393" s="16"/>
      <c r="V393" s="16"/>
      <c r="W393" s="16"/>
      <c r="X393" s="16"/>
      <c r="Y393" s="16"/>
      <c r="Z393" s="16"/>
      <c r="AA393" s="16"/>
      <c r="AB393" s="16"/>
      <c r="AC393" s="16"/>
      <c r="AD393" s="16"/>
      <c r="AE393" s="16"/>
      <c r="AF393" s="16"/>
      <c r="AG393" s="16"/>
      <c r="AH393" s="16"/>
      <c r="AI393" s="16"/>
      <c r="AJ393" s="16"/>
      <c r="AK393" s="16"/>
      <c r="AL393" s="16"/>
      <c r="AM393" s="16"/>
      <c r="AN393" s="16"/>
      <c r="AO393" s="16"/>
      <c r="AP393" s="16"/>
      <c r="AQ393" s="16"/>
      <c r="AR393" s="16"/>
      <c r="AS393" s="16"/>
      <c r="AT393" s="16"/>
      <c r="AU393" s="16"/>
      <c r="AV393" s="16"/>
      <c r="AW393" s="16"/>
      <c r="AX393" s="16"/>
      <c r="AY393" s="16"/>
    </row>
    <row r="394">
      <c r="A394" s="16"/>
      <c r="B394" s="16"/>
      <c r="C394" s="16"/>
      <c r="D394" s="16"/>
      <c r="E394" s="16"/>
      <c r="F394" s="16"/>
      <c r="G394" s="20"/>
      <c r="H394" s="16"/>
      <c r="I394" s="16"/>
      <c r="J394" s="16"/>
      <c r="K394" s="16"/>
      <c r="L394" s="16"/>
      <c r="M394" s="20"/>
      <c r="N394" s="20"/>
      <c r="O394" s="16"/>
      <c r="P394" s="16"/>
      <c r="Q394" s="16"/>
      <c r="R394" s="16"/>
      <c r="S394" s="16"/>
      <c r="T394" s="16"/>
      <c r="U394" s="16"/>
      <c r="V394" s="16"/>
      <c r="W394" s="16"/>
      <c r="X394" s="16"/>
      <c r="Y394" s="16"/>
      <c r="Z394" s="16"/>
      <c r="AA394" s="16"/>
      <c r="AB394" s="16"/>
      <c r="AC394" s="16"/>
      <c r="AD394" s="16"/>
      <c r="AE394" s="16"/>
      <c r="AF394" s="16"/>
      <c r="AG394" s="16"/>
      <c r="AH394" s="16"/>
      <c r="AI394" s="16"/>
      <c r="AJ394" s="16"/>
      <c r="AK394" s="16"/>
      <c r="AL394" s="16"/>
      <c r="AM394" s="16"/>
      <c r="AN394" s="16"/>
      <c r="AO394" s="16"/>
      <c r="AP394" s="16"/>
      <c r="AQ394" s="16"/>
      <c r="AR394" s="16"/>
      <c r="AS394" s="16"/>
      <c r="AT394" s="16"/>
      <c r="AU394" s="16"/>
      <c r="AV394" s="16"/>
      <c r="AW394" s="16"/>
      <c r="AX394" s="16"/>
      <c r="AY394" s="16"/>
    </row>
    <row r="395">
      <c r="A395" s="16"/>
      <c r="B395" s="16"/>
      <c r="C395" s="16"/>
      <c r="D395" s="16"/>
      <c r="E395" s="16"/>
      <c r="F395" s="16"/>
      <c r="G395" s="20"/>
      <c r="H395" s="16"/>
      <c r="I395" s="16"/>
      <c r="J395" s="16"/>
      <c r="K395" s="16"/>
      <c r="L395" s="16"/>
      <c r="M395" s="20"/>
      <c r="N395" s="20"/>
      <c r="O395" s="16"/>
      <c r="P395" s="16"/>
      <c r="Q395" s="16"/>
      <c r="R395" s="16"/>
      <c r="S395" s="16"/>
      <c r="T395" s="16"/>
      <c r="U395" s="16"/>
      <c r="V395" s="16"/>
      <c r="W395" s="16"/>
      <c r="X395" s="16"/>
      <c r="Y395" s="16"/>
      <c r="Z395" s="16"/>
      <c r="AA395" s="16"/>
      <c r="AB395" s="16"/>
      <c r="AC395" s="16"/>
      <c r="AD395" s="16"/>
      <c r="AE395" s="16"/>
      <c r="AF395" s="16"/>
      <c r="AG395" s="16"/>
      <c r="AH395" s="16"/>
      <c r="AI395" s="16"/>
      <c r="AJ395" s="16"/>
      <c r="AK395" s="16"/>
      <c r="AL395" s="16"/>
      <c r="AM395" s="16"/>
      <c r="AN395" s="16"/>
      <c r="AO395" s="16"/>
      <c r="AP395" s="16"/>
      <c r="AQ395" s="16"/>
      <c r="AR395" s="16"/>
      <c r="AS395" s="16"/>
      <c r="AT395" s="16"/>
      <c r="AU395" s="16"/>
      <c r="AV395" s="16"/>
      <c r="AW395" s="16"/>
      <c r="AX395" s="16"/>
      <c r="AY395" s="16"/>
    </row>
    <row r="396">
      <c r="A396" s="16"/>
      <c r="B396" s="16"/>
      <c r="C396" s="16"/>
      <c r="D396" s="16"/>
      <c r="E396" s="16"/>
      <c r="F396" s="16"/>
      <c r="G396" s="20"/>
      <c r="H396" s="16"/>
      <c r="I396" s="16"/>
      <c r="J396" s="16"/>
      <c r="K396" s="16"/>
      <c r="L396" s="16"/>
      <c r="M396" s="20"/>
      <c r="N396" s="20"/>
      <c r="O396" s="16"/>
      <c r="P396" s="16"/>
      <c r="Q396" s="16"/>
      <c r="R396" s="16"/>
      <c r="S396" s="16"/>
      <c r="T396" s="16"/>
      <c r="U396" s="16"/>
      <c r="V396" s="16"/>
      <c r="W396" s="16"/>
      <c r="X396" s="16"/>
      <c r="Y396" s="16"/>
      <c r="Z396" s="16"/>
      <c r="AA396" s="16"/>
      <c r="AB396" s="16"/>
      <c r="AC396" s="16"/>
      <c r="AD396" s="16"/>
      <c r="AE396" s="16"/>
      <c r="AF396" s="16"/>
      <c r="AG396" s="16"/>
      <c r="AH396" s="16"/>
      <c r="AI396" s="16"/>
      <c r="AJ396" s="16"/>
      <c r="AK396" s="16"/>
      <c r="AL396" s="16"/>
      <c r="AM396" s="16"/>
      <c r="AN396" s="16"/>
      <c r="AO396" s="16"/>
      <c r="AP396" s="16"/>
      <c r="AQ396" s="16"/>
      <c r="AR396" s="16"/>
      <c r="AS396" s="16"/>
      <c r="AT396" s="16"/>
      <c r="AU396" s="16"/>
      <c r="AV396" s="16"/>
      <c r="AW396" s="16"/>
      <c r="AX396" s="16"/>
      <c r="AY396" s="16"/>
    </row>
    <row r="397">
      <c r="A397" s="16"/>
      <c r="B397" s="16"/>
      <c r="C397" s="16"/>
      <c r="D397" s="16"/>
      <c r="E397" s="16"/>
      <c r="F397" s="16"/>
      <c r="G397" s="20"/>
      <c r="H397" s="16"/>
      <c r="I397" s="16"/>
      <c r="J397" s="16"/>
      <c r="K397" s="16"/>
      <c r="L397" s="16"/>
      <c r="M397" s="20"/>
      <c r="N397" s="20"/>
      <c r="O397" s="16"/>
      <c r="P397" s="16"/>
      <c r="Q397" s="16"/>
      <c r="R397" s="16"/>
      <c r="S397" s="16"/>
      <c r="T397" s="16"/>
      <c r="U397" s="16"/>
      <c r="V397" s="16"/>
      <c r="W397" s="16"/>
      <c r="X397" s="16"/>
      <c r="Y397" s="16"/>
      <c r="Z397" s="16"/>
      <c r="AA397" s="16"/>
      <c r="AB397" s="16"/>
      <c r="AC397" s="16"/>
      <c r="AD397" s="16"/>
      <c r="AE397" s="16"/>
      <c r="AF397" s="16"/>
      <c r="AG397" s="16"/>
      <c r="AH397" s="16"/>
      <c r="AI397" s="16"/>
      <c r="AJ397" s="16"/>
      <c r="AK397" s="16"/>
      <c r="AL397" s="16"/>
      <c r="AM397" s="16"/>
      <c r="AN397" s="16"/>
      <c r="AO397" s="16"/>
      <c r="AP397" s="16"/>
      <c r="AQ397" s="16"/>
      <c r="AR397" s="16"/>
      <c r="AS397" s="16"/>
      <c r="AT397" s="16"/>
      <c r="AU397" s="16"/>
      <c r="AV397" s="16"/>
      <c r="AW397" s="16"/>
      <c r="AX397" s="16"/>
      <c r="AY397" s="16"/>
    </row>
    <row r="398">
      <c r="A398" s="16"/>
      <c r="B398" s="16"/>
      <c r="C398" s="16"/>
      <c r="D398" s="16"/>
      <c r="E398" s="16"/>
      <c r="F398" s="16"/>
      <c r="G398" s="20"/>
      <c r="H398" s="16"/>
      <c r="I398" s="16"/>
      <c r="J398" s="16"/>
      <c r="K398" s="16"/>
      <c r="L398" s="16"/>
      <c r="M398" s="20"/>
      <c r="N398" s="20"/>
      <c r="O398" s="16"/>
      <c r="P398" s="16"/>
      <c r="Q398" s="16"/>
      <c r="R398" s="16"/>
      <c r="S398" s="16"/>
      <c r="T398" s="16"/>
      <c r="U398" s="16"/>
      <c r="V398" s="16"/>
      <c r="W398" s="16"/>
      <c r="X398" s="16"/>
      <c r="Y398" s="16"/>
      <c r="Z398" s="16"/>
      <c r="AA398" s="16"/>
      <c r="AB398" s="16"/>
      <c r="AC398" s="16"/>
      <c r="AD398" s="16"/>
      <c r="AE398" s="16"/>
      <c r="AF398" s="16"/>
      <c r="AG398" s="16"/>
      <c r="AH398" s="16"/>
      <c r="AI398" s="16"/>
      <c r="AJ398" s="16"/>
      <c r="AK398" s="16"/>
      <c r="AL398" s="16"/>
      <c r="AM398" s="16"/>
      <c r="AN398" s="16"/>
      <c r="AO398" s="16"/>
      <c r="AP398" s="16"/>
      <c r="AQ398" s="16"/>
      <c r="AR398" s="16"/>
      <c r="AS398" s="16"/>
      <c r="AT398" s="16"/>
      <c r="AU398" s="16"/>
      <c r="AV398" s="16"/>
      <c r="AW398" s="16"/>
      <c r="AX398" s="16"/>
      <c r="AY398" s="16"/>
    </row>
    <row r="399">
      <c r="A399" s="16"/>
      <c r="B399" s="16"/>
      <c r="C399" s="16"/>
      <c r="D399" s="16"/>
      <c r="E399" s="16"/>
      <c r="F399" s="16"/>
      <c r="G399" s="20"/>
      <c r="H399" s="16"/>
      <c r="I399" s="16"/>
      <c r="J399" s="16"/>
      <c r="K399" s="16"/>
      <c r="L399" s="16"/>
      <c r="M399" s="20"/>
      <c r="N399" s="20"/>
      <c r="O399" s="16"/>
      <c r="P399" s="16"/>
      <c r="Q399" s="16"/>
      <c r="R399" s="16"/>
      <c r="S399" s="16"/>
      <c r="T399" s="16"/>
      <c r="U399" s="16"/>
      <c r="V399" s="16"/>
      <c r="W399" s="16"/>
      <c r="X399" s="16"/>
      <c r="Y399" s="16"/>
      <c r="Z399" s="16"/>
      <c r="AA399" s="16"/>
      <c r="AB399" s="16"/>
      <c r="AC399" s="16"/>
      <c r="AD399" s="16"/>
      <c r="AE399" s="16"/>
      <c r="AF399" s="16"/>
      <c r="AG399" s="16"/>
      <c r="AH399" s="16"/>
      <c r="AI399" s="16"/>
      <c r="AJ399" s="16"/>
      <c r="AK399" s="16"/>
      <c r="AL399" s="16"/>
      <c r="AM399" s="16"/>
      <c r="AN399" s="16"/>
      <c r="AO399" s="16"/>
      <c r="AP399" s="16"/>
      <c r="AQ399" s="16"/>
      <c r="AR399" s="16"/>
      <c r="AS399" s="16"/>
      <c r="AT399" s="16"/>
      <c r="AU399" s="16"/>
      <c r="AV399" s="16"/>
      <c r="AW399" s="16"/>
      <c r="AX399" s="16"/>
      <c r="AY399" s="16"/>
    </row>
    <row r="400">
      <c r="A400" s="16"/>
      <c r="B400" s="16"/>
      <c r="C400" s="16"/>
      <c r="D400" s="16"/>
      <c r="E400" s="16"/>
      <c r="F400" s="16"/>
      <c r="G400" s="20"/>
      <c r="H400" s="16"/>
      <c r="I400" s="16"/>
      <c r="J400" s="16"/>
      <c r="K400" s="16"/>
      <c r="L400" s="16"/>
      <c r="M400" s="20"/>
      <c r="N400" s="20"/>
      <c r="O400" s="16"/>
      <c r="P400" s="16"/>
      <c r="Q400" s="16"/>
      <c r="R400" s="16"/>
      <c r="S400" s="16"/>
      <c r="T400" s="16"/>
      <c r="U400" s="16"/>
      <c r="V400" s="16"/>
      <c r="W400" s="16"/>
      <c r="X400" s="16"/>
      <c r="Y400" s="16"/>
      <c r="Z400" s="16"/>
      <c r="AA400" s="16"/>
      <c r="AB400" s="16"/>
      <c r="AC400" s="16"/>
      <c r="AD400" s="16"/>
      <c r="AE400" s="16"/>
      <c r="AF400" s="16"/>
      <c r="AG400" s="16"/>
      <c r="AH400" s="16"/>
      <c r="AI400" s="16"/>
      <c r="AJ400" s="16"/>
      <c r="AK400" s="16"/>
      <c r="AL400" s="16"/>
      <c r="AM400" s="16"/>
      <c r="AN400" s="16"/>
      <c r="AO400" s="16"/>
      <c r="AP400" s="16"/>
      <c r="AQ400" s="16"/>
      <c r="AR400" s="16"/>
      <c r="AS400" s="16"/>
      <c r="AT400" s="16"/>
      <c r="AU400" s="16"/>
      <c r="AV400" s="16"/>
      <c r="AW400" s="16"/>
      <c r="AX400" s="16"/>
      <c r="AY400" s="16"/>
    </row>
    <row r="401">
      <c r="A401" s="16"/>
      <c r="B401" s="16"/>
      <c r="C401" s="16"/>
      <c r="D401" s="16"/>
      <c r="E401" s="16"/>
      <c r="F401" s="16"/>
      <c r="G401" s="20"/>
      <c r="H401" s="16"/>
      <c r="I401" s="16"/>
      <c r="J401" s="16"/>
      <c r="K401" s="16"/>
      <c r="L401" s="16"/>
      <c r="M401" s="20"/>
      <c r="N401" s="20"/>
      <c r="O401" s="16"/>
      <c r="P401" s="16"/>
      <c r="Q401" s="16"/>
      <c r="R401" s="16"/>
      <c r="S401" s="16"/>
      <c r="T401" s="16"/>
      <c r="U401" s="16"/>
      <c r="V401" s="16"/>
      <c r="W401" s="16"/>
      <c r="X401" s="16"/>
      <c r="Y401" s="16"/>
      <c r="Z401" s="16"/>
      <c r="AA401" s="16"/>
      <c r="AB401" s="16"/>
      <c r="AC401" s="16"/>
      <c r="AD401" s="16"/>
      <c r="AE401" s="16"/>
      <c r="AF401" s="16"/>
      <c r="AG401" s="16"/>
      <c r="AH401" s="16"/>
      <c r="AI401" s="16"/>
      <c r="AJ401" s="16"/>
      <c r="AK401" s="16"/>
      <c r="AL401" s="16"/>
      <c r="AM401" s="16"/>
      <c r="AN401" s="16"/>
      <c r="AO401" s="16"/>
      <c r="AP401" s="16"/>
      <c r="AQ401" s="16"/>
      <c r="AR401" s="16"/>
      <c r="AS401" s="16"/>
      <c r="AT401" s="16"/>
      <c r="AU401" s="16"/>
      <c r="AV401" s="16"/>
      <c r="AW401" s="16"/>
      <c r="AX401" s="16"/>
      <c r="AY401" s="16"/>
    </row>
    <row r="402">
      <c r="A402" s="16"/>
      <c r="B402" s="16"/>
      <c r="C402" s="16"/>
      <c r="D402" s="16"/>
      <c r="E402" s="16"/>
      <c r="F402" s="16"/>
      <c r="G402" s="20"/>
      <c r="H402" s="16"/>
      <c r="I402" s="16"/>
      <c r="J402" s="16"/>
      <c r="K402" s="16"/>
      <c r="L402" s="16"/>
      <c r="M402" s="20"/>
      <c r="N402" s="20"/>
      <c r="O402" s="16"/>
      <c r="P402" s="16"/>
      <c r="Q402" s="16"/>
      <c r="R402" s="16"/>
      <c r="S402" s="16"/>
      <c r="T402" s="16"/>
      <c r="U402" s="16"/>
      <c r="V402" s="16"/>
      <c r="W402" s="16"/>
      <c r="X402" s="16"/>
      <c r="Y402" s="16"/>
      <c r="Z402" s="16"/>
      <c r="AA402" s="16"/>
      <c r="AB402" s="16"/>
      <c r="AC402" s="16"/>
      <c r="AD402" s="16"/>
      <c r="AE402" s="16"/>
      <c r="AF402" s="16"/>
      <c r="AG402" s="16"/>
      <c r="AH402" s="16"/>
      <c r="AI402" s="16"/>
      <c r="AJ402" s="16"/>
      <c r="AK402" s="16"/>
      <c r="AL402" s="16"/>
      <c r="AM402" s="16"/>
      <c r="AN402" s="16"/>
      <c r="AO402" s="16"/>
      <c r="AP402" s="16"/>
      <c r="AQ402" s="16"/>
      <c r="AR402" s="16"/>
      <c r="AS402" s="16"/>
      <c r="AT402" s="16"/>
      <c r="AU402" s="16"/>
      <c r="AV402" s="16"/>
      <c r="AW402" s="16"/>
      <c r="AX402" s="16"/>
      <c r="AY402" s="16"/>
    </row>
    <row r="403">
      <c r="A403" s="16"/>
      <c r="B403" s="16"/>
      <c r="C403" s="16"/>
      <c r="D403" s="16"/>
      <c r="E403" s="16"/>
      <c r="F403" s="16"/>
      <c r="G403" s="20"/>
      <c r="H403" s="16"/>
      <c r="I403" s="16"/>
      <c r="J403" s="16"/>
      <c r="K403" s="16"/>
      <c r="L403" s="16"/>
      <c r="M403" s="20"/>
      <c r="N403" s="20"/>
      <c r="O403" s="16"/>
      <c r="P403" s="16"/>
      <c r="Q403" s="16"/>
      <c r="R403" s="16"/>
      <c r="S403" s="16"/>
      <c r="T403" s="16"/>
      <c r="U403" s="16"/>
      <c r="V403" s="16"/>
      <c r="W403" s="16"/>
      <c r="X403" s="16"/>
      <c r="Y403" s="16"/>
      <c r="Z403" s="16"/>
      <c r="AA403" s="16"/>
      <c r="AB403" s="16"/>
      <c r="AC403" s="16"/>
      <c r="AD403" s="16"/>
      <c r="AE403" s="16"/>
      <c r="AF403" s="16"/>
      <c r="AG403" s="16"/>
      <c r="AH403" s="16"/>
      <c r="AI403" s="16"/>
      <c r="AJ403" s="16"/>
      <c r="AK403" s="16"/>
      <c r="AL403" s="16"/>
      <c r="AM403" s="16"/>
      <c r="AN403" s="16"/>
      <c r="AO403" s="16"/>
      <c r="AP403" s="16"/>
      <c r="AQ403" s="16"/>
      <c r="AR403" s="16"/>
      <c r="AS403" s="16"/>
      <c r="AT403" s="16"/>
      <c r="AU403" s="16"/>
      <c r="AV403" s="16"/>
      <c r="AW403" s="16"/>
      <c r="AX403" s="16"/>
      <c r="AY403" s="16"/>
    </row>
    <row r="404">
      <c r="A404" s="16"/>
      <c r="B404" s="16"/>
      <c r="C404" s="16"/>
      <c r="D404" s="16"/>
      <c r="E404" s="16"/>
      <c r="F404" s="16"/>
      <c r="G404" s="20"/>
      <c r="H404" s="16"/>
      <c r="I404" s="16"/>
      <c r="J404" s="16"/>
      <c r="K404" s="16"/>
      <c r="L404" s="16"/>
      <c r="M404" s="20"/>
      <c r="N404" s="20"/>
      <c r="O404" s="16"/>
      <c r="P404" s="16"/>
      <c r="Q404" s="16"/>
      <c r="R404" s="16"/>
      <c r="S404" s="16"/>
      <c r="T404" s="16"/>
      <c r="U404" s="16"/>
      <c r="V404" s="16"/>
      <c r="W404" s="16"/>
      <c r="X404" s="16"/>
      <c r="Y404" s="16"/>
      <c r="Z404" s="16"/>
      <c r="AA404" s="16"/>
      <c r="AB404" s="16"/>
      <c r="AC404" s="16"/>
      <c r="AD404" s="16"/>
      <c r="AE404" s="16"/>
      <c r="AF404" s="16"/>
      <c r="AG404" s="16"/>
      <c r="AH404" s="16"/>
      <c r="AI404" s="16"/>
      <c r="AJ404" s="16"/>
      <c r="AK404" s="16"/>
      <c r="AL404" s="16"/>
      <c r="AM404" s="16"/>
      <c r="AN404" s="16"/>
      <c r="AO404" s="16"/>
      <c r="AP404" s="16"/>
      <c r="AQ404" s="16"/>
      <c r="AR404" s="16"/>
      <c r="AS404" s="16"/>
      <c r="AT404" s="16"/>
      <c r="AU404" s="16"/>
      <c r="AV404" s="16"/>
      <c r="AW404" s="16"/>
      <c r="AX404" s="16"/>
      <c r="AY404" s="16"/>
    </row>
    <row r="405">
      <c r="A405" s="16"/>
      <c r="B405" s="16"/>
      <c r="C405" s="16"/>
      <c r="D405" s="16"/>
      <c r="E405" s="16"/>
      <c r="F405" s="16"/>
      <c r="G405" s="20"/>
      <c r="H405" s="16"/>
      <c r="I405" s="16"/>
      <c r="J405" s="16"/>
      <c r="K405" s="16"/>
      <c r="L405" s="16"/>
      <c r="M405" s="20"/>
      <c r="N405" s="20"/>
      <c r="O405" s="16"/>
      <c r="P405" s="16"/>
      <c r="Q405" s="16"/>
      <c r="R405" s="16"/>
      <c r="S405" s="16"/>
      <c r="T405" s="16"/>
      <c r="U405" s="16"/>
      <c r="V405" s="16"/>
      <c r="W405" s="16"/>
      <c r="X405" s="16"/>
      <c r="Y405" s="16"/>
      <c r="Z405" s="16"/>
      <c r="AA405" s="16"/>
      <c r="AB405" s="16"/>
      <c r="AC405" s="16"/>
      <c r="AD405" s="16"/>
      <c r="AE405" s="16"/>
      <c r="AF405" s="16"/>
      <c r="AG405" s="16"/>
      <c r="AH405" s="16"/>
      <c r="AI405" s="16"/>
      <c r="AJ405" s="16"/>
      <c r="AK405" s="16"/>
      <c r="AL405" s="16"/>
      <c r="AM405" s="16"/>
      <c r="AN405" s="16"/>
      <c r="AO405" s="16"/>
      <c r="AP405" s="16"/>
      <c r="AQ405" s="16"/>
      <c r="AR405" s="16"/>
      <c r="AS405" s="16"/>
      <c r="AT405" s="16"/>
      <c r="AU405" s="16"/>
      <c r="AV405" s="16"/>
      <c r="AW405" s="16"/>
      <c r="AX405" s="16"/>
      <c r="AY405" s="16"/>
    </row>
    <row r="406">
      <c r="A406" s="16"/>
      <c r="B406" s="16"/>
      <c r="C406" s="16"/>
      <c r="D406" s="16"/>
      <c r="E406" s="16"/>
      <c r="F406" s="16"/>
      <c r="G406" s="20"/>
      <c r="H406" s="16"/>
      <c r="I406" s="16"/>
      <c r="J406" s="16"/>
      <c r="K406" s="16"/>
      <c r="L406" s="16"/>
      <c r="M406" s="20"/>
      <c r="N406" s="20"/>
      <c r="O406" s="16"/>
      <c r="P406" s="16"/>
      <c r="Q406" s="16"/>
      <c r="R406" s="16"/>
      <c r="S406" s="16"/>
      <c r="T406" s="16"/>
      <c r="U406" s="16"/>
      <c r="V406" s="16"/>
      <c r="W406" s="16"/>
      <c r="X406" s="16"/>
      <c r="Y406" s="16"/>
      <c r="Z406" s="16"/>
      <c r="AA406" s="16"/>
      <c r="AB406" s="16"/>
      <c r="AC406" s="16"/>
      <c r="AD406" s="16"/>
      <c r="AE406" s="16"/>
      <c r="AF406" s="16"/>
      <c r="AG406" s="16"/>
      <c r="AH406" s="16"/>
      <c r="AI406" s="16"/>
      <c r="AJ406" s="16"/>
      <c r="AK406" s="16"/>
      <c r="AL406" s="16"/>
      <c r="AM406" s="16"/>
      <c r="AN406" s="16"/>
      <c r="AO406" s="16"/>
      <c r="AP406" s="16"/>
      <c r="AQ406" s="16"/>
      <c r="AR406" s="16"/>
      <c r="AS406" s="16"/>
      <c r="AT406" s="16"/>
      <c r="AU406" s="16"/>
      <c r="AV406" s="16"/>
      <c r="AW406" s="16"/>
      <c r="AX406" s="16"/>
      <c r="AY406" s="16"/>
    </row>
    <row r="407">
      <c r="A407" s="16"/>
      <c r="B407" s="16"/>
      <c r="C407" s="16"/>
      <c r="D407" s="16"/>
      <c r="E407" s="16"/>
      <c r="F407" s="16"/>
      <c r="G407" s="20"/>
      <c r="H407" s="16"/>
      <c r="I407" s="16"/>
      <c r="J407" s="16"/>
      <c r="K407" s="16"/>
      <c r="L407" s="16"/>
      <c r="M407" s="20"/>
      <c r="N407" s="20"/>
      <c r="O407" s="16"/>
      <c r="P407" s="16"/>
      <c r="Q407" s="16"/>
      <c r="R407" s="16"/>
      <c r="S407" s="16"/>
      <c r="T407" s="16"/>
      <c r="U407" s="16"/>
      <c r="V407" s="16"/>
      <c r="W407" s="16"/>
      <c r="X407" s="16"/>
      <c r="Y407" s="16"/>
      <c r="Z407" s="16"/>
      <c r="AA407" s="16"/>
      <c r="AB407" s="16"/>
      <c r="AC407" s="16"/>
      <c r="AD407" s="16"/>
      <c r="AE407" s="16"/>
      <c r="AF407" s="16"/>
      <c r="AG407" s="16"/>
      <c r="AH407" s="16"/>
      <c r="AI407" s="16"/>
      <c r="AJ407" s="16"/>
      <c r="AK407" s="16"/>
      <c r="AL407" s="16"/>
      <c r="AM407" s="16"/>
      <c r="AN407" s="16"/>
      <c r="AO407" s="16"/>
      <c r="AP407" s="16"/>
      <c r="AQ407" s="16"/>
      <c r="AR407" s="16"/>
      <c r="AS407" s="16"/>
      <c r="AT407" s="16"/>
      <c r="AU407" s="16"/>
      <c r="AV407" s="16"/>
      <c r="AW407" s="16"/>
      <c r="AX407" s="16"/>
      <c r="AY407" s="16"/>
    </row>
    <row r="408">
      <c r="A408" s="16"/>
      <c r="B408" s="16"/>
      <c r="C408" s="16"/>
      <c r="D408" s="16"/>
      <c r="E408" s="16"/>
      <c r="F408" s="16"/>
      <c r="G408" s="20"/>
      <c r="H408" s="16"/>
      <c r="I408" s="16"/>
      <c r="J408" s="16"/>
      <c r="K408" s="16"/>
      <c r="L408" s="16"/>
      <c r="M408" s="20"/>
      <c r="N408" s="20"/>
      <c r="O408" s="16"/>
      <c r="P408" s="16"/>
      <c r="Q408" s="16"/>
      <c r="R408" s="16"/>
      <c r="S408" s="16"/>
      <c r="T408" s="16"/>
      <c r="U408" s="16"/>
      <c r="V408" s="16"/>
      <c r="W408" s="16"/>
      <c r="X408" s="16"/>
      <c r="Y408" s="16"/>
      <c r="Z408" s="16"/>
      <c r="AA408" s="16"/>
      <c r="AB408" s="16"/>
      <c r="AC408" s="16"/>
      <c r="AD408" s="16"/>
      <c r="AE408" s="16"/>
      <c r="AF408" s="16"/>
      <c r="AG408" s="16"/>
      <c r="AH408" s="16"/>
      <c r="AI408" s="16"/>
      <c r="AJ408" s="16"/>
      <c r="AK408" s="16"/>
      <c r="AL408" s="16"/>
      <c r="AM408" s="16"/>
      <c r="AN408" s="16"/>
      <c r="AO408" s="16"/>
      <c r="AP408" s="16"/>
      <c r="AQ408" s="16"/>
      <c r="AR408" s="16"/>
      <c r="AS408" s="16"/>
      <c r="AT408" s="16"/>
      <c r="AU408" s="16"/>
      <c r="AV408" s="16"/>
      <c r="AW408" s="16"/>
      <c r="AX408" s="16"/>
      <c r="AY408" s="16"/>
    </row>
    <row r="409">
      <c r="A409" s="16"/>
      <c r="B409" s="16"/>
      <c r="C409" s="16"/>
      <c r="D409" s="16"/>
      <c r="E409" s="16"/>
      <c r="F409" s="16"/>
      <c r="G409" s="20"/>
      <c r="H409" s="16"/>
      <c r="I409" s="16"/>
      <c r="J409" s="16"/>
      <c r="K409" s="16"/>
      <c r="L409" s="16"/>
      <c r="M409" s="20"/>
      <c r="N409" s="20"/>
      <c r="O409" s="16"/>
      <c r="P409" s="16"/>
      <c r="Q409" s="16"/>
      <c r="R409" s="16"/>
      <c r="S409" s="16"/>
      <c r="T409" s="16"/>
      <c r="U409" s="16"/>
      <c r="V409" s="16"/>
      <c r="W409" s="16"/>
      <c r="X409" s="16"/>
      <c r="Y409" s="16"/>
      <c r="Z409" s="16"/>
      <c r="AA409" s="16"/>
      <c r="AB409" s="16"/>
      <c r="AC409" s="16"/>
      <c r="AD409" s="16"/>
      <c r="AE409" s="16"/>
      <c r="AF409" s="16"/>
      <c r="AG409" s="16"/>
      <c r="AH409" s="16"/>
      <c r="AI409" s="16"/>
      <c r="AJ409" s="16"/>
      <c r="AK409" s="16"/>
      <c r="AL409" s="16"/>
      <c r="AM409" s="16"/>
      <c r="AN409" s="16"/>
      <c r="AO409" s="16"/>
      <c r="AP409" s="16"/>
      <c r="AQ409" s="16"/>
      <c r="AR409" s="16"/>
      <c r="AS409" s="16"/>
      <c r="AT409" s="16"/>
      <c r="AU409" s="16"/>
      <c r="AV409" s="16"/>
      <c r="AW409" s="16"/>
      <c r="AX409" s="16"/>
      <c r="AY409" s="16"/>
    </row>
    <row r="410">
      <c r="A410" s="16"/>
      <c r="B410" s="16"/>
      <c r="C410" s="16"/>
      <c r="D410" s="16"/>
      <c r="E410" s="16"/>
      <c r="F410" s="16"/>
      <c r="G410" s="20"/>
      <c r="H410" s="16"/>
      <c r="I410" s="16"/>
      <c r="J410" s="16"/>
      <c r="K410" s="16"/>
      <c r="L410" s="16"/>
      <c r="M410" s="20"/>
      <c r="N410" s="20"/>
      <c r="O410" s="16"/>
      <c r="P410" s="16"/>
      <c r="Q410" s="16"/>
      <c r="R410" s="16"/>
      <c r="S410" s="16"/>
      <c r="T410" s="16"/>
      <c r="U410" s="16"/>
      <c r="V410" s="16"/>
      <c r="W410" s="16"/>
      <c r="X410" s="16"/>
      <c r="Y410" s="16"/>
      <c r="Z410" s="16"/>
      <c r="AA410" s="16"/>
      <c r="AB410" s="16"/>
      <c r="AC410" s="16"/>
      <c r="AD410" s="16"/>
      <c r="AE410" s="16"/>
      <c r="AF410" s="16"/>
      <c r="AG410" s="16"/>
      <c r="AH410" s="16"/>
      <c r="AI410" s="16"/>
      <c r="AJ410" s="16"/>
      <c r="AK410" s="16"/>
      <c r="AL410" s="16"/>
      <c r="AM410" s="16"/>
      <c r="AN410" s="16"/>
      <c r="AO410" s="16"/>
      <c r="AP410" s="16"/>
      <c r="AQ410" s="16"/>
      <c r="AR410" s="16"/>
      <c r="AS410" s="16"/>
      <c r="AT410" s="16"/>
      <c r="AU410" s="16"/>
      <c r="AV410" s="16"/>
      <c r="AW410" s="16"/>
      <c r="AX410" s="16"/>
      <c r="AY410" s="16"/>
    </row>
    <row r="411">
      <c r="A411" s="16"/>
      <c r="B411" s="16"/>
      <c r="C411" s="16"/>
      <c r="D411" s="16"/>
      <c r="E411" s="16"/>
      <c r="F411" s="16"/>
      <c r="G411" s="20"/>
      <c r="H411" s="16"/>
      <c r="I411" s="16"/>
      <c r="J411" s="16"/>
      <c r="K411" s="16"/>
      <c r="L411" s="16"/>
      <c r="M411" s="20"/>
      <c r="N411" s="20"/>
      <c r="O411" s="16"/>
      <c r="P411" s="16"/>
      <c r="Q411" s="16"/>
      <c r="R411" s="16"/>
      <c r="S411" s="16"/>
      <c r="T411" s="16"/>
      <c r="U411" s="16"/>
      <c r="V411" s="16"/>
      <c r="W411" s="16"/>
      <c r="X411" s="16"/>
      <c r="Y411" s="16"/>
      <c r="Z411" s="16"/>
      <c r="AA411" s="16"/>
      <c r="AB411" s="16"/>
      <c r="AC411" s="16"/>
      <c r="AD411" s="16"/>
      <c r="AE411" s="16"/>
      <c r="AF411" s="16"/>
      <c r="AG411" s="16"/>
      <c r="AH411" s="16"/>
      <c r="AI411" s="16"/>
      <c r="AJ411" s="16"/>
      <c r="AK411" s="16"/>
      <c r="AL411" s="16"/>
      <c r="AM411" s="16"/>
      <c r="AN411" s="16"/>
      <c r="AO411" s="16"/>
      <c r="AP411" s="16"/>
      <c r="AQ411" s="16"/>
      <c r="AR411" s="16"/>
      <c r="AS411" s="16"/>
      <c r="AT411" s="16"/>
      <c r="AU411" s="16"/>
      <c r="AV411" s="16"/>
      <c r="AW411" s="16"/>
      <c r="AX411" s="16"/>
      <c r="AY411" s="16"/>
    </row>
    <row r="412">
      <c r="A412" s="16"/>
      <c r="B412" s="16"/>
      <c r="C412" s="16"/>
      <c r="D412" s="16"/>
      <c r="E412" s="16"/>
      <c r="F412" s="16"/>
      <c r="G412" s="20"/>
      <c r="H412" s="16"/>
      <c r="I412" s="16"/>
      <c r="J412" s="16"/>
      <c r="K412" s="16"/>
      <c r="L412" s="16"/>
      <c r="M412" s="20"/>
      <c r="N412" s="20"/>
      <c r="O412" s="16"/>
      <c r="P412" s="16"/>
      <c r="Q412" s="16"/>
      <c r="R412" s="16"/>
      <c r="S412" s="16"/>
      <c r="T412" s="16"/>
      <c r="U412" s="16"/>
      <c r="V412" s="16"/>
      <c r="W412" s="16"/>
      <c r="X412" s="16"/>
      <c r="Y412" s="16"/>
      <c r="Z412" s="16"/>
      <c r="AA412" s="16"/>
      <c r="AB412" s="16"/>
      <c r="AC412" s="16"/>
      <c r="AD412" s="16"/>
      <c r="AE412" s="16"/>
      <c r="AF412" s="16"/>
      <c r="AG412" s="16"/>
      <c r="AH412" s="16"/>
      <c r="AI412" s="16"/>
      <c r="AJ412" s="16"/>
      <c r="AK412" s="16"/>
      <c r="AL412" s="16"/>
      <c r="AM412" s="16"/>
      <c r="AN412" s="16"/>
      <c r="AO412" s="16"/>
      <c r="AP412" s="16"/>
      <c r="AQ412" s="16"/>
      <c r="AR412" s="16"/>
      <c r="AS412" s="16"/>
      <c r="AT412" s="16"/>
      <c r="AU412" s="16"/>
      <c r="AV412" s="16"/>
      <c r="AW412" s="16"/>
      <c r="AX412" s="16"/>
      <c r="AY412" s="16"/>
    </row>
    <row r="413">
      <c r="A413" s="16"/>
      <c r="B413" s="16"/>
      <c r="C413" s="16"/>
      <c r="D413" s="16"/>
      <c r="E413" s="16"/>
      <c r="F413" s="16"/>
      <c r="G413" s="20"/>
      <c r="H413" s="16"/>
      <c r="I413" s="16"/>
      <c r="J413" s="16"/>
      <c r="K413" s="16"/>
      <c r="L413" s="16"/>
      <c r="M413" s="20"/>
      <c r="N413" s="20"/>
      <c r="O413" s="16"/>
      <c r="P413" s="16"/>
      <c r="Q413" s="16"/>
      <c r="R413" s="16"/>
      <c r="S413" s="16"/>
      <c r="T413" s="16"/>
      <c r="U413" s="16"/>
      <c r="V413" s="16"/>
      <c r="W413" s="16"/>
      <c r="X413" s="16"/>
      <c r="Y413" s="16"/>
      <c r="Z413" s="16"/>
      <c r="AA413" s="16"/>
      <c r="AB413" s="16"/>
      <c r="AC413" s="16"/>
      <c r="AD413" s="16"/>
      <c r="AE413" s="16"/>
      <c r="AF413" s="16"/>
      <c r="AG413" s="16"/>
      <c r="AH413" s="16"/>
      <c r="AI413" s="16"/>
      <c r="AJ413" s="16"/>
      <c r="AK413" s="16"/>
      <c r="AL413" s="16"/>
      <c r="AM413" s="16"/>
      <c r="AN413" s="16"/>
      <c r="AO413" s="16"/>
      <c r="AP413" s="16"/>
      <c r="AQ413" s="16"/>
      <c r="AR413" s="16"/>
      <c r="AS413" s="16"/>
      <c r="AT413" s="16"/>
      <c r="AU413" s="16"/>
      <c r="AV413" s="16"/>
      <c r="AW413" s="16"/>
      <c r="AX413" s="16"/>
      <c r="AY413" s="16"/>
    </row>
    <row r="414">
      <c r="A414" s="16"/>
      <c r="B414" s="16"/>
      <c r="C414" s="16"/>
      <c r="D414" s="16"/>
      <c r="E414" s="16"/>
      <c r="F414" s="16"/>
      <c r="G414" s="20"/>
      <c r="H414" s="16"/>
      <c r="I414" s="16"/>
      <c r="J414" s="16"/>
      <c r="K414" s="16"/>
      <c r="L414" s="16"/>
      <c r="M414" s="20"/>
      <c r="N414" s="20"/>
      <c r="O414" s="16"/>
      <c r="P414" s="16"/>
      <c r="Q414" s="16"/>
      <c r="R414" s="16"/>
      <c r="S414" s="16"/>
      <c r="T414" s="16"/>
      <c r="U414" s="16"/>
      <c r="V414" s="16"/>
      <c r="W414" s="16"/>
      <c r="X414" s="16"/>
      <c r="Y414" s="16"/>
      <c r="Z414" s="16"/>
      <c r="AA414" s="16"/>
      <c r="AB414" s="16"/>
      <c r="AC414" s="16"/>
      <c r="AD414" s="16"/>
      <c r="AE414" s="16"/>
      <c r="AF414" s="16"/>
      <c r="AG414" s="16"/>
      <c r="AH414" s="16"/>
      <c r="AI414" s="16"/>
      <c r="AJ414" s="16"/>
      <c r="AK414" s="16"/>
      <c r="AL414" s="16"/>
      <c r="AM414" s="16"/>
      <c r="AN414" s="16"/>
      <c r="AO414" s="16"/>
      <c r="AP414" s="16"/>
      <c r="AQ414" s="16"/>
      <c r="AR414" s="16"/>
      <c r="AS414" s="16"/>
      <c r="AT414" s="16"/>
      <c r="AU414" s="16"/>
      <c r="AV414" s="16"/>
      <c r="AW414" s="16"/>
      <c r="AX414" s="16"/>
      <c r="AY414" s="16"/>
    </row>
    <row r="415">
      <c r="A415" s="16"/>
      <c r="B415" s="16"/>
      <c r="C415" s="16"/>
      <c r="D415" s="16"/>
      <c r="E415" s="16"/>
      <c r="F415" s="16"/>
      <c r="G415" s="20"/>
      <c r="H415" s="16"/>
      <c r="I415" s="16"/>
      <c r="J415" s="16"/>
      <c r="K415" s="16"/>
      <c r="L415" s="16"/>
      <c r="M415" s="20"/>
      <c r="N415" s="20"/>
      <c r="O415" s="16"/>
      <c r="P415" s="16"/>
      <c r="Q415" s="16"/>
      <c r="R415" s="16"/>
      <c r="S415" s="16"/>
      <c r="T415" s="16"/>
      <c r="U415" s="16"/>
      <c r="V415" s="16"/>
      <c r="W415" s="16"/>
      <c r="X415" s="16"/>
      <c r="Y415" s="16"/>
      <c r="Z415" s="16"/>
      <c r="AA415" s="16"/>
      <c r="AB415" s="16"/>
      <c r="AC415" s="16"/>
      <c r="AD415" s="16"/>
      <c r="AE415" s="16"/>
      <c r="AF415" s="16"/>
      <c r="AG415" s="16"/>
      <c r="AH415" s="16"/>
      <c r="AI415" s="16"/>
      <c r="AJ415" s="16"/>
      <c r="AK415" s="16"/>
      <c r="AL415" s="16"/>
      <c r="AM415" s="16"/>
      <c r="AN415" s="16"/>
      <c r="AO415" s="16"/>
      <c r="AP415" s="16"/>
      <c r="AQ415" s="16"/>
      <c r="AR415" s="16"/>
      <c r="AS415" s="16"/>
      <c r="AT415" s="16"/>
      <c r="AU415" s="16"/>
      <c r="AV415" s="16"/>
      <c r="AW415" s="16"/>
      <c r="AX415" s="16"/>
      <c r="AY415" s="16"/>
    </row>
    <row r="416">
      <c r="A416" s="16"/>
      <c r="B416" s="16"/>
      <c r="C416" s="16"/>
      <c r="D416" s="16"/>
      <c r="E416" s="16"/>
      <c r="F416" s="16"/>
      <c r="G416" s="20"/>
      <c r="H416" s="16"/>
      <c r="I416" s="16"/>
      <c r="J416" s="16"/>
      <c r="K416" s="16"/>
      <c r="L416" s="16"/>
      <c r="M416" s="20"/>
      <c r="N416" s="20"/>
      <c r="O416" s="16"/>
      <c r="P416" s="16"/>
      <c r="Q416" s="16"/>
      <c r="R416" s="16"/>
      <c r="S416" s="16"/>
      <c r="T416" s="16"/>
      <c r="U416" s="16"/>
      <c r="V416" s="16"/>
      <c r="W416" s="16"/>
      <c r="X416" s="16"/>
      <c r="Y416" s="16"/>
      <c r="Z416" s="16"/>
      <c r="AA416" s="16"/>
      <c r="AB416" s="16"/>
      <c r="AC416" s="16"/>
      <c r="AD416" s="16"/>
      <c r="AE416" s="16"/>
      <c r="AF416" s="16"/>
      <c r="AG416" s="16"/>
      <c r="AH416" s="16"/>
      <c r="AI416" s="16"/>
      <c r="AJ416" s="16"/>
      <c r="AK416" s="16"/>
      <c r="AL416" s="16"/>
      <c r="AM416" s="16"/>
      <c r="AN416" s="16"/>
      <c r="AO416" s="16"/>
      <c r="AP416" s="16"/>
      <c r="AQ416" s="16"/>
      <c r="AR416" s="16"/>
      <c r="AS416" s="16"/>
      <c r="AT416" s="16"/>
      <c r="AU416" s="16"/>
      <c r="AV416" s="16"/>
      <c r="AW416" s="16"/>
      <c r="AX416" s="16"/>
      <c r="AY416" s="16"/>
    </row>
    <row r="417">
      <c r="A417" s="16"/>
      <c r="B417" s="16"/>
      <c r="C417" s="16"/>
      <c r="D417" s="16"/>
      <c r="E417" s="16"/>
      <c r="F417" s="16"/>
      <c r="G417" s="20"/>
      <c r="H417" s="16"/>
      <c r="I417" s="16"/>
      <c r="J417" s="16"/>
      <c r="K417" s="16"/>
      <c r="L417" s="16"/>
      <c r="M417" s="20"/>
      <c r="N417" s="20"/>
      <c r="O417" s="16"/>
      <c r="P417" s="16"/>
      <c r="Q417" s="16"/>
      <c r="R417" s="16"/>
      <c r="S417" s="16"/>
      <c r="T417" s="16"/>
      <c r="U417" s="16"/>
      <c r="V417" s="16"/>
      <c r="W417" s="16"/>
      <c r="X417" s="16"/>
      <c r="Y417" s="16"/>
      <c r="Z417" s="16"/>
      <c r="AA417" s="16"/>
      <c r="AB417" s="16"/>
      <c r="AC417" s="16"/>
      <c r="AD417" s="16"/>
      <c r="AE417" s="16"/>
      <c r="AF417" s="16"/>
      <c r="AG417" s="16"/>
      <c r="AH417" s="16"/>
      <c r="AI417" s="16"/>
      <c r="AJ417" s="16"/>
      <c r="AK417" s="16"/>
      <c r="AL417" s="16"/>
      <c r="AM417" s="16"/>
      <c r="AN417" s="16"/>
      <c r="AO417" s="16"/>
      <c r="AP417" s="16"/>
      <c r="AQ417" s="16"/>
      <c r="AR417" s="16"/>
      <c r="AS417" s="16"/>
      <c r="AT417" s="16"/>
      <c r="AU417" s="16"/>
      <c r="AV417" s="16"/>
      <c r="AW417" s="16"/>
      <c r="AX417" s="16"/>
      <c r="AY417" s="16"/>
    </row>
    <row r="418">
      <c r="A418" s="16"/>
      <c r="B418" s="16"/>
      <c r="C418" s="16"/>
      <c r="D418" s="16"/>
      <c r="E418" s="16"/>
      <c r="F418" s="16"/>
      <c r="G418" s="20"/>
      <c r="H418" s="16"/>
      <c r="I418" s="16"/>
      <c r="J418" s="16"/>
      <c r="K418" s="16"/>
      <c r="L418" s="16"/>
      <c r="M418" s="20"/>
      <c r="N418" s="20"/>
      <c r="O418" s="16"/>
      <c r="P418" s="16"/>
      <c r="Q418" s="16"/>
      <c r="R418" s="16"/>
      <c r="S418" s="16"/>
      <c r="T418" s="16"/>
      <c r="U418" s="16"/>
      <c r="V418" s="16"/>
      <c r="W418" s="16"/>
      <c r="X418" s="16"/>
      <c r="Y418" s="16"/>
      <c r="Z418" s="16"/>
      <c r="AA418" s="16"/>
      <c r="AB418" s="16"/>
      <c r="AC418" s="16"/>
      <c r="AD418" s="16"/>
      <c r="AE418" s="16"/>
      <c r="AF418" s="16"/>
      <c r="AG418" s="16"/>
      <c r="AH418" s="16"/>
      <c r="AI418" s="16"/>
      <c r="AJ418" s="16"/>
      <c r="AK418" s="16"/>
      <c r="AL418" s="16"/>
      <c r="AM418" s="16"/>
      <c r="AN418" s="16"/>
      <c r="AO418" s="16"/>
      <c r="AP418" s="16"/>
      <c r="AQ418" s="16"/>
      <c r="AR418" s="16"/>
      <c r="AS418" s="16"/>
      <c r="AT418" s="16"/>
      <c r="AU418" s="16"/>
      <c r="AV418" s="16"/>
      <c r="AW418" s="16"/>
      <c r="AX418" s="16"/>
      <c r="AY418" s="16"/>
    </row>
    <row r="419">
      <c r="A419" s="16"/>
      <c r="B419" s="16"/>
      <c r="C419" s="16"/>
      <c r="D419" s="16"/>
      <c r="E419" s="16"/>
      <c r="F419" s="16"/>
      <c r="G419" s="20"/>
      <c r="H419" s="16"/>
      <c r="I419" s="16"/>
      <c r="J419" s="16"/>
      <c r="K419" s="16"/>
      <c r="L419" s="16"/>
      <c r="M419" s="20"/>
      <c r="N419" s="20"/>
      <c r="O419" s="16"/>
      <c r="P419" s="16"/>
      <c r="Q419" s="16"/>
      <c r="R419" s="16"/>
      <c r="S419" s="16"/>
      <c r="T419" s="16"/>
      <c r="U419" s="16"/>
      <c r="V419" s="16"/>
      <c r="W419" s="16"/>
      <c r="X419" s="16"/>
      <c r="Y419" s="16"/>
      <c r="Z419" s="16"/>
      <c r="AA419" s="16"/>
      <c r="AB419" s="16"/>
      <c r="AC419" s="16"/>
      <c r="AD419" s="16"/>
      <c r="AE419" s="16"/>
      <c r="AF419" s="16"/>
      <c r="AG419" s="16"/>
      <c r="AH419" s="16"/>
      <c r="AI419" s="16"/>
      <c r="AJ419" s="16"/>
      <c r="AK419" s="16"/>
      <c r="AL419" s="16"/>
      <c r="AM419" s="16"/>
      <c r="AN419" s="16"/>
      <c r="AO419" s="16"/>
      <c r="AP419" s="16"/>
      <c r="AQ419" s="16"/>
      <c r="AR419" s="16"/>
      <c r="AS419" s="16"/>
      <c r="AT419" s="16"/>
      <c r="AU419" s="16"/>
      <c r="AV419" s="16"/>
      <c r="AW419" s="16"/>
      <c r="AX419" s="16"/>
      <c r="AY419" s="16"/>
    </row>
    <row r="420">
      <c r="A420" s="16"/>
      <c r="B420" s="16"/>
      <c r="C420" s="16"/>
      <c r="D420" s="16"/>
      <c r="E420" s="16"/>
      <c r="F420" s="16"/>
      <c r="G420" s="20"/>
      <c r="H420" s="16"/>
      <c r="I420" s="16"/>
      <c r="J420" s="16"/>
      <c r="K420" s="16"/>
      <c r="L420" s="16"/>
      <c r="M420" s="20"/>
      <c r="N420" s="20"/>
      <c r="O420" s="16"/>
      <c r="P420" s="16"/>
      <c r="Q420" s="16"/>
      <c r="R420" s="16"/>
      <c r="S420" s="16"/>
      <c r="T420" s="16"/>
      <c r="U420" s="16"/>
      <c r="V420" s="16"/>
      <c r="W420" s="16"/>
      <c r="X420" s="16"/>
      <c r="Y420" s="16"/>
      <c r="Z420" s="16"/>
      <c r="AA420" s="16"/>
      <c r="AB420" s="16"/>
      <c r="AC420" s="16"/>
      <c r="AD420" s="16"/>
      <c r="AE420" s="16"/>
      <c r="AF420" s="16"/>
      <c r="AG420" s="16"/>
      <c r="AH420" s="16"/>
      <c r="AI420" s="16"/>
      <c r="AJ420" s="16"/>
      <c r="AK420" s="16"/>
      <c r="AL420" s="16"/>
      <c r="AM420" s="16"/>
      <c r="AN420" s="16"/>
      <c r="AO420" s="16"/>
      <c r="AP420" s="16"/>
      <c r="AQ420" s="16"/>
      <c r="AR420" s="16"/>
      <c r="AS420" s="16"/>
      <c r="AT420" s="16"/>
      <c r="AU420" s="16"/>
      <c r="AV420" s="16"/>
      <c r="AW420" s="16"/>
      <c r="AX420" s="16"/>
      <c r="AY420" s="16"/>
    </row>
    <row r="421">
      <c r="A421" s="16"/>
      <c r="B421" s="16"/>
      <c r="C421" s="16"/>
      <c r="D421" s="16"/>
      <c r="E421" s="16"/>
      <c r="F421" s="16"/>
      <c r="G421" s="20"/>
      <c r="H421" s="16"/>
      <c r="I421" s="16"/>
      <c r="J421" s="16"/>
      <c r="K421" s="16"/>
      <c r="L421" s="16"/>
      <c r="M421" s="20"/>
      <c r="N421" s="20"/>
      <c r="O421" s="16"/>
      <c r="P421" s="16"/>
      <c r="Q421" s="16"/>
      <c r="R421" s="16"/>
      <c r="S421" s="16"/>
      <c r="T421" s="16"/>
      <c r="U421" s="16"/>
      <c r="V421" s="16"/>
      <c r="W421" s="16"/>
      <c r="X421" s="16"/>
      <c r="Y421" s="16"/>
      <c r="Z421" s="16"/>
      <c r="AA421" s="16"/>
      <c r="AB421" s="16"/>
      <c r="AC421" s="16"/>
      <c r="AD421" s="16"/>
      <c r="AE421" s="16"/>
      <c r="AF421" s="16"/>
      <c r="AG421" s="16"/>
      <c r="AH421" s="16"/>
      <c r="AI421" s="16"/>
      <c r="AJ421" s="16"/>
      <c r="AK421" s="16"/>
      <c r="AL421" s="16"/>
      <c r="AM421" s="16"/>
      <c r="AN421" s="16"/>
      <c r="AO421" s="16"/>
      <c r="AP421" s="16"/>
      <c r="AQ421" s="16"/>
      <c r="AR421" s="16"/>
      <c r="AS421" s="16"/>
      <c r="AT421" s="16"/>
      <c r="AU421" s="16"/>
      <c r="AV421" s="16"/>
      <c r="AW421" s="16"/>
      <c r="AX421" s="16"/>
      <c r="AY421" s="16"/>
    </row>
    <row r="422">
      <c r="A422" s="16"/>
      <c r="B422" s="16"/>
      <c r="C422" s="16"/>
      <c r="D422" s="16"/>
      <c r="E422" s="16"/>
      <c r="F422" s="16"/>
      <c r="G422" s="20"/>
      <c r="H422" s="16"/>
      <c r="I422" s="16"/>
      <c r="J422" s="16"/>
      <c r="K422" s="16"/>
      <c r="L422" s="16"/>
      <c r="M422" s="20"/>
      <c r="N422" s="20"/>
      <c r="O422" s="16"/>
      <c r="P422" s="16"/>
      <c r="Q422" s="16"/>
      <c r="R422" s="16"/>
      <c r="S422" s="16"/>
      <c r="T422" s="16"/>
      <c r="U422" s="16"/>
      <c r="V422" s="16"/>
      <c r="W422" s="16"/>
      <c r="X422" s="16"/>
      <c r="Y422" s="16"/>
      <c r="Z422" s="16"/>
      <c r="AA422" s="16"/>
      <c r="AB422" s="16"/>
      <c r="AC422" s="16"/>
      <c r="AD422" s="16"/>
      <c r="AE422" s="16"/>
      <c r="AF422" s="16"/>
      <c r="AG422" s="16"/>
      <c r="AH422" s="16"/>
      <c r="AI422" s="16"/>
      <c r="AJ422" s="16"/>
      <c r="AK422" s="16"/>
      <c r="AL422" s="16"/>
      <c r="AM422" s="16"/>
      <c r="AN422" s="16"/>
      <c r="AO422" s="16"/>
      <c r="AP422" s="16"/>
      <c r="AQ422" s="16"/>
      <c r="AR422" s="16"/>
      <c r="AS422" s="16"/>
      <c r="AT422" s="16"/>
      <c r="AU422" s="16"/>
      <c r="AV422" s="16"/>
      <c r="AW422" s="16"/>
      <c r="AX422" s="16"/>
      <c r="AY422" s="16"/>
    </row>
    <row r="423">
      <c r="A423" s="16"/>
      <c r="B423" s="16"/>
      <c r="C423" s="16"/>
      <c r="D423" s="16"/>
      <c r="E423" s="16"/>
      <c r="F423" s="16"/>
      <c r="G423" s="20"/>
      <c r="H423" s="16"/>
      <c r="I423" s="16"/>
      <c r="J423" s="16"/>
      <c r="K423" s="16"/>
      <c r="L423" s="16"/>
      <c r="M423" s="20"/>
      <c r="N423" s="20"/>
      <c r="O423" s="16"/>
      <c r="P423" s="16"/>
      <c r="Q423" s="16"/>
      <c r="R423" s="16"/>
      <c r="S423" s="16"/>
      <c r="T423" s="16"/>
      <c r="U423" s="16"/>
      <c r="V423" s="16"/>
      <c r="W423" s="16"/>
      <c r="X423" s="16"/>
      <c r="Y423" s="16"/>
      <c r="Z423" s="16"/>
      <c r="AA423" s="16"/>
      <c r="AB423" s="16"/>
      <c r="AC423" s="16"/>
      <c r="AD423" s="16"/>
      <c r="AE423" s="16"/>
      <c r="AF423" s="16"/>
      <c r="AG423" s="16"/>
      <c r="AH423" s="16"/>
      <c r="AI423" s="16"/>
      <c r="AJ423" s="16"/>
      <c r="AK423" s="16"/>
      <c r="AL423" s="16"/>
      <c r="AM423" s="16"/>
      <c r="AN423" s="16"/>
      <c r="AO423" s="16"/>
      <c r="AP423" s="16"/>
      <c r="AQ423" s="16"/>
      <c r="AR423" s="16"/>
      <c r="AS423" s="16"/>
      <c r="AT423" s="16"/>
      <c r="AU423" s="16"/>
      <c r="AV423" s="16"/>
      <c r="AW423" s="16"/>
      <c r="AX423" s="16"/>
      <c r="AY423" s="16"/>
    </row>
    <row r="424">
      <c r="A424" s="16"/>
      <c r="B424" s="16"/>
      <c r="C424" s="16"/>
      <c r="D424" s="16"/>
      <c r="E424" s="16"/>
      <c r="F424" s="16"/>
      <c r="G424" s="20"/>
      <c r="H424" s="16"/>
      <c r="I424" s="16"/>
      <c r="J424" s="16"/>
      <c r="K424" s="16"/>
      <c r="L424" s="16"/>
      <c r="M424" s="20"/>
      <c r="N424" s="20"/>
      <c r="O424" s="16"/>
      <c r="P424" s="16"/>
      <c r="Q424" s="16"/>
      <c r="R424" s="16"/>
      <c r="S424" s="16"/>
      <c r="T424" s="16"/>
      <c r="U424" s="16"/>
      <c r="V424" s="16"/>
      <c r="W424" s="16"/>
      <c r="X424" s="16"/>
      <c r="Y424" s="16"/>
      <c r="Z424" s="16"/>
      <c r="AA424" s="16"/>
      <c r="AB424" s="16"/>
      <c r="AC424" s="16"/>
      <c r="AD424" s="16"/>
      <c r="AE424" s="16"/>
      <c r="AF424" s="16"/>
      <c r="AG424" s="16"/>
      <c r="AH424" s="16"/>
      <c r="AI424" s="16"/>
      <c r="AJ424" s="16"/>
      <c r="AK424" s="16"/>
      <c r="AL424" s="16"/>
      <c r="AM424" s="16"/>
      <c r="AN424" s="16"/>
      <c r="AO424" s="16"/>
      <c r="AP424" s="16"/>
      <c r="AQ424" s="16"/>
      <c r="AR424" s="16"/>
      <c r="AS424" s="16"/>
      <c r="AT424" s="16"/>
      <c r="AU424" s="16"/>
      <c r="AV424" s="16"/>
      <c r="AW424" s="16"/>
      <c r="AX424" s="16"/>
      <c r="AY424" s="16"/>
    </row>
    <row r="425">
      <c r="A425" s="16"/>
      <c r="B425" s="16"/>
      <c r="C425" s="16"/>
      <c r="D425" s="16"/>
      <c r="E425" s="16"/>
      <c r="F425" s="16"/>
      <c r="G425" s="20"/>
      <c r="H425" s="16"/>
      <c r="I425" s="16"/>
      <c r="J425" s="16"/>
      <c r="K425" s="16"/>
      <c r="L425" s="16"/>
      <c r="M425" s="20"/>
      <c r="N425" s="20"/>
      <c r="O425" s="16"/>
      <c r="P425" s="16"/>
      <c r="Q425" s="16"/>
      <c r="R425" s="16"/>
      <c r="S425" s="16"/>
      <c r="T425" s="16"/>
      <c r="U425" s="16"/>
      <c r="V425" s="16"/>
      <c r="W425" s="16"/>
      <c r="X425" s="16"/>
      <c r="Y425" s="16"/>
      <c r="Z425" s="16"/>
      <c r="AA425" s="16"/>
      <c r="AB425" s="16"/>
      <c r="AC425" s="16"/>
      <c r="AD425" s="16"/>
      <c r="AE425" s="16"/>
      <c r="AF425" s="16"/>
      <c r="AG425" s="16"/>
      <c r="AH425" s="16"/>
      <c r="AI425" s="16"/>
      <c r="AJ425" s="16"/>
      <c r="AK425" s="16"/>
      <c r="AL425" s="16"/>
      <c r="AM425" s="16"/>
      <c r="AN425" s="16"/>
      <c r="AO425" s="16"/>
      <c r="AP425" s="16"/>
      <c r="AQ425" s="16"/>
      <c r="AR425" s="16"/>
      <c r="AS425" s="16"/>
      <c r="AT425" s="16"/>
      <c r="AU425" s="16"/>
      <c r="AV425" s="16"/>
      <c r="AW425" s="16"/>
      <c r="AX425" s="16"/>
      <c r="AY425" s="16"/>
    </row>
    <row r="426">
      <c r="A426" s="16"/>
      <c r="B426" s="16"/>
      <c r="C426" s="16"/>
      <c r="D426" s="16"/>
      <c r="E426" s="16"/>
      <c r="F426" s="16"/>
      <c r="G426" s="20"/>
      <c r="H426" s="16"/>
      <c r="I426" s="16"/>
      <c r="J426" s="16"/>
      <c r="K426" s="16"/>
      <c r="L426" s="16"/>
      <c r="M426" s="20"/>
      <c r="N426" s="20"/>
      <c r="O426" s="16"/>
      <c r="P426" s="16"/>
      <c r="Q426" s="16"/>
      <c r="R426" s="16"/>
      <c r="S426" s="16"/>
      <c r="T426" s="16"/>
      <c r="U426" s="16"/>
      <c r="V426" s="16"/>
      <c r="W426" s="16"/>
      <c r="X426" s="16"/>
      <c r="Y426" s="16"/>
      <c r="Z426" s="16"/>
      <c r="AA426" s="16"/>
      <c r="AB426" s="16"/>
      <c r="AC426" s="16"/>
      <c r="AD426" s="16"/>
      <c r="AE426" s="16"/>
      <c r="AF426" s="16"/>
      <c r="AG426" s="16"/>
      <c r="AH426" s="16"/>
      <c r="AI426" s="16"/>
      <c r="AJ426" s="16"/>
      <c r="AK426" s="16"/>
      <c r="AL426" s="16"/>
      <c r="AM426" s="16"/>
      <c r="AN426" s="16"/>
      <c r="AO426" s="16"/>
      <c r="AP426" s="16"/>
      <c r="AQ426" s="16"/>
      <c r="AR426" s="16"/>
      <c r="AS426" s="16"/>
      <c r="AT426" s="16"/>
      <c r="AU426" s="16"/>
      <c r="AV426" s="16"/>
      <c r="AW426" s="16"/>
      <c r="AX426" s="16"/>
      <c r="AY426" s="16"/>
    </row>
    <row r="427">
      <c r="A427" s="16"/>
      <c r="B427" s="16"/>
      <c r="C427" s="16"/>
      <c r="D427" s="16"/>
      <c r="E427" s="16"/>
      <c r="F427" s="16"/>
      <c r="G427" s="20"/>
      <c r="H427" s="16"/>
      <c r="I427" s="16"/>
      <c r="J427" s="16"/>
      <c r="K427" s="16"/>
      <c r="L427" s="16"/>
      <c r="M427" s="20"/>
      <c r="N427" s="20"/>
      <c r="O427" s="16"/>
      <c r="P427" s="16"/>
      <c r="Q427" s="16"/>
      <c r="R427" s="16"/>
      <c r="S427" s="16"/>
      <c r="T427" s="16"/>
      <c r="U427" s="16"/>
      <c r="V427" s="16"/>
      <c r="W427" s="16"/>
      <c r="X427" s="16"/>
      <c r="Y427" s="16"/>
      <c r="Z427" s="16"/>
      <c r="AA427" s="16"/>
      <c r="AB427" s="16"/>
      <c r="AC427" s="16"/>
      <c r="AD427" s="16"/>
      <c r="AE427" s="16"/>
      <c r="AF427" s="16"/>
      <c r="AG427" s="16"/>
      <c r="AH427" s="16"/>
      <c r="AI427" s="16"/>
      <c r="AJ427" s="16"/>
      <c r="AK427" s="16"/>
      <c r="AL427" s="16"/>
      <c r="AM427" s="16"/>
      <c r="AN427" s="16"/>
      <c r="AO427" s="16"/>
      <c r="AP427" s="16"/>
      <c r="AQ427" s="16"/>
      <c r="AR427" s="16"/>
      <c r="AS427" s="16"/>
      <c r="AT427" s="16"/>
      <c r="AU427" s="16"/>
      <c r="AV427" s="16"/>
      <c r="AW427" s="16"/>
      <c r="AX427" s="16"/>
      <c r="AY427" s="16"/>
    </row>
    <row r="428">
      <c r="A428" s="16"/>
      <c r="B428" s="16"/>
      <c r="C428" s="16"/>
      <c r="D428" s="16"/>
      <c r="E428" s="16"/>
      <c r="F428" s="16"/>
      <c r="G428" s="20"/>
      <c r="H428" s="16"/>
      <c r="I428" s="16"/>
      <c r="J428" s="16"/>
      <c r="K428" s="16"/>
      <c r="L428" s="16"/>
      <c r="M428" s="20"/>
      <c r="N428" s="20"/>
      <c r="O428" s="16"/>
      <c r="P428" s="16"/>
      <c r="Q428" s="16"/>
      <c r="R428" s="16"/>
      <c r="S428" s="16"/>
      <c r="T428" s="16"/>
      <c r="U428" s="16"/>
      <c r="V428" s="16"/>
      <c r="W428" s="16"/>
      <c r="X428" s="16"/>
      <c r="Y428" s="16"/>
      <c r="Z428" s="16"/>
      <c r="AA428" s="16"/>
      <c r="AB428" s="16"/>
      <c r="AC428" s="16"/>
      <c r="AD428" s="16"/>
      <c r="AE428" s="16"/>
      <c r="AF428" s="16"/>
      <c r="AG428" s="16"/>
      <c r="AH428" s="16"/>
      <c r="AI428" s="16"/>
      <c r="AJ428" s="16"/>
      <c r="AK428" s="16"/>
      <c r="AL428" s="16"/>
      <c r="AM428" s="16"/>
      <c r="AN428" s="16"/>
      <c r="AO428" s="16"/>
      <c r="AP428" s="16"/>
      <c r="AQ428" s="16"/>
      <c r="AR428" s="16"/>
      <c r="AS428" s="16"/>
      <c r="AT428" s="16"/>
      <c r="AU428" s="16"/>
      <c r="AV428" s="16"/>
      <c r="AW428" s="16"/>
      <c r="AX428" s="16"/>
      <c r="AY428" s="16"/>
    </row>
    <row r="429">
      <c r="A429" s="16"/>
      <c r="B429" s="16"/>
      <c r="C429" s="16"/>
      <c r="D429" s="16"/>
      <c r="E429" s="16"/>
      <c r="F429" s="16"/>
      <c r="G429" s="20"/>
      <c r="H429" s="16"/>
      <c r="I429" s="16"/>
      <c r="J429" s="16"/>
      <c r="K429" s="16"/>
      <c r="L429" s="16"/>
      <c r="M429" s="20"/>
      <c r="N429" s="20"/>
      <c r="O429" s="16"/>
      <c r="P429" s="16"/>
      <c r="Q429" s="16"/>
      <c r="R429" s="16"/>
      <c r="S429" s="16"/>
      <c r="T429" s="16"/>
      <c r="U429" s="16"/>
      <c r="V429" s="16"/>
      <c r="W429" s="16"/>
      <c r="X429" s="16"/>
      <c r="Y429" s="16"/>
      <c r="Z429" s="16"/>
      <c r="AA429" s="16"/>
      <c r="AB429" s="16"/>
      <c r="AC429" s="16"/>
      <c r="AD429" s="16"/>
      <c r="AE429" s="16"/>
      <c r="AF429" s="16"/>
      <c r="AG429" s="16"/>
      <c r="AH429" s="16"/>
      <c r="AI429" s="16"/>
      <c r="AJ429" s="16"/>
      <c r="AK429" s="16"/>
      <c r="AL429" s="16"/>
      <c r="AM429" s="16"/>
      <c r="AN429" s="16"/>
      <c r="AO429" s="16"/>
      <c r="AP429" s="16"/>
      <c r="AQ429" s="16"/>
      <c r="AR429" s="16"/>
      <c r="AS429" s="16"/>
      <c r="AT429" s="16"/>
      <c r="AU429" s="16"/>
      <c r="AV429" s="16"/>
      <c r="AW429" s="16"/>
      <c r="AX429" s="16"/>
      <c r="AY429" s="16"/>
    </row>
    <row r="430">
      <c r="A430" s="16"/>
      <c r="B430" s="16"/>
      <c r="C430" s="16"/>
      <c r="D430" s="16"/>
      <c r="E430" s="16"/>
      <c r="F430" s="16"/>
      <c r="G430" s="20"/>
      <c r="H430" s="16"/>
      <c r="I430" s="16"/>
      <c r="J430" s="16"/>
      <c r="K430" s="16"/>
      <c r="L430" s="16"/>
      <c r="M430" s="20"/>
      <c r="N430" s="20"/>
      <c r="O430" s="16"/>
      <c r="P430" s="16"/>
      <c r="Q430" s="16"/>
      <c r="R430" s="16"/>
      <c r="S430" s="16"/>
      <c r="T430" s="16"/>
      <c r="U430" s="16"/>
      <c r="V430" s="16"/>
      <c r="W430" s="16"/>
      <c r="X430" s="16"/>
      <c r="Y430" s="16"/>
      <c r="Z430" s="16"/>
      <c r="AA430" s="16"/>
      <c r="AB430" s="16"/>
      <c r="AC430" s="16"/>
      <c r="AD430" s="16"/>
      <c r="AE430" s="16"/>
      <c r="AF430" s="16"/>
      <c r="AG430" s="16"/>
      <c r="AH430" s="16"/>
      <c r="AI430" s="16"/>
      <c r="AJ430" s="16"/>
      <c r="AK430" s="16"/>
      <c r="AL430" s="16"/>
      <c r="AM430" s="16"/>
      <c r="AN430" s="16"/>
      <c r="AO430" s="16"/>
      <c r="AP430" s="16"/>
      <c r="AQ430" s="16"/>
      <c r="AR430" s="16"/>
      <c r="AS430" s="16"/>
      <c r="AT430" s="16"/>
      <c r="AU430" s="16"/>
      <c r="AV430" s="16"/>
      <c r="AW430" s="16"/>
      <c r="AX430" s="16"/>
      <c r="AY430" s="16"/>
    </row>
    <row r="431">
      <c r="A431" s="16"/>
      <c r="B431" s="16"/>
      <c r="C431" s="16"/>
      <c r="D431" s="16"/>
      <c r="E431" s="16"/>
      <c r="F431" s="16"/>
      <c r="G431" s="20"/>
      <c r="H431" s="16"/>
      <c r="I431" s="16"/>
      <c r="J431" s="16"/>
      <c r="K431" s="16"/>
      <c r="L431" s="16"/>
      <c r="M431" s="20"/>
      <c r="N431" s="20"/>
      <c r="O431" s="16"/>
      <c r="P431" s="16"/>
      <c r="Q431" s="16"/>
      <c r="R431" s="16"/>
      <c r="S431" s="16"/>
      <c r="T431" s="16"/>
      <c r="U431" s="16"/>
      <c r="V431" s="16"/>
      <c r="W431" s="16"/>
      <c r="X431" s="16"/>
      <c r="Y431" s="16"/>
      <c r="Z431" s="16"/>
      <c r="AA431" s="16"/>
      <c r="AB431" s="16"/>
      <c r="AC431" s="16"/>
      <c r="AD431" s="16"/>
      <c r="AE431" s="16"/>
      <c r="AF431" s="16"/>
      <c r="AG431" s="16"/>
      <c r="AH431" s="16"/>
      <c r="AI431" s="16"/>
      <c r="AJ431" s="16"/>
      <c r="AK431" s="16"/>
      <c r="AL431" s="16"/>
      <c r="AM431" s="16"/>
      <c r="AN431" s="16"/>
      <c r="AO431" s="16"/>
      <c r="AP431" s="16"/>
      <c r="AQ431" s="16"/>
      <c r="AR431" s="16"/>
      <c r="AS431" s="16"/>
      <c r="AT431" s="16"/>
      <c r="AU431" s="16"/>
      <c r="AV431" s="16"/>
      <c r="AW431" s="16"/>
      <c r="AX431" s="16"/>
      <c r="AY431" s="16"/>
    </row>
    <row r="432">
      <c r="A432" s="16"/>
      <c r="B432" s="16"/>
      <c r="C432" s="16"/>
      <c r="D432" s="16"/>
      <c r="E432" s="16"/>
      <c r="F432" s="16"/>
      <c r="G432" s="20"/>
      <c r="H432" s="16"/>
      <c r="I432" s="16"/>
      <c r="J432" s="16"/>
      <c r="K432" s="16"/>
      <c r="L432" s="16"/>
      <c r="M432" s="20"/>
      <c r="N432" s="20"/>
      <c r="O432" s="16"/>
      <c r="P432" s="16"/>
      <c r="Q432" s="16"/>
      <c r="R432" s="16"/>
      <c r="S432" s="16"/>
      <c r="T432" s="16"/>
      <c r="U432" s="16"/>
      <c r="V432" s="16"/>
      <c r="W432" s="16"/>
      <c r="X432" s="16"/>
      <c r="Y432" s="16"/>
      <c r="Z432" s="16"/>
      <c r="AA432" s="16"/>
      <c r="AB432" s="16"/>
      <c r="AC432" s="16"/>
      <c r="AD432" s="16"/>
      <c r="AE432" s="16"/>
      <c r="AF432" s="16"/>
      <c r="AG432" s="16"/>
      <c r="AH432" s="16"/>
      <c r="AI432" s="16"/>
      <c r="AJ432" s="16"/>
      <c r="AK432" s="16"/>
      <c r="AL432" s="16"/>
      <c r="AM432" s="16"/>
      <c r="AN432" s="16"/>
      <c r="AO432" s="16"/>
      <c r="AP432" s="16"/>
      <c r="AQ432" s="16"/>
      <c r="AR432" s="16"/>
      <c r="AS432" s="16"/>
      <c r="AT432" s="16"/>
      <c r="AU432" s="16"/>
      <c r="AV432" s="16"/>
      <c r="AW432" s="16"/>
      <c r="AX432" s="16"/>
      <c r="AY432" s="16"/>
    </row>
    <row r="433">
      <c r="A433" s="16"/>
      <c r="B433" s="16"/>
      <c r="C433" s="16"/>
      <c r="D433" s="16"/>
      <c r="E433" s="16"/>
      <c r="F433" s="16"/>
      <c r="G433" s="20"/>
      <c r="H433" s="16"/>
      <c r="I433" s="16"/>
      <c r="J433" s="16"/>
      <c r="K433" s="16"/>
      <c r="L433" s="16"/>
      <c r="M433" s="20"/>
      <c r="N433" s="20"/>
      <c r="O433" s="16"/>
      <c r="P433" s="16"/>
      <c r="Q433" s="16"/>
      <c r="R433" s="16"/>
      <c r="S433" s="16"/>
      <c r="T433" s="16"/>
      <c r="U433" s="16"/>
      <c r="V433" s="16"/>
      <c r="W433" s="16"/>
      <c r="X433" s="16"/>
      <c r="Y433" s="16"/>
      <c r="Z433" s="16"/>
      <c r="AA433" s="16"/>
      <c r="AB433" s="16"/>
      <c r="AC433" s="16"/>
      <c r="AD433" s="16"/>
      <c r="AE433" s="16"/>
      <c r="AF433" s="16"/>
      <c r="AG433" s="16"/>
      <c r="AH433" s="16"/>
      <c r="AI433" s="16"/>
      <c r="AJ433" s="16"/>
      <c r="AK433" s="16"/>
      <c r="AL433" s="16"/>
      <c r="AM433" s="16"/>
      <c r="AN433" s="16"/>
      <c r="AO433" s="16"/>
      <c r="AP433" s="16"/>
      <c r="AQ433" s="16"/>
      <c r="AR433" s="16"/>
      <c r="AS433" s="16"/>
      <c r="AT433" s="16"/>
      <c r="AU433" s="16"/>
      <c r="AV433" s="16"/>
      <c r="AW433" s="16"/>
      <c r="AX433" s="16"/>
      <c r="AY433" s="16"/>
    </row>
    <row r="434">
      <c r="A434" s="16"/>
      <c r="B434" s="16"/>
      <c r="C434" s="16"/>
      <c r="D434" s="16"/>
      <c r="E434" s="16"/>
      <c r="F434" s="16"/>
      <c r="G434" s="20"/>
      <c r="H434" s="16"/>
      <c r="I434" s="16"/>
      <c r="J434" s="16"/>
      <c r="K434" s="16"/>
      <c r="L434" s="16"/>
      <c r="M434" s="20"/>
      <c r="N434" s="20"/>
      <c r="O434" s="16"/>
      <c r="P434" s="16"/>
      <c r="Q434" s="16"/>
      <c r="R434" s="16"/>
      <c r="S434" s="16"/>
      <c r="T434" s="16"/>
      <c r="U434" s="16"/>
      <c r="V434" s="16"/>
      <c r="W434" s="16"/>
      <c r="X434" s="16"/>
      <c r="Y434" s="16"/>
      <c r="Z434" s="16"/>
      <c r="AA434" s="16"/>
      <c r="AB434" s="16"/>
      <c r="AC434" s="16"/>
      <c r="AD434" s="16"/>
      <c r="AE434" s="16"/>
      <c r="AF434" s="16"/>
      <c r="AG434" s="16"/>
      <c r="AH434" s="16"/>
      <c r="AI434" s="16"/>
      <c r="AJ434" s="16"/>
      <c r="AK434" s="16"/>
      <c r="AL434" s="16"/>
      <c r="AM434" s="16"/>
      <c r="AN434" s="16"/>
      <c r="AO434" s="16"/>
      <c r="AP434" s="16"/>
      <c r="AQ434" s="16"/>
      <c r="AR434" s="16"/>
      <c r="AS434" s="16"/>
      <c r="AT434" s="16"/>
      <c r="AU434" s="16"/>
      <c r="AV434" s="16"/>
      <c r="AW434" s="16"/>
      <c r="AX434" s="16"/>
      <c r="AY434" s="16"/>
    </row>
    <row r="435">
      <c r="A435" s="16"/>
      <c r="B435" s="16"/>
      <c r="C435" s="16"/>
      <c r="D435" s="16"/>
      <c r="E435" s="16"/>
      <c r="F435" s="16"/>
      <c r="G435" s="20"/>
      <c r="H435" s="16"/>
      <c r="I435" s="16"/>
      <c r="J435" s="16"/>
      <c r="K435" s="16"/>
      <c r="L435" s="16"/>
      <c r="M435" s="20"/>
      <c r="N435" s="20"/>
      <c r="O435" s="16"/>
      <c r="P435" s="16"/>
      <c r="Q435" s="16"/>
      <c r="R435" s="16"/>
      <c r="S435" s="16"/>
      <c r="T435" s="16"/>
      <c r="U435" s="16"/>
      <c r="V435" s="16"/>
      <c r="W435" s="16"/>
      <c r="X435" s="16"/>
      <c r="Y435" s="16"/>
      <c r="Z435" s="16"/>
      <c r="AA435" s="16"/>
      <c r="AB435" s="16"/>
      <c r="AC435" s="16"/>
      <c r="AD435" s="16"/>
      <c r="AE435" s="16"/>
      <c r="AF435" s="16"/>
      <c r="AG435" s="16"/>
      <c r="AH435" s="16"/>
      <c r="AI435" s="16"/>
      <c r="AJ435" s="16"/>
      <c r="AK435" s="16"/>
      <c r="AL435" s="16"/>
      <c r="AM435" s="16"/>
      <c r="AN435" s="16"/>
      <c r="AO435" s="16"/>
      <c r="AP435" s="16"/>
      <c r="AQ435" s="16"/>
      <c r="AR435" s="16"/>
      <c r="AS435" s="16"/>
      <c r="AT435" s="16"/>
      <c r="AU435" s="16"/>
      <c r="AV435" s="16"/>
      <c r="AW435" s="16"/>
      <c r="AX435" s="16"/>
      <c r="AY435" s="16"/>
    </row>
    <row r="436">
      <c r="A436" s="16"/>
      <c r="B436" s="16"/>
      <c r="C436" s="16"/>
      <c r="D436" s="16"/>
      <c r="E436" s="16"/>
      <c r="F436" s="16"/>
      <c r="G436" s="20"/>
      <c r="H436" s="16"/>
      <c r="I436" s="16"/>
      <c r="J436" s="16"/>
      <c r="K436" s="16"/>
      <c r="L436" s="16"/>
      <c r="M436" s="20"/>
      <c r="N436" s="20"/>
      <c r="O436" s="16"/>
      <c r="P436" s="16"/>
      <c r="Q436" s="16"/>
      <c r="R436" s="16"/>
      <c r="S436" s="16"/>
      <c r="T436" s="16"/>
      <c r="U436" s="16"/>
      <c r="V436" s="16"/>
      <c r="W436" s="16"/>
      <c r="X436" s="16"/>
      <c r="Y436" s="16"/>
      <c r="Z436" s="16"/>
      <c r="AA436" s="16"/>
      <c r="AB436" s="16"/>
      <c r="AC436" s="16"/>
      <c r="AD436" s="16"/>
      <c r="AE436" s="16"/>
      <c r="AF436" s="16"/>
      <c r="AG436" s="16"/>
      <c r="AH436" s="16"/>
      <c r="AI436" s="16"/>
      <c r="AJ436" s="16"/>
      <c r="AK436" s="16"/>
      <c r="AL436" s="16"/>
      <c r="AM436" s="16"/>
      <c r="AN436" s="16"/>
      <c r="AO436" s="16"/>
      <c r="AP436" s="16"/>
      <c r="AQ436" s="16"/>
      <c r="AR436" s="16"/>
      <c r="AS436" s="16"/>
      <c r="AT436" s="16"/>
      <c r="AU436" s="16"/>
      <c r="AV436" s="16"/>
      <c r="AW436" s="16"/>
      <c r="AX436" s="16"/>
      <c r="AY436" s="16"/>
    </row>
    <row r="437">
      <c r="A437" s="16"/>
      <c r="B437" s="16"/>
      <c r="C437" s="16"/>
      <c r="D437" s="16"/>
      <c r="E437" s="16"/>
      <c r="F437" s="16"/>
      <c r="G437" s="20"/>
      <c r="H437" s="16"/>
      <c r="I437" s="16"/>
      <c r="J437" s="16"/>
      <c r="K437" s="16"/>
      <c r="L437" s="16"/>
      <c r="M437" s="20"/>
      <c r="N437" s="20"/>
      <c r="O437" s="16"/>
      <c r="P437" s="16"/>
      <c r="Q437" s="16"/>
      <c r="R437" s="16"/>
      <c r="S437" s="16"/>
      <c r="T437" s="16"/>
      <c r="U437" s="16"/>
      <c r="V437" s="16"/>
      <c r="W437" s="16"/>
      <c r="X437" s="16"/>
      <c r="Y437" s="16"/>
      <c r="Z437" s="16"/>
      <c r="AA437" s="16"/>
      <c r="AB437" s="16"/>
      <c r="AC437" s="16"/>
      <c r="AD437" s="16"/>
      <c r="AE437" s="16"/>
      <c r="AF437" s="16"/>
      <c r="AG437" s="16"/>
      <c r="AH437" s="16"/>
      <c r="AI437" s="16"/>
      <c r="AJ437" s="16"/>
      <c r="AK437" s="16"/>
      <c r="AL437" s="16"/>
      <c r="AM437" s="16"/>
      <c r="AN437" s="16"/>
      <c r="AO437" s="16"/>
      <c r="AP437" s="16"/>
      <c r="AQ437" s="16"/>
      <c r="AR437" s="16"/>
      <c r="AS437" s="16"/>
      <c r="AT437" s="16"/>
      <c r="AU437" s="16"/>
      <c r="AV437" s="16"/>
      <c r="AW437" s="16"/>
      <c r="AX437" s="16"/>
      <c r="AY437" s="16"/>
    </row>
    <row r="438">
      <c r="A438" s="16"/>
      <c r="B438" s="16"/>
      <c r="C438" s="16"/>
      <c r="D438" s="16"/>
      <c r="E438" s="16"/>
      <c r="F438" s="16"/>
      <c r="G438" s="20"/>
      <c r="H438" s="16"/>
      <c r="I438" s="16"/>
      <c r="J438" s="16"/>
      <c r="K438" s="16"/>
      <c r="L438" s="16"/>
      <c r="M438" s="20"/>
      <c r="N438" s="20"/>
      <c r="O438" s="16"/>
      <c r="P438" s="16"/>
      <c r="Q438" s="16"/>
      <c r="R438" s="16"/>
      <c r="S438" s="16"/>
      <c r="T438" s="16"/>
      <c r="U438" s="16"/>
      <c r="V438" s="16"/>
      <c r="W438" s="16"/>
      <c r="X438" s="16"/>
      <c r="Y438" s="16"/>
      <c r="Z438" s="16"/>
      <c r="AA438" s="16"/>
      <c r="AB438" s="16"/>
      <c r="AC438" s="16"/>
      <c r="AD438" s="16"/>
      <c r="AE438" s="16"/>
      <c r="AF438" s="16"/>
      <c r="AG438" s="16"/>
      <c r="AH438" s="16"/>
      <c r="AI438" s="16"/>
      <c r="AJ438" s="16"/>
      <c r="AK438" s="16"/>
      <c r="AL438" s="16"/>
      <c r="AM438" s="16"/>
      <c r="AN438" s="16"/>
      <c r="AO438" s="16"/>
      <c r="AP438" s="16"/>
      <c r="AQ438" s="16"/>
      <c r="AR438" s="16"/>
      <c r="AS438" s="16"/>
      <c r="AT438" s="16"/>
      <c r="AU438" s="16"/>
      <c r="AV438" s="16"/>
      <c r="AW438" s="16"/>
      <c r="AX438" s="16"/>
      <c r="AY438" s="16"/>
    </row>
    <row r="439">
      <c r="A439" s="16"/>
      <c r="B439" s="16"/>
      <c r="C439" s="16"/>
      <c r="D439" s="16"/>
      <c r="E439" s="16"/>
      <c r="F439" s="16"/>
      <c r="G439" s="20"/>
      <c r="H439" s="16"/>
      <c r="I439" s="16"/>
      <c r="J439" s="16"/>
      <c r="K439" s="16"/>
      <c r="L439" s="16"/>
      <c r="M439" s="20"/>
      <c r="N439" s="20"/>
      <c r="O439" s="16"/>
      <c r="P439" s="16"/>
      <c r="Q439" s="16"/>
      <c r="R439" s="16"/>
      <c r="S439" s="16"/>
      <c r="T439" s="16"/>
      <c r="U439" s="16"/>
      <c r="V439" s="16"/>
      <c r="W439" s="16"/>
      <c r="X439" s="16"/>
      <c r="Y439" s="16"/>
      <c r="Z439" s="16"/>
      <c r="AA439" s="16"/>
      <c r="AB439" s="16"/>
      <c r="AC439" s="16"/>
      <c r="AD439" s="16"/>
      <c r="AE439" s="16"/>
      <c r="AF439" s="16"/>
      <c r="AG439" s="16"/>
      <c r="AH439" s="16"/>
      <c r="AI439" s="16"/>
      <c r="AJ439" s="16"/>
      <c r="AK439" s="16"/>
      <c r="AL439" s="16"/>
      <c r="AM439" s="16"/>
      <c r="AN439" s="16"/>
      <c r="AO439" s="16"/>
      <c r="AP439" s="16"/>
      <c r="AQ439" s="16"/>
      <c r="AR439" s="16"/>
      <c r="AS439" s="16"/>
      <c r="AT439" s="16"/>
      <c r="AU439" s="16"/>
      <c r="AV439" s="16"/>
      <c r="AW439" s="16"/>
      <c r="AX439" s="16"/>
      <c r="AY439" s="16"/>
    </row>
    <row r="440">
      <c r="A440" s="16"/>
      <c r="B440" s="16"/>
      <c r="C440" s="16"/>
      <c r="D440" s="16"/>
      <c r="E440" s="16"/>
      <c r="F440" s="16"/>
      <c r="G440" s="20"/>
      <c r="H440" s="16"/>
      <c r="I440" s="16"/>
      <c r="J440" s="16"/>
      <c r="K440" s="16"/>
      <c r="L440" s="16"/>
      <c r="M440" s="20"/>
      <c r="N440" s="20"/>
      <c r="O440" s="16"/>
      <c r="P440" s="16"/>
      <c r="Q440" s="16"/>
      <c r="R440" s="16"/>
      <c r="S440" s="16"/>
      <c r="T440" s="16"/>
      <c r="U440" s="16"/>
      <c r="V440" s="16"/>
      <c r="W440" s="16"/>
      <c r="X440" s="16"/>
      <c r="Y440" s="16"/>
      <c r="Z440" s="16"/>
      <c r="AA440" s="16"/>
      <c r="AB440" s="16"/>
      <c r="AC440" s="16"/>
      <c r="AD440" s="16"/>
      <c r="AE440" s="16"/>
      <c r="AF440" s="16"/>
      <c r="AG440" s="16"/>
      <c r="AH440" s="16"/>
      <c r="AI440" s="16"/>
      <c r="AJ440" s="16"/>
      <c r="AK440" s="16"/>
      <c r="AL440" s="16"/>
      <c r="AM440" s="16"/>
      <c r="AN440" s="16"/>
      <c r="AO440" s="16"/>
      <c r="AP440" s="16"/>
      <c r="AQ440" s="16"/>
      <c r="AR440" s="16"/>
      <c r="AS440" s="16"/>
      <c r="AT440" s="16"/>
      <c r="AU440" s="16"/>
      <c r="AV440" s="16"/>
      <c r="AW440" s="16"/>
      <c r="AX440" s="16"/>
      <c r="AY440" s="16"/>
    </row>
    <row r="441">
      <c r="A441" s="16"/>
      <c r="B441" s="16"/>
      <c r="C441" s="16"/>
      <c r="D441" s="16"/>
      <c r="E441" s="16"/>
      <c r="F441" s="16"/>
      <c r="G441" s="20"/>
      <c r="H441" s="16"/>
      <c r="I441" s="16"/>
      <c r="J441" s="16"/>
      <c r="K441" s="16"/>
      <c r="L441" s="16"/>
      <c r="M441" s="20"/>
      <c r="N441" s="20"/>
      <c r="O441" s="16"/>
      <c r="P441" s="16"/>
      <c r="Q441" s="16"/>
      <c r="R441" s="16"/>
      <c r="S441" s="16"/>
      <c r="T441" s="16"/>
      <c r="U441" s="16"/>
      <c r="V441" s="16"/>
      <c r="W441" s="16"/>
      <c r="X441" s="16"/>
      <c r="Y441" s="16"/>
      <c r="Z441" s="16"/>
      <c r="AA441" s="16"/>
      <c r="AB441" s="16"/>
      <c r="AC441" s="16"/>
      <c r="AD441" s="16"/>
      <c r="AE441" s="16"/>
      <c r="AF441" s="16"/>
      <c r="AG441" s="16"/>
      <c r="AH441" s="16"/>
      <c r="AI441" s="16"/>
      <c r="AJ441" s="16"/>
      <c r="AK441" s="16"/>
      <c r="AL441" s="16"/>
      <c r="AM441" s="16"/>
      <c r="AN441" s="16"/>
      <c r="AO441" s="16"/>
      <c r="AP441" s="16"/>
      <c r="AQ441" s="16"/>
      <c r="AR441" s="16"/>
      <c r="AS441" s="16"/>
      <c r="AT441" s="16"/>
      <c r="AU441" s="16"/>
      <c r="AV441" s="16"/>
      <c r="AW441" s="16"/>
      <c r="AX441" s="16"/>
      <c r="AY441" s="16"/>
    </row>
    <row r="442">
      <c r="A442" s="16"/>
      <c r="B442" s="16"/>
      <c r="C442" s="16"/>
      <c r="D442" s="16"/>
      <c r="E442" s="16"/>
      <c r="F442" s="16"/>
      <c r="G442" s="20"/>
      <c r="H442" s="16"/>
      <c r="I442" s="16"/>
      <c r="J442" s="16"/>
      <c r="K442" s="16"/>
      <c r="L442" s="16"/>
      <c r="M442" s="20"/>
      <c r="N442" s="20"/>
      <c r="O442" s="16"/>
      <c r="P442" s="16"/>
      <c r="Q442" s="16"/>
      <c r="R442" s="16"/>
      <c r="S442" s="16"/>
      <c r="T442" s="16"/>
      <c r="U442" s="16"/>
      <c r="V442" s="16"/>
      <c r="W442" s="16"/>
      <c r="X442" s="16"/>
      <c r="Y442" s="16"/>
      <c r="Z442" s="16"/>
      <c r="AA442" s="16"/>
      <c r="AB442" s="16"/>
      <c r="AC442" s="16"/>
      <c r="AD442" s="16"/>
      <c r="AE442" s="16"/>
      <c r="AF442" s="16"/>
      <c r="AG442" s="16"/>
      <c r="AH442" s="16"/>
      <c r="AI442" s="16"/>
      <c r="AJ442" s="16"/>
      <c r="AK442" s="16"/>
      <c r="AL442" s="16"/>
      <c r="AM442" s="16"/>
      <c r="AN442" s="16"/>
      <c r="AO442" s="16"/>
      <c r="AP442" s="16"/>
      <c r="AQ442" s="16"/>
      <c r="AR442" s="16"/>
      <c r="AS442" s="16"/>
      <c r="AT442" s="16"/>
      <c r="AU442" s="16"/>
      <c r="AV442" s="16"/>
      <c r="AW442" s="16"/>
      <c r="AX442" s="16"/>
      <c r="AY442" s="16"/>
    </row>
    <row r="443">
      <c r="A443" s="16"/>
      <c r="B443" s="16"/>
      <c r="C443" s="16"/>
      <c r="D443" s="16"/>
      <c r="E443" s="16"/>
      <c r="F443" s="16"/>
      <c r="G443" s="20"/>
      <c r="H443" s="16"/>
      <c r="I443" s="16"/>
      <c r="J443" s="16"/>
      <c r="K443" s="16"/>
      <c r="L443" s="16"/>
      <c r="M443" s="20"/>
      <c r="N443" s="20"/>
      <c r="O443" s="16"/>
      <c r="P443" s="16"/>
      <c r="Q443" s="16"/>
      <c r="R443" s="16"/>
      <c r="S443" s="16"/>
      <c r="T443" s="16"/>
      <c r="U443" s="16"/>
      <c r="V443" s="16"/>
      <c r="W443" s="16"/>
      <c r="X443" s="16"/>
      <c r="Y443" s="16"/>
      <c r="Z443" s="16"/>
      <c r="AA443" s="16"/>
      <c r="AB443" s="16"/>
      <c r="AC443" s="16"/>
      <c r="AD443" s="16"/>
      <c r="AE443" s="16"/>
      <c r="AF443" s="16"/>
      <c r="AG443" s="16"/>
      <c r="AH443" s="16"/>
      <c r="AI443" s="16"/>
      <c r="AJ443" s="16"/>
      <c r="AK443" s="16"/>
      <c r="AL443" s="16"/>
      <c r="AM443" s="16"/>
      <c r="AN443" s="16"/>
      <c r="AO443" s="16"/>
      <c r="AP443" s="16"/>
      <c r="AQ443" s="16"/>
      <c r="AR443" s="16"/>
      <c r="AS443" s="16"/>
      <c r="AT443" s="16"/>
      <c r="AU443" s="16"/>
      <c r="AV443" s="16"/>
      <c r="AW443" s="16"/>
      <c r="AX443" s="16"/>
      <c r="AY443" s="16"/>
    </row>
    <row r="444">
      <c r="A444" s="16"/>
      <c r="B444" s="16"/>
      <c r="C444" s="16"/>
      <c r="D444" s="16"/>
      <c r="E444" s="16"/>
      <c r="F444" s="16"/>
      <c r="G444" s="20"/>
      <c r="H444" s="16"/>
      <c r="I444" s="16"/>
      <c r="J444" s="16"/>
      <c r="K444" s="16"/>
      <c r="L444" s="16"/>
      <c r="M444" s="20"/>
      <c r="N444" s="20"/>
      <c r="O444" s="16"/>
      <c r="P444" s="16"/>
      <c r="Q444" s="16"/>
      <c r="R444" s="16"/>
      <c r="S444" s="16"/>
      <c r="T444" s="16"/>
      <c r="U444" s="16"/>
      <c r="V444" s="16"/>
      <c r="W444" s="16"/>
      <c r="X444" s="16"/>
      <c r="Y444" s="16"/>
      <c r="Z444" s="16"/>
      <c r="AA444" s="16"/>
      <c r="AB444" s="16"/>
      <c r="AC444" s="16"/>
      <c r="AD444" s="16"/>
      <c r="AE444" s="16"/>
      <c r="AF444" s="16"/>
      <c r="AG444" s="16"/>
      <c r="AH444" s="16"/>
      <c r="AI444" s="16"/>
      <c r="AJ444" s="16"/>
      <c r="AK444" s="16"/>
      <c r="AL444" s="16"/>
      <c r="AM444" s="16"/>
      <c r="AN444" s="16"/>
      <c r="AO444" s="16"/>
      <c r="AP444" s="16"/>
      <c r="AQ444" s="16"/>
      <c r="AR444" s="16"/>
      <c r="AS444" s="16"/>
      <c r="AT444" s="16"/>
      <c r="AU444" s="16"/>
      <c r="AV444" s="16"/>
      <c r="AW444" s="16"/>
      <c r="AX444" s="16"/>
      <c r="AY444" s="16"/>
    </row>
    <row r="445">
      <c r="A445" s="16"/>
      <c r="B445" s="16"/>
      <c r="C445" s="16"/>
      <c r="D445" s="16"/>
      <c r="E445" s="16"/>
      <c r="F445" s="16"/>
      <c r="G445" s="20"/>
      <c r="H445" s="16"/>
      <c r="I445" s="16"/>
      <c r="J445" s="16"/>
      <c r="K445" s="16"/>
      <c r="L445" s="16"/>
      <c r="M445" s="20"/>
      <c r="N445" s="20"/>
      <c r="O445" s="16"/>
      <c r="P445" s="16"/>
      <c r="Q445" s="16"/>
      <c r="R445" s="16"/>
      <c r="S445" s="16"/>
      <c r="T445" s="16"/>
      <c r="U445" s="16"/>
      <c r="V445" s="16"/>
      <c r="W445" s="16"/>
      <c r="X445" s="16"/>
      <c r="Y445" s="16"/>
      <c r="Z445" s="16"/>
      <c r="AA445" s="16"/>
      <c r="AB445" s="16"/>
      <c r="AC445" s="16"/>
      <c r="AD445" s="16"/>
      <c r="AE445" s="16"/>
      <c r="AF445" s="16"/>
      <c r="AG445" s="16"/>
      <c r="AH445" s="16"/>
      <c r="AI445" s="16"/>
      <c r="AJ445" s="16"/>
      <c r="AK445" s="16"/>
      <c r="AL445" s="16"/>
      <c r="AM445" s="16"/>
      <c r="AN445" s="16"/>
      <c r="AO445" s="16"/>
      <c r="AP445" s="16"/>
      <c r="AQ445" s="16"/>
      <c r="AR445" s="16"/>
      <c r="AS445" s="16"/>
      <c r="AT445" s="16"/>
      <c r="AU445" s="16"/>
      <c r="AV445" s="16"/>
      <c r="AW445" s="16"/>
      <c r="AX445" s="16"/>
      <c r="AY445" s="16"/>
    </row>
    <row r="446">
      <c r="A446" s="16"/>
      <c r="B446" s="16"/>
      <c r="C446" s="16"/>
      <c r="D446" s="16"/>
      <c r="E446" s="16"/>
      <c r="F446" s="16"/>
      <c r="G446" s="20"/>
      <c r="H446" s="16"/>
      <c r="I446" s="16"/>
      <c r="J446" s="16"/>
      <c r="K446" s="16"/>
      <c r="L446" s="16"/>
      <c r="M446" s="20"/>
      <c r="N446" s="20"/>
      <c r="O446" s="16"/>
      <c r="P446" s="16"/>
      <c r="Q446" s="16"/>
      <c r="R446" s="16"/>
      <c r="S446" s="16"/>
      <c r="T446" s="16"/>
      <c r="U446" s="16"/>
      <c r="V446" s="16"/>
      <c r="W446" s="16"/>
      <c r="X446" s="16"/>
      <c r="Y446" s="16"/>
      <c r="Z446" s="16"/>
      <c r="AA446" s="16"/>
      <c r="AB446" s="16"/>
      <c r="AC446" s="16"/>
      <c r="AD446" s="16"/>
      <c r="AE446" s="16"/>
      <c r="AF446" s="16"/>
      <c r="AG446" s="16"/>
      <c r="AH446" s="16"/>
      <c r="AI446" s="16"/>
      <c r="AJ446" s="16"/>
      <c r="AK446" s="16"/>
      <c r="AL446" s="16"/>
      <c r="AM446" s="16"/>
      <c r="AN446" s="16"/>
      <c r="AO446" s="16"/>
      <c r="AP446" s="16"/>
      <c r="AQ446" s="16"/>
      <c r="AR446" s="16"/>
      <c r="AS446" s="16"/>
      <c r="AT446" s="16"/>
      <c r="AU446" s="16"/>
      <c r="AV446" s="16"/>
      <c r="AW446" s="16"/>
      <c r="AX446" s="16"/>
      <c r="AY446" s="16"/>
    </row>
    <row r="447">
      <c r="A447" s="16"/>
      <c r="B447" s="16"/>
      <c r="C447" s="16"/>
      <c r="D447" s="16"/>
      <c r="E447" s="16"/>
      <c r="F447" s="16"/>
      <c r="G447" s="20"/>
      <c r="H447" s="16"/>
      <c r="I447" s="16"/>
      <c r="J447" s="16"/>
      <c r="K447" s="16"/>
      <c r="L447" s="16"/>
      <c r="M447" s="20"/>
      <c r="N447" s="20"/>
      <c r="O447" s="16"/>
      <c r="P447" s="16"/>
      <c r="Q447" s="16"/>
      <c r="R447" s="16"/>
      <c r="S447" s="16"/>
      <c r="T447" s="16"/>
      <c r="U447" s="16"/>
      <c r="V447" s="16"/>
      <c r="W447" s="16"/>
      <c r="X447" s="16"/>
      <c r="Y447" s="16"/>
      <c r="Z447" s="16"/>
      <c r="AA447" s="16"/>
      <c r="AB447" s="16"/>
      <c r="AC447" s="16"/>
      <c r="AD447" s="16"/>
      <c r="AE447" s="16"/>
      <c r="AF447" s="16"/>
      <c r="AG447" s="16"/>
      <c r="AH447" s="16"/>
      <c r="AI447" s="16"/>
      <c r="AJ447" s="16"/>
      <c r="AK447" s="16"/>
      <c r="AL447" s="16"/>
      <c r="AM447" s="16"/>
      <c r="AN447" s="16"/>
      <c r="AO447" s="16"/>
      <c r="AP447" s="16"/>
      <c r="AQ447" s="16"/>
      <c r="AR447" s="16"/>
      <c r="AS447" s="16"/>
      <c r="AT447" s="16"/>
      <c r="AU447" s="16"/>
      <c r="AV447" s="16"/>
      <c r="AW447" s="16"/>
      <c r="AX447" s="16"/>
      <c r="AY447" s="16"/>
    </row>
    <row r="448">
      <c r="A448" s="16"/>
      <c r="B448" s="16"/>
      <c r="C448" s="16"/>
      <c r="D448" s="16"/>
      <c r="E448" s="16"/>
      <c r="F448" s="16"/>
      <c r="G448" s="20"/>
      <c r="H448" s="16"/>
      <c r="I448" s="16"/>
      <c r="J448" s="16"/>
      <c r="K448" s="16"/>
      <c r="L448" s="16"/>
      <c r="M448" s="20"/>
      <c r="N448" s="20"/>
      <c r="O448" s="16"/>
      <c r="P448" s="16"/>
      <c r="Q448" s="16"/>
      <c r="R448" s="16"/>
      <c r="S448" s="16"/>
      <c r="T448" s="16"/>
      <c r="U448" s="16"/>
      <c r="V448" s="16"/>
      <c r="W448" s="16"/>
      <c r="X448" s="16"/>
      <c r="Y448" s="16"/>
      <c r="Z448" s="16"/>
      <c r="AA448" s="16"/>
      <c r="AB448" s="16"/>
      <c r="AC448" s="16"/>
      <c r="AD448" s="16"/>
      <c r="AE448" s="16"/>
      <c r="AF448" s="16"/>
      <c r="AG448" s="16"/>
      <c r="AH448" s="16"/>
      <c r="AI448" s="16"/>
      <c r="AJ448" s="16"/>
      <c r="AK448" s="16"/>
      <c r="AL448" s="16"/>
      <c r="AM448" s="16"/>
      <c r="AN448" s="16"/>
      <c r="AO448" s="16"/>
      <c r="AP448" s="16"/>
      <c r="AQ448" s="16"/>
      <c r="AR448" s="16"/>
      <c r="AS448" s="16"/>
      <c r="AT448" s="16"/>
      <c r="AU448" s="16"/>
      <c r="AV448" s="16"/>
      <c r="AW448" s="16"/>
      <c r="AX448" s="16"/>
      <c r="AY448" s="16"/>
    </row>
    <row r="449">
      <c r="A449" s="16"/>
      <c r="B449" s="16"/>
      <c r="C449" s="16"/>
      <c r="D449" s="16"/>
      <c r="E449" s="16"/>
      <c r="F449" s="16"/>
      <c r="G449" s="20"/>
      <c r="H449" s="16"/>
      <c r="I449" s="16"/>
      <c r="J449" s="16"/>
      <c r="K449" s="16"/>
      <c r="L449" s="16"/>
      <c r="M449" s="20"/>
      <c r="N449" s="20"/>
      <c r="O449" s="16"/>
      <c r="P449" s="16"/>
      <c r="Q449" s="16"/>
      <c r="R449" s="16"/>
      <c r="S449" s="16"/>
      <c r="T449" s="16"/>
      <c r="U449" s="16"/>
      <c r="V449" s="16"/>
      <c r="W449" s="16"/>
      <c r="X449" s="16"/>
      <c r="Y449" s="16"/>
      <c r="Z449" s="16"/>
      <c r="AA449" s="16"/>
      <c r="AB449" s="16"/>
      <c r="AC449" s="16"/>
      <c r="AD449" s="16"/>
      <c r="AE449" s="16"/>
      <c r="AF449" s="16"/>
      <c r="AG449" s="16"/>
      <c r="AH449" s="16"/>
      <c r="AI449" s="16"/>
      <c r="AJ449" s="16"/>
      <c r="AK449" s="16"/>
      <c r="AL449" s="16"/>
      <c r="AM449" s="16"/>
      <c r="AN449" s="16"/>
      <c r="AO449" s="16"/>
      <c r="AP449" s="16"/>
      <c r="AQ449" s="16"/>
      <c r="AR449" s="16"/>
      <c r="AS449" s="16"/>
      <c r="AT449" s="16"/>
      <c r="AU449" s="16"/>
      <c r="AV449" s="16"/>
      <c r="AW449" s="16"/>
      <c r="AX449" s="16"/>
      <c r="AY449" s="16"/>
    </row>
    <row r="450">
      <c r="A450" s="16"/>
      <c r="B450" s="16"/>
      <c r="C450" s="16"/>
      <c r="D450" s="16"/>
      <c r="E450" s="16"/>
      <c r="F450" s="16"/>
      <c r="G450" s="20"/>
      <c r="H450" s="16"/>
      <c r="I450" s="16"/>
      <c r="J450" s="16"/>
      <c r="K450" s="16"/>
      <c r="L450" s="16"/>
      <c r="M450" s="20"/>
      <c r="N450" s="20"/>
      <c r="O450" s="16"/>
      <c r="P450" s="16"/>
      <c r="Q450" s="16"/>
      <c r="R450" s="16"/>
      <c r="S450" s="16"/>
      <c r="T450" s="16"/>
      <c r="U450" s="16"/>
      <c r="V450" s="16"/>
      <c r="W450" s="16"/>
      <c r="X450" s="16"/>
      <c r="Y450" s="16"/>
      <c r="Z450" s="16"/>
      <c r="AA450" s="16"/>
      <c r="AB450" s="16"/>
      <c r="AC450" s="16"/>
      <c r="AD450" s="16"/>
      <c r="AE450" s="16"/>
      <c r="AF450" s="16"/>
      <c r="AG450" s="16"/>
      <c r="AH450" s="16"/>
      <c r="AI450" s="16"/>
      <c r="AJ450" s="16"/>
      <c r="AK450" s="16"/>
      <c r="AL450" s="16"/>
      <c r="AM450" s="16"/>
      <c r="AN450" s="16"/>
      <c r="AO450" s="16"/>
      <c r="AP450" s="16"/>
      <c r="AQ450" s="16"/>
      <c r="AR450" s="16"/>
      <c r="AS450" s="16"/>
      <c r="AT450" s="16"/>
      <c r="AU450" s="16"/>
      <c r="AV450" s="16"/>
      <c r="AW450" s="16"/>
      <c r="AX450" s="16"/>
      <c r="AY450" s="16"/>
    </row>
    <row r="451">
      <c r="A451" s="16"/>
      <c r="B451" s="16"/>
      <c r="C451" s="16"/>
      <c r="D451" s="16"/>
      <c r="E451" s="16"/>
      <c r="F451" s="16"/>
      <c r="G451" s="20"/>
      <c r="H451" s="16"/>
      <c r="I451" s="16"/>
      <c r="J451" s="16"/>
      <c r="K451" s="16"/>
      <c r="L451" s="16"/>
      <c r="M451" s="20"/>
      <c r="N451" s="20"/>
      <c r="O451" s="16"/>
      <c r="P451" s="16"/>
      <c r="Q451" s="16"/>
      <c r="R451" s="16"/>
      <c r="S451" s="16"/>
      <c r="T451" s="16"/>
      <c r="U451" s="16"/>
      <c r="V451" s="16"/>
      <c r="W451" s="16"/>
      <c r="X451" s="16"/>
      <c r="Y451" s="16"/>
      <c r="Z451" s="16"/>
      <c r="AA451" s="16"/>
      <c r="AB451" s="16"/>
      <c r="AC451" s="16"/>
      <c r="AD451" s="16"/>
      <c r="AE451" s="16"/>
      <c r="AF451" s="16"/>
      <c r="AG451" s="16"/>
      <c r="AH451" s="16"/>
      <c r="AI451" s="16"/>
      <c r="AJ451" s="16"/>
      <c r="AK451" s="16"/>
      <c r="AL451" s="16"/>
      <c r="AM451" s="16"/>
      <c r="AN451" s="16"/>
      <c r="AO451" s="16"/>
      <c r="AP451" s="16"/>
      <c r="AQ451" s="16"/>
      <c r="AR451" s="16"/>
      <c r="AS451" s="16"/>
      <c r="AT451" s="16"/>
      <c r="AU451" s="16"/>
      <c r="AV451" s="16"/>
      <c r="AW451" s="16"/>
      <c r="AX451" s="16"/>
      <c r="AY451" s="16"/>
    </row>
    <row r="452">
      <c r="A452" s="16"/>
      <c r="B452" s="16"/>
      <c r="C452" s="16"/>
      <c r="D452" s="16"/>
      <c r="E452" s="16"/>
      <c r="F452" s="16"/>
      <c r="G452" s="20"/>
      <c r="H452" s="16"/>
      <c r="I452" s="16"/>
      <c r="J452" s="16"/>
      <c r="K452" s="16"/>
      <c r="L452" s="16"/>
      <c r="M452" s="20"/>
      <c r="N452" s="20"/>
      <c r="O452" s="16"/>
      <c r="P452" s="16"/>
      <c r="Q452" s="16"/>
      <c r="R452" s="16"/>
      <c r="S452" s="16"/>
      <c r="T452" s="16"/>
      <c r="U452" s="16"/>
      <c r="V452" s="16"/>
      <c r="W452" s="16"/>
      <c r="X452" s="16"/>
      <c r="Y452" s="16"/>
      <c r="Z452" s="16"/>
      <c r="AA452" s="16"/>
      <c r="AB452" s="16"/>
      <c r="AC452" s="16"/>
      <c r="AD452" s="16"/>
      <c r="AE452" s="16"/>
      <c r="AF452" s="16"/>
      <c r="AG452" s="16"/>
      <c r="AH452" s="16"/>
      <c r="AI452" s="16"/>
      <c r="AJ452" s="16"/>
      <c r="AK452" s="16"/>
      <c r="AL452" s="16"/>
      <c r="AM452" s="16"/>
      <c r="AN452" s="16"/>
      <c r="AO452" s="16"/>
      <c r="AP452" s="16"/>
      <c r="AQ452" s="16"/>
      <c r="AR452" s="16"/>
      <c r="AS452" s="16"/>
      <c r="AT452" s="16"/>
      <c r="AU452" s="16"/>
      <c r="AV452" s="16"/>
      <c r="AW452" s="16"/>
      <c r="AX452" s="16"/>
      <c r="AY452" s="16"/>
    </row>
    <row r="453">
      <c r="A453" s="16"/>
      <c r="B453" s="16"/>
      <c r="C453" s="16"/>
      <c r="D453" s="16"/>
      <c r="E453" s="16"/>
      <c r="F453" s="16"/>
      <c r="G453" s="20"/>
      <c r="H453" s="16"/>
      <c r="I453" s="16"/>
      <c r="J453" s="16"/>
      <c r="K453" s="16"/>
      <c r="L453" s="16"/>
      <c r="M453" s="20"/>
      <c r="N453" s="20"/>
      <c r="O453" s="16"/>
      <c r="P453" s="16"/>
      <c r="Q453" s="16"/>
      <c r="R453" s="16"/>
      <c r="S453" s="16"/>
      <c r="T453" s="16"/>
      <c r="U453" s="16"/>
      <c r="V453" s="16"/>
      <c r="W453" s="16"/>
      <c r="X453" s="16"/>
      <c r="Y453" s="16"/>
      <c r="Z453" s="16"/>
      <c r="AA453" s="16"/>
      <c r="AB453" s="16"/>
      <c r="AC453" s="16"/>
      <c r="AD453" s="16"/>
      <c r="AE453" s="16"/>
      <c r="AF453" s="16"/>
      <c r="AG453" s="16"/>
      <c r="AH453" s="16"/>
      <c r="AI453" s="16"/>
      <c r="AJ453" s="16"/>
      <c r="AK453" s="16"/>
      <c r="AL453" s="16"/>
      <c r="AM453" s="16"/>
      <c r="AN453" s="16"/>
      <c r="AO453" s="16"/>
      <c r="AP453" s="16"/>
      <c r="AQ453" s="16"/>
      <c r="AR453" s="16"/>
      <c r="AS453" s="16"/>
      <c r="AT453" s="16"/>
      <c r="AU453" s="16"/>
      <c r="AV453" s="16"/>
      <c r="AW453" s="16"/>
      <c r="AX453" s="16"/>
      <c r="AY453" s="16"/>
    </row>
    <row r="454">
      <c r="A454" s="16"/>
      <c r="B454" s="16"/>
      <c r="C454" s="16"/>
      <c r="D454" s="16"/>
      <c r="E454" s="16"/>
      <c r="F454" s="16"/>
      <c r="G454" s="20"/>
      <c r="H454" s="16"/>
      <c r="I454" s="16"/>
      <c r="J454" s="16"/>
      <c r="K454" s="16"/>
      <c r="L454" s="16"/>
      <c r="M454" s="20"/>
      <c r="N454" s="20"/>
      <c r="O454" s="16"/>
      <c r="P454" s="16"/>
      <c r="Q454" s="16"/>
      <c r="R454" s="16"/>
      <c r="S454" s="16"/>
      <c r="T454" s="16"/>
      <c r="U454" s="16"/>
      <c r="V454" s="16"/>
      <c r="W454" s="16"/>
      <c r="X454" s="16"/>
      <c r="Y454" s="16"/>
      <c r="Z454" s="16"/>
      <c r="AA454" s="16"/>
      <c r="AB454" s="16"/>
      <c r="AC454" s="16"/>
      <c r="AD454" s="16"/>
      <c r="AE454" s="16"/>
      <c r="AF454" s="16"/>
      <c r="AG454" s="16"/>
      <c r="AH454" s="16"/>
      <c r="AI454" s="16"/>
      <c r="AJ454" s="16"/>
      <c r="AK454" s="16"/>
      <c r="AL454" s="16"/>
      <c r="AM454" s="16"/>
      <c r="AN454" s="16"/>
      <c r="AO454" s="16"/>
      <c r="AP454" s="16"/>
      <c r="AQ454" s="16"/>
      <c r="AR454" s="16"/>
      <c r="AS454" s="16"/>
      <c r="AT454" s="16"/>
      <c r="AU454" s="16"/>
      <c r="AV454" s="16"/>
      <c r="AW454" s="16"/>
      <c r="AX454" s="16"/>
      <c r="AY454" s="16"/>
    </row>
    <row r="455">
      <c r="A455" s="16"/>
      <c r="B455" s="16"/>
      <c r="C455" s="16"/>
      <c r="D455" s="16"/>
      <c r="E455" s="16"/>
      <c r="F455" s="16"/>
      <c r="G455" s="20"/>
      <c r="H455" s="16"/>
      <c r="I455" s="16"/>
      <c r="J455" s="16"/>
      <c r="K455" s="16"/>
      <c r="L455" s="16"/>
      <c r="M455" s="20"/>
      <c r="N455" s="20"/>
      <c r="O455" s="16"/>
      <c r="P455" s="16"/>
      <c r="Q455" s="16"/>
      <c r="R455" s="16"/>
      <c r="S455" s="16"/>
      <c r="T455" s="16"/>
      <c r="U455" s="16"/>
      <c r="V455" s="16"/>
      <c r="W455" s="16"/>
      <c r="X455" s="16"/>
      <c r="Y455" s="16"/>
      <c r="Z455" s="16"/>
      <c r="AA455" s="16"/>
      <c r="AB455" s="16"/>
      <c r="AC455" s="16"/>
      <c r="AD455" s="16"/>
      <c r="AE455" s="16"/>
      <c r="AF455" s="16"/>
      <c r="AG455" s="16"/>
      <c r="AH455" s="16"/>
      <c r="AI455" s="16"/>
      <c r="AJ455" s="16"/>
      <c r="AK455" s="16"/>
      <c r="AL455" s="16"/>
      <c r="AM455" s="16"/>
      <c r="AN455" s="16"/>
      <c r="AO455" s="16"/>
      <c r="AP455" s="16"/>
      <c r="AQ455" s="16"/>
      <c r="AR455" s="16"/>
      <c r="AS455" s="16"/>
      <c r="AT455" s="16"/>
      <c r="AU455" s="16"/>
      <c r="AV455" s="16"/>
      <c r="AW455" s="16"/>
      <c r="AX455" s="16"/>
      <c r="AY455" s="16"/>
    </row>
    <row r="456">
      <c r="A456" s="16"/>
      <c r="B456" s="16"/>
      <c r="C456" s="16"/>
      <c r="D456" s="16"/>
      <c r="E456" s="16"/>
      <c r="F456" s="16"/>
      <c r="G456" s="20"/>
      <c r="H456" s="16"/>
      <c r="I456" s="16"/>
      <c r="J456" s="16"/>
      <c r="K456" s="16"/>
      <c r="L456" s="16"/>
      <c r="M456" s="20"/>
      <c r="N456" s="20"/>
      <c r="O456" s="16"/>
      <c r="P456" s="16"/>
      <c r="Q456" s="16"/>
      <c r="R456" s="16"/>
      <c r="S456" s="16"/>
      <c r="T456" s="16"/>
      <c r="U456" s="16"/>
      <c r="V456" s="16"/>
      <c r="W456" s="16"/>
      <c r="X456" s="16"/>
      <c r="Y456" s="16"/>
      <c r="Z456" s="16"/>
      <c r="AA456" s="16"/>
      <c r="AB456" s="16"/>
      <c r="AC456" s="16"/>
      <c r="AD456" s="16"/>
      <c r="AE456" s="16"/>
      <c r="AF456" s="16"/>
      <c r="AG456" s="16"/>
      <c r="AH456" s="16"/>
      <c r="AI456" s="16"/>
      <c r="AJ456" s="16"/>
      <c r="AK456" s="16"/>
      <c r="AL456" s="16"/>
      <c r="AM456" s="16"/>
      <c r="AN456" s="16"/>
      <c r="AO456" s="16"/>
      <c r="AP456" s="16"/>
      <c r="AQ456" s="16"/>
      <c r="AR456" s="16"/>
      <c r="AS456" s="16"/>
      <c r="AT456" s="16"/>
      <c r="AU456" s="16"/>
      <c r="AV456" s="16"/>
      <c r="AW456" s="16"/>
      <c r="AX456" s="16"/>
      <c r="AY456" s="16"/>
    </row>
    <row r="457">
      <c r="A457" s="16"/>
      <c r="B457" s="16"/>
      <c r="C457" s="16"/>
      <c r="D457" s="16"/>
      <c r="E457" s="16"/>
      <c r="F457" s="16"/>
      <c r="G457" s="20"/>
      <c r="H457" s="16"/>
      <c r="I457" s="16"/>
      <c r="J457" s="16"/>
      <c r="K457" s="16"/>
      <c r="L457" s="16"/>
      <c r="M457" s="20"/>
      <c r="N457" s="20"/>
      <c r="O457" s="16"/>
      <c r="P457" s="16"/>
      <c r="Q457" s="16"/>
      <c r="R457" s="16"/>
      <c r="S457" s="16"/>
      <c r="T457" s="16"/>
      <c r="U457" s="16"/>
      <c r="V457" s="16"/>
      <c r="W457" s="16"/>
      <c r="X457" s="16"/>
      <c r="Y457" s="16"/>
      <c r="Z457" s="16"/>
      <c r="AA457" s="16"/>
      <c r="AB457" s="16"/>
      <c r="AC457" s="16"/>
      <c r="AD457" s="16"/>
      <c r="AE457" s="16"/>
      <c r="AF457" s="16"/>
      <c r="AG457" s="16"/>
      <c r="AH457" s="16"/>
      <c r="AI457" s="16"/>
      <c r="AJ457" s="16"/>
      <c r="AK457" s="16"/>
      <c r="AL457" s="16"/>
      <c r="AM457" s="16"/>
      <c r="AN457" s="16"/>
      <c r="AO457" s="16"/>
      <c r="AP457" s="16"/>
      <c r="AQ457" s="16"/>
      <c r="AR457" s="16"/>
      <c r="AS457" s="16"/>
      <c r="AT457" s="16"/>
      <c r="AU457" s="16"/>
      <c r="AV457" s="16"/>
      <c r="AW457" s="16"/>
      <c r="AX457" s="16"/>
      <c r="AY457" s="16"/>
    </row>
    <row r="458">
      <c r="A458" s="16"/>
      <c r="B458" s="16"/>
      <c r="C458" s="16"/>
      <c r="D458" s="16"/>
      <c r="E458" s="16"/>
      <c r="F458" s="16"/>
      <c r="G458" s="20"/>
      <c r="H458" s="16"/>
      <c r="I458" s="16"/>
      <c r="J458" s="16"/>
      <c r="K458" s="16"/>
      <c r="L458" s="16"/>
      <c r="M458" s="20"/>
      <c r="N458" s="20"/>
      <c r="O458" s="16"/>
      <c r="P458" s="16"/>
      <c r="Q458" s="16"/>
      <c r="R458" s="16"/>
      <c r="S458" s="16"/>
      <c r="T458" s="16"/>
      <c r="U458" s="16"/>
      <c r="V458" s="16"/>
      <c r="W458" s="16"/>
      <c r="X458" s="16"/>
      <c r="Y458" s="16"/>
      <c r="Z458" s="16"/>
      <c r="AA458" s="16"/>
      <c r="AB458" s="16"/>
      <c r="AC458" s="16"/>
      <c r="AD458" s="16"/>
      <c r="AE458" s="16"/>
      <c r="AF458" s="16"/>
      <c r="AG458" s="16"/>
      <c r="AH458" s="16"/>
      <c r="AI458" s="16"/>
      <c r="AJ458" s="16"/>
      <c r="AK458" s="16"/>
      <c r="AL458" s="16"/>
      <c r="AM458" s="16"/>
      <c r="AN458" s="16"/>
      <c r="AO458" s="16"/>
      <c r="AP458" s="16"/>
      <c r="AQ458" s="16"/>
      <c r="AR458" s="16"/>
      <c r="AS458" s="16"/>
      <c r="AT458" s="16"/>
      <c r="AU458" s="16"/>
      <c r="AV458" s="16"/>
      <c r="AW458" s="16"/>
      <c r="AX458" s="16"/>
      <c r="AY458" s="16"/>
    </row>
    <row r="459">
      <c r="A459" s="16"/>
      <c r="B459" s="16"/>
      <c r="C459" s="16"/>
      <c r="D459" s="16"/>
      <c r="E459" s="16"/>
      <c r="F459" s="16"/>
      <c r="G459" s="20"/>
      <c r="H459" s="16"/>
      <c r="I459" s="16"/>
      <c r="J459" s="16"/>
      <c r="K459" s="16"/>
      <c r="L459" s="16"/>
      <c r="M459" s="20"/>
      <c r="N459" s="20"/>
      <c r="O459" s="16"/>
      <c r="P459" s="16"/>
      <c r="Q459" s="16"/>
      <c r="R459" s="16"/>
      <c r="S459" s="16"/>
      <c r="T459" s="16"/>
      <c r="U459" s="16"/>
      <c r="V459" s="16"/>
      <c r="W459" s="16"/>
      <c r="X459" s="16"/>
      <c r="Y459" s="16"/>
      <c r="Z459" s="16"/>
      <c r="AA459" s="16"/>
      <c r="AB459" s="16"/>
      <c r="AC459" s="16"/>
      <c r="AD459" s="16"/>
      <c r="AE459" s="16"/>
      <c r="AF459" s="16"/>
      <c r="AG459" s="16"/>
      <c r="AH459" s="16"/>
      <c r="AI459" s="16"/>
      <c r="AJ459" s="16"/>
      <c r="AK459" s="16"/>
      <c r="AL459" s="16"/>
      <c r="AM459" s="16"/>
      <c r="AN459" s="16"/>
      <c r="AO459" s="16"/>
      <c r="AP459" s="16"/>
      <c r="AQ459" s="16"/>
      <c r="AR459" s="16"/>
      <c r="AS459" s="16"/>
      <c r="AT459" s="16"/>
      <c r="AU459" s="16"/>
      <c r="AV459" s="16"/>
      <c r="AW459" s="16"/>
      <c r="AX459" s="16"/>
      <c r="AY459" s="16"/>
    </row>
    <row r="460">
      <c r="A460" s="16"/>
      <c r="B460" s="16"/>
      <c r="C460" s="16"/>
      <c r="D460" s="16"/>
      <c r="E460" s="16"/>
      <c r="F460" s="16"/>
      <c r="G460" s="20"/>
      <c r="H460" s="16"/>
      <c r="I460" s="16"/>
      <c r="J460" s="16"/>
      <c r="K460" s="16"/>
      <c r="L460" s="16"/>
      <c r="M460" s="20"/>
      <c r="N460" s="20"/>
      <c r="O460" s="16"/>
      <c r="P460" s="16"/>
      <c r="Q460" s="16"/>
      <c r="R460" s="16"/>
      <c r="S460" s="16"/>
      <c r="T460" s="16"/>
      <c r="U460" s="16"/>
      <c r="V460" s="16"/>
      <c r="W460" s="16"/>
      <c r="X460" s="16"/>
      <c r="Y460" s="16"/>
      <c r="Z460" s="16"/>
      <c r="AA460" s="16"/>
      <c r="AB460" s="16"/>
      <c r="AC460" s="16"/>
      <c r="AD460" s="16"/>
      <c r="AE460" s="16"/>
      <c r="AF460" s="16"/>
      <c r="AG460" s="16"/>
      <c r="AH460" s="16"/>
      <c r="AI460" s="16"/>
      <c r="AJ460" s="16"/>
      <c r="AK460" s="16"/>
      <c r="AL460" s="16"/>
      <c r="AM460" s="16"/>
      <c r="AN460" s="16"/>
      <c r="AO460" s="16"/>
      <c r="AP460" s="16"/>
      <c r="AQ460" s="16"/>
      <c r="AR460" s="16"/>
      <c r="AS460" s="16"/>
      <c r="AT460" s="16"/>
      <c r="AU460" s="16"/>
      <c r="AV460" s="16"/>
      <c r="AW460" s="16"/>
      <c r="AX460" s="16"/>
      <c r="AY460" s="16"/>
    </row>
    <row r="461">
      <c r="A461" s="16"/>
      <c r="B461" s="16"/>
      <c r="C461" s="16"/>
      <c r="D461" s="16"/>
      <c r="E461" s="16"/>
      <c r="F461" s="16"/>
      <c r="G461" s="20"/>
      <c r="H461" s="16"/>
      <c r="I461" s="16"/>
      <c r="J461" s="16"/>
      <c r="K461" s="16"/>
      <c r="L461" s="16"/>
      <c r="M461" s="20"/>
      <c r="N461" s="20"/>
      <c r="O461" s="16"/>
      <c r="P461" s="16"/>
      <c r="Q461" s="16"/>
      <c r="R461" s="16"/>
      <c r="S461" s="16"/>
      <c r="T461" s="16"/>
      <c r="U461" s="16"/>
      <c r="V461" s="16"/>
      <c r="W461" s="16"/>
      <c r="X461" s="16"/>
      <c r="Y461" s="16"/>
      <c r="Z461" s="16"/>
      <c r="AA461" s="16"/>
      <c r="AB461" s="16"/>
      <c r="AC461" s="16"/>
      <c r="AD461" s="16"/>
      <c r="AE461" s="16"/>
      <c r="AF461" s="16"/>
      <c r="AG461" s="16"/>
      <c r="AH461" s="16"/>
      <c r="AI461" s="16"/>
      <c r="AJ461" s="16"/>
      <c r="AK461" s="16"/>
      <c r="AL461" s="16"/>
      <c r="AM461" s="16"/>
      <c r="AN461" s="16"/>
      <c r="AO461" s="16"/>
      <c r="AP461" s="16"/>
      <c r="AQ461" s="16"/>
      <c r="AR461" s="16"/>
      <c r="AS461" s="16"/>
      <c r="AT461" s="16"/>
      <c r="AU461" s="16"/>
      <c r="AV461" s="16"/>
      <c r="AW461" s="16"/>
      <c r="AX461" s="16"/>
      <c r="AY461" s="16"/>
    </row>
    <row r="462">
      <c r="A462" s="16"/>
      <c r="B462" s="16"/>
      <c r="C462" s="16"/>
      <c r="D462" s="16"/>
      <c r="E462" s="16"/>
      <c r="F462" s="16"/>
      <c r="G462" s="20"/>
      <c r="H462" s="16"/>
      <c r="I462" s="16"/>
      <c r="J462" s="16"/>
      <c r="K462" s="16"/>
      <c r="L462" s="16"/>
      <c r="M462" s="20"/>
      <c r="N462" s="20"/>
      <c r="O462" s="16"/>
      <c r="P462" s="16"/>
      <c r="Q462" s="16"/>
      <c r="R462" s="16"/>
      <c r="S462" s="16"/>
      <c r="T462" s="16"/>
      <c r="U462" s="16"/>
      <c r="V462" s="16"/>
      <c r="W462" s="16"/>
      <c r="X462" s="16"/>
      <c r="Y462" s="16"/>
      <c r="Z462" s="16"/>
      <c r="AA462" s="16"/>
      <c r="AB462" s="16"/>
      <c r="AC462" s="16"/>
      <c r="AD462" s="16"/>
      <c r="AE462" s="16"/>
      <c r="AF462" s="16"/>
      <c r="AG462" s="16"/>
      <c r="AH462" s="16"/>
      <c r="AI462" s="16"/>
      <c r="AJ462" s="16"/>
      <c r="AK462" s="16"/>
      <c r="AL462" s="16"/>
      <c r="AM462" s="16"/>
      <c r="AN462" s="16"/>
      <c r="AO462" s="16"/>
      <c r="AP462" s="16"/>
      <c r="AQ462" s="16"/>
      <c r="AR462" s="16"/>
      <c r="AS462" s="16"/>
      <c r="AT462" s="16"/>
      <c r="AU462" s="16"/>
      <c r="AV462" s="16"/>
      <c r="AW462" s="16"/>
      <c r="AX462" s="16"/>
      <c r="AY462" s="16"/>
    </row>
    <row r="463">
      <c r="A463" s="16"/>
      <c r="B463" s="16"/>
      <c r="C463" s="16"/>
      <c r="D463" s="16"/>
      <c r="E463" s="16"/>
      <c r="F463" s="16"/>
      <c r="G463" s="20"/>
      <c r="H463" s="16"/>
      <c r="I463" s="16"/>
      <c r="J463" s="16"/>
      <c r="K463" s="16"/>
      <c r="L463" s="16"/>
      <c r="M463" s="20"/>
      <c r="N463" s="20"/>
      <c r="O463" s="16"/>
      <c r="P463" s="16"/>
      <c r="Q463" s="16"/>
      <c r="R463" s="16"/>
      <c r="S463" s="16"/>
      <c r="T463" s="16"/>
      <c r="U463" s="16"/>
      <c r="V463" s="16"/>
      <c r="W463" s="16"/>
      <c r="X463" s="16"/>
      <c r="Y463" s="16"/>
      <c r="Z463" s="16"/>
      <c r="AA463" s="16"/>
      <c r="AB463" s="16"/>
      <c r="AC463" s="16"/>
      <c r="AD463" s="16"/>
      <c r="AE463" s="16"/>
      <c r="AF463" s="16"/>
      <c r="AG463" s="16"/>
      <c r="AH463" s="16"/>
      <c r="AI463" s="16"/>
      <c r="AJ463" s="16"/>
      <c r="AK463" s="16"/>
      <c r="AL463" s="16"/>
      <c r="AM463" s="16"/>
      <c r="AN463" s="16"/>
      <c r="AO463" s="16"/>
      <c r="AP463" s="16"/>
      <c r="AQ463" s="16"/>
      <c r="AR463" s="16"/>
      <c r="AS463" s="16"/>
      <c r="AT463" s="16"/>
      <c r="AU463" s="16"/>
      <c r="AV463" s="16"/>
      <c r="AW463" s="16"/>
      <c r="AX463" s="16"/>
      <c r="AY463" s="16"/>
    </row>
    <row r="464">
      <c r="A464" s="16"/>
      <c r="B464" s="16"/>
      <c r="C464" s="16"/>
      <c r="D464" s="16"/>
      <c r="E464" s="16"/>
      <c r="F464" s="16"/>
      <c r="G464" s="20"/>
      <c r="H464" s="16"/>
      <c r="I464" s="16"/>
      <c r="J464" s="16"/>
      <c r="K464" s="16"/>
      <c r="L464" s="16"/>
      <c r="M464" s="20"/>
      <c r="N464" s="20"/>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row>
    <row r="465">
      <c r="A465" s="16"/>
      <c r="B465" s="16"/>
      <c r="C465" s="16"/>
      <c r="D465" s="16"/>
      <c r="E465" s="16"/>
      <c r="F465" s="16"/>
      <c r="G465" s="20"/>
      <c r="H465" s="16"/>
      <c r="I465" s="16"/>
      <c r="J465" s="16"/>
      <c r="K465" s="16"/>
      <c r="L465" s="16"/>
      <c r="M465" s="20"/>
      <c r="N465" s="20"/>
      <c r="O465" s="16"/>
      <c r="P465" s="16"/>
      <c r="Q465" s="16"/>
      <c r="R465" s="16"/>
      <c r="S465" s="16"/>
      <c r="T465" s="16"/>
      <c r="U465" s="16"/>
      <c r="V465" s="16"/>
      <c r="W465" s="16"/>
      <c r="X465" s="16"/>
      <c r="Y465" s="16"/>
      <c r="Z465" s="16"/>
      <c r="AA465" s="16"/>
      <c r="AB465" s="16"/>
      <c r="AC465" s="16"/>
      <c r="AD465" s="16"/>
      <c r="AE465" s="16"/>
      <c r="AF465" s="16"/>
      <c r="AG465" s="16"/>
      <c r="AH465" s="16"/>
      <c r="AI465" s="16"/>
      <c r="AJ465" s="16"/>
      <c r="AK465" s="16"/>
      <c r="AL465" s="16"/>
      <c r="AM465" s="16"/>
      <c r="AN465" s="16"/>
      <c r="AO465" s="16"/>
      <c r="AP465" s="16"/>
      <c r="AQ465" s="16"/>
      <c r="AR465" s="16"/>
      <c r="AS465" s="16"/>
      <c r="AT465" s="16"/>
      <c r="AU465" s="16"/>
      <c r="AV465" s="16"/>
      <c r="AW465" s="16"/>
      <c r="AX465" s="16"/>
      <c r="AY465" s="16"/>
    </row>
    <row r="466">
      <c r="A466" s="16"/>
      <c r="B466" s="16"/>
      <c r="C466" s="16"/>
      <c r="D466" s="16"/>
      <c r="E466" s="16"/>
      <c r="F466" s="16"/>
      <c r="G466" s="20"/>
      <c r="H466" s="16"/>
      <c r="I466" s="16"/>
      <c r="J466" s="16"/>
      <c r="K466" s="16"/>
      <c r="L466" s="16"/>
      <c r="M466" s="20"/>
      <c r="N466" s="20"/>
      <c r="O466" s="16"/>
      <c r="P466" s="16"/>
      <c r="Q466" s="16"/>
      <c r="R466" s="16"/>
      <c r="S466" s="16"/>
      <c r="T466" s="16"/>
      <c r="U466" s="16"/>
      <c r="V466" s="16"/>
      <c r="W466" s="16"/>
      <c r="X466" s="16"/>
      <c r="Y466" s="16"/>
      <c r="Z466" s="16"/>
      <c r="AA466" s="16"/>
      <c r="AB466" s="16"/>
      <c r="AC466" s="16"/>
      <c r="AD466" s="16"/>
      <c r="AE466" s="16"/>
      <c r="AF466" s="16"/>
      <c r="AG466" s="16"/>
      <c r="AH466" s="16"/>
      <c r="AI466" s="16"/>
      <c r="AJ466" s="16"/>
      <c r="AK466" s="16"/>
      <c r="AL466" s="16"/>
      <c r="AM466" s="16"/>
      <c r="AN466" s="16"/>
      <c r="AO466" s="16"/>
      <c r="AP466" s="16"/>
      <c r="AQ466" s="16"/>
      <c r="AR466" s="16"/>
      <c r="AS466" s="16"/>
      <c r="AT466" s="16"/>
      <c r="AU466" s="16"/>
      <c r="AV466" s="16"/>
      <c r="AW466" s="16"/>
      <c r="AX466" s="16"/>
      <c r="AY466" s="16"/>
    </row>
    <row r="467">
      <c r="A467" s="16"/>
      <c r="B467" s="16"/>
      <c r="C467" s="16"/>
      <c r="D467" s="16"/>
      <c r="E467" s="16"/>
      <c r="F467" s="16"/>
      <c r="G467" s="20"/>
      <c r="H467" s="16"/>
      <c r="I467" s="16"/>
      <c r="J467" s="16"/>
      <c r="K467" s="16"/>
      <c r="L467" s="16"/>
      <c r="M467" s="20"/>
      <c r="N467" s="20"/>
      <c r="O467" s="16"/>
      <c r="P467" s="16"/>
      <c r="Q467" s="16"/>
      <c r="R467" s="16"/>
      <c r="S467" s="16"/>
      <c r="T467" s="16"/>
      <c r="U467" s="16"/>
      <c r="V467" s="16"/>
      <c r="W467" s="16"/>
      <c r="X467" s="16"/>
      <c r="Y467" s="16"/>
      <c r="Z467" s="16"/>
      <c r="AA467" s="16"/>
      <c r="AB467" s="16"/>
      <c r="AC467" s="16"/>
      <c r="AD467" s="16"/>
      <c r="AE467" s="16"/>
      <c r="AF467" s="16"/>
      <c r="AG467" s="16"/>
      <c r="AH467" s="16"/>
      <c r="AI467" s="16"/>
      <c r="AJ467" s="16"/>
      <c r="AK467" s="16"/>
      <c r="AL467" s="16"/>
      <c r="AM467" s="16"/>
      <c r="AN467" s="16"/>
      <c r="AO467" s="16"/>
      <c r="AP467" s="16"/>
      <c r="AQ467" s="16"/>
      <c r="AR467" s="16"/>
      <c r="AS467" s="16"/>
      <c r="AT467" s="16"/>
      <c r="AU467" s="16"/>
      <c r="AV467" s="16"/>
      <c r="AW467" s="16"/>
      <c r="AX467" s="16"/>
      <c r="AY467" s="16"/>
    </row>
    <row r="468">
      <c r="A468" s="16"/>
      <c r="B468" s="16"/>
      <c r="C468" s="16"/>
      <c r="D468" s="16"/>
      <c r="E468" s="16"/>
      <c r="F468" s="16"/>
      <c r="G468" s="20"/>
      <c r="H468" s="16"/>
      <c r="I468" s="16"/>
      <c r="J468" s="16"/>
      <c r="K468" s="16"/>
      <c r="L468" s="16"/>
      <c r="M468" s="20"/>
      <c r="N468" s="20"/>
      <c r="O468" s="16"/>
      <c r="P468" s="16"/>
      <c r="Q468" s="16"/>
      <c r="R468" s="16"/>
      <c r="S468" s="16"/>
      <c r="T468" s="16"/>
      <c r="U468" s="16"/>
      <c r="V468" s="16"/>
      <c r="W468" s="16"/>
      <c r="X468" s="16"/>
      <c r="Y468" s="16"/>
      <c r="Z468" s="16"/>
      <c r="AA468" s="16"/>
      <c r="AB468" s="16"/>
      <c r="AC468" s="16"/>
      <c r="AD468" s="16"/>
      <c r="AE468" s="16"/>
      <c r="AF468" s="16"/>
      <c r="AG468" s="16"/>
      <c r="AH468" s="16"/>
      <c r="AI468" s="16"/>
      <c r="AJ468" s="16"/>
      <c r="AK468" s="16"/>
      <c r="AL468" s="16"/>
      <c r="AM468" s="16"/>
      <c r="AN468" s="16"/>
      <c r="AO468" s="16"/>
      <c r="AP468" s="16"/>
      <c r="AQ468" s="16"/>
      <c r="AR468" s="16"/>
      <c r="AS468" s="16"/>
      <c r="AT468" s="16"/>
      <c r="AU468" s="16"/>
      <c r="AV468" s="16"/>
      <c r="AW468" s="16"/>
      <c r="AX468" s="16"/>
      <c r="AY468" s="16"/>
    </row>
    <row r="469">
      <c r="A469" s="16"/>
      <c r="B469" s="16"/>
      <c r="C469" s="16"/>
      <c r="D469" s="16"/>
      <c r="E469" s="16"/>
      <c r="F469" s="16"/>
      <c r="G469" s="20"/>
      <c r="H469" s="16"/>
      <c r="I469" s="16"/>
      <c r="J469" s="16"/>
      <c r="K469" s="16"/>
      <c r="L469" s="16"/>
      <c r="M469" s="20"/>
      <c r="N469" s="20"/>
      <c r="O469" s="16"/>
      <c r="P469" s="16"/>
      <c r="Q469" s="16"/>
      <c r="R469" s="16"/>
      <c r="S469" s="16"/>
      <c r="T469" s="16"/>
      <c r="U469" s="16"/>
      <c r="V469" s="16"/>
      <c r="W469" s="16"/>
      <c r="X469" s="16"/>
      <c r="Y469" s="16"/>
      <c r="Z469" s="16"/>
      <c r="AA469" s="16"/>
      <c r="AB469" s="16"/>
      <c r="AC469" s="16"/>
      <c r="AD469" s="16"/>
      <c r="AE469" s="16"/>
      <c r="AF469" s="16"/>
      <c r="AG469" s="16"/>
      <c r="AH469" s="16"/>
      <c r="AI469" s="16"/>
      <c r="AJ469" s="16"/>
      <c r="AK469" s="16"/>
      <c r="AL469" s="16"/>
      <c r="AM469" s="16"/>
      <c r="AN469" s="16"/>
      <c r="AO469" s="16"/>
      <c r="AP469" s="16"/>
      <c r="AQ469" s="16"/>
      <c r="AR469" s="16"/>
      <c r="AS469" s="16"/>
      <c r="AT469" s="16"/>
      <c r="AU469" s="16"/>
      <c r="AV469" s="16"/>
      <c r="AW469" s="16"/>
      <c r="AX469" s="16"/>
      <c r="AY469" s="16"/>
    </row>
    <row r="470">
      <c r="A470" s="16"/>
      <c r="B470" s="16"/>
      <c r="C470" s="16"/>
      <c r="D470" s="16"/>
      <c r="E470" s="16"/>
      <c r="F470" s="16"/>
      <c r="G470" s="20"/>
      <c r="H470" s="16"/>
      <c r="I470" s="16"/>
      <c r="J470" s="16"/>
      <c r="K470" s="16"/>
      <c r="L470" s="16"/>
      <c r="M470" s="20"/>
      <c r="N470" s="20"/>
      <c r="O470" s="16"/>
      <c r="P470" s="16"/>
      <c r="Q470" s="16"/>
      <c r="R470" s="16"/>
      <c r="S470" s="16"/>
      <c r="T470" s="16"/>
      <c r="U470" s="16"/>
      <c r="V470" s="16"/>
      <c r="W470" s="16"/>
      <c r="X470" s="16"/>
      <c r="Y470" s="16"/>
      <c r="Z470" s="16"/>
      <c r="AA470" s="16"/>
      <c r="AB470" s="16"/>
      <c r="AC470" s="16"/>
      <c r="AD470" s="16"/>
      <c r="AE470" s="16"/>
      <c r="AF470" s="16"/>
      <c r="AG470" s="16"/>
      <c r="AH470" s="16"/>
      <c r="AI470" s="16"/>
      <c r="AJ470" s="16"/>
      <c r="AK470" s="16"/>
      <c r="AL470" s="16"/>
      <c r="AM470" s="16"/>
      <c r="AN470" s="16"/>
      <c r="AO470" s="16"/>
      <c r="AP470" s="16"/>
      <c r="AQ470" s="16"/>
      <c r="AR470" s="16"/>
      <c r="AS470" s="16"/>
      <c r="AT470" s="16"/>
      <c r="AU470" s="16"/>
      <c r="AV470" s="16"/>
      <c r="AW470" s="16"/>
      <c r="AX470" s="16"/>
      <c r="AY470" s="16"/>
    </row>
    <row r="471">
      <c r="A471" s="16"/>
      <c r="B471" s="16"/>
      <c r="C471" s="16"/>
      <c r="D471" s="16"/>
      <c r="E471" s="16"/>
      <c r="F471" s="16"/>
      <c r="G471" s="20"/>
      <c r="H471" s="16"/>
      <c r="I471" s="16"/>
      <c r="J471" s="16"/>
      <c r="K471" s="16"/>
      <c r="L471" s="16"/>
      <c r="M471" s="20"/>
      <c r="N471" s="20"/>
      <c r="O471" s="16"/>
      <c r="P471" s="16"/>
      <c r="Q471" s="16"/>
      <c r="R471" s="16"/>
      <c r="S471" s="16"/>
      <c r="T471" s="16"/>
      <c r="U471" s="16"/>
      <c r="V471" s="16"/>
      <c r="W471" s="16"/>
      <c r="X471" s="16"/>
      <c r="Y471" s="16"/>
      <c r="Z471" s="16"/>
      <c r="AA471" s="16"/>
      <c r="AB471" s="16"/>
      <c r="AC471" s="16"/>
      <c r="AD471" s="16"/>
      <c r="AE471" s="16"/>
      <c r="AF471" s="16"/>
      <c r="AG471" s="16"/>
      <c r="AH471" s="16"/>
      <c r="AI471" s="16"/>
      <c r="AJ471" s="16"/>
      <c r="AK471" s="16"/>
      <c r="AL471" s="16"/>
      <c r="AM471" s="16"/>
      <c r="AN471" s="16"/>
      <c r="AO471" s="16"/>
      <c r="AP471" s="16"/>
      <c r="AQ471" s="16"/>
      <c r="AR471" s="16"/>
      <c r="AS471" s="16"/>
      <c r="AT471" s="16"/>
      <c r="AU471" s="16"/>
      <c r="AV471" s="16"/>
      <c r="AW471" s="16"/>
      <c r="AX471" s="16"/>
      <c r="AY471" s="16"/>
    </row>
    <row r="472">
      <c r="A472" s="16"/>
      <c r="B472" s="16"/>
      <c r="C472" s="16"/>
      <c r="D472" s="16"/>
      <c r="E472" s="16"/>
      <c r="F472" s="16"/>
      <c r="G472" s="20"/>
      <c r="H472" s="16"/>
      <c r="I472" s="16"/>
      <c r="J472" s="16"/>
      <c r="K472" s="16"/>
      <c r="L472" s="16"/>
      <c r="M472" s="20"/>
      <c r="N472" s="20"/>
      <c r="O472" s="16"/>
      <c r="P472" s="16"/>
      <c r="Q472" s="16"/>
      <c r="R472" s="16"/>
      <c r="S472" s="16"/>
      <c r="T472" s="16"/>
      <c r="U472" s="16"/>
      <c r="V472" s="16"/>
      <c r="W472" s="16"/>
      <c r="X472" s="16"/>
      <c r="Y472" s="16"/>
      <c r="Z472" s="16"/>
      <c r="AA472" s="16"/>
      <c r="AB472" s="16"/>
      <c r="AC472" s="16"/>
      <c r="AD472" s="16"/>
      <c r="AE472" s="16"/>
      <c r="AF472" s="16"/>
      <c r="AG472" s="16"/>
      <c r="AH472" s="16"/>
      <c r="AI472" s="16"/>
      <c r="AJ472" s="16"/>
      <c r="AK472" s="16"/>
      <c r="AL472" s="16"/>
      <c r="AM472" s="16"/>
      <c r="AN472" s="16"/>
      <c r="AO472" s="16"/>
      <c r="AP472" s="16"/>
      <c r="AQ472" s="16"/>
      <c r="AR472" s="16"/>
      <c r="AS472" s="16"/>
      <c r="AT472" s="16"/>
      <c r="AU472" s="16"/>
      <c r="AV472" s="16"/>
      <c r="AW472" s="16"/>
      <c r="AX472" s="16"/>
      <c r="AY472" s="16"/>
    </row>
    <row r="473">
      <c r="A473" s="16"/>
      <c r="B473" s="16"/>
      <c r="C473" s="16"/>
      <c r="D473" s="16"/>
      <c r="E473" s="16"/>
      <c r="F473" s="16"/>
      <c r="G473" s="20"/>
      <c r="H473" s="16"/>
      <c r="I473" s="16"/>
      <c r="J473" s="16"/>
      <c r="K473" s="16"/>
      <c r="L473" s="16"/>
      <c r="M473" s="20"/>
      <c r="N473" s="20"/>
      <c r="O473" s="16"/>
      <c r="P473" s="16"/>
      <c r="Q473" s="16"/>
      <c r="R473" s="16"/>
      <c r="S473" s="16"/>
      <c r="T473" s="16"/>
      <c r="U473" s="16"/>
      <c r="V473" s="16"/>
      <c r="W473" s="16"/>
      <c r="X473" s="16"/>
      <c r="Y473" s="16"/>
      <c r="Z473" s="16"/>
      <c r="AA473" s="16"/>
      <c r="AB473" s="16"/>
      <c r="AC473" s="16"/>
      <c r="AD473" s="16"/>
      <c r="AE473" s="16"/>
      <c r="AF473" s="16"/>
      <c r="AG473" s="16"/>
      <c r="AH473" s="16"/>
      <c r="AI473" s="16"/>
      <c r="AJ473" s="16"/>
      <c r="AK473" s="16"/>
      <c r="AL473" s="16"/>
      <c r="AM473" s="16"/>
      <c r="AN473" s="16"/>
      <c r="AO473" s="16"/>
      <c r="AP473" s="16"/>
      <c r="AQ473" s="16"/>
      <c r="AR473" s="16"/>
      <c r="AS473" s="16"/>
      <c r="AT473" s="16"/>
      <c r="AU473" s="16"/>
      <c r="AV473" s="16"/>
      <c r="AW473" s="16"/>
      <c r="AX473" s="16"/>
      <c r="AY473" s="16"/>
    </row>
    <row r="474">
      <c r="A474" s="16"/>
      <c r="B474" s="16"/>
      <c r="C474" s="16"/>
      <c r="D474" s="16"/>
      <c r="E474" s="16"/>
      <c r="F474" s="16"/>
      <c r="G474" s="20"/>
      <c r="H474" s="16"/>
      <c r="I474" s="16"/>
      <c r="J474" s="16"/>
      <c r="K474" s="16"/>
      <c r="L474" s="16"/>
      <c r="M474" s="20"/>
      <c r="N474" s="20"/>
      <c r="O474" s="16"/>
      <c r="P474" s="16"/>
      <c r="Q474" s="16"/>
      <c r="R474" s="16"/>
      <c r="S474" s="16"/>
      <c r="T474" s="16"/>
      <c r="U474" s="16"/>
      <c r="V474" s="16"/>
      <c r="W474" s="16"/>
      <c r="X474" s="16"/>
      <c r="Y474" s="16"/>
      <c r="Z474" s="16"/>
      <c r="AA474" s="16"/>
      <c r="AB474" s="16"/>
      <c r="AC474" s="16"/>
      <c r="AD474" s="16"/>
      <c r="AE474" s="16"/>
      <c r="AF474" s="16"/>
      <c r="AG474" s="16"/>
      <c r="AH474" s="16"/>
      <c r="AI474" s="16"/>
      <c r="AJ474" s="16"/>
      <c r="AK474" s="16"/>
      <c r="AL474" s="16"/>
      <c r="AM474" s="16"/>
      <c r="AN474" s="16"/>
      <c r="AO474" s="16"/>
      <c r="AP474" s="16"/>
      <c r="AQ474" s="16"/>
      <c r="AR474" s="16"/>
      <c r="AS474" s="16"/>
      <c r="AT474" s="16"/>
      <c r="AU474" s="16"/>
      <c r="AV474" s="16"/>
      <c r="AW474" s="16"/>
      <c r="AX474" s="16"/>
      <c r="AY474" s="16"/>
    </row>
    <row r="475">
      <c r="A475" s="16"/>
      <c r="B475" s="16"/>
      <c r="C475" s="16"/>
      <c r="D475" s="16"/>
      <c r="E475" s="16"/>
      <c r="F475" s="16"/>
      <c r="G475" s="20"/>
      <c r="H475" s="16"/>
      <c r="I475" s="16"/>
      <c r="J475" s="16"/>
      <c r="K475" s="16"/>
      <c r="L475" s="16"/>
      <c r="M475" s="20"/>
      <c r="N475" s="20"/>
      <c r="O475" s="16"/>
      <c r="P475" s="16"/>
      <c r="Q475" s="16"/>
      <c r="R475" s="16"/>
      <c r="S475" s="16"/>
      <c r="T475" s="16"/>
      <c r="U475" s="16"/>
      <c r="V475" s="16"/>
      <c r="W475" s="16"/>
      <c r="X475" s="16"/>
      <c r="Y475" s="16"/>
      <c r="Z475" s="16"/>
      <c r="AA475" s="16"/>
      <c r="AB475" s="16"/>
      <c r="AC475" s="16"/>
      <c r="AD475" s="16"/>
      <c r="AE475" s="16"/>
      <c r="AF475" s="16"/>
      <c r="AG475" s="16"/>
      <c r="AH475" s="16"/>
      <c r="AI475" s="16"/>
      <c r="AJ475" s="16"/>
      <c r="AK475" s="16"/>
      <c r="AL475" s="16"/>
      <c r="AM475" s="16"/>
      <c r="AN475" s="16"/>
      <c r="AO475" s="16"/>
      <c r="AP475" s="16"/>
      <c r="AQ475" s="16"/>
      <c r="AR475" s="16"/>
      <c r="AS475" s="16"/>
      <c r="AT475" s="16"/>
      <c r="AU475" s="16"/>
      <c r="AV475" s="16"/>
      <c r="AW475" s="16"/>
      <c r="AX475" s="16"/>
      <c r="AY475" s="16"/>
    </row>
    <row r="476">
      <c r="A476" s="16"/>
      <c r="B476" s="16"/>
      <c r="C476" s="16"/>
      <c r="D476" s="16"/>
      <c r="E476" s="16"/>
      <c r="F476" s="16"/>
      <c r="G476" s="20"/>
      <c r="H476" s="16"/>
      <c r="I476" s="16"/>
      <c r="J476" s="16"/>
      <c r="K476" s="16"/>
      <c r="L476" s="16"/>
      <c r="M476" s="20"/>
      <c r="N476" s="20"/>
      <c r="O476" s="16"/>
      <c r="P476" s="16"/>
      <c r="Q476" s="16"/>
      <c r="R476" s="16"/>
      <c r="S476" s="16"/>
      <c r="T476" s="16"/>
      <c r="U476" s="16"/>
      <c r="V476" s="16"/>
      <c r="W476" s="16"/>
      <c r="X476" s="16"/>
      <c r="Y476" s="16"/>
      <c r="Z476" s="16"/>
      <c r="AA476" s="16"/>
      <c r="AB476" s="16"/>
      <c r="AC476" s="16"/>
      <c r="AD476" s="16"/>
      <c r="AE476" s="16"/>
      <c r="AF476" s="16"/>
      <c r="AG476" s="16"/>
      <c r="AH476" s="16"/>
      <c r="AI476" s="16"/>
      <c r="AJ476" s="16"/>
      <c r="AK476" s="16"/>
      <c r="AL476" s="16"/>
      <c r="AM476" s="16"/>
      <c r="AN476" s="16"/>
      <c r="AO476" s="16"/>
      <c r="AP476" s="16"/>
      <c r="AQ476" s="16"/>
      <c r="AR476" s="16"/>
      <c r="AS476" s="16"/>
      <c r="AT476" s="16"/>
      <c r="AU476" s="16"/>
      <c r="AV476" s="16"/>
      <c r="AW476" s="16"/>
      <c r="AX476" s="16"/>
      <c r="AY476" s="16"/>
    </row>
    <row r="477">
      <c r="A477" s="16"/>
      <c r="B477" s="16"/>
      <c r="C477" s="16"/>
      <c r="D477" s="16"/>
      <c r="E477" s="16"/>
      <c r="F477" s="16"/>
      <c r="G477" s="20"/>
      <c r="H477" s="16"/>
      <c r="I477" s="16"/>
      <c r="J477" s="16"/>
      <c r="K477" s="16"/>
      <c r="L477" s="16"/>
      <c r="M477" s="20"/>
      <c r="N477" s="20"/>
      <c r="O477" s="16"/>
      <c r="P477" s="16"/>
      <c r="Q477" s="16"/>
      <c r="R477" s="16"/>
      <c r="S477" s="16"/>
      <c r="T477" s="16"/>
      <c r="U477" s="16"/>
      <c r="V477" s="16"/>
      <c r="W477" s="16"/>
      <c r="X477" s="16"/>
      <c r="Y477" s="16"/>
      <c r="Z477" s="16"/>
      <c r="AA477" s="16"/>
      <c r="AB477" s="16"/>
      <c r="AC477" s="16"/>
      <c r="AD477" s="16"/>
      <c r="AE477" s="16"/>
      <c r="AF477" s="16"/>
      <c r="AG477" s="16"/>
      <c r="AH477" s="16"/>
      <c r="AI477" s="16"/>
      <c r="AJ477" s="16"/>
      <c r="AK477" s="16"/>
      <c r="AL477" s="16"/>
      <c r="AM477" s="16"/>
      <c r="AN477" s="16"/>
      <c r="AO477" s="16"/>
      <c r="AP477" s="16"/>
      <c r="AQ477" s="16"/>
      <c r="AR477" s="16"/>
      <c r="AS477" s="16"/>
      <c r="AT477" s="16"/>
      <c r="AU477" s="16"/>
      <c r="AV477" s="16"/>
      <c r="AW477" s="16"/>
      <c r="AX477" s="16"/>
      <c r="AY477" s="16"/>
    </row>
    <row r="478">
      <c r="A478" s="16"/>
      <c r="B478" s="16"/>
      <c r="C478" s="16"/>
      <c r="D478" s="16"/>
      <c r="E478" s="16"/>
      <c r="F478" s="16"/>
      <c r="G478" s="20"/>
      <c r="H478" s="16"/>
      <c r="I478" s="16"/>
      <c r="J478" s="16"/>
      <c r="K478" s="16"/>
      <c r="L478" s="16"/>
      <c r="M478" s="20"/>
      <c r="N478" s="20"/>
      <c r="O478" s="16"/>
      <c r="P478" s="16"/>
      <c r="Q478" s="16"/>
      <c r="R478" s="16"/>
      <c r="S478" s="16"/>
      <c r="T478" s="16"/>
      <c r="U478" s="16"/>
      <c r="V478" s="16"/>
      <c r="W478" s="16"/>
      <c r="X478" s="16"/>
      <c r="Y478" s="16"/>
      <c r="Z478" s="16"/>
      <c r="AA478" s="16"/>
      <c r="AB478" s="16"/>
      <c r="AC478" s="16"/>
      <c r="AD478" s="16"/>
      <c r="AE478" s="16"/>
      <c r="AF478" s="16"/>
      <c r="AG478" s="16"/>
      <c r="AH478" s="16"/>
      <c r="AI478" s="16"/>
      <c r="AJ478" s="16"/>
      <c r="AK478" s="16"/>
      <c r="AL478" s="16"/>
      <c r="AM478" s="16"/>
      <c r="AN478" s="16"/>
      <c r="AO478" s="16"/>
      <c r="AP478" s="16"/>
      <c r="AQ478" s="16"/>
      <c r="AR478" s="16"/>
      <c r="AS478" s="16"/>
      <c r="AT478" s="16"/>
      <c r="AU478" s="16"/>
      <c r="AV478" s="16"/>
      <c r="AW478" s="16"/>
      <c r="AX478" s="16"/>
      <c r="AY478" s="16"/>
    </row>
    <row r="479">
      <c r="A479" s="16"/>
      <c r="B479" s="16"/>
      <c r="C479" s="16"/>
      <c r="D479" s="16"/>
      <c r="E479" s="16"/>
      <c r="F479" s="16"/>
      <c r="G479" s="20"/>
      <c r="H479" s="16"/>
      <c r="I479" s="16"/>
      <c r="J479" s="16"/>
      <c r="K479" s="16"/>
      <c r="L479" s="16"/>
      <c r="M479" s="20"/>
      <c r="N479" s="20"/>
      <c r="O479" s="16"/>
      <c r="P479" s="16"/>
      <c r="Q479" s="16"/>
      <c r="R479" s="16"/>
      <c r="S479" s="16"/>
      <c r="T479" s="16"/>
      <c r="U479" s="16"/>
      <c r="V479" s="16"/>
      <c r="W479" s="16"/>
      <c r="X479" s="16"/>
      <c r="Y479" s="16"/>
      <c r="Z479" s="16"/>
      <c r="AA479" s="16"/>
      <c r="AB479" s="16"/>
      <c r="AC479" s="16"/>
      <c r="AD479" s="16"/>
      <c r="AE479" s="16"/>
      <c r="AF479" s="16"/>
      <c r="AG479" s="16"/>
      <c r="AH479" s="16"/>
      <c r="AI479" s="16"/>
      <c r="AJ479" s="16"/>
      <c r="AK479" s="16"/>
      <c r="AL479" s="16"/>
      <c r="AM479" s="16"/>
      <c r="AN479" s="16"/>
      <c r="AO479" s="16"/>
      <c r="AP479" s="16"/>
      <c r="AQ479" s="16"/>
      <c r="AR479" s="16"/>
      <c r="AS479" s="16"/>
      <c r="AT479" s="16"/>
      <c r="AU479" s="16"/>
      <c r="AV479" s="16"/>
      <c r="AW479" s="16"/>
      <c r="AX479" s="16"/>
      <c r="AY479" s="16"/>
    </row>
    <row r="480">
      <c r="A480" s="16"/>
      <c r="B480" s="16"/>
      <c r="C480" s="16"/>
      <c r="D480" s="16"/>
      <c r="E480" s="16"/>
      <c r="F480" s="16"/>
      <c r="G480" s="20"/>
      <c r="H480" s="16"/>
      <c r="I480" s="16"/>
      <c r="J480" s="16"/>
      <c r="K480" s="16"/>
      <c r="L480" s="16"/>
      <c r="M480" s="20"/>
      <c r="N480" s="20"/>
      <c r="O480" s="16"/>
      <c r="P480" s="16"/>
      <c r="Q480" s="16"/>
      <c r="R480" s="16"/>
      <c r="S480" s="16"/>
      <c r="T480" s="16"/>
      <c r="U480" s="16"/>
      <c r="V480" s="16"/>
      <c r="W480" s="16"/>
      <c r="X480" s="16"/>
      <c r="Y480" s="16"/>
      <c r="Z480" s="16"/>
      <c r="AA480" s="16"/>
      <c r="AB480" s="16"/>
      <c r="AC480" s="16"/>
      <c r="AD480" s="16"/>
      <c r="AE480" s="16"/>
      <c r="AF480" s="16"/>
      <c r="AG480" s="16"/>
      <c r="AH480" s="16"/>
      <c r="AI480" s="16"/>
      <c r="AJ480" s="16"/>
      <c r="AK480" s="16"/>
      <c r="AL480" s="16"/>
      <c r="AM480" s="16"/>
      <c r="AN480" s="16"/>
      <c r="AO480" s="16"/>
      <c r="AP480" s="16"/>
      <c r="AQ480" s="16"/>
      <c r="AR480" s="16"/>
      <c r="AS480" s="16"/>
      <c r="AT480" s="16"/>
      <c r="AU480" s="16"/>
      <c r="AV480" s="16"/>
      <c r="AW480" s="16"/>
      <c r="AX480" s="16"/>
      <c r="AY480" s="16"/>
    </row>
    <row r="481">
      <c r="A481" s="16"/>
      <c r="B481" s="16"/>
      <c r="C481" s="16"/>
      <c r="D481" s="16"/>
      <c r="E481" s="16"/>
      <c r="F481" s="16"/>
      <c r="G481" s="20"/>
      <c r="H481" s="16"/>
      <c r="I481" s="16"/>
      <c r="J481" s="16"/>
      <c r="K481" s="16"/>
      <c r="L481" s="16"/>
      <c r="M481" s="20"/>
      <c r="N481" s="20"/>
      <c r="O481" s="16"/>
      <c r="P481" s="16"/>
      <c r="Q481" s="16"/>
      <c r="R481" s="16"/>
      <c r="S481" s="16"/>
      <c r="T481" s="16"/>
      <c r="U481" s="16"/>
      <c r="V481" s="16"/>
      <c r="W481" s="16"/>
      <c r="X481" s="16"/>
      <c r="Y481" s="16"/>
      <c r="Z481" s="16"/>
      <c r="AA481" s="16"/>
      <c r="AB481" s="16"/>
      <c r="AC481" s="16"/>
      <c r="AD481" s="16"/>
      <c r="AE481" s="16"/>
      <c r="AF481" s="16"/>
      <c r="AG481" s="16"/>
      <c r="AH481" s="16"/>
      <c r="AI481" s="16"/>
      <c r="AJ481" s="16"/>
      <c r="AK481" s="16"/>
      <c r="AL481" s="16"/>
      <c r="AM481" s="16"/>
      <c r="AN481" s="16"/>
      <c r="AO481" s="16"/>
      <c r="AP481" s="16"/>
      <c r="AQ481" s="16"/>
      <c r="AR481" s="16"/>
      <c r="AS481" s="16"/>
      <c r="AT481" s="16"/>
      <c r="AU481" s="16"/>
      <c r="AV481" s="16"/>
      <c r="AW481" s="16"/>
      <c r="AX481" s="16"/>
      <c r="AY481" s="16"/>
    </row>
    <row r="482">
      <c r="A482" s="16"/>
      <c r="B482" s="16"/>
      <c r="C482" s="16"/>
      <c r="D482" s="16"/>
      <c r="E482" s="16"/>
      <c r="F482" s="16"/>
      <c r="G482" s="20"/>
      <c r="H482" s="16"/>
      <c r="I482" s="16"/>
      <c r="J482" s="16"/>
      <c r="K482" s="16"/>
      <c r="L482" s="16"/>
      <c r="M482" s="20"/>
      <c r="N482" s="20"/>
      <c r="O482" s="16"/>
      <c r="P482" s="16"/>
      <c r="Q482" s="16"/>
      <c r="R482" s="16"/>
      <c r="S482" s="16"/>
      <c r="T482" s="16"/>
      <c r="U482" s="16"/>
      <c r="V482" s="16"/>
      <c r="W482" s="16"/>
      <c r="X482" s="16"/>
      <c r="Y482" s="16"/>
      <c r="Z482" s="16"/>
      <c r="AA482" s="16"/>
      <c r="AB482" s="16"/>
      <c r="AC482" s="16"/>
      <c r="AD482" s="16"/>
      <c r="AE482" s="16"/>
      <c r="AF482" s="16"/>
      <c r="AG482" s="16"/>
      <c r="AH482" s="16"/>
      <c r="AI482" s="16"/>
      <c r="AJ482" s="16"/>
      <c r="AK482" s="16"/>
      <c r="AL482" s="16"/>
      <c r="AM482" s="16"/>
      <c r="AN482" s="16"/>
      <c r="AO482" s="16"/>
      <c r="AP482" s="16"/>
      <c r="AQ482" s="16"/>
      <c r="AR482" s="16"/>
      <c r="AS482" s="16"/>
      <c r="AT482" s="16"/>
      <c r="AU482" s="16"/>
      <c r="AV482" s="16"/>
      <c r="AW482" s="16"/>
      <c r="AX482" s="16"/>
      <c r="AY482" s="16"/>
    </row>
    <row r="483">
      <c r="A483" s="16"/>
      <c r="B483" s="16"/>
      <c r="C483" s="16"/>
      <c r="D483" s="16"/>
      <c r="E483" s="16"/>
      <c r="F483" s="16"/>
      <c r="G483" s="20"/>
      <c r="H483" s="16"/>
      <c r="I483" s="16"/>
      <c r="J483" s="16"/>
      <c r="K483" s="16"/>
      <c r="L483" s="16"/>
      <c r="M483" s="20"/>
      <c r="N483" s="20"/>
      <c r="O483" s="16"/>
      <c r="P483" s="16"/>
      <c r="Q483" s="16"/>
      <c r="R483" s="16"/>
      <c r="S483" s="16"/>
      <c r="T483" s="16"/>
      <c r="U483" s="16"/>
      <c r="V483" s="16"/>
      <c r="W483" s="16"/>
      <c r="X483" s="16"/>
      <c r="Y483" s="16"/>
      <c r="Z483" s="16"/>
      <c r="AA483" s="16"/>
      <c r="AB483" s="16"/>
      <c r="AC483" s="16"/>
      <c r="AD483" s="16"/>
      <c r="AE483" s="16"/>
      <c r="AF483" s="16"/>
      <c r="AG483" s="16"/>
      <c r="AH483" s="16"/>
      <c r="AI483" s="16"/>
      <c r="AJ483" s="16"/>
      <c r="AK483" s="16"/>
      <c r="AL483" s="16"/>
      <c r="AM483" s="16"/>
      <c r="AN483" s="16"/>
      <c r="AO483" s="16"/>
      <c r="AP483" s="16"/>
      <c r="AQ483" s="16"/>
      <c r="AR483" s="16"/>
      <c r="AS483" s="16"/>
      <c r="AT483" s="16"/>
      <c r="AU483" s="16"/>
      <c r="AV483" s="16"/>
      <c r="AW483" s="16"/>
      <c r="AX483" s="16"/>
      <c r="AY483" s="16"/>
    </row>
    <row r="484">
      <c r="A484" s="16"/>
      <c r="B484" s="16"/>
      <c r="C484" s="16"/>
      <c r="D484" s="16"/>
      <c r="E484" s="16"/>
      <c r="F484" s="16"/>
      <c r="G484" s="20"/>
      <c r="H484" s="16"/>
      <c r="I484" s="16"/>
      <c r="J484" s="16"/>
      <c r="K484" s="16"/>
      <c r="L484" s="16"/>
      <c r="M484" s="20"/>
      <c r="N484" s="20"/>
      <c r="O484" s="16"/>
      <c r="P484" s="16"/>
      <c r="Q484" s="16"/>
      <c r="R484" s="16"/>
      <c r="S484" s="16"/>
      <c r="T484" s="16"/>
      <c r="U484" s="16"/>
      <c r="V484" s="16"/>
      <c r="W484" s="16"/>
      <c r="X484" s="16"/>
      <c r="Y484" s="16"/>
      <c r="Z484" s="16"/>
      <c r="AA484" s="16"/>
      <c r="AB484" s="16"/>
      <c r="AC484" s="16"/>
      <c r="AD484" s="16"/>
      <c r="AE484" s="16"/>
      <c r="AF484" s="16"/>
      <c r="AG484" s="16"/>
      <c r="AH484" s="16"/>
      <c r="AI484" s="16"/>
      <c r="AJ484" s="16"/>
      <c r="AK484" s="16"/>
      <c r="AL484" s="16"/>
      <c r="AM484" s="16"/>
      <c r="AN484" s="16"/>
      <c r="AO484" s="16"/>
      <c r="AP484" s="16"/>
      <c r="AQ484" s="16"/>
      <c r="AR484" s="16"/>
      <c r="AS484" s="16"/>
      <c r="AT484" s="16"/>
      <c r="AU484" s="16"/>
      <c r="AV484" s="16"/>
      <c r="AW484" s="16"/>
      <c r="AX484" s="16"/>
      <c r="AY484" s="16"/>
    </row>
    <row r="485">
      <c r="A485" s="16"/>
      <c r="B485" s="16"/>
      <c r="C485" s="16"/>
      <c r="D485" s="16"/>
      <c r="E485" s="16"/>
      <c r="F485" s="16"/>
      <c r="G485" s="20"/>
      <c r="H485" s="16"/>
      <c r="I485" s="16"/>
      <c r="J485" s="16"/>
      <c r="K485" s="16"/>
      <c r="L485" s="16"/>
      <c r="M485" s="20"/>
      <c r="N485" s="20"/>
      <c r="O485" s="16"/>
      <c r="P485" s="16"/>
      <c r="Q485" s="16"/>
      <c r="R485" s="16"/>
      <c r="S485" s="16"/>
      <c r="T485" s="16"/>
      <c r="U485" s="16"/>
      <c r="V485" s="16"/>
      <c r="W485" s="16"/>
      <c r="X485" s="16"/>
      <c r="Y485" s="16"/>
      <c r="Z485" s="16"/>
      <c r="AA485" s="16"/>
      <c r="AB485" s="16"/>
      <c r="AC485" s="16"/>
      <c r="AD485" s="16"/>
      <c r="AE485" s="16"/>
      <c r="AF485" s="16"/>
      <c r="AG485" s="16"/>
      <c r="AH485" s="16"/>
      <c r="AI485" s="16"/>
      <c r="AJ485" s="16"/>
      <c r="AK485" s="16"/>
      <c r="AL485" s="16"/>
      <c r="AM485" s="16"/>
      <c r="AN485" s="16"/>
      <c r="AO485" s="16"/>
      <c r="AP485" s="16"/>
      <c r="AQ485" s="16"/>
      <c r="AR485" s="16"/>
      <c r="AS485" s="16"/>
      <c r="AT485" s="16"/>
      <c r="AU485" s="16"/>
      <c r="AV485" s="16"/>
      <c r="AW485" s="16"/>
      <c r="AX485" s="16"/>
      <c r="AY485" s="16"/>
    </row>
    <row r="486">
      <c r="A486" s="16"/>
      <c r="B486" s="16"/>
      <c r="C486" s="16"/>
      <c r="D486" s="16"/>
      <c r="E486" s="16"/>
      <c r="F486" s="16"/>
      <c r="G486" s="20"/>
      <c r="H486" s="16"/>
      <c r="I486" s="16"/>
      <c r="J486" s="16"/>
      <c r="K486" s="16"/>
      <c r="L486" s="16"/>
      <c r="M486" s="20"/>
      <c r="N486" s="20"/>
      <c r="O486" s="16"/>
      <c r="P486" s="16"/>
      <c r="Q486" s="16"/>
      <c r="R486" s="16"/>
      <c r="S486" s="16"/>
      <c r="T486" s="16"/>
      <c r="U486" s="16"/>
      <c r="V486" s="16"/>
      <c r="W486" s="16"/>
      <c r="X486" s="16"/>
      <c r="Y486" s="16"/>
      <c r="Z486" s="16"/>
      <c r="AA486" s="16"/>
      <c r="AB486" s="16"/>
      <c r="AC486" s="16"/>
      <c r="AD486" s="16"/>
      <c r="AE486" s="16"/>
      <c r="AF486" s="16"/>
      <c r="AG486" s="16"/>
      <c r="AH486" s="16"/>
      <c r="AI486" s="16"/>
      <c r="AJ486" s="16"/>
      <c r="AK486" s="16"/>
      <c r="AL486" s="16"/>
      <c r="AM486" s="16"/>
      <c r="AN486" s="16"/>
      <c r="AO486" s="16"/>
      <c r="AP486" s="16"/>
      <c r="AQ486" s="16"/>
      <c r="AR486" s="16"/>
      <c r="AS486" s="16"/>
      <c r="AT486" s="16"/>
      <c r="AU486" s="16"/>
      <c r="AV486" s="16"/>
      <c r="AW486" s="16"/>
      <c r="AX486" s="16"/>
      <c r="AY486" s="16"/>
    </row>
    <row r="487">
      <c r="A487" s="16"/>
      <c r="B487" s="16"/>
      <c r="C487" s="16"/>
      <c r="D487" s="16"/>
      <c r="E487" s="16"/>
      <c r="F487" s="16"/>
      <c r="G487" s="20"/>
      <c r="H487" s="16"/>
      <c r="I487" s="16"/>
      <c r="J487" s="16"/>
      <c r="K487" s="16"/>
      <c r="L487" s="16"/>
      <c r="M487" s="20"/>
      <c r="N487" s="20"/>
      <c r="O487" s="16"/>
      <c r="P487" s="16"/>
      <c r="Q487" s="16"/>
      <c r="R487" s="16"/>
      <c r="S487" s="16"/>
      <c r="T487" s="16"/>
      <c r="U487" s="16"/>
      <c r="V487" s="16"/>
      <c r="W487" s="16"/>
      <c r="X487" s="16"/>
      <c r="Y487" s="16"/>
      <c r="Z487" s="16"/>
      <c r="AA487" s="16"/>
      <c r="AB487" s="16"/>
      <c r="AC487" s="16"/>
      <c r="AD487" s="16"/>
      <c r="AE487" s="16"/>
      <c r="AF487" s="16"/>
      <c r="AG487" s="16"/>
      <c r="AH487" s="16"/>
      <c r="AI487" s="16"/>
      <c r="AJ487" s="16"/>
      <c r="AK487" s="16"/>
      <c r="AL487" s="16"/>
      <c r="AM487" s="16"/>
      <c r="AN487" s="16"/>
      <c r="AO487" s="16"/>
      <c r="AP487" s="16"/>
      <c r="AQ487" s="16"/>
      <c r="AR487" s="16"/>
      <c r="AS487" s="16"/>
      <c r="AT487" s="16"/>
      <c r="AU487" s="16"/>
      <c r="AV487" s="16"/>
      <c r="AW487" s="16"/>
      <c r="AX487" s="16"/>
      <c r="AY487" s="16"/>
    </row>
    <row r="488">
      <c r="A488" s="16"/>
      <c r="B488" s="16"/>
      <c r="C488" s="16"/>
      <c r="D488" s="16"/>
      <c r="E488" s="16"/>
      <c r="F488" s="16"/>
      <c r="G488" s="20"/>
      <c r="H488" s="16"/>
      <c r="I488" s="16"/>
      <c r="J488" s="16"/>
      <c r="K488" s="16"/>
      <c r="L488" s="16"/>
      <c r="M488" s="20"/>
      <c r="N488" s="20"/>
      <c r="O488" s="16"/>
      <c r="P488" s="16"/>
      <c r="Q488" s="16"/>
      <c r="R488" s="16"/>
      <c r="S488" s="16"/>
      <c r="T488" s="16"/>
      <c r="U488" s="16"/>
      <c r="V488" s="16"/>
      <c r="W488" s="16"/>
      <c r="X488" s="16"/>
      <c r="Y488" s="16"/>
      <c r="Z488" s="16"/>
      <c r="AA488" s="16"/>
      <c r="AB488" s="16"/>
      <c r="AC488" s="16"/>
      <c r="AD488" s="16"/>
      <c r="AE488" s="16"/>
      <c r="AF488" s="16"/>
      <c r="AG488" s="16"/>
      <c r="AH488" s="16"/>
      <c r="AI488" s="16"/>
      <c r="AJ488" s="16"/>
      <c r="AK488" s="16"/>
      <c r="AL488" s="16"/>
      <c r="AM488" s="16"/>
      <c r="AN488" s="16"/>
      <c r="AO488" s="16"/>
      <c r="AP488" s="16"/>
      <c r="AQ488" s="16"/>
      <c r="AR488" s="16"/>
      <c r="AS488" s="16"/>
      <c r="AT488" s="16"/>
      <c r="AU488" s="16"/>
      <c r="AV488" s="16"/>
      <c r="AW488" s="16"/>
      <c r="AX488" s="16"/>
      <c r="AY488" s="16"/>
    </row>
    <row r="489">
      <c r="A489" s="16"/>
      <c r="B489" s="16"/>
      <c r="C489" s="16"/>
      <c r="D489" s="16"/>
      <c r="E489" s="16"/>
      <c r="F489" s="16"/>
      <c r="G489" s="20"/>
      <c r="H489" s="16"/>
      <c r="I489" s="16"/>
      <c r="J489" s="16"/>
      <c r="K489" s="16"/>
      <c r="L489" s="16"/>
      <c r="M489" s="20"/>
      <c r="N489" s="20"/>
      <c r="O489" s="16"/>
      <c r="P489" s="16"/>
      <c r="Q489" s="16"/>
      <c r="R489" s="16"/>
      <c r="S489" s="16"/>
      <c r="T489" s="16"/>
      <c r="U489" s="16"/>
      <c r="V489" s="16"/>
      <c r="W489" s="16"/>
      <c r="X489" s="16"/>
      <c r="Y489" s="16"/>
      <c r="Z489" s="16"/>
      <c r="AA489" s="16"/>
      <c r="AB489" s="16"/>
      <c r="AC489" s="16"/>
      <c r="AD489" s="16"/>
      <c r="AE489" s="16"/>
      <c r="AF489" s="16"/>
      <c r="AG489" s="16"/>
      <c r="AH489" s="16"/>
      <c r="AI489" s="16"/>
      <c r="AJ489" s="16"/>
      <c r="AK489" s="16"/>
      <c r="AL489" s="16"/>
      <c r="AM489" s="16"/>
      <c r="AN489" s="16"/>
      <c r="AO489" s="16"/>
      <c r="AP489" s="16"/>
      <c r="AQ489" s="16"/>
      <c r="AR489" s="16"/>
      <c r="AS489" s="16"/>
      <c r="AT489" s="16"/>
      <c r="AU489" s="16"/>
      <c r="AV489" s="16"/>
      <c r="AW489" s="16"/>
      <c r="AX489" s="16"/>
      <c r="AY489" s="16"/>
    </row>
    <row r="490">
      <c r="A490" s="16"/>
      <c r="B490" s="16"/>
      <c r="C490" s="16"/>
      <c r="D490" s="16"/>
      <c r="E490" s="16"/>
      <c r="F490" s="16"/>
      <c r="G490" s="20"/>
      <c r="H490" s="16"/>
      <c r="I490" s="16"/>
      <c r="J490" s="16"/>
      <c r="K490" s="16"/>
      <c r="L490" s="16"/>
      <c r="M490" s="20"/>
      <c r="N490" s="20"/>
      <c r="O490" s="16"/>
      <c r="P490" s="16"/>
      <c r="Q490" s="16"/>
      <c r="R490" s="16"/>
      <c r="S490" s="16"/>
      <c r="T490" s="16"/>
      <c r="U490" s="16"/>
      <c r="V490" s="16"/>
      <c r="W490" s="16"/>
      <c r="X490" s="16"/>
      <c r="Y490" s="16"/>
      <c r="Z490" s="16"/>
      <c r="AA490" s="16"/>
      <c r="AB490" s="16"/>
      <c r="AC490" s="16"/>
      <c r="AD490" s="16"/>
      <c r="AE490" s="16"/>
      <c r="AF490" s="16"/>
      <c r="AG490" s="16"/>
      <c r="AH490" s="16"/>
      <c r="AI490" s="16"/>
      <c r="AJ490" s="16"/>
      <c r="AK490" s="16"/>
      <c r="AL490" s="16"/>
      <c r="AM490" s="16"/>
      <c r="AN490" s="16"/>
      <c r="AO490" s="16"/>
      <c r="AP490" s="16"/>
      <c r="AQ490" s="16"/>
      <c r="AR490" s="16"/>
      <c r="AS490" s="16"/>
      <c r="AT490" s="16"/>
      <c r="AU490" s="16"/>
      <c r="AV490" s="16"/>
      <c r="AW490" s="16"/>
      <c r="AX490" s="16"/>
      <c r="AY490" s="16"/>
    </row>
    <row r="491">
      <c r="A491" s="16"/>
      <c r="B491" s="16"/>
      <c r="C491" s="16"/>
      <c r="D491" s="16"/>
      <c r="E491" s="16"/>
      <c r="F491" s="16"/>
      <c r="G491" s="20"/>
      <c r="H491" s="16"/>
      <c r="I491" s="16"/>
      <c r="J491" s="16"/>
      <c r="K491" s="16"/>
      <c r="L491" s="16"/>
      <c r="M491" s="20"/>
      <c r="N491" s="20"/>
      <c r="O491" s="16"/>
      <c r="P491" s="16"/>
      <c r="Q491" s="16"/>
      <c r="R491" s="16"/>
      <c r="S491" s="16"/>
      <c r="T491" s="16"/>
      <c r="U491" s="16"/>
      <c r="V491" s="16"/>
      <c r="W491" s="16"/>
      <c r="X491" s="16"/>
      <c r="Y491" s="16"/>
      <c r="Z491" s="16"/>
      <c r="AA491" s="16"/>
      <c r="AB491" s="16"/>
      <c r="AC491" s="16"/>
      <c r="AD491" s="16"/>
      <c r="AE491" s="16"/>
      <c r="AF491" s="16"/>
      <c r="AG491" s="16"/>
      <c r="AH491" s="16"/>
      <c r="AI491" s="16"/>
      <c r="AJ491" s="16"/>
      <c r="AK491" s="16"/>
      <c r="AL491" s="16"/>
      <c r="AM491" s="16"/>
      <c r="AN491" s="16"/>
      <c r="AO491" s="16"/>
      <c r="AP491" s="16"/>
      <c r="AQ491" s="16"/>
      <c r="AR491" s="16"/>
      <c r="AS491" s="16"/>
      <c r="AT491" s="16"/>
      <c r="AU491" s="16"/>
      <c r="AV491" s="16"/>
      <c r="AW491" s="16"/>
      <c r="AX491" s="16"/>
      <c r="AY491" s="16"/>
    </row>
    <row r="492">
      <c r="A492" s="16"/>
      <c r="B492" s="16"/>
      <c r="C492" s="16"/>
      <c r="D492" s="16"/>
      <c r="E492" s="16"/>
      <c r="F492" s="16"/>
      <c r="G492" s="20"/>
      <c r="H492" s="16"/>
      <c r="I492" s="16"/>
      <c r="J492" s="16"/>
      <c r="K492" s="16"/>
      <c r="L492" s="16"/>
      <c r="M492" s="20"/>
      <c r="N492" s="20"/>
      <c r="O492" s="16"/>
      <c r="P492" s="16"/>
      <c r="Q492" s="16"/>
      <c r="R492" s="16"/>
      <c r="S492" s="16"/>
      <c r="T492" s="16"/>
      <c r="U492" s="16"/>
      <c r="V492" s="16"/>
      <c r="W492" s="16"/>
      <c r="X492" s="16"/>
      <c r="Y492" s="16"/>
      <c r="Z492" s="16"/>
      <c r="AA492" s="16"/>
      <c r="AB492" s="16"/>
      <c r="AC492" s="16"/>
      <c r="AD492" s="16"/>
      <c r="AE492" s="16"/>
      <c r="AF492" s="16"/>
      <c r="AG492" s="16"/>
      <c r="AH492" s="16"/>
      <c r="AI492" s="16"/>
      <c r="AJ492" s="16"/>
      <c r="AK492" s="16"/>
      <c r="AL492" s="16"/>
      <c r="AM492" s="16"/>
      <c r="AN492" s="16"/>
      <c r="AO492" s="16"/>
      <c r="AP492" s="16"/>
      <c r="AQ492" s="16"/>
      <c r="AR492" s="16"/>
      <c r="AS492" s="16"/>
      <c r="AT492" s="16"/>
      <c r="AU492" s="16"/>
      <c r="AV492" s="16"/>
      <c r="AW492" s="16"/>
      <c r="AX492" s="16"/>
      <c r="AY492" s="16"/>
    </row>
    <row r="493">
      <c r="A493" s="16"/>
      <c r="B493" s="16"/>
      <c r="C493" s="16"/>
      <c r="D493" s="16"/>
      <c r="E493" s="16"/>
      <c r="F493" s="16"/>
      <c r="G493" s="20"/>
      <c r="H493" s="16"/>
      <c r="I493" s="16"/>
      <c r="J493" s="16"/>
      <c r="K493" s="16"/>
      <c r="L493" s="16"/>
      <c r="M493" s="20"/>
      <c r="N493" s="20"/>
      <c r="O493" s="16"/>
      <c r="P493" s="16"/>
      <c r="Q493" s="16"/>
      <c r="R493" s="16"/>
      <c r="S493" s="16"/>
      <c r="T493" s="16"/>
      <c r="U493" s="16"/>
      <c r="V493" s="16"/>
      <c r="W493" s="16"/>
      <c r="X493" s="16"/>
      <c r="Y493" s="16"/>
      <c r="Z493" s="16"/>
      <c r="AA493" s="16"/>
      <c r="AB493" s="16"/>
      <c r="AC493" s="16"/>
      <c r="AD493" s="16"/>
      <c r="AE493" s="16"/>
      <c r="AF493" s="16"/>
      <c r="AG493" s="16"/>
      <c r="AH493" s="16"/>
      <c r="AI493" s="16"/>
      <c r="AJ493" s="16"/>
      <c r="AK493" s="16"/>
      <c r="AL493" s="16"/>
      <c r="AM493" s="16"/>
      <c r="AN493" s="16"/>
      <c r="AO493" s="16"/>
      <c r="AP493" s="16"/>
      <c r="AQ493" s="16"/>
      <c r="AR493" s="16"/>
      <c r="AS493" s="16"/>
      <c r="AT493" s="16"/>
      <c r="AU493" s="16"/>
      <c r="AV493" s="16"/>
      <c r="AW493" s="16"/>
      <c r="AX493" s="16"/>
      <c r="AY493" s="16"/>
    </row>
    <row r="494">
      <c r="A494" s="16"/>
      <c r="B494" s="16"/>
      <c r="C494" s="16"/>
      <c r="D494" s="16"/>
      <c r="E494" s="16"/>
      <c r="F494" s="16"/>
      <c r="G494" s="20"/>
      <c r="H494" s="16"/>
      <c r="I494" s="16"/>
      <c r="J494" s="16"/>
      <c r="K494" s="16"/>
      <c r="L494" s="16"/>
      <c r="M494" s="20"/>
      <c r="N494" s="20"/>
      <c r="O494" s="16"/>
      <c r="P494" s="16"/>
      <c r="Q494" s="16"/>
      <c r="R494" s="16"/>
      <c r="S494" s="16"/>
      <c r="T494" s="16"/>
      <c r="U494" s="16"/>
      <c r="V494" s="16"/>
      <c r="W494" s="16"/>
      <c r="X494" s="16"/>
      <c r="Y494" s="16"/>
      <c r="Z494" s="16"/>
      <c r="AA494" s="16"/>
      <c r="AB494" s="16"/>
      <c r="AC494" s="16"/>
      <c r="AD494" s="16"/>
      <c r="AE494" s="16"/>
      <c r="AF494" s="16"/>
      <c r="AG494" s="16"/>
      <c r="AH494" s="16"/>
      <c r="AI494" s="16"/>
      <c r="AJ494" s="16"/>
      <c r="AK494" s="16"/>
      <c r="AL494" s="16"/>
      <c r="AM494" s="16"/>
      <c r="AN494" s="16"/>
      <c r="AO494" s="16"/>
      <c r="AP494" s="16"/>
      <c r="AQ494" s="16"/>
      <c r="AR494" s="16"/>
      <c r="AS494" s="16"/>
      <c r="AT494" s="16"/>
      <c r="AU494" s="16"/>
      <c r="AV494" s="16"/>
      <c r="AW494" s="16"/>
      <c r="AX494" s="16"/>
      <c r="AY494" s="16"/>
    </row>
    <row r="495">
      <c r="A495" s="16"/>
      <c r="B495" s="16"/>
      <c r="C495" s="16"/>
      <c r="D495" s="16"/>
      <c r="E495" s="16"/>
      <c r="F495" s="16"/>
      <c r="G495" s="20"/>
      <c r="H495" s="16"/>
      <c r="I495" s="16"/>
      <c r="J495" s="16"/>
      <c r="K495" s="16"/>
      <c r="L495" s="16"/>
      <c r="M495" s="20"/>
      <c r="N495" s="20"/>
      <c r="O495" s="16"/>
      <c r="P495" s="16"/>
      <c r="Q495" s="16"/>
      <c r="R495" s="16"/>
      <c r="S495" s="16"/>
      <c r="T495" s="16"/>
      <c r="U495" s="16"/>
      <c r="V495" s="16"/>
      <c r="W495" s="16"/>
      <c r="X495" s="16"/>
      <c r="Y495" s="16"/>
      <c r="Z495" s="16"/>
      <c r="AA495" s="16"/>
      <c r="AB495" s="16"/>
      <c r="AC495" s="16"/>
      <c r="AD495" s="16"/>
      <c r="AE495" s="16"/>
      <c r="AF495" s="16"/>
      <c r="AG495" s="16"/>
      <c r="AH495" s="16"/>
      <c r="AI495" s="16"/>
      <c r="AJ495" s="16"/>
      <c r="AK495" s="16"/>
      <c r="AL495" s="16"/>
      <c r="AM495" s="16"/>
      <c r="AN495" s="16"/>
      <c r="AO495" s="16"/>
      <c r="AP495" s="16"/>
      <c r="AQ495" s="16"/>
      <c r="AR495" s="16"/>
      <c r="AS495" s="16"/>
      <c r="AT495" s="16"/>
      <c r="AU495" s="16"/>
      <c r="AV495" s="16"/>
      <c r="AW495" s="16"/>
      <c r="AX495" s="16"/>
      <c r="AY495" s="16"/>
    </row>
    <row r="496">
      <c r="A496" s="16"/>
      <c r="B496" s="16"/>
      <c r="C496" s="16"/>
      <c r="D496" s="16"/>
      <c r="E496" s="16"/>
      <c r="F496" s="16"/>
      <c r="G496" s="20"/>
      <c r="H496" s="16"/>
      <c r="I496" s="16"/>
      <c r="J496" s="16"/>
      <c r="K496" s="16"/>
      <c r="L496" s="16"/>
      <c r="M496" s="20"/>
      <c r="N496" s="20"/>
      <c r="O496" s="16"/>
      <c r="P496" s="16"/>
      <c r="Q496" s="16"/>
      <c r="R496" s="16"/>
      <c r="S496" s="16"/>
      <c r="T496" s="16"/>
      <c r="U496" s="16"/>
      <c r="V496" s="16"/>
      <c r="W496" s="16"/>
      <c r="X496" s="16"/>
      <c r="Y496" s="16"/>
      <c r="Z496" s="16"/>
      <c r="AA496" s="16"/>
      <c r="AB496" s="16"/>
      <c r="AC496" s="16"/>
      <c r="AD496" s="16"/>
      <c r="AE496" s="16"/>
      <c r="AF496" s="16"/>
      <c r="AG496" s="16"/>
      <c r="AH496" s="16"/>
      <c r="AI496" s="16"/>
      <c r="AJ496" s="16"/>
      <c r="AK496" s="16"/>
      <c r="AL496" s="16"/>
      <c r="AM496" s="16"/>
      <c r="AN496" s="16"/>
      <c r="AO496" s="16"/>
      <c r="AP496" s="16"/>
      <c r="AQ496" s="16"/>
      <c r="AR496" s="16"/>
      <c r="AS496" s="16"/>
      <c r="AT496" s="16"/>
      <c r="AU496" s="16"/>
      <c r="AV496" s="16"/>
      <c r="AW496" s="16"/>
      <c r="AX496" s="16"/>
      <c r="AY496" s="16"/>
    </row>
    <row r="497">
      <c r="A497" s="16"/>
      <c r="B497" s="16"/>
      <c r="C497" s="16"/>
      <c r="D497" s="16"/>
      <c r="E497" s="16"/>
      <c r="F497" s="16"/>
      <c r="G497" s="20"/>
      <c r="H497" s="16"/>
      <c r="I497" s="16"/>
      <c r="J497" s="16"/>
      <c r="K497" s="16"/>
      <c r="L497" s="16"/>
      <c r="M497" s="20"/>
      <c r="N497" s="20"/>
      <c r="O497" s="16"/>
      <c r="P497" s="16"/>
      <c r="Q497" s="16"/>
      <c r="R497" s="16"/>
      <c r="S497" s="16"/>
      <c r="T497" s="16"/>
      <c r="U497" s="16"/>
      <c r="V497" s="16"/>
      <c r="W497" s="16"/>
      <c r="X497" s="16"/>
      <c r="Y497" s="16"/>
      <c r="Z497" s="16"/>
      <c r="AA497" s="16"/>
      <c r="AB497" s="16"/>
      <c r="AC497" s="16"/>
      <c r="AD497" s="16"/>
      <c r="AE497" s="16"/>
      <c r="AF497" s="16"/>
      <c r="AG497" s="16"/>
      <c r="AH497" s="16"/>
      <c r="AI497" s="16"/>
      <c r="AJ497" s="16"/>
      <c r="AK497" s="16"/>
      <c r="AL497" s="16"/>
      <c r="AM497" s="16"/>
      <c r="AN497" s="16"/>
      <c r="AO497" s="16"/>
      <c r="AP497" s="16"/>
      <c r="AQ497" s="16"/>
      <c r="AR497" s="16"/>
      <c r="AS497" s="16"/>
      <c r="AT497" s="16"/>
      <c r="AU497" s="16"/>
      <c r="AV497" s="16"/>
      <c r="AW497" s="16"/>
      <c r="AX497" s="16"/>
      <c r="AY497" s="16"/>
    </row>
    <row r="498">
      <c r="A498" s="16"/>
      <c r="B498" s="16"/>
      <c r="C498" s="16"/>
      <c r="D498" s="16"/>
      <c r="E498" s="16"/>
      <c r="F498" s="16"/>
      <c r="G498" s="20"/>
      <c r="H498" s="16"/>
      <c r="I498" s="16"/>
      <c r="J498" s="16"/>
      <c r="K498" s="16"/>
      <c r="L498" s="16"/>
      <c r="M498" s="20"/>
      <c r="N498" s="20"/>
      <c r="O498" s="16"/>
      <c r="P498" s="16"/>
      <c r="Q498" s="16"/>
      <c r="R498" s="16"/>
      <c r="S498" s="16"/>
      <c r="T498" s="16"/>
      <c r="U498" s="16"/>
      <c r="V498" s="16"/>
      <c r="W498" s="16"/>
      <c r="X498" s="16"/>
      <c r="Y498" s="16"/>
      <c r="Z498" s="16"/>
      <c r="AA498" s="16"/>
      <c r="AB498" s="16"/>
      <c r="AC498" s="16"/>
      <c r="AD498" s="16"/>
      <c r="AE498" s="16"/>
      <c r="AF498" s="16"/>
      <c r="AG498" s="16"/>
      <c r="AH498" s="16"/>
      <c r="AI498" s="16"/>
      <c r="AJ498" s="16"/>
      <c r="AK498" s="16"/>
      <c r="AL498" s="16"/>
      <c r="AM498" s="16"/>
      <c r="AN498" s="16"/>
      <c r="AO498" s="16"/>
      <c r="AP498" s="16"/>
      <c r="AQ498" s="16"/>
      <c r="AR498" s="16"/>
      <c r="AS498" s="16"/>
      <c r="AT498" s="16"/>
      <c r="AU498" s="16"/>
      <c r="AV498" s="16"/>
      <c r="AW498" s="16"/>
      <c r="AX498" s="16"/>
      <c r="AY498" s="16"/>
    </row>
    <row r="499">
      <c r="A499" s="16"/>
      <c r="B499" s="16"/>
      <c r="C499" s="16"/>
      <c r="D499" s="16"/>
      <c r="E499" s="16"/>
      <c r="F499" s="16"/>
      <c r="G499" s="20"/>
      <c r="H499" s="16"/>
      <c r="I499" s="16"/>
      <c r="J499" s="16"/>
      <c r="K499" s="16"/>
      <c r="L499" s="16"/>
      <c r="M499" s="20"/>
      <c r="N499" s="20"/>
      <c r="O499" s="16"/>
      <c r="P499" s="16"/>
      <c r="Q499" s="16"/>
      <c r="R499" s="16"/>
      <c r="S499" s="16"/>
      <c r="T499" s="16"/>
      <c r="U499" s="16"/>
      <c r="V499" s="16"/>
      <c r="W499" s="16"/>
      <c r="X499" s="16"/>
      <c r="Y499" s="16"/>
      <c r="Z499" s="16"/>
      <c r="AA499" s="16"/>
      <c r="AB499" s="16"/>
      <c r="AC499" s="16"/>
      <c r="AD499" s="16"/>
      <c r="AE499" s="16"/>
      <c r="AF499" s="16"/>
      <c r="AG499" s="16"/>
      <c r="AH499" s="16"/>
      <c r="AI499" s="16"/>
      <c r="AJ499" s="16"/>
      <c r="AK499" s="16"/>
      <c r="AL499" s="16"/>
      <c r="AM499" s="16"/>
      <c r="AN499" s="16"/>
      <c r="AO499" s="16"/>
      <c r="AP499" s="16"/>
      <c r="AQ499" s="16"/>
      <c r="AR499" s="16"/>
      <c r="AS499" s="16"/>
      <c r="AT499" s="16"/>
      <c r="AU499" s="16"/>
      <c r="AV499" s="16"/>
      <c r="AW499" s="16"/>
      <c r="AX499" s="16"/>
      <c r="AY499" s="16"/>
    </row>
    <row r="500">
      <c r="A500" s="16"/>
      <c r="B500" s="16"/>
      <c r="C500" s="16"/>
      <c r="D500" s="16"/>
      <c r="E500" s="16"/>
      <c r="F500" s="16"/>
      <c r="G500" s="20"/>
      <c r="H500" s="16"/>
      <c r="I500" s="16"/>
      <c r="J500" s="16"/>
      <c r="K500" s="16"/>
      <c r="L500" s="16"/>
      <c r="M500" s="20"/>
      <c r="N500" s="20"/>
      <c r="O500" s="16"/>
      <c r="P500" s="16"/>
      <c r="Q500" s="16"/>
      <c r="R500" s="16"/>
      <c r="S500" s="16"/>
      <c r="T500" s="16"/>
      <c r="U500" s="16"/>
      <c r="V500" s="16"/>
      <c r="W500" s="16"/>
      <c r="X500" s="16"/>
      <c r="Y500" s="16"/>
      <c r="Z500" s="16"/>
      <c r="AA500" s="16"/>
      <c r="AB500" s="16"/>
      <c r="AC500" s="16"/>
      <c r="AD500" s="16"/>
      <c r="AE500" s="16"/>
      <c r="AF500" s="16"/>
      <c r="AG500" s="16"/>
      <c r="AH500" s="16"/>
      <c r="AI500" s="16"/>
      <c r="AJ500" s="16"/>
      <c r="AK500" s="16"/>
      <c r="AL500" s="16"/>
      <c r="AM500" s="16"/>
      <c r="AN500" s="16"/>
      <c r="AO500" s="16"/>
      <c r="AP500" s="16"/>
      <c r="AQ500" s="16"/>
      <c r="AR500" s="16"/>
      <c r="AS500" s="16"/>
      <c r="AT500" s="16"/>
      <c r="AU500" s="16"/>
      <c r="AV500" s="16"/>
      <c r="AW500" s="16"/>
      <c r="AX500" s="16"/>
      <c r="AY500" s="16"/>
    </row>
    <row r="501">
      <c r="A501" s="16"/>
      <c r="B501" s="16"/>
      <c r="C501" s="16"/>
      <c r="D501" s="16"/>
      <c r="E501" s="16"/>
      <c r="F501" s="16"/>
      <c r="G501" s="20"/>
      <c r="H501" s="16"/>
      <c r="I501" s="16"/>
      <c r="J501" s="16"/>
      <c r="K501" s="16"/>
      <c r="L501" s="16"/>
      <c r="M501" s="20"/>
      <c r="N501" s="20"/>
      <c r="O501" s="16"/>
      <c r="P501" s="16"/>
      <c r="Q501" s="16"/>
      <c r="R501" s="16"/>
      <c r="S501" s="16"/>
      <c r="T501" s="16"/>
      <c r="U501" s="16"/>
      <c r="V501" s="16"/>
      <c r="W501" s="16"/>
      <c r="X501" s="16"/>
      <c r="Y501" s="16"/>
      <c r="Z501" s="16"/>
      <c r="AA501" s="16"/>
      <c r="AB501" s="16"/>
      <c r="AC501" s="16"/>
      <c r="AD501" s="16"/>
      <c r="AE501" s="16"/>
      <c r="AF501" s="16"/>
      <c r="AG501" s="16"/>
      <c r="AH501" s="16"/>
      <c r="AI501" s="16"/>
      <c r="AJ501" s="16"/>
      <c r="AK501" s="16"/>
      <c r="AL501" s="16"/>
      <c r="AM501" s="16"/>
      <c r="AN501" s="16"/>
      <c r="AO501" s="16"/>
      <c r="AP501" s="16"/>
      <c r="AQ501" s="16"/>
      <c r="AR501" s="16"/>
      <c r="AS501" s="16"/>
      <c r="AT501" s="16"/>
      <c r="AU501" s="16"/>
      <c r="AV501" s="16"/>
      <c r="AW501" s="16"/>
      <c r="AX501" s="16"/>
      <c r="AY501" s="16"/>
    </row>
    <row r="502">
      <c r="A502" s="16"/>
      <c r="B502" s="16"/>
      <c r="C502" s="16"/>
      <c r="D502" s="16"/>
      <c r="E502" s="16"/>
      <c r="F502" s="16"/>
      <c r="G502" s="20"/>
      <c r="H502" s="16"/>
      <c r="I502" s="16"/>
      <c r="J502" s="16"/>
      <c r="K502" s="16"/>
      <c r="L502" s="16"/>
      <c r="M502" s="20"/>
      <c r="N502" s="20"/>
      <c r="O502" s="16"/>
      <c r="P502" s="16"/>
      <c r="Q502" s="16"/>
      <c r="R502" s="16"/>
      <c r="S502" s="16"/>
      <c r="T502" s="16"/>
      <c r="U502" s="16"/>
      <c r="V502" s="16"/>
      <c r="W502" s="16"/>
      <c r="X502" s="16"/>
      <c r="Y502" s="16"/>
      <c r="Z502" s="16"/>
      <c r="AA502" s="16"/>
      <c r="AB502" s="16"/>
      <c r="AC502" s="16"/>
      <c r="AD502" s="16"/>
      <c r="AE502" s="16"/>
      <c r="AF502" s="16"/>
      <c r="AG502" s="16"/>
      <c r="AH502" s="16"/>
      <c r="AI502" s="16"/>
      <c r="AJ502" s="16"/>
      <c r="AK502" s="16"/>
      <c r="AL502" s="16"/>
      <c r="AM502" s="16"/>
      <c r="AN502" s="16"/>
      <c r="AO502" s="16"/>
      <c r="AP502" s="16"/>
      <c r="AQ502" s="16"/>
      <c r="AR502" s="16"/>
      <c r="AS502" s="16"/>
      <c r="AT502" s="16"/>
      <c r="AU502" s="16"/>
      <c r="AV502" s="16"/>
      <c r="AW502" s="16"/>
      <c r="AX502" s="16"/>
      <c r="AY502" s="16"/>
    </row>
    <row r="503">
      <c r="A503" s="16"/>
      <c r="B503" s="16"/>
      <c r="C503" s="16"/>
      <c r="D503" s="16"/>
      <c r="E503" s="16"/>
      <c r="F503" s="16"/>
      <c r="G503" s="20"/>
      <c r="H503" s="16"/>
      <c r="I503" s="16"/>
      <c r="J503" s="16"/>
      <c r="K503" s="16"/>
      <c r="L503" s="16"/>
      <c r="M503" s="20"/>
      <c r="N503" s="20"/>
      <c r="O503" s="16"/>
      <c r="P503" s="16"/>
      <c r="Q503" s="16"/>
      <c r="R503" s="16"/>
      <c r="S503" s="16"/>
      <c r="T503" s="16"/>
      <c r="U503" s="16"/>
      <c r="V503" s="16"/>
      <c r="W503" s="16"/>
      <c r="X503" s="16"/>
      <c r="Y503" s="16"/>
      <c r="Z503" s="16"/>
      <c r="AA503" s="16"/>
      <c r="AB503" s="16"/>
      <c r="AC503" s="16"/>
      <c r="AD503" s="16"/>
      <c r="AE503" s="16"/>
      <c r="AF503" s="16"/>
      <c r="AG503" s="16"/>
      <c r="AH503" s="16"/>
      <c r="AI503" s="16"/>
      <c r="AJ503" s="16"/>
      <c r="AK503" s="16"/>
      <c r="AL503" s="16"/>
      <c r="AM503" s="16"/>
      <c r="AN503" s="16"/>
      <c r="AO503" s="16"/>
      <c r="AP503" s="16"/>
      <c r="AQ503" s="16"/>
      <c r="AR503" s="16"/>
      <c r="AS503" s="16"/>
      <c r="AT503" s="16"/>
      <c r="AU503" s="16"/>
      <c r="AV503" s="16"/>
      <c r="AW503" s="16"/>
      <c r="AX503" s="16"/>
      <c r="AY503" s="16"/>
    </row>
    <row r="504">
      <c r="A504" s="16"/>
      <c r="B504" s="16"/>
      <c r="C504" s="16"/>
      <c r="D504" s="16"/>
      <c r="E504" s="16"/>
      <c r="F504" s="16"/>
      <c r="G504" s="20"/>
      <c r="H504" s="16"/>
      <c r="I504" s="16"/>
      <c r="J504" s="16"/>
      <c r="K504" s="16"/>
      <c r="L504" s="16"/>
      <c r="M504" s="20"/>
      <c r="N504" s="20"/>
      <c r="O504" s="16"/>
      <c r="P504" s="16"/>
      <c r="Q504" s="16"/>
      <c r="R504" s="16"/>
      <c r="S504" s="16"/>
      <c r="T504" s="16"/>
      <c r="U504" s="16"/>
      <c r="V504" s="16"/>
      <c r="W504" s="16"/>
      <c r="X504" s="16"/>
      <c r="Y504" s="16"/>
      <c r="Z504" s="16"/>
      <c r="AA504" s="16"/>
      <c r="AB504" s="16"/>
      <c r="AC504" s="16"/>
      <c r="AD504" s="16"/>
      <c r="AE504" s="16"/>
      <c r="AF504" s="16"/>
      <c r="AG504" s="16"/>
      <c r="AH504" s="16"/>
      <c r="AI504" s="16"/>
      <c r="AJ504" s="16"/>
      <c r="AK504" s="16"/>
      <c r="AL504" s="16"/>
      <c r="AM504" s="16"/>
      <c r="AN504" s="16"/>
      <c r="AO504" s="16"/>
      <c r="AP504" s="16"/>
      <c r="AQ504" s="16"/>
      <c r="AR504" s="16"/>
      <c r="AS504" s="16"/>
      <c r="AT504" s="16"/>
      <c r="AU504" s="16"/>
      <c r="AV504" s="16"/>
      <c r="AW504" s="16"/>
      <c r="AX504" s="16"/>
      <c r="AY504" s="16"/>
    </row>
    <row r="505">
      <c r="A505" s="16"/>
      <c r="B505" s="16"/>
      <c r="C505" s="16"/>
      <c r="D505" s="16"/>
      <c r="E505" s="16"/>
      <c r="F505" s="16"/>
      <c r="G505" s="20"/>
      <c r="H505" s="16"/>
      <c r="I505" s="16"/>
      <c r="J505" s="16"/>
      <c r="K505" s="16"/>
      <c r="L505" s="16"/>
      <c r="M505" s="20"/>
      <c r="N505" s="20"/>
      <c r="O505" s="16"/>
      <c r="P505" s="16"/>
      <c r="Q505" s="16"/>
      <c r="R505" s="16"/>
      <c r="S505" s="16"/>
      <c r="T505" s="16"/>
      <c r="U505" s="16"/>
      <c r="V505" s="16"/>
      <c r="W505" s="16"/>
      <c r="X505" s="16"/>
      <c r="Y505" s="16"/>
      <c r="Z505" s="16"/>
      <c r="AA505" s="16"/>
      <c r="AB505" s="16"/>
      <c r="AC505" s="16"/>
      <c r="AD505" s="16"/>
      <c r="AE505" s="16"/>
      <c r="AF505" s="16"/>
      <c r="AG505" s="16"/>
      <c r="AH505" s="16"/>
      <c r="AI505" s="16"/>
      <c r="AJ505" s="16"/>
      <c r="AK505" s="16"/>
      <c r="AL505" s="16"/>
      <c r="AM505" s="16"/>
      <c r="AN505" s="16"/>
      <c r="AO505" s="16"/>
      <c r="AP505" s="16"/>
      <c r="AQ505" s="16"/>
      <c r="AR505" s="16"/>
      <c r="AS505" s="16"/>
      <c r="AT505" s="16"/>
      <c r="AU505" s="16"/>
      <c r="AV505" s="16"/>
      <c r="AW505" s="16"/>
      <c r="AX505" s="16"/>
      <c r="AY505" s="16"/>
    </row>
    <row r="506">
      <c r="A506" s="16"/>
      <c r="B506" s="16"/>
      <c r="C506" s="16"/>
      <c r="D506" s="16"/>
      <c r="E506" s="16"/>
      <c r="F506" s="16"/>
      <c r="G506" s="20"/>
      <c r="H506" s="16"/>
      <c r="I506" s="16"/>
      <c r="J506" s="16"/>
      <c r="K506" s="16"/>
      <c r="L506" s="16"/>
      <c r="M506" s="20"/>
      <c r="N506" s="20"/>
      <c r="O506" s="16"/>
      <c r="P506" s="16"/>
      <c r="Q506" s="16"/>
      <c r="R506" s="16"/>
      <c r="S506" s="16"/>
      <c r="T506" s="16"/>
      <c r="U506" s="16"/>
      <c r="V506" s="16"/>
      <c r="W506" s="16"/>
      <c r="X506" s="16"/>
      <c r="Y506" s="16"/>
      <c r="Z506" s="16"/>
      <c r="AA506" s="16"/>
      <c r="AB506" s="16"/>
      <c r="AC506" s="16"/>
      <c r="AD506" s="16"/>
      <c r="AE506" s="16"/>
      <c r="AF506" s="16"/>
      <c r="AG506" s="16"/>
      <c r="AH506" s="16"/>
      <c r="AI506" s="16"/>
      <c r="AJ506" s="16"/>
      <c r="AK506" s="16"/>
      <c r="AL506" s="16"/>
      <c r="AM506" s="16"/>
      <c r="AN506" s="16"/>
      <c r="AO506" s="16"/>
      <c r="AP506" s="16"/>
      <c r="AQ506" s="16"/>
      <c r="AR506" s="16"/>
      <c r="AS506" s="16"/>
      <c r="AT506" s="16"/>
      <c r="AU506" s="16"/>
      <c r="AV506" s="16"/>
      <c r="AW506" s="16"/>
      <c r="AX506" s="16"/>
      <c r="AY506" s="16"/>
    </row>
    <row r="507">
      <c r="A507" s="16"/>
      <c r="B507" s="16"/>
      <c r="C507" s="16"/>
      <c r="D507" s="16"/>
      <c r="E507" s="16"/>
      <c r="F507" s="16"/>
      <c r="G507" s="20"/>
      <c r="H507" s="16"/>
      <c r="I507" s="16"/>
      <c r="J507" s="16"/>
      <c r="K507" s="16"/>
      <c r="L507" s="16"/>
      <c r="M507" s="20"/>
      <c r="N507" s="20"/>
      <c r="O507" s="16"/>
      <c r="P507" s="16"/>
      <c r="Q507" s="16"/>
      <c r="R507" s="16"/>
      <c r="S507" s="16"/>
      <c r="T507" s="16"/>
      <c r="U507" s="16"/>
      <c r="V507" s="16"/>
      <c r="W507" s="16"/>
      <c r="X507" s="16"/>
      <c r="Y507" s="16"/>
      <c r="Z507" s="16"/>
      <c r="AA507" s="16"/>
      <c r="AB507" s="16"/>
      <c r="AC507" s="16"/>
      <c r="AD507" s="16"/>
      <c r="AE507" s="16"/>
      <c r="AF507" s="16"/>
      <c r="AG507" s="16"/>
      <c r="AH507" s="16"/>
      <c r="AI507" s="16"/>
      <c r="AJ507" s="16"/>
      <c r="AK507" s="16"/>
      <c r="AL507" s="16"/>
      <c r="AM507" s="16"/>
      <c r="AN507" s="16"/>
      <c r="AO507" s="16"/>
      <c r="AP507" s="16"/>
      <c r="AQ507" s="16"/>
      <c r="AR507" s="16"/>
      <c r="AS507" s="16"/>
      <c r="AT507" s="16"/>
      <c r="AU507" s="16"/>
      <c r="AV507" s="16"/>
      <c r="AW507" s="16"/>
      <c r="AX507" s="16"/>
      <c r="AY507" s="16"/>
    </row>
    <row r="508">
      <c r="A508" s="16"/>
      <c r="B508" s="16"/>
      <c r="C508" s="16"/>
      <c r="D508" s="16"/>
      <c r="E508" s="16"/>
      <c r="F508" s="16"/>
      <c r="G508" s="20"/>
      <c r="H508" s="16"/>
      <c r="I508" s="16"/>
      <c r="J508" s="16"/>
      <c r="K508" s="16"/>
      <c r="L508" s="16"/>
      <c r="M508" s="20"/>
      <c r="N508" s="20"/>
      <c r="O508" s="16"/>
      <c r="P508" s="16"/>
      <c r="Q508" s="16"/>
      <c r="R508" s="16"/>
      <c r="S508" s="16"/>
      <c r="T508" s="16"/>
      <c r="U508" s="16"/>
      <c r="V508" s="16"/>
      <c r="W508" s="16"/>
      <c r="X508" s="16"/>
      <c r="Y508" s="16"/>
      <c r="Z508" s="16"/>
      <c r="AA508" s="16"/>
      <c r="AB508" s="16"/>
      <c r="AC508" s="16"/>
      <c r="AD508" s="16"/>
      <c r="AE508" s="16"/>
      <c r="AF508" s="16"/>
      <c r="AG508" s="16"/>
      <c r="AH508" s="16"/>
      <c r="AI508" s="16"/>
      <c r="AJ508" s="16"/>
      <c r="AK508" s="16"/>
      <c r="AL508" s="16"/>
      <c r="AM508" s="16"/>
      <c r="AN508" s="16"/>
      <c r="AO508" s="16"/>
      <c r="AP508" s="16"/>
      <c r="AQ508" s="16"/>
      <c r="AR508" s="16"/>
      <c r="AS508" s="16"/>
      <c r="AT508" s="16"/>
      <c r="AU508" s="16"/>
      <c r="AV508" s="16"/>
      <c r="AW508" s="16"/>
      <c r="AX508" s="16"/>
      <c r="AY508" s="16"/>
    </row>
    <row r="509">
      <c r="A509" s="16"/>
      <c r="B509" s="16"/>
      <c r="C509" s="16"/>
      <c r="D509" s="16"/>
      <c r="E509" s="16"/>
      <c r="F509" s="16"/>
      <c r="G509" s="20"/>
      <c r="H509" s="16"/>
      <c r="I509" s="16"/>
      <c r="J509" s="16"/>
      <c r="K509" s="16"/>
      <c r="L509" s="16"/>
      <c r="M509" s="20"/>
      <c r="N509" s="20"/>
      <c r="O509" s="16"/>
      <c r="P509" s="16"/>
      <c r="Q509" s="16"/>
      <c r="R509" s="16"/>
      <c r="S509" s="16"/>
      <c r="T509" s="16"/>
      <c r="U509" s="16"/>
      <c r="V509" s="16"/>
      <c r="W509" s="16"/>
      <c r="X509" s="16"/>
      <c r="Y509" s="16"/>
      <c r="Z509" s="16"/>
      <c r="AA509" s="16"/>
      <c r="AB509" s="16"/>
      <c r="AC509" s="16"/>
      <c r="AD509" s="16"/>
      <c r="AE509" s="16"/>
      <c r="AF509" s="16"/>
      <c r="AG509" s="16"/>
      <c r="AH509" s="16"/>
      <c r="AI509" s="16"/>
      <c r="AJ509" s="16"/>
      <c r="AK509" s="16"/>
      <c r="AL509" s="16"/>
      <c r="AM509" s="16"/>
      <c r="AN509" s="16"/>
      <c r="AO509" s="16"/>
      <c r="AP509" s="16"/>
      <c r="AQ509" s="16"/>
      <c r="AR509" s="16"/>
      <c r="AS509" s="16"/>
      <c r="AT509" s="16"/>
      <c r="AU509" s="16"/>
      <c r="AV509" s="16"/>
      <c r="AW509" s="16"/>
      <c r="AX509" s="16"/>
      <c r="AY509" s="16"/>
    </row>
    <row r="510">
      <c r="A510" s="16"/>
      <c r="B510" s="16"/>
      <c r="C510" s="16"/>
      <c r="D510" s="16"/>
      <c r="E510" s="16"/>
      <c r="F510" s="16"/>
      <c r="G510" s="20"/>
      <c r="H510" s="16"/>
      <c r="I510" s="16"/>
      <c r="J510" s="16"/>
      <c r="K510" s="16"/>
      <c r="L510" s="16"/>
      <c r="M510" s="20"/>
      <c r="N510" s="20"/>
      <c r="O510" s="16"/>
      <c r="P510" s="16"/>
      <c r="Q510" s="16"/>
      <c r="R510" s="16"/>
      <c r="S510" s="16"/>
      <c r="T510" s="16"/>
      <c r="U510" s="16"/>
      <c r="V510" s="16"/>
      <c r="W510" s="16"/>
      <c r="X510" s="16"/>
      <c r="Y510" s="16"/>
      <c r="Z510" s="16"/>
      <c r="AA510" s="16"/>
      <c r="AB510" s="16"/>
      <c r="AC510" s="16"/>
      <c r="AD510" s="16"/>
      <c r="AE510" s="16"/>
      <c r="AF510" s="16"/>
      <c r="AG510" s="16"/>
      <c r="AH510" s="16"/>
      <c r="AI510" s="16"/>
      <c r="AJ510" s="16"/>
      <c r="AK510" s="16"/>
      <c r="AL510" s="16"/>
      <c r="AM510" s="16"/>
      <c r="AN510" s="16"/>
      <c r="AO510" s="16"/>
      <c r="AP510" s="16"/>
      <c r="AQ510" s="16"/>
      <c r="AR510" s="16"/>
      <c r="AS510" s="16"/>
      <c r="AT510" s="16"/>
      <c r="AU510" s="16"/>
      <c r="AV510" s="16"/>
      <c r="AW510" s="16"/>
      <c r="AX510" s="16"/>
      <c r="AY510" s="16"/>
    </row>
    <row r="511">
      <c r="A511" s="16"/>
      <c r="B511" s="16"/>
      <c r="C511" s="16"/>
      <c r="D511" s="16"/>
      <c r="E511" s="16"/>
      <c r="F511" s="16"/>
      <c r="G511" s="20"/>
      <c r="H511" s="16"/>
      <c r="I511" s="16"/>
      <c r="J511" s="16"/>
      <c r="K511" s="16"/>
      <c r="L511" s="16"/>
      <c r="M511" s="20"/>
      <c r="N511" s="20"/>
      <c r="O511" s="16"/>
      <c r="P511" s="16"/>
      <c r="Q511" s="16"/>
      <c r="R511" s="16"/>
      <c r="S511" s="16"/>
      <c r="T511" s="16"/>
      <c r="U511" s="16"/>
      <c r="V511" s="16"/>
      <c r="W511" s="16"/>
      <c r="X511" s="16"/>
      <c r="Y511" s="16"/>
      <c r="Z511" s="16"/>
      <c r="AA511" s="16"/>
      <c r="AB511" s="16"/>
      <c r="AC511" s="16"/>
      <c r="AD511" s="16"/>
      <c r="AE511" s="16"/>
      <c r="AF511" s="16"/>
      <c r="AG511" s="16"/>
      <c r="AH511" s="16"/>
      <c r="AI511" s="16"/>
      <c r="AJ511" s="16"/>
      <c r="AK511" s="16"/>
      <c r="AL511" s="16"/>
      <c r="AM511" s="16"/>
      <c r="AN511" s="16"/>
      <c r="AO511" s="16"/>
      <c r="AP511" s="16"/>
      <c r="AQ511" s="16"/>
      <c r="AR511" s="16"/>
      <c r="AS511" s="16"/>
      <c r="AT511" s="16"/>
      <c r="AU511" s="16"/>
      <c r="AV511" s="16"/>
      <c r="AW511" s="16"/>
      <c r="AX511" s="16"/>
      <c r="AY511" s="16"/>
    </row>
    <row r="512">
      <c r="A512" s="16"/>
      <c r="B512" s="16"/>
      <c r="C512" s="16"/>
      <c r="D512" s="16"/>
      <c r="E512" s="16"/>
      <c r="F512" s="16"/>
      <c r="G512" s="20"/>
      <c r="H512" s="16"/>
      <c r="I512" s="16"/>
      <c r="J512" s="16"/>
      <c r="K512" s="16"/>
      <c r="L512" s="16"/>
      <c r="M512" s="20"/>
      <c r="N512" s="20"/>
      <c r="O512" s="16"/>
      <c r="P512" s="16"/>
      <c r="Q512" s="16"/>
      <c r="R512" s="16"/>
      <c r="S512" s="16"/>
      <c r="T512" s="16"/>
      <c r="U512" s="16"/>
      <c r="V512" s="16"/>
      <c r="W512" s="16"/>
      <c r="X512" s="16"/>
      <c r="Y512" s="16"/>
      <c r="Z512" s="16"/>
      <c r="AA512" s="16"/>
      <c r="AB512" s="16"/>
      <c r="AC512" s="16"/>
      <c r="AD512" s="16"/>
      <c r="AE512" s="16"/>
      <c r="AF512" s="16"/>
      <c r="AG512" s="16"/>
      <c r="AH512" s="16"/>
      <c r="AI512" s="16"/>
      <c r="AJ512" s="16"/>
      <c r="AK512" s="16"/>
      <c r="AL512" s="16"/>
      <c r="AM512" s="16"/>
      <c r="AN512" s="16"/>
      <c r="AO512" s="16"/>
      <c r="AP512" s="16"/>
      <c r="AQ512" s="16"/>
      <c r="AR512" s="16"/>
      <c r="AS512" s="16"/>
      <c r="AT512" s="16"/>
      <c r="AU512" s="16"/>
      <c r="AV512" s="16"/>
      <c r="AW512" s="16"/>
      <c r="AX512" s="16"/>
      <c r="AY512" s="16"/>
    </row>
    <row r="513">
      <c r="A513" s="16"/>
      <c r="B513" s="16"/>
      <c r="C513" s="16"/>
      <c r="D513" s="16"/>
      <c r="E513" s="16"/>
      <c r="F513" s="16"/>
      <c r="G513" s="20"/>
      <c r="H513" s="16"/>
      <c r="I513" s="16"/>
      <c r="J513" s="16"/>
      <c r="K513" s="16"/>
      <c r="L513" s="16"/>
      <c r="M513" s="20"/>
      <c r="N513" s="20"/>
      <c r="O513" s="16"/>
      <c r="P513" s="16"/>
      <c r="Q513" s="16"/>
      <c r="R513" s="16"/>
      <c r="S513" s="16"/>
      <c r="T513" s="16"/>
      <c r="U513" s="16"/>
      <c r="V513" s="16"/>
      <c r="W513" s="16"/>
      <c r="X513" s="16"/>
      <c r="Y513" s="16"/>
      <c r="Z513" s="16"/>
      <c r="AA513" s="16"/>
      <c r="AB513" s="16"/>
      <c r="AC513" s="16"/>
      <c r="AD513" s="16"/>
      <c r="AE513" s="16"/>
      <c r="AF513" s="16"/>
      <c r="AG513" s="16"/>
      <c r="AH513" s="16"/>
      <c r="AI513" s="16"/>
      <c r="AJ513" s="16"/>
      <c r="AK513" s="16"/>
      <c r="AL513" s="16"/>
      <c r="AM513" s="16"/>
      <c r="AN513" s="16"/>
      <c r="AO513" s="16"/>
      <c r="AP513" s="16"/>
      <c r="AQ513" s="16"/>
      <c r="AR513" s="16"/>
      <c r="AS513" s="16"/>
      <c r="AT513" s="16"/>
      <c r="AU513" s="16"/>
      <c r="AV513" s="16"/>
      <c r="AW513" s="16"/>
      <c r="AX513" s="16"/>
      <c r="AY513" s="16"/>
    </row>
    <row r="514">
      <c r="A514" s="16"/>
      <c r="B514" s="16"/>
      <c r="C514" s="16"/>
      <c r="D514" s="16"/>
      <c r="E514" s="16"/>
      <c r="F514" s="16"/>
      <c r="G514" s="20"/>
      <c r="H514" s="16"/>
      <c r="I514" s="16"/>
      <c r="J514" s="16"/>
      <c r="K514" s="16"/>
      <c r="L514" s="16"/>
      <c r="M514" s="20"/>
      <c r="N514" s="20"/>
      <c r="O514" s="16"/>
      <c r="P514" s="16"/>
      <c r="Q514" s="16"/>
      <c r="R514" s="16"/>
      <c r="S514" s="16"/>
      <c r="T514" s="16"/>
      <c r="U514" s="16"/>
      <c r="V514" s="16"/>
      <c r="W514" s="16"/>
      <c r="X514" s="16"/>
      <c r="Y514" s="16"/>
      <c r="Z514" s="16"/>
      <c r="AA514" s="16"/>
      <c r="AB514" s="16"/>
      <c r="AC514" s="16"/>
      <c r="AD514" s="16"/>
      <c r="AE514" s="16"/>
      <c r="AF514" s="16"/>
      <c r="AG514" s="16"/>
      <c r="AH514" s="16"/>
      <c r="AI514" s="16"/>
      <c r="AJ514" s="16"/>
      <c r="AK514" s="16"/>
      <c r="AL514" s="16"/>
      <c r="AM514" s="16"/>
      <c r="AN514" s="16"/>
      <c r="AO514" s="16"/>
      <c r="AP514" s="16"/>
      <c r="AQ514" s="16"/>
      <c r="AR514" s="16"/>
      <c r="AS514" s="16"/>
      <c r="AT514" s="16"/>
      <c r="AU514" s="16"/>
      <c r="AV514" s="16"/>
      <c r="AW514" s="16"/>
      <c r="AX514" s="16"/>
      <c r="AY514" s="16"/>
    </row>
    <row r="515">
      <c r="A515" s="16"/>
      <c r="B515" s="16"/>
      <c r="C515" s="16"/>
      <c r="D515" s="16"/>
      <c r="E515" s="16"/>
      <c r="F515" s="16"/>
      <c r="G515" s="20"/>
      <c r="H515" s="16"/>
      <c r="I515" s="16"/>
      <c r="J515" s="16"/>
      <c r="K515" s="16"/>
      <c r="L515" s="16"/>
      <c r="M515" s="20"/>
      <c r="N515" s="20"/>
      <c r="O515" s="16"/>
      <c r="P515" s="16"/>
      <c r="Q515" s="16"/>
      <c r="R515" s="16"/>
      <c r="S515" s="16"/>
      <c r="T515" s="16"/>
      <c r="U515" s="16"/>
      <c r="V515" s="16"/>
      <c r="W515" s="16"/>
      <c r="X515" s="16"/>
      <c r="Y515" s="16"/>
      <c r="Z515" s="16"/>
      <c r="AA515" s="16"/>
      <c r="AB515" s="16"/>
      <c r="AC515" s="16"/>
      <c r="AD515" s="16"/>
      <c r="AE515" s="16"/>
      <c r="AF515" s="16"/>
      <c r="AG515" s="16"/>
      <c r="AH515" s="16"/>
      <c r="AI515" s="16"/>
      <c r="AJ515" s="16"/>
      <c r="AK515" s="16"/>
      <c r="AL515" s="16"/>
      <c r="AM515" s="16"/>
      <c r="AN515" s="16"/>
      <c r="AO515" s="16"/>
      <c r="AP515" s="16"/>
      <c r="AQ515" s="16"/>
      <c r="AR515" s="16"/>
      <c r="AS515" s="16"/>
      <c r="AT515" s="16"/>
      <c r="AU515" s="16"/>
      <c r="AV515" s="16"/>
      <c r="AW515" s="16"/>
      <c r="AX515" s="16"/>
      <c r="AY515" s="16"/>
    </row>
    <row r="516">
      <c r="A516" s="16"/>
      <c r="B516" s="16"/>
      <c r="C516" s="16"/>
      <c r="D516" s="16"/>
      <c r="E516" s="16"/>
      <c r="F516" s="16"/>
      <c r="G516" s="20"/>
      <c r="H516" s="16"/>
      <c r="I516" s="16"/>
      <c r="J516" s="16"/>
      <c r="K516" s="16"/>
      <c r="L516" s="16"/>
      <c r="M516" s="20"/>
      <c r="N516" s="20"/>
      <c r="O516" s="16"/>
      <c r="P516" s="16"/>
      <c r="Q516" s="16"/>
      <c r="R516" s="16"/>
      <c r="S516" s="16"/>
      <c r="T516" s="16"/>
      <c r="U516" s="16"/>
      <c r="V516" s="16"/>
      <c r="W516" s="16"/>
      <c r="X516" s="16"/>
      <c r="Y516" s="16"/>
      <c r="Z516" s="16"/>
      <c r="AA516" s="16"/>
      <c r="AB516" s="16"/>
      <c r="AC516" s="16"/>
      <c r="AD516" s="16"/>
      <c r="AE516" s="16"/>
      <c r="AF516" s="16"/>
      <c r="AG516" s="16"/>
      <c r="AH516" s="16"/>
      <c r="AI516" s="16"/>
      <c r="AJ516" s="16"/>
      <c r="AK516" s="16"/>
      <c r="AL516" s="16"/>
      <c r="AM516" s="16"/>
      <c r="AN516" s="16"/>
      <c r="AO516" s="16"/>
      <c r="AP516" s="16"/>
      <c r="AQ516" s="16"/>
      <c r="AR516" s="16"/>
      <c r="AS516" s="16"/>
      <c r="AT516" s="16"/>
      <c r="AU516" s="16"/>
      <c r="AV516" s="16"/>
      <c r="AW516" s="16"/>
      <c r="AX516" s="16"/>
      <c r="AY516" s="16"/>
    </row>
    <row r="517">
      <c r="A517" s="16"/>
      <c r="B517" s="16"/>
      <c r="C517" s="16"/>
      <c r="D517" s="16"/>
      <c r="E517" s="16"/>
      <c r="F517" s="16"/>
      <c r="G517" s="20"/>
      <c r="H517" s="16"/>
      <c r="I517" s="16"/>
      <c r="J517" s="16"/>
      <c r="K517" s="16"/>
      <c r="L517" s="16"/>
      <c r="M517" s="20"/>
      <c r="N517" s="20"/>
      <c r="O517" s="16"/>
      <c r="P517" s="16"/>
      <c r="Q517" s="16"/>
      <c r="R517" s="16"/>
      <c r="S517" s="16"/>
      <c r="T517" s="16"/>
      <c r="U517" s="16"/>
      <c r="V517" s="16"/>
      <c r="W517" s="16"/>
      <c r="X517" s="16"/>
      <c r="Y517" s="16"/>
      <c r="Z517" s="16"/>
      <c r="AA517" s="16"/>
      <c r="AB517" s="16"/>
      <c r="AC517" s="16"/>
      <c r="AD517" s="16"/>
      <c r="AE517" s="16"/>
      <c r="AF517" s="16"/>
      <c r="AG517" s="16"/>
      <c r="AH517" s="16"/>
      <c r="AI517" s="16"/>
      <c r="AJ517" s="16"/>
      <c r="AK517" s="16"/>
      <c r="AL517" s="16"/>
      <c r="AM517" s="16"/>
      <c r="AN517" s="16"/>
      <c r="AO517" s="16"/>
      <c r="AP517" s="16"/>
      <c r="AQ517" s="16"/>
      <c r="AR517" s="16"/>
      <c r="AS517" s="16"/>
      <c r="AT517" s="16"/>
      <c r="AU517" s="16"/>
      <c r="AV517" s="16"/>
      <c r="AW517" s="16"/>
      <c r="AX517" s="16"/>
      <c r="AY517" s="16"/>
    </row>
    <row r="518">
      <c r="A518" s="16"/>
      <c r="B518" s="16"/>
      <c r="C518" s="16"/>
      <c r="D518" s="16"/>
      <c r="E518" s="16"/>
      <c r="F518" s="16"/>
      <c r="G518" s="20"/>
      <c r="H518" s="16"/>
      <c r="I518" s="16"/>
      <c r="J518" s="16"/>
      <c r="K518" s="16"/>
      <c r="L518" s="16"/>
      <c r="M518" s="20"/>
      <c r="N518" s="20"/>
      <c r="O518" s="16"/>
      <c r="P518" s="16"/>
      <c r="Q518" s="16"/>
      <c r="R518" s="16"/>
      <c r="S518" s="16"/>
      <c r="T518" s="16"/>
      <c r="U518" s="16"/>
      <c r="V518" s="16"/>
      <c r="W518" s="16"/>
      <c r="X518" s="16"/>
      <c r="Y518" s="16"/>
      <c r="Z518" s="16"/>
      <c r="AA518" s="16"/>
      <c r="AB518" s="16"/>
      <c r="AC518" s="16"/>
      <c r="AD518" s="16"/>
      <c r="AE518" s="16"/>
      <c r="AF518" s="16"/>
      <c r="AG518" s="16"/>
      <c r="AH518" s="16"/>
      <c r="AI518" s="16"/>
      <c r="AJ518" s="16"/>
      <c r="AK518" s="16"/>
      <c r="AL518" s="16"/>
      <c r="AM518" s="16"/>
      <c r="AN518" s="16"/>
      <c r="AO518" s="16"/>
      <c r="AP518" s="16"/>
      <c r="AQ518" s="16"/>
      <c r="AR518" s="16"/>
      <c r="AS518" s="16"/>
      <c r="AT518" s="16"/>
      <c r="AU518" s="16"/>
      <c r="AV518" s="16"/>
      <c r="AW518" s="16"/>
      <c r="AX518" s="16"/>
      <c r="AY518" s="16"/>
    </row>
    <row r="519">
      <c r="A519" s="16"/>
      <c r="B519" s="16"/>
      <c r="C519" s="16"/>
      <c r="D519" s="16"/>
      <c r="E519" s="16"/>
      <c r="F519" s="16"/>
      <c r="G519" s="20"/>
      <c r="H519" s="16"/>
      <c r="I519" s="16"/>
      <c r="J519" s="16"/>
      <c r="K519" s="16"/>
      <c r="L519" s="16"/>
      <c r="M519" s="20"/>
      <c r="N519" s="20"/>
      <c r="O519" s="16"/>
      <c r="P519" s="16"/>
      <c r="Q519" s="16"/>
      <c r="R519" s="16"/>
      <c r="S519" s="16"/>
      <c r="T519" s="16"/>
      <c r="U519" s="16"/>
      <c r="V519" s="16"/>
      <c r="W519" s="16"/>
      <c r="X519" s="16"/>
      <c r="Y519" s="16"/>
      <c r="Z519" s="16"/>
      <c r="AA519" s="16"/>
      <c r="AB519" s="16"/>
      <c r="AC519" s="16"/>
      <c r="AD519" s="16"/>
      <c r="AE519" s="16"/>
      <c r="AF519" s="16"/>
      <c r="AG519" s="16"/>
      <c r="AH519" s="16"/>
      <c r="AI519" s="16"/>
      <c r="AJ519" s="16"/>
      <c r="AK519" s="16"/>
      <c r="AL519" s="16"/>
      <c r="AM519" s="16"/>
      <c r="AN519" s="16"/>
      <c r="AO519" s="16"/>
      <c r="AP519" s="16"/>
      <c r="AQ519" s="16"/>
      <c r="AR519" s="16"/>
      <c r="AS519" s="16"/>
      <c r="AT519" s="16"/>
      <c r="AU519" s="16"/>
      <c r="AV519" s="16"/>
      <c r="AW519" s="16"/>
      <c r="AX519" s="16"/>
      <c r="AY519" s="16"/>
    </row>
    <row r="520">
      <c r="A520" s="16"/>
      <c r="B520" s="16"/>
      <c r="C520" s="16"/>
      <c r="D520" s="16"/>
      <c r="E520" s="16"/>
      <c r="F520" s="16"/>
      <c r="G520" s="20"/>
      <c r="H520" s="16"/>
      <c r="I520" s="16"/>
      <c r="J520" s="16"/>
      <c r="K520" s="16"/>
      <c r="L520" s="16"/>
      <c r="M520" s="20"/>
      <c r="N520" s="20"/>
      <c r="O520" s="16"/>
      <c r="P520" s="16"/>
      <c r="Q520" s="16"/>
      <c r="R520" s="16"/>
      <c r="S520" s="16"/>
      <c r="T520" s="16"/>
      <c r="U520" s="16"/>
      <c r="V520" s="16"/>
      <c r="W520" s="16"/>
      <c r="X520" s="16"/>
      <c r="Y520" s="16"/>
      <c r="Z520" s="16"/>
      <c r="AA520" s="16"/>
      <c r="AB520" s="16"/>
      <c r="AC520" s="16"/>
      <c r="AD520" s="16"/>
      <c r="AE520" s="16"/>
      <c r="AF520" s="16"/>
      <c r="AG520" s="16"/>
      <c r="AH520" s="16"/>
      <c r="AI520" s="16"/>
      <c r="AJ520" s="16"/>
      <c r="AK520" s="16"/>
      <c r="AL520" s="16"/>
      <c r="AM520" s="16"/>
      <c r="AN520" s="16"/>
      <c r="AO520" s="16"/>
      <c r="AP520" s="16"/>
      <c r="AQ520" s="16"/>
      <c r="AR520" s="16"/>
      <c r="AS520" s="16"/>
      <c r="AT520" s="16"/>
      <c r="AU520" s="16"/>
      <c r="AV520" s="16"/>
      <c r="AW520" s="16"/>
      <c r="AX520" s="16"/>
      <c r="AY520" s="16"/>
    </row>
    <row r="521">
      <c r="A521" s="16"/>
      <c r="B521" s="16"/>
      <c r="C521" s="16"/>
      <c r="D521" s="16"/>
      <c r="E521" s="16"/>
      <c r="F521" s="16"/>
      <c r="G521" s="20"/>
      <c r="H521" s="16"/>
      <c r="I521" s="16"/>
      <c r="J521" s="16"/>
      <c r="K521" s="16"/>
      <c r="L521" s="16"/>
      <c r="M521" s="20"/>
      <c r="N521" s="20"/>
      <c r="O521" s="16"/>
      <c r="P521" s="16"/>
      <c r="Q521" s="16"/>
      <c r="R521" s="16"/>
      <c r="S521" s="16"/>
      <c r="T521" s="16"/>
      <c r="U521" s="16"/>
      <c r="V521" s="16"/>
      <c r="W521" s="16"/>
      <c r="X521" s="16"/>
      <c r="Y521" s="16"/>
      <c r="Z521" s="16"/>
      <c r="AA521" s="16"/>
      <c r="AB521" s="16"/>
      <c r="AC521" s="16"/>
      <c r="AD521" s="16"/>
      <c r="AE521" s="16"/>
      <c r="AF521" s="16"/>
      <c r="AG521" s="16"/>
      <c r="AH521" s="16"/>
      <c r="AI521" s="16"/>
      <c r="AJ521" s="16"/>
      <c r="AK521" s="16"/>
      <c r="AL521" s="16"/>
      <c r="AM521" s="16"/>
      <c r="AN521" s="16"/>
      <c r="AO521" s="16"/>
      <c r="AP521" s="16"/>
      <c r="AQ521" s="16"/>
      <c r="AR521" s="16"/>
      <c r="AS521" s="16"/>
      <c r="AT521" s="16"/>
      <c r="AU521" s="16"/>
      <c r="AV521" s="16"/>
      <c r="AW521" s="16"/>
      <c r="AX521" s="16"/>
      <c r="AY521" s="16"/>
    </row>
    <row r="522">
      <c r="A522" s="16"/>
      <c r="B522" s="16"/>
      <c r="C522" s="16"/>
      <c r="D522" s="16"/>
      <c r="E522" s="16"/>
      <c r="F522" s="16"/>
      <c r="G522" s="20"/>
      <c r="H522" s="16"/>
      <c r="I522" s="16"/>
      <c r="J522" s="16"/>
      <c r="K522" s="16"/>
      <c r="L522" s="16"/>
      <c r="M522" s="20"/>
      <c r="N522" s="20"/>
      <c r="O522" s="16"/>
      <c r="P522" s="16"/>
      <c r="Q522" s="16"/>
      <c r="R522" s="16"/>
      <c r="S522" s="16"/>
      <c r="T522" s="16"/>
      <c r="U522" s="16"/>
      <c r="V522" s="16"/>
      <c r="W522" s="16"/>
      <c r="X522" s="16"/>
      <c r="Y522" s="16"/>
      <c r="Z522" s="16"/>
      <c r="AA522" s="16"/>
      <c r="AB522" s="16"/>
      <c r="AC522" s="16"/>
      <c r="AD522" s="16"/>
      <c r="AE522" s="16"/>
      <c r="AF522" s="16"/>
      <c r="AG522" s="16"/>
      <c r="AH522" s="16"/>
      <c r="AI522" s="16"/>
      <c r="AJ522" s="16"/>
      <c r="AK522" s="16"/>
      <c r="AL522" s="16"/>
      <c r="AM522" s="16"/>
      <c r="AN522" s="16"/>
      <c r="AO522" s="16"/>
      <c r="AP522" s="16"/>
      <c r="AQ522" s="16"/>
      <c r="AR522" s="16"/>
      <c r="AS522" s="16"/>
      <c r="AT522" s="16"/>
      <c r="AU522" s="16"/>
      <c r="AV522" s="16"/>
      <c r="AW522" s="16"/>
      <c r="AX522" s="16"/>
      <c r="AY522" s="16"/>
    </row>
    <row r="523">
      <c r="A523" s="16"/>
      <c r="B523" s="16"/>
      <c r="C523" s="16"/>
      <c r="D523" s="16"/>
      <c r="E523" s="16"/>
      <c r="F523" s="16"/>
      <c r="G523" s="20"/>
      <c r="H523" s="16"/>
      <c r="I523" s="16"/>
      <c r="J523" s="16"/>
      <c r="K523" s="16"/>
      <c r="L523" s="16"/>
      <c r="M523" s="20"/>
      <c r="N523" s="20"/>
      <c r="O523" s="16"/>
      <c r="P523" s="16"/>
      <c r="Q523" s="16"/>
      <c r="R523" s="16"/>
      <c r="S523" s="16"/>
      <c r="T523" s="16"/>
      <c r="U523" s="16"/>
      <c r="V523" s="16"/>
      <c r="W523" s="16"/>
      <c r="X523" s="16"/>
      <c r="Y523" s="16"/>
      <c r="Z523" s="16"/>
      <c r="AA523" s="16"/>
      <c r="AB523" s="16"/>
      <c r="AC523" s="16"/>
      <c r="AD523" s="16"/>
      <c r="AE523" s="16"/>
      <c r="AF523" s="16"/>
      <c r="AG523" s="16"/>
      <c r="AH523" s="16"/>
      <c r="AI523" s="16"/>
      <c r="AJ523" s="16"/>
      <c r="AK523" s="16"/>
      <c r="AL523" s="16"/>
      <c r="AM523" s="16"/>
      <c r="AN523" s="16"/>
      <c r="AO523" s="16"/>
      <c r="AP523" s="16"/>
      <c r="AQ523" s="16"/>
      <c r="AR523" s="16"/>
      <c r="AS523" s="16"/>
      <c r="AT523" s="16"/>
      <c r="AU523" s="16"/>
      <c r="AV523" s="16"/>
      <c r="AW523" s="16"/>
      <c r="AX523" s="16"/>
      <c r="AY523" s="16"/>
    </row>
    <row r="524">
      <c r="A524" s="16"/>
      <c r="B524" s="16"/>
      <c r="C524" s="16"/>
      <c r="D524" s="16"/>
      <c r="E524" s="16"/>
      <c r="F524" s="16"/>
      <c r="G524" s="20"/>
      <c r="H524" s="16"/>
      <c r="I524" s="16"/>
      <c r="J524" s="16"/>
      <c r="K524" s="16"/>
      <c r="L524" s="16"/>
      <c r="M524" s="20"/>
      <c r="N524" s="20"/>
      <c r="O524" s="16"/>
      <c r="P524" s="16"/>
      <c r="Q524" s="16"/>
      <c r="R524" s="16"/>
      <c r="S524" s="16"/>
      <c r="T524" s="16"/>
      <c r="U524" s="16"/>
      <c r="V524" s="16"/>
      <c r="W524" s="16"/>
      <c r="X524" s="16"/>
      <c r="Y524" s="16"/>
      <c r="Z524" s="16"/>
      <c r="AA524" s="16"/>
      <c r="AB524" s="16"/>
      <c r="AC524" s="16"/>
      <c r="AD524" s="16"/>
      <c r="AE524" s="16"/>
      <c r="AF524" s="16"/>
      <c r="AG524" s="16"/>
      <c r="AH524" s="16"/>
      <c r="AI524" s="16"/>
      <c r="AJ524" s="16"/>
      <c r="AK524" s="16"/>
      <c r="AL524" s="16"/>
      <c r="AM524" s="16"/>
      <c r="AN524" s="16"/>
      <c r="AO524" s="16"/>
      <c r="AP524" s="16"/>
      <c r="AQ524" s="16"/>
      <c r="AR524" s="16"/>
      <c r="AS524" s="16"/>
      <c r="AT524" s="16"/>
      <c r="AU524" s="16"/>
      <c r="AV524" s="16"/>
      <c r="AW524" s="16"/>
      <c r="AX524" s="16"/>
      <c r="AY524" s="16"/>
    </row>
    <row r="525">
      <c r="A525" s="16"/>
      <c r="B525" s="16"/>
      <c r="C525" s="16"/>
      <c r="D525" s="16"/>
      <c r="E525" s="16"/>
      <c r="F525" s="16"/>
      <c r="G525" s="20"/>
      <c r="H525" s="16"/>
      <c r="I525" s="16"/>
      <c r="J525" s="16"/>
      <c r="K525" s="16"/>
      <c r="L525" s="16"/>
      <c r="M525" s="20"/>
      <c r="N525" s="20"/>
      <c r="O525" s="16"/>
      <c r="P525" s="16"/>
      <c r="Q525" s="16"/>
      <c r="R525" s="16"/>
      <c r="S525" s="16"/>
      <c r="T525" s="16"/>
      <c r="U525" s="16"/>
      <c r="V525" s="16"/>
      <c r="W525" s="16"/>
      <c r="X525" s="16"/>
      <c r="Y525" s="16"/>
      <c r="Z525" s="16"/>
      <c r="AA525" s="16"/>
      <c r="AB525" s="16"/>
      <c r="AC525" s="16"/>
      <c r="AD525" s="16"/>
      <c r="AE525" s="16"/>
      <c r="AF525" s="16"/>
      <c r="AG525" s="16"/>
      <c r="AH525" s="16"/>
      <c r="AI525" s="16"/>
      <c r="AJ525" s="16"/>
      <c r="AK525" s="16"/>
      <c r="AL525" s="16"/>
      <c r="AM525" s="16"/>
      <c r="AN525" s="16"/>
      <c r="AO525" s="16"/>
      <c r="AP525" s="16"/>
      <c r="AQ525" s="16"/>
      <c r="AR525" s="16"/>
      <c r="AS525" s="16"/>
      <c r="AT525" s="16"/>
      <c r="AU525" s="16"/>
      <c r="AV525" s="16"/>
      <c r="AW525" s="16"/>
      <c r="AX525" s="16"/>
      <c r="AY525" s="16"/>
    </row>
    <row r="526">
      <c r="A526" s="16"/>
      <c r="B526" s="16"/>
      <c r="C526" s="16"/>
      <c r="D526" s="16"/>
      <c r="E526" s="16"/>
      <c r="F526" s="16"/>
      <c r="G526" s="20"/>
      <c r="H526" s="16"/>
      <c r="I526" s="16"/>
      <c r="J526" s="16"/>
      <c r="K526" s="16"/>
      <c r="L526" s="16"/>
      <c r="M526" s="20"/>
      <c r="N526" s="20"/>
      <c r="O526" s="16"/>
      <c r="P526" s="16"/>
      <c r="Q526" s="16"/>
      <c r="R526" s="16"/>
      <c r="S526" s="16"/>
      <c r="T526" s="16"/>
      <c r="U526" s="16"/>
      <c r="V526" s="16"/>
      <c r="W526" s="16"/>
      <c r="X526" s="16"/>
      <c r="Y526" s="16"/>
      <c r="Z526" s="16"/>
      <c r="AA526" s="16"/>
      <c r="AB526" s="16"/>
      <c r="AC526" s="16"/>
      <c r="AD526" s="16"/>
      <c r="AE526" s="16"/>
      <c r="AF526" s="16"/>
      <c r="AG526" s="16"/>
      <c r="AH526" s="16"/>
      <c r="AI526" s="16"/>
      <c r="AJ526" s="16"/>
      <c r="AK526" s="16"/>
      <c r="AL526" s="16"/>
      <c r="AM526" s="16"/>
      <c r="AN526" s="16"/>
      <c r="AO526" s="16"/>
      <c r="AP526" s="16"/>
      <c r="AQ526" s="16"/>
      <c r="AR526" s="16"/>
      <c r="AS526" s="16"/>
      <c r="AT526" s="16"/>
      <c r="AU526" s="16"/>
      <c r="AV526" s="16"/>
      <c r="AW526" s="16"/>
      <c r="AX526" s="16"/>
      <c r="AY526" s="16"/>
    </row>
    <row r="527">
      <c r="A527" s="16"/>
      <c r="B527" s="16"/>
      <c r="C527" s="16"/>
      <c r="D527" s="16"/>
      <c r="E527" s="16"/>
      <c r="F527" s="16"/>
      <c r="G527" s="20"/>
      <c r="H527" s="16"/>
      <c r="I527" s="16"/>
      <c r="J527" s="16"/>
      <c r="K527" s="16"/>
      <c r="L527" s="16"/>
      <c r="M527" s="20"/>
      <c r="N527" s="20"/>
      <c r="O527" s="16"/>
      <c r="P527" s="16"/>
      <c r="Q527" s="16"/>
      <c r="R527" s="16"/>
      <c r="S527" s="16"/>
      <c r="T527" s="16"/>
      <c r="U527" s="16"/>
      <c r="V527" s="16"/>
      <c r="W527" s="16"/>
      <c r="X527" s="16"/>
      <c r="Y527" s="16"/>
      <c r="Z527" s="16"/>
      <c r="AA527" s="16"/>
      <c r="AB527" s="16"/>
      <c r="AC527" s="16"/>
      <c r="AD527" s="16"/>
      <c r="AE527" s="16"/>
      <c r="AF527" s="16"/>
      <c r="AG527" s="16"/>
      <c r="AH527" s="16"/>
      <c r="AI527" s="16"/>
      <c r="AJ527" s="16"/>
      <c r="AK527" s="16"/>
      <c r="AL527" s="16"/>
      <c r="AM527" s="16"/>
      <c r="AN527" s="16"/>
      <c r="AO527" s="16"/>
      <c r="AP527" s="16"/>
      <c r="AQ527" s="16"/>
      <c r="AR527" s="16"/>
      <c r="AS527" s="16"/>
      <c r="AT527" s="16"/>
      <c r="AU527" s="16"/>
      <c r="AV527" s="16"/>
      <c r="AW527" s="16"/>
      <c r="AX527" s="16"/>
      <c r="AY527" s="16"/>
    </row>
    <row r="528">
      <c r="A528" s="16"/>
      <c r="B528" s="16"/>
      <c r="C528" s="16"/>
      <c r="D528" s="16"/>
      <c r="E528" s="16"/>
      <c r="F528" s="16"/>
      <c r="G528" s="20"/>
      <c r="H528" s="16"/>
      <c r="I528" s="16"/>
      <c r="J528" s="16"/>
      <c r="K528" s="16"/>
      <c r="L528" s="16"/>
      <c r="M528" s="20"/>
      <c r="N528" s="20"/>
      <c r="O528" s="16"/>
      <c r="P528" s="16"/>
      <c r="Q528" s="16"/>
      <c r="R528" s="16"/>
      <c r="S528" s="16"/>
      <c r="T528" s="16"/>
      <c r="U528" s="16"/>
      <c r="V528" s="16"/>
      <c r="W528" s="16"/>
      <c r="X528" s="16"/>
      <c r="Y528" s="16"/>
      <c r="Z528" s="16"/>
      <c r="AA528" s="16"/>
      <c r="AB528" s="16"/>
      <c r="AC528" s="16"/>
      <c r="AD528" s="16"/>
      <c r="AE528" s="16"/>
      <c r="AF528" s="16"/>
      <c r="AG528" s="16"/>
      <c r="AH528" s="16"/>
      <c r="AI528" s="16"/>
      <c r="AJ528" s="16"/>
      <c r="AK528" s="16"/>
      <c r="AL528" s="16"/>
      <c r="AM528" s="16"/>
      <c r="AN528" s="16"/>
      <c r="AO528" s="16"/>
      <c r="AP528" s="16"/>
      <c r="AQ528" s="16"/>
      <c r="AR528" s="16"/>
      <c r="AS528" s="16"/>
      <c r="AT528" s="16"/>
      <c r="AU528" s="16"/>
      <c r="AV528" s="16"/>
      <c r="AW528" s="16"/>
      <c r="AX528" s="16"/>
      <c r="AY528" s="16"/>
    </row>
    <row r="529">
      <c r="A529" s="16"/>
      <c r="B529" s="16"/>
      <c r="C529" s="16"/>
      <c r="D529" s="16"/>
      <c r="E529" s="16"/>
      <c r="F529" s="16"/>
      <c r="G529" s="20"/>
      <c r="H529" s="16"/>
      <c r="I529" s="16"/>
      <c r="J529" s="16"/>
      <c r="K529" s="16"/>
      <c r="L529" s="16"/>
      <c r="M529" s="20"/>
      <c r="N529" s="20"/>
      <c r="O529" s="16"/>
      <c r="P529" s="16"/>
      <c r="Q529" s="16"/>
      <c r="R529" s="16"/>
      <c r="S529" s="16"/>
      <c r="T529" s="16"/>
      <c r="U529" s="16"/>
      <c r="V529" s="16"/>
      <c r="W529" s="16"/>
      <c r="X529" s="16"/>
      <c r="Y529" s="16"/>
      <c r="Z529" s="16"/>
      <c r="AA529" s="16"/>
      <c r="AB529" s="16"/>
      <c r="AC529" s="16"/>
      <c r="AD529" s="16"/>
      <c r="AE529" s="16"/>
      <c r="AF529" s="16"/>
      <c r="AG529" s="16"/>
      <c r="AH529" s="16"/>
      <c r="AI529" s="16"/>
      <c r="AJ529" s="16"/>
      <c r="AK529" s="16"/>
      <c r="AL529" s="16"/>
      <c r="AM529" s="16"/>
      <c r="AN529" s="16"/>
      <c r="AO529" s="16"/>
      <c r="AP529" s="16"/>
      <c r="AQ529" s="16"/>
      <c r="AR529" s="16"/>
      <c r="AS529" s="16"/>
      <c r="AT529" s="16"/>
      <c r="AU529" s="16"/>
      <c r="AV529" s="16"/>
      <c r="AW529" s="16"/>
      <c r="AX529" s="16"/>
      <c r="AY529" s="16"/>
    </row>
    <row r="530">
      <c r="A530" s="16"/>
      <c r="B530" s="16"/>
      <c r="C530" s="16"/>
      <c r="D530" s="16"/>
      <c r="E530" s="16"/>
      <c r="F530" s="16"/>
      <c r="G530" s="20"/>
      <c r="H530" s="16"/>
      <c r="I530" s="16"/>
      <c r="J530" s="16"/>
      <c r="K530" s="16"/>
      <c r="L530" s="16"/>
      <c r="M530" s="20"/>
      <c r="N530" s="20"/>
      <c r="O530" s="16"/>
      <c r="P530" s="16"/>
      <c r="Q530" s="16"/>
      <c r="R530" s="16"/>
      <c r="S530" s="16"/>
      <c r="T530" s="16"/>
      <c r="U530" s="16"/>
      <c r="V530" s="16"/>
      <c r="W530" s="16"/>
      <c r="X530" s="16"/>
      <c r="Y530" s="16"/>
      <c r="Z530" s="16"/>
      <c r="AA530" s="16"/>
      <c r="AB530" s="16"/>
      <c r="AC530" s="16"/>
      <c r="AD530" s="16"/>
      <c r="AE530" s="16"/>
      <c r="AF530" s="16"/>
      <c r="AG530" s="16"/>
      <c r="AH530" s="16"/>
      <c r="AI530" s="16"/>
      <c r="AJ530" s="16"/>
      <c r="AK530" s="16"/>
      <c r="AL530" s="16"/>
      <c r="AM530" s="16"/>
      <c r="AN530" s="16"/>
      <c r="AO530" s="16"/>
      <c r="AP530" s="16"/>
      <c r="AQ530" s="16"/>
      <c r="AR530" s="16"/>
      <c r="AS530" s="16"/>
      <c r="AT530" s="16"/>
      <c r="AU530" s="16"/>
      <c r="AV530" s="16"/>
      <c r="AW530" s="16"/>
      <c r="AX530" s="16"/>
      <c r="AY530" s="16"/>
    </row>
    <row r="531">
      <c r="A531" s="16"/>
      <c r="B531" s="16"/>
      <c r="C531" s="16"/>
      <c r="D531" s="16"/>
      <c r="E531" s="16"/>
      <c r="F531" s="16"/>
      <c r="G531" s="20"/>
      <c r="H531" s="16"/>
      <c r="I531" s="16"/>
      <c r="J531" s="16"/>
      <c r="K531" s="16"/>
      <c r="L531" s="16"/>
      <c r="M531" s="20"/>
      <c r="N531" s="20"/>
      <c r="O531" s="16"/>
      <c r="P531" s="16"/>
      <c r="Q531" s="16"/>
      <c r="R531" s="16"/>
      <c r="S531" s="16"/>
      <c r="T531" s="16"/>
      <c r="U531" s="16"/>
      <c r="V531" s="16"/>
      <c r="W531" s="16"/>
      <c r="X531" s="16"/>
      <c r="Y531" s="16"/>
      <c r="Z531" s="16"/>
      <c r="AA531" s="16"/>
      <c r="AB531" s="16"/>
      <c r="AC531" s="16"/>
      <c r="AD531" s="16"/>
      <c r="AE531" s="16"/>
      <c r="AF531" s="16"/>
      <c r="AG531" s="16"/>
      <c r="AH531" s="16"/>
      <c r="AI531" s="16"/>
      <c r="AJ531" s="16"/>
      <c r="AK531" s="16"/>
      <c r="AL531" s="16"/>
      <c r="AM531" s="16"/>
      <c r="AN531" s="16"/>
      <c r="AO531" s="16"/>
      <c r="AP531" s="16"/>
      <c r="AQ531" s="16"/>
      <c r="AR531" s="16"/>
      <c r="AS531" s="16"/>
      <c r="AT531" s="16"/>
      <c r="AU531" s="16"/>
      <c r="AV531" s="16"/>
      <c r="AW531" s="16"/>
      <c r="AX531" s="16"/>
      <c r="AY531" s="16"/>
    </row>
    <row r="532">
      <c r="A532" s="16"/>
      <c r="B532" s="16"/>
      <c r="C532" s="16"/>
      <c r="D532" s="16"/>
      <c r="E532" s="16"/>
      <c r="F532" s="16"/>
      <c r="G532" s="20"/>
      <c r="H532" s="16"/>
      <c r="I532" s="16"/>
      <c r="J532" s="16"/>
      <c r="K532" s="16"/>
      <c r="L532" s="16"/>
      <c r="M532" s="20"/>
      <c r="N532" s="20"/>
      <c r="O532" s="16"/>
      <c r="P532" s="16"/>
      <c r="Q532" s="16"/>
      <c r="R532" s="16"/>
      <c r="S532" s="16"/>
      <c r="T532" s="16"/>
      <c r="U532" s="16"/>
      <c r="V532" s="16"/>
      <c r="W532" s="16"/>
      <c r="X532" s="16"/>
      <c r="Y532" s="16"/>
      <c r="Z532" s="16"/>
      <c r="AA532" s="16"/>
      <c r="AB532" s="16"/>
      <c r="AC532" s="16"/>
      <c r="AD532" s="16"/>
      <c r="AE532" s="16"/>
      <c r="AF532" s="16"/>
      <c r="AG532" s="16"/>
      <c r="AH532" s="16"/>
      <c r="AI532" s="16"/>
      <c r="AJ532" s="16"/>
      <c r="AK532" s="16"/>
      <c r="AL532" s="16"/>
      <c r="AM532" s="16"/>
      <c r="AN532" s="16"/>
      <c r="AO532" s="16"/>
      <c r="AP532" s="16"/>
      <c r="AQ532" s="16"/>
      <c r="AR532" s="16"/>
      <c r="AS532" s="16"/>
      <c r="AT532" s="16"/>
      <c r="AU532" s="16"/>
      <c r="AV532" s="16"/>
      <c r="AW532" s="16"/>
      <c r="AX532" s="16"/>
      <c r="AY532" s="16"/>
    </row>
    <row r="533">
      <c r="A533" s="16"/>
      <c r="B533" s="16"/>
      <c r="C533" s="16"/>
      <c r="D533" s="16"/>
      <c r="E533" s="16"/>
      <c r="F533" s="16"/>
      <c r="G533" s="20"/>
      <c r="H533" s="16"/>
      <c r="I533" s="16"/>
      <c r="J533" s="16"/>
      <c r="K533" s="16"/>
      <c r="L533" s="16"/>
      <c r="M533" s="20"/>
      <c r="N533" s="20"/>
      <c r="O533" s="16"/>
      <c r="P533" s="16"/>
      <c r="Q533" s="16"/>
      <c r="R533" s="16"/>
      <c r="S533" s="16"/>
      <c r="T533" s="16"/>
      <c r="U533" s="16"/>
      <c r="V533" s="16"/>
      <c r="W533" s="16"/>
      <c r="X533" s="16"/>
      <c r="Y533" s="16"/>
      <c r="Z533" s="16"/>
      <c r="AA533" s="16"/>
      <c r="AB533" s="16"/>
      <c r="AC533" s="16"/>
      <c r="AD533" s="16"/>
      <c r="AE533" s="16"/>
      <c r="AF533" s="16"/>
      <c r="AG533" s="16"/>
      <c r="AH533" s="16"/>
      <c r="AI533" s="16"/>
      <c r="AJ533" s="16"/>
      <c r="AK533" s="16"/>
      <c r="AL533" s="16"/>
      <c r="AM533" s="16"/>
      <c r="AN533" s="16"/>
      <c r="AO533" s="16"/>
      <c r="AP533" s="16"/>
      <c r="AQ533" s="16"/>
      <c r="AR533" s="16"/>
      <c r="AS533" s="16"/>
      <c r="AT533" s="16"/>
      <c r="AU533" s="16"/>
      <c r="AV533" s="16"/>
      <c r="AW533" s="16"/>
      <c r="AX533" s="16"/>
      <c r="AY533" s="16"/>
    </row>
    <row r="534">
      <c r="A534" s="16"/>
      <c r="B534" s="16"/>
      <c r="C534" s="16"/>
      <c r="D534" s="16"/>
      <c r="E534" s="16"/>
      <c r="F534" s="16"/>
      <c r="G534" s="20"/>
      <c r="H534" s="16"/>
      <c r="I534" s="16"/>
      <c r="J534" s="16"/>
      <c r="K534" s="16"/>
      <c r="L534" s="16"/>
      <c r="M534" s="20"/>
      <c r="N534" s="20"/>
      <c r="O534" s="16"/>
      <c r="P534" s="16"/>
      <c r="Q534" s="16"/>
      <c r="R534" s="16"/>
      <c r="S534" s="16"/>
      <c r="T534" s="16"/>
      <c r="U534" s="16"/>
      <c r="V534" s="16"/>
      <c r="W534" s="16"/>
      <c r="X534" s="16"/>
      <c r="Y534" s="16"/>
      <c r="Z534" s="16"/>
      <c r="AA534" s="16"/>
      <c r="AB534" s="16"/>
      <c r="AC534" s="16"/>
      <c r="AD534" s="16"/>
      <c r="AE534" s="16"/>
      <c r="AF534" s="16"/>
      <c r="AG534" s="16"/>
      <c r="AH534" s="16"/>
      <c r="AI534" s="16"/>
      <c r="AJ534" s="16"/>
      <c r="AK534" s="16"/>
      <c r="AL534" s="16"/>
      <c r="AM534" s="16"/>
      <c r="AN534" s="16"/>
      <c r="AO534" s="16"/>
      <c r="AP534" s="16"/>
      <c r="AQ534" s="16"/>
      <c r="AR534" s="16"/>
      <c r="AS534" s="16"/>
      <c r="AT534" s="16"/>
      <c r="AU534" s="16"/>
      <c r="AV534" s="16"/>
      <c r="AW534" s="16"/>
      <c r="AX534" s="16"/>
      <c r="AY534" s="16"/>
    </row>
    <row r="535">
      <c r="A535" s="16"/>
      <c r="B535" s="16"/>
      <c r="C535" s="16"/>
      <c r="D535" s="16"/>
      <c r="E535" s="16"/>
      <c r="F535" s="16"/>
      <c r="G535" s="20"/>
      <c r="H535" s="16"/>
      <c r="I535" s="16"/>
      <c r="J535" s="16"/>
      <c r="K535" s="16"/>
      <c r="L535" s="16"/>
      <c r="M535" s="20"/>
      <c r="N535" s="20"/>
      <c r="O535" s="16"/>
      <c r="P535" s="16"/>
      <c r="Q535" s="16"/>
      <c r="R535" s="16"/>
      <c r="S535" s="16"/>
      <c r="T535" s="16"/>
      <c r="U535" s="16"/>
      <c r="V535" s="16"/>
      <c r="W535" s="16"/>
      <c r="X535" s="16"/>
      <c r="Y535" s="16"/>
      <c r="Z535" s="16"/>
      <c r="AA535" s="16"/>
      <c r="AB535" s="16"/>
      <c r="AC535" s="16"/>
      <c r="AD535" s="16"/>
      <c r="AE535" s="16"/>
      <c r="AF535" s="16"/>
      <c r="AG535" s="16"/>
      <c r="AH535" s="16"/>
      <c r="AI535" s="16"/>
      <c r="AJ535" s="16"/>
      <c r="AK535" s="16"/>
      <c r="AL535" s="16"/>
      <c r="AM535" s="16"/>
      <c r="AN535" s="16"/>
      <c r="AO535" s="16"/>
      <c r="AP535" s="16"/>
      <c r="AQ535" s="16"/>
      <c r="AR535" s="16"/>
      <c r="AS535" s="16"/>
      <c r="AT535" s="16"/>
      <c r="AU535" s="16"/>
      <c r="AV535" s="16"/>
      <c r="AW535" s="16"/>
      <c r="AX535" s="16"/>
      <c r="AY535" s="16"/>
    </row>
    <row r="536">
      <c r="A536" s="16"/>
      <c r="B536" s="16"/>
      <c r="C536" s="16"/>
      <c r="D536" s="16"/>
      <c r="E536" s="16"/>
      <c r="F536" s="16"/>
      <c r="G536" s="20"/>
      <c r="H536" s="16"/>
      <c r="I536" s="16"/>
      <c r="J536" s="16"/>
      <c r="K536" s="16"/>
      <c r="L536" s="16"/>
      <c r="M536" s="20"/>
      <c r="N536" s="20"/>
      <c r="O536" s="16"/>
      <c r="P536" s="16"/>
      <c r="Q536" s="16"/>
      <c r="R536" s="16"/>
      <c r="S536" s="16"/>
      <c r="T536" s="16"/>
      <c r="U536" s="16"/>
      <c r="V536" s="16"/>
      <c r="W536" s="16"/>
      <c r="X536" s="16"/>
      <c r="Y536" s="16"/>
      <c r="Z536" s="16"/>
      <c r="AA536" s="16"/>
      <c r="AB536" s="16"/>
      <c r="AC536" s="16"/>
      <c r="AD536" s="16"/>
      <c r="AE536" s="16"/>
      <c r="AF536" s="16"/>
      <c r="AG536" s="16"/>
      <c r="AH536" s="16"/>
      <c r="AI536" s="16"/>
      <c r="AJ536" s="16"/>
      <c r="AK536" s="16"/>
      <c r="AL536" s="16"/>
      <c r="AM536" s="16"/>
      <c r="AN536" s="16"/>
      <c r="AO536" s="16"/>
      <c r="AP536" s="16"/>
      <c r="AQ536" s="16"/>
      <c r="AR536" s="16"/>
      <c r="AS536" s="16"/>
      <c r="AT536" s="16"/>
      <c r="AU536" s="16"/>
      <c r="AV536" s="16"/>
      <c r="AW536" s="16"/>
      <c r="AX536" s="16"/>
      <c r="AY536" s="16"/>
    </row>
    <row r="537">
      <c r="A537" s="16"/>
      <c r="B537" s="16"/>
      <c r="C537" s="16"/>
      <c r="D537" s="16"/>
      <c r="E537" s="16"/>
      <c r="F537" s="16"/>
      <c r="G537" s="20"/>
      <c r="H537" s="16"/>
      <c r="I537" s="16"/>
      <c r="J537" s="16"/>
      <c r="K537" s="16"/>
      <c r="L537" s="16"/>
      <c r="M537" s="20"/>
      <c r="N537" s="20"/>
      <c r="O537" s="16"/>
      <c r="P537" s="16"/>
      <c r="Q537" s="16"/>
      <c r="R537" s="16"/>
      <c r="S537" s="16"/>
      <c r="T537" s="16"/>
      <c r="U537" s="16"/>
      <c r="V537" s="16"/>
      <c r="W537" s="16"/>
      <c r="X537" s="16"/>
      <c r="Y537" s="16"/>
      <c r="Z537" s="16"/>
      <c r="AA537" s="16"/>
      <c r="AB537" s="16"/>
      <c r="AC537" s="16"/>
      <c r="AD537" s="16"/>
      <c r="AE537" s="16"/>
      <c r="AF537" s="16"/>
      <c r="AG537" s="16"/>
      <c r="AH537" s="16"/>
      <c r="AI537" s="16"/>
      <c r="AJ537" s="16"/>
      <c r="AK537" s="16"/>
      <c r="AL537" s="16"/>
      <c r="AM537" s="16"/>
      <c r="AN537" s="16"/>
      <c r="AO537" s="16"/>
      <c r="AP537" s="16"/>
      <c r="AQ537" s="16"/>
      <c r="AR537" s="16"/>
      <c r="AS537" s="16"/>
      <c r="AT537" s="16"/>
      <c r="AU537" s="16"/>
      <c r="AV537" s="16"/>
      <c r="AW537" s="16"/>
      <c r="AX537" s="16"/>
      <c r="AY537" s="16"/>
    </row>
    <row r="538">
      <c r="A538" s="16"/>
      <c r="B538" s="16"/>
      <c r="C538" s="16"/>
      <c r="D538" s="16"/>
      <c r="E538" s="16"/>
      <c r="F538" s="16"/>
      <c r="G538" s="20"/>
      <c r="H538" s="16"/>
      <c r="I538" s="16"/>
      <c r="J538" s="16"/>
      <c r="K538" s="16"/>
      <c r="L538" s="16"/>
      <c r="M538" s="20"/>
      <c r="N538" s="20"/>
      <c r="O538" s="16"/>
      <c r="P538" s="16"/>
      <c r="Q538" s="16"/>
      <c r="R538" s="16"/>
      <c r="S538" s="16"/>
      <c r="T538" s="16"/>
      <c r="U538" s="16"/>
      <c r="V538" s="16"/>
      <c r="W538" s="16"/>
      <c r="X538" s="16"/>
      <c r="Y538" s="16"/>
      <c r="Z538" s="16"/>
      <c r="AA538" s="16"/>
      <c r="AB538" s="16"/>
      <c r="AC538" s="16"/>
      <c r="AD538" s="16"/>
      <c r="AE538" s="16"/>
      <c r="AF538" s="16"/>
      <c r="AG538" s="16"/>
      <c r="AH538" s="16"/>
      <c r="AI538" s="16"/>
      <c r="AJ538" s="16"/>
      <c r="AK538" s="16"/>
      <c r="AL538" s="16"/>
      <c r="AM538" s="16"/>
      <c r="AN538" s="16"/>
      <c r="AO538" s="16"/>
      <c r="AP538" s="16"/>
      <c r="AQ538" s="16"/>
      <c r="AR538" s="16"/>
      <c r="AS538" s="16"/>
      <c r="AT538" s="16"/>
      <c r="AU538" s="16"/>
      <c r="AV538" s="16"/>
      <c r="AW538" s="16"/>
      <c r="AX538" s="16"/>
      <c r="AY538" s="16"/>
    </row>
    <row r="539">
      <c r="A539" s="16"/>
      <c r="B539" s="16"/>
      <c r="C539" s="16"/>
      <c r="D539" s="16"/>
      <c r="E539" s="16"/>
      <c r="F539" s="16"/>
      <c r="G539" s="20"/>
      <c r="H539" s="16"/>
      <c r="I539" s="16"/>
      <c r="J539" s="16"/>
      <c r="K539" s="16"/>
      <c r="L539" s="16"/>
      <c r="M539" s="20"/>
      <c r="N539" s="20"/>
      <c r="O539" s="16"/>
      <c r="P539" s="16"/>
      <c r="Q539" s="16"/>
      <c r="R539" s="16"/>
      <c r="S539" s="16"/>
      <c r="T539" s="16"/>
      <c r="U539" s="16"/>
      <c r="V539" s="16"/>
      <c r="W539" s="16"/>
      <c r="X539" s="16"/>
      <c r="Y539" s="16"/>
      <c r="Z539" s="16"/>
      <c r="AA539" s="16"/>
      <c r="AB539" s="16"/>
      <c r="AC539" s="16"/>
      <c r="AD539" s="16"/>
      <c r="AE539" s="16"/>
      <c r="AF539" s="16"/>
      <c r="AG539" s="16"/>
      <c r="AH539" s="16"/>
      <c r="AI539" s="16"/>
      <c r="AJ539" s="16"/>
      <c r="AK539" s="16"/>
      <c r="AL539" s="16"/>
      <c r="AM539" s="16"/>
      <c r="AN539" s="16"/>
      <c r="AO539" s="16"/>
      <c r="AP539" s="16"/>
      <c r="AQ539" s="16"/>
      <c r="AR539" s="16"/>
      <c r="AS539" s="16"/>
      <c r="AT539" s="16"/>
      <c r="AU539" s="16"/>
      <c r="AV539" s="16"/>
      <c r="AW539" s="16"/>
      <c r="AX539" s="16"/>
      <c r="AY539" s="16"/>
    </row>
    <row r="540">
      <c r="A540" s="16"/>
      <c r="B540" s="16"/>
      <c r="C540" s="16"/>
      <c r="D540" s="16"/>
      <c r="E540" s="16"/>
      <c r="F540" s="16"/>
      <c r="G540" s="20"/>
      <c r="H540" s="16"/>
      <c r="I540" s="16"/>
      <c r="J540" s="16"/>
      <c r="K540" s="16"/>
      <c r="L540" s="16"/>
      <c r="M540" s="20"/>
      <c r="N540" s="20"/>
      <c r="O540" s="16"/>
      <c r="P540" s="16"/>
      <c r="Q540" s="16"/>
      <c r="R540" s="16"/>
      <c r="S540" s="16"/>
      <c r="T540" s="16"/>
      <c r="U540" s="16"/>
      <c r="V540" s="16"/>
      <c r="W540" s="16"/>
      <c r="X540" s="16"/>
      <c r="Y540" s="16"/>
      <c r="Z540" s="16"/>
      <c r="AA540" s="16"/>
      <c r="AB540" s="16"/>
      <c r="AC540" s="16"/>
      <c r="AD540" s="16"/>
      <c r="AE540" s="16"/>
      <c r="AF540" s="16"/>
      <c r="AG540" s="16"/>
      <c r="AH540" s="16"/>
      <c r="AI540" s="16"/>
      <c r="AJ540" s="16"/>
      <c r="AK540" s="16"/>
      <c r="AL540" s="16"/>
      <c r="AM540" s="16"/>
      <c r="AN540" s="16"/>
      <c r="AO540" s="16"/>
      <c r="AP540" s="16"/>
      <c r="AQ540" s="16"/>
      <c r="AR540" s="16"/>
      <c r="AS540" s="16"/>
      <c r="AT540" s="16"/>
      <c r="AU540" s="16"/>
      <c r="AV540" s="16"/>
      <c r="AW540" s="16"/>
      <c r="AX540" s="16"/>
      <c r="AY540" s="16"/>
    </row>
    <row r="541">
      <c r="A541" s="16"/>
      <c r="B541" s="16"/>
      <c r="C541" s="16"/>
      <c r="D541" s="16"/>
      <c r="E541" s="16"/>
      <c r="F541" s="16"/>
      <c r="G541" s="20"/>
      <c r="H541" s="16"/>
      <c r="I541" s="16"/>
      <c r="J541" s="16"/>
      <c r="K541" s="16"/>
      <c r="L541" s="16"/>
      <c r="M541" s="20"/>
      <c r="N541" s="20"/>
      <c r="O541" s="16"/>
      <c r="P541" s="16"/>
      <c r="Q541" s="16"/>
      <c r="R541" s="16"/>
      <c r="S541" s="16"/>
      <c r="T541" s="16"/>
      <c r="U541" s="16"/>
      <c r="V541" s="16"/>
      <c r="W541" s="16"/>
      <c r="X541" s="16"/>
      <c r="Y541" s="16"/>
      <c r="Z541" s="16"/>
      <c r="AA541" s="16"/>
      <c r="AB541" s="16"/>
      <c r="AC541" s="16"/>
      <c r="AD541" s="16"/>
      <c r="AE541" s="16"/>
      <c r="AF541" s="16"/>
      <c r="AG541" s="16"/>
      <c r="AH541" s="16"/>
      <c r="AI541" s="16"/>
      <c r="AJ541" s="16"/>
      <c r="AK541" s="16"/>
      <c r="AL541" s="16"/>
      <c r="AM541" s="16"/>
      <c r="AN541" s="16"/>
      <c r="AO541" s="16"/>
      <c r="AP541" s="16"/>
      <c r="AQ541" s="16"/>
      <c r="AR541" s="16"/>
      <c r="AS541" s="16"/>
      <c r="AT541" s="16"/>
      <c r="AU541" s="16"/>
      <c r="AV541" s="16"/>
      <c r="AW541" s="16"/>
      <c r="AX541" s="16"/>
      <c r="AY541" s="16"/>
    </row>
    <row r="542">
      <c r="A542" s="16"/>
      <c r="B542" s="16"/>
      <c r="C542" s="16"/>
      <c r="D542" s="16"/>
      <c r="E542" s="16"/>
      <c r="F542" s="16"/>
      <c r="G542" s="20"/>
      <c r="H542" s="16"/>
      <c r="I542" s="16"/>
      <c r="J542" s="16"/>
      <c r="K542" s="16"/>
      <c r="L542" s="16"/>
      <c r="M542" s="20"/>
      <c r="N542" s="20"/>
      <c r="O542" s="16"/>
      <c r="P542" s="16"/>
      <c r="Q542" s="16"/>
      <c r="R542" s="16"/>
      <c r="S542" s="16"/>
      <c r="T542" s="16"/>
      <c r="U542" s="16"/>
      <c r="V542" s="16"/>
      <c r="W542" s="16"/>
      <c r="X542" s="16"/>
      <c r="Y542" s="16"/>
      <c r="Z542" s="16"/>
      <c r="AA542" s="16"/>
      <c r="AB542" s="16"/>
      <c r="AC542" s="16"/>
      <c r="AD542" s="16"/>
      <c r="AE542" s="16"/>
      <c r="AF542" s="16"/>
      <c r="AG542" s="16"/>
      <c r="AH542" s="16"/>
      <c r="AI542" s="16"/>
      <c r="AJ542" s="16"/>
      <c r="AK542" s="16"/>
      <c r="AL542" s="16"/>
      <c r="AM542" s="16"/>
      <c r="AN542" s="16"/>
      <c r="AO542" s="16"/>
      <c r="AP542" s="16"/>
      <c r="AQ542" s="16"/>
      <c r="AR542" s="16"/>
      <c r="AS542" s="16"/>
      <c r="AT542" s="16"/>
      <c r="AU542" s="16"/>
      <c r="AV542" s="16"/>
      <c r="AW542" s="16"/>
      <c r="AX542" s="16"/>
      <c r="AY542" s="16"/>
    </row>
    <row r="543">
      <c r="A543" s="16"/>
      <c r="B543" s="16"/>
      <c r="C543" s="16"/>
      <c r="D543" s="16"/>
      <c r="E543" s="16"/>
      <c r="F543" s="16"/>
      <c r="G543" s="20"/>
      <c r="H543" s="16"/>
      <c r="I543" s="16"/>
      <c r="J543" s="16"/>
      <c r="K543" s="16"/>
      <c r="L543" s="16"/>
      <c r="M543" s="20"/>
      <c r="N543" s="20"/>
      <c r="O543" s="16"/>
      <c r="P543" s="16"/>
      <c r="Q543" s="16"/>
      <c r="R543" s="16"/>
      <c r="S543" s="16"/>
      <c r="T543" s="16"/>
      <c r="U543" s="16"/>
      <c r="V543" s="16"/>
      <c r="W543" s="16"/>
      <c r="X543" s="16"/>
      <c r="Y543" s="16"/>
      <c r="Z543" s="16"/>
      <c r="AA543" s="16"/>
      <c r="AB543" s="16"/>
      <c r="AC543" s="16"/>
      <c r="AD543" s="16"/>
      <c r="AE543" s="16"/>
      <c r="AF543" s="16"/>
      <c r="AG543" s="16"/>
      <c r="AH543" s="16"/>
      <c r="AI543" s="16"/>
      <c r="AJ543" s="16"/>
      <c r="AK543" s="16"/>
      <c r="AL543" s="16"/>
      <c r="AM543" s="16"/>
      <c r="AN543" s="16"/>
      <c r="AO543" s="16"/>
      <c r="AP543" s="16"/>
      <c r="AQ543" s="16"/>
      <c r="AR543" s="16"/>
      <c r="AS543" s="16"/>
      <c r="AT543" s="16"/>
      <c r="AU543" s="16"/>
      <c r="AV543" s="16"/>
      <c r="AW543" s="16"/>
      <c r="AX543" s="16"/>
      <c r="AY543" s="16"/>
    </row>
    <row r="544">
      <c r="A544" s="16"/>
      <c r="B544" s="16"/>
      <c r="C544" s="16"/>
      <c r="D544" s="16"/>
      <c r="E544" s="16"/>
      <c r="F544" s="16"/>
      <c r="G544" s="20"/>
      <c r="H544" s="16"/>
      <c r="I544" s="16"/>
      <c r="J544" s="16"/>
      <c r="K544" s="16"/>
      <c r="L544" s="16"/>
      <c r="M544" s="20"/>
      <c r="N544" s="20"/>
      <c r="O544" s="16"/>
      <c r="P544" s="16"/>
      <c r="Q544" s="16"/>
      <c r="R544" s="16"/>
      <c r="S544" s="16"/>
      <c r="T544" s="16"/>
      <c r="U544" s="16"/>
      <c r="V544" s="16"/>
      <c r="W544" s="16"/>
      <c r="X544" s="16"/>
      <c r="Y544" s="16"/>
      <c r="Z544" s="16"/>
      <c r="AA544" s="16"/>
      <c r="AB544" s="16"/>
      <c r="AC544" s="16"/>
      <c r="AD544" s="16"/>
      <c r="AE544" s="16"/>
      <c r="AF544" s="16"/>
      <c r="AG544" s="16"/>
      <c r="AH544" s="16"/>
      <c r="AI544" s="16"/>
      <c r="AJ544" s="16"/>
      <c r="AK544" s="16"/>
      <c r="AL544" s="16"/>
      <c r="AM544" s="16"/>
      <c r="AN544" s="16"/>
      <c r="AO544" s="16"/>
      <c r="AP544" s="16"/>
      <c r="AQ544" s="16"/>
      <c r="AR544" s="16"/>
      <c r="AS544" s="16"/>
      <c r="AT544" s="16"/>
      <c r="AU544" s="16"/>
      <c r="AV544" s="16"/>
      <c r="AW544" s="16"/>
      <c r="AX544" s="16"/>
      <c r="AY544" s="16"/>
    </row>
    <row r="545">
      <c r="A545" s="16"/>
      <c r="B545" s="16"/>
      <c r="C545" s="16"/>
      <c r="D545" s="16"/>
      <c r="E545" s="16"/>
      <c r="F545" s="16"/>
      <c r="G545" s="20"/>
      <c r="H545" s="16"/>
      <c r="I545" s="16"/>
      <c r="J545" s="16"/>
      <c r="K545" s="16"/>
      <c r="L545" s="16"/>
      <c r="M545" s="20"/>
      <c r="N545" s="20"/>
      <c r="O545" s="16"/>
      <c r="P545" s="16"/>
      <c r="Q545" s="16"/>
      <c r="R545" s="16"/>
      <c r="S545" s="16"/>
      <c r="T545" s="16"/>
      <c r="U545" s="16"/>
      <c r="V545" s="16"/>
      <c r="W545" s="16"/>
      <c r="X545" s="16"/>
      <c r="Y545" s="16"/>
      <c r="Z545" s="16"/>
      <c r="AA545" s="16"/>
      <c r="AB545" s="16"/>
      <c r="AC545" s="16"/>
      <c r="AD545" s="16"/>
      <c r="AE545" s="16"/>
      <c r="AF545" s="16"/>
      <c r="AG545" s="16"/>
      <c r="AH545" s="16"/>
      <c r="AI545" s="16"/>
      <c r="AJ545" s="16"/>
      <c r="AK545" s="16"/>
      <c r="AL545" s="16"/>
      <c r="AM545" s="16"/>
      <c r="AN545" s="16"/>
      <c r="AO545" s="16"/>
      <c r="AP545" s="16"/>
      <c r="AQ545" s="16"/>
      <c r="AR545" s="16"/>
      <c r="AS545" s="16"/>
      <c r="AT545" s="16"/>
      <c r="AU545" s="16"/>
      <c r="AV545" s="16"/>
      <c r="AW545" s="16"/>
      <c r="AX545" s="16"/>
      <c r="AY545" s="16"/>
    </row>
    <row r="546">
      <c r="A546" s="16"/>
      <c r="B546" s="16"/>
      <c r="C546" s="16"/>
      <c r="D546" s="16"/>
      <c r="E546" s="16"/>
      <c r="F546" s="16"/>
      <c r="G546" s="20"/>
      <c r="H546" s="16"/>
      <c r="I546" s="16"/>
      <c r="J546" s="16"/>
      <c r="K546" s="16"/>
      <c r="L546" s="16"/>
      <c r="M546" s="20"/>
      <c r="N546" s="20"/>
      <c r="O546" s="16"/>
      <c r="P546" s="16"/>
      <c r="Q546" s="16"/>
      <c r="R546" s="16"/>
      <c r="S546" s="16"/>
      <c r="T546" s="16"/>
      <c r="U546" s="16"/>
      <c r="V546" s="16"/>
      <c r="W546" s="16"/>
      <c r="X546" s="16"/>
      <c r="Y546" s="16"/>
      <c r="Z546" s="16"/>
      <c r="AA546" s="16"/>
      <c r="AB546" s="16"/>
      <c r="AC546" s="16"/>
      <c r="AD546" s="16"/>
      <c r="AE546" s="16"/>
      <c r="AF546" s="16"/>
      <c r="AG546" s="16"/>
      <c r="AH546" s="16"/>
      <c r="AI546" s="16"/>
      <c r="AJ546" s="16"/>
      <c r="AK546" s="16"/>
      <c r="AL546" s="16"/>
      <c r="AM546" s="16"/>
      <c r="AN546" s="16"/>
      <c r="AO546" s="16"/>
      <c r="AP546" s="16"/>
      <c r="AQ546" s="16"/>
      <c r="AR546" s="16"/>
      <c r="AS546" s="16"/>
      <c r="AT546" s="16"/>
      <c r="AU546" s="16"/>
      <c r="AV546" s="16"/>
      <c r="AW546" s="16"/>
      <c r="AX546" s="16"/>
      <c r="AY546" s="16"/>
    </row>
    <row r="547">
      <c r="A547" s="16"/>
      <c r="B547" s="16"/>
      <c r="C547" s="16"/>
      <c r="D547" s="16"/>
      <c r="E547" s="16"/>
      <c r="F547" s="16"/>
      <c r="G547" s="20"/>
      <c r="H547" s="16"/>
      <c r="I547" s="16"/>
      <c r="J547" s="16"/>
      <c r="K547" s="16"/>
      <c r="L547" s="16"/>
      <c r="M547" s="20"/>
      <c r="N547" s="20"/>
      <c r="O547" s="16"/>
      <c r="P547" s="16"/>
      <c r="Q547" s="16"/>
      <c r="R547" s="16"/>
      <c r="S547" s="16"/>
      <c r="T547" s="16"/>
      <c r="U547" s="16"/>
      <c r="V547" s="16"/>
      <c r="W547" s="16"/>
      <c r="X547" s="16"/>
      <c r="Y547" s="16"/>
      <c r="Z547" s="16"/>
      <c r="AA547" s="16"/>
      <c r="AB547" s="16"/>
      <c r="AC547" s="16"/>
      <c r="AD547" s="16"/>
      <c r="AE547" s="16"/>
      <c r="AF547" s="16"/>
      <c r="AG547" s="16"/>
      <c r="AH547" s="16"/>
      <c r="AI547" s="16"/>
      <c r="AJ547" s="16"/>
      <c r="AK547" s="16"/>
      <c r="AL547" s="16"/>
      <c r="AM547" s="16"/>
      <c r="AN547" s="16"/>
      <c r="AO547" s="16"/>
      <c r="AP547" s="16"/>
      <c r="AQ547" s="16"/>
      <c r="AR547" s="16"/>
      <c r="AS547" s="16"/>
      <c r="AT547" s="16"/>
      <c r="AU547" s="16"/>
      <c r="AV547" s="16"/>
      <c r="AW547" s="16"/>
      <c r="AX547" s="16"/>
      <c r="AY547" s="16"/>
    </row>
    <row r="548">
      <c r="A548" s="16"/>
      <c r="B548" s="16"/>
      <c r="C548" s="16"/>
      <c r="D548" s="16"/>
      <c r="E548" s="16"/>
      <c r="F548" s="16"/>
      <c r="G548" s="20"/>
      <c r="H548" s="16"/>
      <c r="I548" s="16"/>
      <c r="J548" s="16"/>
      <c r="K548" s="16"/>
      <c r="L548" s="16"/>
      <c r="M548" s="20"/>
      <c r="N548" s="20"/>
      <c r="O548" s="16"/>
      <c r="P548" s="16"/>
      <c r="Q548" s="16"/>
      <c r="R548" s="16"/>
      <c r="S548" s="16"/>
      <c r="T548" s="16"/>
      <c r="U548" s="16"/>
      <c r="V548" s="16"/>
      <c r="W548" s="16"/>
      <c r="X548" s="16"/>
      <c r="Y548" s="16"/>
      <c r="Z548" s="16"/>
      <c r="AA548" s="16"/>
      <c r="AB548" s="16"/>
      <c r="AC548" s="16"/>
      <c r="AD548" s="16"/>
      <c r="AE548" s="16"/>
      <c r="AF548" s="16"/>
      <c r="AG548" s="16"/>
      <c r="AH548" s="16"/>
      <c r="AI548" s="16"/>
      <c r="AJ548" s="16"/>
      <c r="AK548" s="16"/>
      <c r="AL548" s="16"/>
      <c r="AM548" s="16"/>
      <c r="AN548" s="16"/>
      <c r="AO548" s="16"/>
      <c r="AP548" s="16"/>
      <c r="AQ548" s="16"/>
      <c r="AR548" s="16"/>
      <c r="AS548" s="16"/>
      <c r="AT548" s="16"/>
      <c r="AU548" s="16"/>
      <c r="AV548" s="16"/>
      <c r="AW548" s="16"/>
      <c r="AX548" s="16"/>
      <c r="AY548" s="16"/>
    </row>
    <row r="549">
      <c r="A549" s="16"/>
      <c r="B549" s="16"/>
      <c r="C549" s="16"/>
      <c r="D549" s="16"/>
      <c r="E549" s="16"/>
      <c r="F549" s="16"/>
      <c r="G549" s="20"/>
      <c r="H549" s="16"/>
      <c r="I549" s="16"/>
      <c r="J549" s="16"/>
      <c r="K549" s="16"/>
      <c r="L549" s="16"/>
      <c r="M549" s="20"/>
      <c r="N549" s="20"/>
      <c r="O549" s="16"/>
      <c r="P549" s="16"/>
      <c r="Q549" s="16"/>
      <c r="R549" s="16"/>
      <c r="S549" s="16"/>
      <c r="T549" s="16"/>
      <c r="U549" s="16"/>
      <c r="V549" s="16"/>
      <c r="W549" s="16"/>
      <c r="X549" s="16"/>
      <c r="Y549" s="16"/>
      <c r="Z549" s="16"/>
      <c r="AA549" s="16"/>
      <c r="AB549" s="16"/>
      <c r="AC549" s="16"/>
      <c r="AD549" s="16"/>
      <c r="AE549" s="16"/>
      <c r="AF549" s="16"/>
      <c r="AG549" s="16"/>
      <c r="AH549" s="16"/>
      <c r="AI549" s="16"/>
      <c r="AJ549" s="16"/>
      <c r="AK549" s="16"/>
      <c r="AL549" s="16"/>
      <c r="AM549" s="16"/>
      <c r="AN549" s="16"/>
      <c r="AO549" s="16"/>
      <c r="AP549" s="16"/>
      <c r="AQ549" s="16"/>
      <c r="AR549" s="16"/>
      <c r="AS549" s="16"/>
      <c r="AT549" s="16"/>
      <c r="AU549" s="16"/>
      <c r="AV549" s="16"/>
      <c r="AW549" s="16"/>
      <c r="AX549" s="16"/>
      <c r="AY549" s="16"/>
    </row>
    <row r="550">
      <c r="A550" s="16"/>
      <c r="B550" s="16"/>
      <c r="C550" s="16"/>
      <c r="D550" s="16"/>
      <c r="E550" s="16"/>
      <c r="F550" s="16"/>
      <c r="G550" s="20"/>
      <c r="H550" s="16"/>
      <c r="I550" s="16"/>
      <c r="J550" s="16"/>
      <c r="K550" s="16"/>
      <c r="L550" s="16"/>
      <c r="M550" s="20"/>
      <c r="N550" s="20"/>
      <c r="O550" s="16"/>
      <c r="P550" s="16"/>
      <c r="Q550" s="16"/>
      <c r="R550" s="16"/>
      <c r="S550" s="16"/>
      <c r="T550" s="16"/>
      <c r="U550" s="16"/>
      <c r="V550" s="16"/>
      <c r="W550" s="16"/>
      <c r="X550" s="16"/>
      <c r="Y550" s="16"/>
      <c r="Z550" s="16"/>
      <c r="AA550" s="16"/>
      <c r="AB550" s="16"/>
      <c r="AC550" s="16"/>
      <c r="AD550" s="16"/>
      <c r="AE550" s="16"/>
      <c r="AF550" s="16"/>
      <c r="AG550" s="16"/>
      <c r="AH550" s="16"/>
      <c r="AI550" s="16"/>
      <c r="AJ550" s="16"/>
      <c r="AK550" s="16"/>
      <c r="AL550" s="16"/>
      <c r="AM550" s="16"/>
      <c r="AN550" s="16"/>
      <c r="AO550" s="16"/>
      <c r="AP550" s="16"/>
      <c r="AQ550" s="16"/>
      <c r="AR550" s="16"/>
      <c r="AS550" s="16"/>
      <c r="AT550" s="16"/>
      <c r="AU550" s="16"/>
      <c r="AV550" s="16"/>
      <c r="AW550" s="16"/>
      <c r="AX550" s="16"/>
      <c r="AY550" s="16"/>
    </row>
    <row r="551">
      <c r="A551" s="16"/>
      <c r="B551" s="16"/>
      <c r="C551" s="16"/>
      <c r="D551" s="16"/>
      <c r="E551" s="16"/>
      <c r="F551" s="16"/>
      <c r="G551" s="20"/>
      <c r="H551" s="16"/>
      <c r="I551" s="16"/>
      <c r="J551" s="16"/>
      <c r="K551" s="16"/>
      <c r="L551" s="16"/>
      <c r="M551" s="20"/>
      <c r="N551" s="20"/>
      <c r="O551" s="16"/>
      <c r="P551" s="16"/>
      <c r="Q551" s="16"/>
      <c r="R551" s="16"/>
      <c r="S551" s="16"/>
      <c r="T551" s="16"/>
      <c r="U551" s="16"/>
      <c r="V551" s="16"/>
      <c r="W551" s="16"/>
      <c r="X551" s="16"/>
      <c r="Y551" s="16"/>
      <c r="Z551" s="16"/>
      <c r="AA551" s="16"/>
      <c r="AB551" s="16"/>
      <c r="AC551" s="16"/>
      <c r="AD551" s="16"/>
      <c r="AE551" s="16"/>
      <c r="AF551" s="16"/>
      <c r="AG551" s="16"/>
      <c r="AH551" s="16"/>
      <c r="AI551" s="16"/>
      <c r="AJ551" s="16"/>
      <c r="AK551" s="16"/>
      <c r="AL551" s="16"/>
      <c r="AM551" s="16"/>
      <c r="AN551" s="16"/>
      <c r="AO551" s="16"/>
      <c r="AP551" s="16"/>
      <c r="AQ551" s="16"/>
      <c r="AR551" s="16"/>
      <c r="AS551" s="16"/>
      <c r="AT551" s="16"/>
      <c r="AU551" s="16"/>
      <c r="AV551" s="16"/>
      <c r="AW551" s="16"/>
      <c r="AX551" s="16"/>
      <c r="AY551" s="16"/>
    </row>
    <row r="552">
      <c r="A552" s="16"/>
      <c r="B552" s="16"/>
      <c r="C552" s="16"/>
      <c r="D552" s="16"/>
      <c r="E552" s="16"/>
      <c r="F552" s="16"/>
      <c r="G552" s="20"/>
      <c r="H552" s="16"/>
      <c r="I552" s="16"/>
      <c r="J552" s="16"/>
      <c r="K552" s="16"/>
      <c r="L552" s="16"/>
      <c r="M552" s="20"/>
      <c r="N552" s="20"/>
      <c r="O552" s="16"/>
      <c r="P552" s="16"/>
      <c r="Q552" s="16"/>
      <c r="R552" s="16"/>
      <c r="S552" s="16"/>
      <c r="T552" s="16"/>
      <c r="U552" s="16"/>
      <c r="V552" s="16"/>
      <c r="W552" s="16"/>
      <c r="X552" s="16"/>
      <c r="Y552" s="16"/>
      <c r="Z552" s="16"/>
      <c r="AA552" s="16"/>
      <c r="AB552" s="16"/>
      <c r="AC552" s="16"/>
      <c r="AD552" s="16"/>
      <c r="AE552" s="16"/>
      <c r="AF552" s="16"/>
      <c r="AG552" s="16"/>
      <c r="AH552" s="16"/>
      <c r="AI552" s="16"/>
      <c r="AJ552" s="16"/>
      <c r="AK552" s="16"/>
      <c r="AL552" s="16"/>
      <c r="AM552" s="16"/>
      <c r="AN552" s="16"/>
      <c r="AO552" s="16"/>
      <c r="AP552" s="16"/>
      <c r="AQ552" s="16"/>
      <c r="AR552" s="16"/>
      <c r="AS552" s="16"/>
      <c r="AT552" s="16"/>
      <c r="AU552" s="16"/>
      <c r="AV552" s="16"/>
      <c r="AW552" s="16"/>
      <c r="AX552" s="16"/>
      <c r="AY552" s="16"/>
    </row>
    <row r="553">
      <c r="A553" s="16"/>
      <c r="B553" s="16"/>
      <c r="C553" s="16"/>
      <c r="D553" s="16"/>
      <c r="E553" s="16"/>
      <c r="F553" s="16"/>
      <c r="G553" s="20"/>
      <c r="H553" s="16"/>
      <c r="I553" s="16"/>
      <c r="J553" s="16"/>
      <c r="K553" s="16"/>
      <c r="L553" s="16"/>
      <c r="M553" s="20"/>
      <c r="N553" s="20"/>
      <c r="O553" s="16"/>
      <c r="P553" s="16"/>
      <c r="Q553" s="16"/>
      <c r="R553" s="16"/>
      <c r="S553" s="16"/>
      <c r="T553" s="16"/>
      <c r="U553" s="16"/>
      <c r="V553" s="16"/>
      <c r="W553" s="16"/>
      <c r="X553" s="16"/>
      <c r="Y553" s="16"/>
      <c r="Z553" s="16"/>
      <c r="AA553" s="16"/>
      <c r="AB553" s="16"/>
      <c r="AC553" s="16"/>
      <c r="AD553" s="16"/>
      <c r="AE553" s="16"/>
      <c r="AF553" s="16"/>
      <c r="AG553" s="16"/>
      <c r="AH553" s="16"/>
      <c r="AI553" s="16"/>
      <c r="AJ553" s="16"/>
      <c r="AK553" s="16"/>
      <c r="AL553" s="16"/>
      <c r="AM553" s="16"/>
      <c r="AN553" s="16"/>
      <c r="AO553" s="16"/>
      <c r="AP553" s="16"/>
      <c r="AQ553" s="16"/>
      <c r="AR553" s="16"/>
      <c r="AS553" s="16"/>
      <c r="AT553" s="16"/>
      <c r="AU553" s="16"/>
      <c r="AV553" s="16"/>
      <c r="AW553" s="16"/>
      <c r="AX553" s="16"/>
      <c r="AY553" s="16"/>
    </row>
    <row r="554">
      <c r="A554" s="16"/>
      <c r="B554" s="16"/>
      <c r="C554" s="16"/>
      <c r="D554" s="16"/>
      <c r="E554" s="16"/>
      <c r="F554" s="16"/>
      <c r="G554" s="20"/>
      <c r="H554" s="16"/>
      <c r="I554" s="16"/>
      <c r="J554" s="16"/>
      <c r="K554" s="16"/>
      <c r="L554" s="16"/>
      <c r="M554" s="20"/>
      <c r="N554" s="20"/>
      <c r="O554" s="16"/>
      <c r="P554" s="16"/>
      <c r="Q554" s="16"/>
      <c r="R554" s="16"/>
      <c r="S554" s="16"/>
      <c r="T554" s="16"/>
      <c r="U554" s="16"/>
      <c r="V554" s="16"/>
      <c r="W554" s="16"/>
      <c r="X554" s="16"/>
      <c r="Y554" s="16"/>
      <c r="Z554" s="16"/>
      <c r="AA554" s="16"/>
      <c r="AB554" s="16"/>
      <c r="AC554" s="16"/>
      <c r="AD554" s="16"/>
      <c r="AE554" s="16"/>
      <c r="AF554" s="16"/>
      <c r="AG554" s="16"/>
      <c r="AH554" s="16"/>
      <c r="AI554" s="16"/>
      <c r="AJ554" s="16"/>
      <c r="AK554" s="16"/>
      <c r="AL554" s="16"/>
      <c r="AM554" s="16"/>
      <c r="AN554" s="16"/>
      <c r="AO554" s="16"/>
      <c r="AP554" s="16"/>
      <c r="AQ554" s="16"/>
      <c r="AR554" s="16"/>
      <c r="AS554" s="16"/>
      <c r="AT554" s="16"/>
      <c r="AU554" s="16"/>
      <c r="AV554" s="16"/>
      <c r="AW554" s="16"/>
      <c r="AX554" s="16"/>
      <c r="AY554" s="16"/>
    </row>
    <row r="555">
      <c r="A555" s="16"/>
      <c r="B555" s="16"/>
      <c r="C555" s="16"/>
      <c r="D555" s="16"/>
      <c r="E555" s="16"/>
      <c r="F555" s="16"/>
      <c r="G555" s="20"/>
      <c r="H555" s="16"/>
      <c r="I555" s="16"/>
      <c r="J555" s="16"/>
      <c r="K555" s="16"/>
      <c r="L555" s="16"/>
      <c r="M555" s="20"/>
      <c r="N555" s="20"/>
      <c r="O555" s="16"/>
      <c r="P555" s="16"/>
      <c r="Q555" s="16"/>
      <c r="R555" s="16"/>
      <c r="S555" s="16"/>
      <c r="T555" s="16"/>
      <c r="U555" s="16"/>
      <c r="V555" s="16"/>
      <c r="W555" s="16"/>
      <c r="X555" s="16"/>
      <c r="Y555" s="16"/>
      <c r="Z555" s="16"/>
      <c r="AA555" s="16"/>
      <c r="AB555" s="16"/>
      <c r="AC555" s="16"/>
      <c r="AD555" s="16"/>
      <c r="AE555" s="16"/>
      <c r="AF555" s="16"/>
      <c r="AG555" s="16"/>
      <c r="AH555" s="16"/>
      <c r="AI555" s="16"/>
      <c r="AJ555" s="16"/>
      <c r="AK555" s="16"/>
      <c r="AL555" s="16"/>
      <c r="AM555" s="16"/>
      <c r="AN555" s="16"/>
      <c r="AO555" s="16"/>
      <c r="AP555" s="16"/>
      <c r="AQ555" s="16"/>
      <c r="AR555" s="16"/>
      <c r="AS555" s="16"/>
      <c r="AT555" s="16"/>
      <c r="AU555" s="16"/>
      <c r="AV555" s="16"/>
      <c r="AW555" s="16"/>
      <c r="AX555" s="16"/>
      <c r="AY555" s="16"/>
    </row>
    <row r="556">
      <c r="A556" s="16"/>
      <c r="B556" s="16"/>
      <c r="C556" s="16"/>
      <c r="D556" s="16"/>
      <c r="E556" s="16"/>
      <c r="F556" s="16"/>
      <c r="G556" s="20"/>
      <c r="H556" s="16"/>
      <c r="I556" s="16"/>
      <c r="J556" s="16"/>
      <c r="K556" s="16"/>
      <c r="L556" s="16"/>
      <c r="M556" s="20"/>
      <c r="N556" s="20"/>
      <c r="O556" s="16"/>
      <c r="P556" s="16"/>
      <c r="Q556" s="16"/>
      <c r="R556" s="16"/>
      <c r="S556" s="16"/>
      <c r="T556" s="16"/>
      <c r="U556" s="16"/>
      <c r="V556" s="16"/>
      <c r="W556" s="16"/>
      <c r="X556" s="16"/>
      <c r="Y556" s="16"/>
      <c r="Z556" s="16"/>
      <c r="AA556" s="16"/>
      <c r="AB556" s="16"/>
      <c r="AC556" s="16"/>
      <c r="AD556" s="16"/>
      <c r="AE556" s="16"/>
      <c r="AF556" s="16"/>
      <c r="AG556" s="16"/>
      <c r="AH556" s="16"/>
      <c r="AI556" s="16"/>
      <c r="AJ556" s="16"/>
      <c r="AK556" s="16"/>
      <c r="AL556" s="16"/>
      <c r="AM556" s="16"/>
      <c r="AN556" s="16"/>
      <c r="AO556" s="16"/>
      <c r="AP556" s="16"/>
      <c r="AQ556" s="16"/>
      <c r="AR556" s="16"/>
      <c r="AS556" s="16"/>
      <c r="AT556" s="16"/>
      <c r="AU556" s="16"/>
      <c r="AV556" s="16"/>
      <c r="AW556" s="16"/>
      <c r="AX556" s="16"/>
      <c r="AY556" s="16"/>
    </row>
    <row r="557">
      <c r="A557" s="16"/>
      <c r="B557" s="16"/>
      <c r="C557" s="16"/>
      <c r="D557" s="16"/>
      <c r="E557" s="16"/>
      <c r="F557" s="16"/>
      <c r="G557" s="20"/>
      <c r="H557" s="16"/>
      <c r="I557" s="16"/>
      <c r="J557" s="16"/>
      <c r="K557" s="16"/>
      <c r="L557" s="16"/>
      <c r="M557" s="20"/>
      <c r="N557" s="20"/>
      <c r="O557" s="16"/>
      <c r="P557" s="16"/>
      <c r="Q557" s="16"/>
      <c r="R557" s="16"/>
      <c r="S557" s="16"/>
      <c r="T557" s="16"/>
      <c r="U557" s="16"/>
      <c r="V557" s="16"/>
      <c r="W557" s="16"/>
      <c r="X557" s="16"/>
      <c r="Y557" s="16"/>
      <c r="Z557" s="16"/>
      <c r="AA557" s="16"/>
      <c r="AB557" s="16"/>
      <c r="AC557" s="16"/>
      <c r="AD557" s="16"/>
      <c r="AE557" s="16"/>
      <c r="AF557" s="16"/>
      <c r="AG557" s="16"/>
      <c r="AH557" s="16"/>
      <c r="AI557" s="16"/>
      <c r="AJ557" s="16"/>
      <c r="AK557" s="16"/>
      <c r="AL557" s="16"/>
      <c r="AM557" s="16"/>
      <c r="AN557" s="16"/>
      <c r="AO557" s="16"/>
      <c r="AP557" s="16"/>
      <c r="AQ557" s="16"/>
      <c r="AR557" s="16"/>
      <c r="AS557" s="16"/>
      <c r="AT557" s="16"/>
      <c r="AU557" s="16"/>
      <c r="AV557" s="16"/>
      <c r="AW557" s="16"/>
      <c r="AX557" s="16"/>
      <c r="AY557" s="16"/>
    </row>
    <row r="558">
      <c r="A558" s="16"/>
      <c r="B558" s="16"/>
      <c r="C558" s="16"/>
      <c r="D558" s="16"/>
      <c r="E558" s="16"/>
      <c r="F558" s="16"/>
      <c r="G558" s="20"/>
      <c r="H558" s="16"/>
      <c r="I558" s="16"/>
      <c r="J558" s="16"/>
      <c r="K558" s="16"/>
      <c r="L558" s="16"/>
      <c r="M558" s="20"/>
      <c r="N558" s="20"/>
      <c r="O558" s="16"/>
      <c r="P558" s="16"/>
      <c r="Q558" s="16"/>
      <c r="R558" s="16"/>
      <c r="S558" s="16"/>
      <c r="T558" s="16"/>
      <c r="U558" s="16"/>
      <c r="V558" s="16"/>
      <c r="W558" s="16"/>
      <c r="X558" s="16"/>
      <c r="Y558" s="16"/>
      <c r="Z558" s="16"/>
      <c r="AA558" s="16"/>
      <c r="AB558" s="16"/>
      <c r="AC558" s="16"/>
      <c r="AD558" s="16"/>
      <c r="AE558" s="16"/>
      <c r="AF558" s="16"/>
      <c r="AG558" s="16"/>
      <c r="AH558" s="16"/>
      <c r="AI558" s="16"/>
      <c r="AJ558" s="16"/>
      <c r="AK558" s="16"/>
      <c r="AL558" s="16"/>
      <c r="AM558" s="16"/>
      <c r="AN558" s="16"/>
      <c r="AO558" s="16"/>
      <c r="AP558" s="16"/>
      <c r="AQ558" s="16"/>
      <c r="AR558" s="16"/>
      <c r="AS558" s="16"/>
      <c r="AT558" s="16"/>
      <c r="AU558" s="16"/>
      <c r="AV558" s="16"/>
      <c r="AW558" s="16"/>
      <c r="AX558" s="16"/>
      <c r="AY558" s="16"/>
    </row>
    <row r="559">
      <c r="A559" s="16"/>
      <c r="B559" s="16"/>
      <c r="C559" s="16"/>
      <c r="D559" s="16"/>
      <c r="E559" s="16"/>
      <c r="F559" s="16"/>
      <c r="G559" s="20"/>
      <c r="H559" s="16"/>
      <c r="I559" s="16"/>
      <c r="J559" s="16"/>
      <c r="K559" s="16"/>
      <c r="L559" s="16"/>
      <c r="M559" s="20"/>
      <c r="N559" s="20"/>
      <c r="O559" s="16"/>
      <c r="P559" s="16"/>
      <c r="Q559" s="16"/>
      <c r="R559" s="16"/>
      <c r="S559" s="16"/>
      <c r="T559" s="16"/>
      <c r="U559" s="16"/>
      <c r="V559" s="16"/>
      <c r="W559" s="16"/>
      <c r="X559" s="16"/>
      <c r="Y559" s="16"/>
      <c r="Z559" s="16"/>
      <c r="AA559" s="16"/>
      <c r="AB559" s="16"/>
      <c r="AC559" s="16"/>
      <c r="AD559" s="16"/>
      <c r="AE559" s="16"/>
      <c r="AF559" s="16"/>
      <c r="AG559" s="16"/>
      <c r="AH559" s="16"/>
      <c r="AI559" s="16"/>
      <c r="AJ559" s="16"/>
      <c r="AK559" s="16"/>
      <c r="AL559" s="16"/>
      <c r="AM559" s="16"/>
      <c r="AN559" s="16"/>
      <c r="AO559" s="16"/>
      <c r="AP559" s="16"/>
      <c r="AQ559" s="16"/>
      <c r="AR559" s="16"/>
      <c r="AS559" s="16"/>
      <c r="AT559" s="16"/>
      <c r="AU559" s="16"/>
      <c r="AV559" s="16"/>
      <c r="AW559" s="16"/>
      <c r="AX559" s="16"/>
      <c r="AY559" s="16"/>
    </row>
    <row r="560">
      <c r="A560" s="16"/>
      <c r="B560" s="16"/>
      <c r="C560" s="16"/>
      <c r="D560" s="16"/>
      <c r="E560" s="16"/>
      <c r="F560" s="16"/>
      <c r="G560" s="20"/>
      <c r="H560" s="16"/>
      <c r="I560" s="16"/>
      <c r="J560" s="16"/>
      <c r="K560" s="16"/>
      <c r="L560" s="16"/>
      <c r="M560" s="20"/>
      <c r="N560" s="20"/>
      <c r="O560" s="16"/>
      <c r="P560" s="16"/>
      <c r="Q560" s="16"/>
      <c r="R560" s="16"/>
      <c r="S560" s="16"/>
      <c r="T560" s="16"/>
      <c r="U560" s="16"/>
      <c r="V560" s="16"/>
      <c r="W560" s="16"/>
      <c r="X560" s="16"/>
      <c r="Y560" s="16"/>
      <c r="Z560" s="16"/>
      <c r="AA560" s="16"/>
      <c r="AB560" s="16"/>
      <c r="AC560" s="16"/>
      <c r="AD560" s="16"/>
      <c r="AE560" s="16"/>
      <c r="AF560" s="16"/>
      <c r="AG560" s="16"/>
      <c r="AH560" s="16"/>
      <c r="AI560" s="16"/>
      <c r="AJ560" s="16"/>
      <c r="AK560" s="16"/>
      <c r="AL560" s="16"/>
      <c r="AM560" s="16"/>
      <c r="AN560" s="16"/>
      <c r="AO560" s="16"/>
      <c r="AP560" s="16"/>
      <c r="AQ560" s="16"/>
      <c r="AR560" s="16"/>
      <c r="AS560" s="16"/>
      <c r="AT560" s="16"/>
      <c r="AU560" s="16"/>
      <c r="AV560" s="16"/>
      <c r="AW560" s="16"/>
      <c r="AX560" s="16"/>
      <c r="AY560" s="16"/>
    </row>
    <row r="561">
      <c r="A561" s="16"/>
      <c r="B561" s="16"/>
      <c r="C561" s="16"/>
      <c r="D561" s="16"/>
      <c r="E561" s="16"/>
      <c r="F561" s="16"/>
      <c r="G561" s="20"/>
      <c r="H561" s="16"/>
      <c r="I561" s="16"/>
      <c r="J561" s="16"/>
      <c r="K561" s="16"/>
      <c r="L561" s="16"/>
      <c r="M561" s="20"/>
      <c r="N561" s="20"/>
      <c r="O561" s="16"/>
      <c r="P561" s="16"/>
      <c r="Q561" s="16"/>
      <c r="R561" s="16"/>
      <c r="S561" s="16"/>
      <c r="T561" s="16"/>
      <c r="U561" s="16"/>
      <c r="V561" s="16"/>
      <c r="W561" s="16"/>
      <c r="X561" s="16"/>
      <c r="Y561" s="16"/>
      <c r="Z561" s="16"/>
      <c r="AA561" s="16"/>
      <c r="AB561" s="16"/>
      <c r="AC561" s="16"/>
      <c r="AD561" s="16"/>
      <c r="AE561" s="16"/>
      <c r="AF561" s="16"/>
      <c r="AG561" s="16"/>
      <c r="AH561" s="16"/>
      <c r="AI561" s="16"/>
      <c r="AJ561" s="16"/>
      <c r="AK561" s="16"/>
      <c r="AL561" s="16"/>
      <c r="AM561" s="16"/>
      <c r="AN561" s="16"/>
      <c r="AO561" s="16"/>
      <c r="AP561" s="16"/>
      <c r="AQ561" s="16"/>
      <c r="AR561" s="16"/>
      <c r="AS561" s="16"/>
      <c r="AT561" s="16"/>
      <c r="AU561" s="16"/>
      <c r="AV561" s="16"/>
      <c r="AW561" s="16"/>
      <c r="AX561" s="16"/>
      <c r="AY561" s="16"/>
    </row>
    <row r="562">
      <c r="A562" s="16"/>
      <c r="B562" s="16"/>
      <c r="C562" s="16"/>
      <c r="D562" s="16"/>
      <c r="E562" s="16"/>
      <c r="F562" s="16"/>
      <c r="G562" s="20"/>
      <c r="H562" s="16"/>
      <c r="I562" s="16"/>
      <c r="J562" s="16"/>
      <c r="K562" s="16"/>
      <c r="L562" s="16"/>
      <c r="M562" s="20"/>
      <c r="N562" s="20"/>
      <c r="O562" s="16"/>
      <c r="P562" s="16"/>
      <c r="Q562" s="16"/>
      <c r="R562" s="16"/>
      <c r="S562" s="16"/>
      <c r="T562" s="16"/>
      <c r="U562" s="16"/>
      <c r="V562" s="16"/>
      <c r="W562" s="16"/>
      <c r="X562" s="16"/>
      <c r="Y562" s="16"/>
      <c r="Z562" s="16"/>
      <c r="AA562" s="16"/>
      <c r="AB562" s="16"/>
      <c r="AC562" s="16"/>
      <c r="AD562" s="16"/>
      <c r="AE562" s="16"/>
      <c r="AF562" s="16"/>
      <c r="AG562" s="16"/>
      <c r="AH562" s="16"/>
      <c r="AI562" s="16"/>
      <c r="AJ562" s="16"/>
      <c r="AK562" s="16"/>
      <c r="AL562" s="16"/>
      <c r="AM562" s="16"/>
      <c r="AN562" s="16"/>
      <c r="AO562" s="16"/>
      <c r="AP562" s="16"/>
      <c r="AQ562" s="16"/>
      <c r="AR562" s="16"/>
      <c r="AS562" s="16"/>
      <c r="AT562" s="16"/>
      <c r="AU562" s="16"/>
      <c r="AV562" s="16"/>
      <c r="AW562" s="16"/>
      <c r="AX562" s="16"/>
      <c r="AY562" s="16"/>
    </row>
    <row r="563">
      <c r="A563" s="16"/>
      <c r="B563" s="16"/>
      <c r="C563" s="16"/>
      <c r="D563" s="16"/>
      <c r="E563" s="16"/>
      <c r="F563" s="16"/>
      <c r="G563" s="20"/>
      <c r="H563" s="16"/>
      <c r="I563" s="16"/>
      <c r="J563" s="16"/>
      <c r="K563" s="16"/>
      <c r="L563" s="16"/>
      <c r="M563" s="20"/>
      <c r="N563" s="20"/>
      <c r="O563" s="16"/>
      <c r="P563" s="16"/>
      <c r="Q563" s="16"/>
      <c r="R563" s="16"/>
      <c r="S563" s="16"/>
      <c r="T563" s="16"/>
      <c r="U563" s="16"/>
      <c r="V563" s="16"/>
      <c r="W563" s="16"/>
      <c r="X563" s="16"/>
      <c r="Y563" s="16"/>
      <c r="Z563" s="16"/>
      <c r="AA563" s="16"/>
      <c r="AB563" s="16"/>
      <c r="AC563" s="16"/>
      <c r="AD563" s="16"/>
      <c r="AE563" s="16"/>
      <c r="AF563" s="16"/>
      <c r="AG563" s="16"/>
      <c r="AH563" s="16"/>
      <c r="AI563" s="16"/>
      <c r="AJ563" s="16"/>
      <c r="AK563" s="16"/>
      <c r="AL563" s="16"/>
      <c r="AM563" s="16"/>
      <c r="AN563" s="16"/>
      <c r="AO563" s="16"/>
      <c r="AP563" s="16"/>
      <c r="AQ563" s="16"/>
      <c r="AR563" s="16"/>
      <c r="AS563" s="16"/>
      <c r="AT563" s="16"/>
      <c r="AU563" s="16"/>
      <c r="AV563" s="16"/>
      <c r="AW563" s="16"/>
      <c r="AX563" s="16"/>
      <c r="AY563" s="16"/>
    </row>
    <row r="564">
      <c r="A564" s="16"/>
      <c r="B564" s="16"/>
      <c r="C564" s="16"/>
      <c r="D564" s="16"/>
      <c r="E564" s="16"/>
      <c r="F564" s="16"/>
      <c r="G564" s="20"/>
      <c r="H564" s="16"/>
      <c r="I564" s="16"/>
      <c r="J564" s="16"/>
      <c r="K564" s="16"/>
      <c r="L564" s="16"/>
      <c r="M564" s="20"/>
      <c r="N564" s="20"/>
      <c r="O564" s="16"/>
      <c r="P564" s="16"/>
      <c r="Q564" s="16"/>
      <c r="R564" s="16"/>
      <c r="S564" s="16"/>
      <c r="T564" s="16"/>
      <c r="U564" s="16"/>
      <c r="V564" s="16"/>
      <c r="W564" s="16"/>
      <c r="X564" s="16"/>
      <c r="Y564" s="16"/>
      <c r="Z564" s="16"/>
      <c r="AA564" s="16"/>
      <c r="AB564" s="16"/>
      <c r="AC564" s="16"/>
      <c r="AD564" s="16"/>
      <c r="AE564" s="16"/>
      <c r="AF564" s="16"/>
      <c r="AG564" s="16"/>
      <c r="AH564" s="16"/>
      <c r="AI564" s="16"/>
      <c r="AJ564" s="16"/>
      <c r="AK564" s="16"/>
      <c r="AL564" s="16"/>
      <c r="AM564" s="16"/>
      <c r="AN564" s="16"/>
      <c r="AO564" s="16"/>
      <c r="AP564" s="16"/>
      <c r="AQ564" s="16"/>
      <c r="AR564" s="16"/>
      <c r="AS564" s="16"/>
      <c r="AT564" s="16"/>
      <c r="AU564" s="16"/>
      <c r="AV564" s="16"/>
      <c r="AW564" s="16"/>
      <c r="AX564" s="16"/>
      <c r="AY564" s="16"/>
    </row>
    <row r="565">
      <c r="A565" s="16"/>
      <c r="B565" s="16"/>
      <c r="C565" s="16"/>
      <c r="D565" s="16"/>
      <c r="E565" s="16"/>
      <c r="F565" s="16"/>
      <c r="G565" s="20"/>
      <c r="H565" s="16"/>
      <c r="I565" s="16"/>
      <c r="J565" s="16"/>
      <c r="K565" s="16"/>
      <c r="L565" s="16"/>
      <c r="M565" s="20"/>
      <c r="N565" s="20"/>
      <c r="O565" s="16"/>
      <c r="P565" s="16"/>
      <c r="Q565" s="16"/>
      <c r="R565" s="16"/>
      <c r="S565" s="16"/>
      <c r="T565" s="16"/>
      <c r="U565" s="16"/>
      <c r="V565" s="16"/>
      <c r="W565" s="16"/>
      <c r="X565" s="16"/>
      <c r="Y565" s="16"/>
      <c r="Z565" s="16"/>
      <c r="AA565" s="16"/>
      <c r="AB565" s="16"/>
      <c r="AC565" s="16"/>
      <c r="AD565" s="16"/>
      <c r="AE565" s="16"/>
      <c r="AF565" s="16"/>
      <c r="AG565" s="16"/>
      <c r="AH565" s="16"/>
      <c r="AI565" s="16"/>
      <c r="AJ565" s="16"/>
      <c r="AK565" s="16"/>
      <c r="AL565" s="16"/>
      <c r="AM565" s="16"/>
      <c r="AN565" s="16"/>
      <c r="AO565" s="16"/>
      <c r="AP565" s="16"/>
      <c r="AQ565" s="16"/>
      <c r="AR565" s="16"/>
      <c r="AS565" s="16"/>
      <c r="AT565" s="16"/>
      <c r="AU565" s="16"/>
      <c r="AV565" s="16"/>
      <c r="AW565" s="16"/>
      <c r="AX565" s="16"/>
      <c r="AY565" s="16"/>
    </row>
    <row r="566">
      <c r="A566" s="16"/>
      <c r="B566" s="16"/>
      <c r="C566" s="16"/>
      <c r="D566" s="16"/>
      <c r="E566" s="16"/>
      <c r="F566" s="16"/>
      <c r="G566" s="20"/>
      <c r="H566" s="16"/>
      <c r="I566" s="16"/>
      <c r="J566" s="16"/>
      <c r="K566" s="16"/>
      <c r="L566" s="16"/>
      <c r="M566" s="20"/>
      <c r="N566" s="20"/>
      <c r="O566" s="16"/>
      <c r="P566" s="16"/>
      <c r="Q566" s="16"/>
      <c r="R566" s="16"/>
      <c r="S566" s="16"/>
      <c r="T566" s="16"/>
      <c r="U566" s="16"/>
      <c r="V566" s="16"/>
      <c r="W566" s="16"/>
      <c r="X566" s="16"/>
      <c r="Y566" s="16"/>
      <c r="Z566" s="16"/>
      <c r="AA566" s="16"/>
      <c r="AB566" s="16"/>
      <c r="AC566" s="16"/>
      <c r="AD566" s="16"/>
      <c r="AE566" s="16"/>
      <c r="AF566" s="16"/>
      <c r="AG566" s="16"/>
      <c r="AH566" s="16"/>
      <c r="AI566" s="16"/>
      <c r="AJ566" s="16"/>
      <c r="AK566" s="16"/>
      <c r="AL566" s="16"/>
      <c r="AM566" s="16"/>
      <c r="AN566" s="16"/>
      <c r="AO566" s="16"/>
      <c r="AP566" s="16"/>
      <c r="AQ566" s="16"/>
      <c r="AR566" s="16"/>
      <c r="AS566" s="16"/>
      <c r="AT566" s="16"/>
      <c r="AU566" s="16"/>
      <c r="AV566" s="16"/>
      <c r="AW566" s="16"/>
      <c r="AX566" s="16"/>
      <c r="AY566" s="16"/>
    </row>
    <row r="567">
      <c r="A567" s="16"/>
      <c r="B567" s="16"/>
      <c r="C567" s="16"/>
      <c r="D567" s="16"/>
      <c r="E567" s="16"/>
      <c r="F567" s="16"/>
      <c r="G567" s="20"/>
      <c r="H567" s="16"/>
      <c r="I567" s="16"/>
      <c r="J567" s="16"/>
      <c r="K567" s="16"/>
      <c r="L567" s="16"/>
      <c r="M567" s="20"/>
      <c r="N567" s="20"/>
      <c r="O567" s="16"/>
      <c r="P567" s="16"/>
      <c r="Q567" s="16"/>
      <c r="R567" s="16"/>
      <c r="S567" s="16"/>
      <c r="T567" s="16"/>
      <c r="U567" s="16"/>
      <c r="V567" s="16"/>
      <c r="W567" s="16"/>
      <c r="X567" s="16"/>
      <c r="Y567" s="16"/>
      <c r="Z567" s="16"/>
      <c r="AA567" s="16"/>
      <c r="AB567" s="16"/>
      <c r="AC567" s="16"/>
      <c r="AD567" s="16"/>
      <c r="AE567" s="16"/>
      <c r="AF567" s="16"/>
      <c r="AG567" s="16"/>
      <c r="AH567" s="16"/>
      <c r="AI567" s="16"/>
      <c r="AJ567" s="16"/>
      <c r="AK567" s="16"/>
      <c r="AL567" s="16"/>
      <c r="AM567" s="16"/>
      <c r="AN567" s="16"/>
      <c r="AO567" s="16"/>
      <c r="AP567" s="16"/>
      <c r="AQ567" s="16"/>
      <c r="AR567" s="16"/>
      <c r="AS567" s="16"/>
      <c r="AT567" s="16"/>
      <c r="AU567" s="16"/>
      <c r="AV567" s="16"/>
      <c r="AW567" s="16"/>
      <c r="AX567" s="16"/>
      <c r="AY567" s="16"/>
    </row>
    <row r="568">
      <c r="A568" s="16"/>
      <c r="B568" s="16"/>
      <c r="C568" s="16"/>
      <c r="D568" s="16"/>
      <c r="E568" s="16"/>
      <c r="F568" s="16"/>
      <c r="G568" s="20"/>
      <c r="H568" s="16"/>
      <c r="I568" s="16"/>
      <c r="J568" s="16"/>
      <c r="K568" s="16"/>
      <c r="L568" s="16"/>
      <c r="M568" s="20"/>
      <c r="N568" s="20"/>
      <c r="O568" s="16"/>
      <c r="P568" s="16"/>
      <c r="Q568" s="16"/>
      <c r="R568" s="16"/>
      <c r="S568" s="16"/>
      <c r="T568" s="16"/>
      <c r="U568" s="16"/>
      <c r="V568" s="16"/>
      <c r="W568" s="16"/>
      <c r="X568" s="16"/>
      <c r="Y568" s="16"/>
      <c r="Z568" s="16"/>
      <c r="AA568" s="16"/>
      <c r="AB568" s="16"/>
      <c r="AC568" s="16"/>
      <c r="AD568" s="16"/>
      <c r="AE568" s="16"/>
      <c r="AF568" s="16"/>
      <c r="AG568" s="16"/>
      <c r="AH568" s="16"/>
      <c r="AI568" s="16"/>
      <c r="AJ568" s="16"/>
      <c r="AK568" s="16"/>
      <c r="AL568" s="16"/>
      <c r="AM568" s="16"/>
      <c r="AN568" s="16"/>
      <c r="AO568" s="16"/>
      <c r="AP568" s="16"/>
      <c r="AQ568" s="16"/>
      <c r="AR568" s="16"/>
      <c r="AS568" s="16"/>
      <c r="AT568" s="16"/>
      <c r="AU568" s="16"/>
      <c r="AV568" s="16"/>
      <c r="AW568" s="16"/>
      <c r="AX568" s="16"/>
      <c r="AY568" s="16"/>
    </row>
    <row r="569">
      <c r="A569" s="16"/>
      <c r="B569" s="16"/>
      <c r="C569" s="16"/>
      <c r="D569" s="16"/>
      <c r="E569" s="16"/>
      <c r="F569" s="16"/>
      <c r="G569" s="20"/>
      <c r="H569" s="16"/>
      <c r="I569" s="16"/>
      <c r="J569" s="16"/>
      <c r="K569" s="16"/>
      <c r="L569" s="16"/>
      <c r="M569" s="20"/>
      <c r="N569" s="20"/>
      <c r="O569" s="16"/>
      <c r="P569" s="16"/>
      <c r="Q569" s="16"/>
      <c r="R569" s="16"/>
      <c r="S569" s="16"/>
      <c r="T569" s="16"/>
      <c r="U569" s="16"/>
      <c r="V569" s="16"/>
      <c r="W569" s="16"/>
      <c r="X569" s="16"/>
      <c r="Y569" s="16"/>
      <c r="Z569" s="16"/>
      <c r="AA569" s="16"/>
      <c r="AB569" s="16"/>
      <c r="AC569" s="16"/>
      <c r="AD569" s="16"/>
      <c r="AE569" s="16"/>
      <c r="AF569" s="16"/>
      <c r="AG569" s="16"/>
      <c r="AH569" s="16"/>
      <c r="AI569" s="16"/>
      <c r="AJ569" s="16"/>
      <c r="AK569" s="16"/>
      <c r="AL569" s="16"/>
      <c r="AM569" s="16"/>
      <c r="AN569" s="16"/>
      <c r="AO569" s="16"/>
      <c r="AP569" s="16"/>
      <c r="AQ569" s="16"/>
      <c r="AR569" s="16"/>
      <c r="AS569" s="16"/>
      <c r="AT569" s="16"/>
      <c r="AU569" s="16"/>
      <c r="AV569" s="16"/>
      <c r="AW569" s="16"/>
      <c r="AX569" s="16"/>
      <c r="AY569" s="16"/>
    </row>
    <row r="570">
      <c r="A570" s="16"/>
      <c r="B570" s="16"/>
      <c r="C570" s="16"/>
      <c r="D570" s="16"/>
      <c r="E570" s="16"/>
      <c r="F570" s="16"/>
      <c r="G570" s="20"/>
      <c r="H570" s="16"/>
      <c r="I570" s="16"/>
      <c r="J570" s="16"/>
      <c r="K570" s="16"/>
      <c r="L570" s="16"/>
      <c r="M570" s="20"/>
      <c r="N570" s="20"/>
      <c r="O570" s="16"/>
      <c r="P570" s="16"/>
      <c r="Q570" s="16"/>
      <c r="R570" s="16"/>
      <c r="S570" s="16"/>
      <c r="T570" s="16"/>
      <c r="U570" s="16"/>
      <c r="V570" s="16"/>
      <c r="W570" s="16"/>
      <c r="X570" s="16"/>
      <c r="Y570" s="16"/>
      <c r="Z570" s="16"/>
      <c r="AA570" s="16"/>
      <c r="AB570" s="16"/>
      <c r="AC570" s="16"/>
      <c r="AD570" s="16"/>
      <c r="AE570" s="16"/>
      <c r="AF570" s="16"/>
      <c r="AG570" s="16"/>
      <c r="AH570" s="16"/>
      <c r="AI570" s="16"/>
      <c r="AJ570" s="16"/>
      <c r="AK570" s="16"/>
      <c r="AL570" s="16"/>
      <c r="AM570" s="16"/>
      <c r="AN570" s="16"/>
      <c r="AO570" s="16"/>
      <c r="AP570" s="16"/>
      <c r="AQ570" s="16"/>
      <c r="AR570" s="16"/>
      <c r="AS570" s="16"/>
      <c r="AT570" s="16"/>
      <c r="AU570" s="16"/>
      <c r="AV570" s="16"/>
      <c r="AW570" s="16"/>
      <c r="AX570" s="16"/>
      <c r="AY570" s="16"/>
    </row>
    <row r="571">
      <c r="A571" s="16"/>
      <c r="B571" s="16"/>
      <c r="C571" s="16"/>
      <c r="D571" s="16"/>
      <c r="E571" s="16"/>
      <c r="F571" s="16"/>
      <c r="G571" s="20"/>
      <c r="H571" s="16"/>
      <c r="I571" s="16"/>
      <c r="J571" s="16"/>
      <c r="K571" s="16"/>
      <c r="L571" s="16"/>
      <c r="M571" s="20"/>
      <c r="N571" s="20"/>
      <c r="O571" s="16"/>
      <c r="P571" s="16"/>
      <c r="Q571" s="16"/>
      <c r="R571" s="16"/>
      <c r="S571" s="16"/>
      <c r="T571" s="16"/>
      <c r="U571" s="16"/>
      <c r="V571" s="16"/>
      <c r="W571" s="16"/>
      <c r="X571" s="16"/>
      <c r="Y571" s="16"/>
      <c r="Z571" s="16"/>
      <c r="AA571" s="16"/>
      <c r="AB571" s="16"/>
      <c r="AC571" s="16"/>
      <c r="AD571" s="16"/>
      <c r="AE571" s="16"/>
      <c r="AF571" s="16"/>
      <c r="AG571" s="16"/>
      <c r="AH571" s="16"/>
      <c r="AI571" s="16"/>
      <c r="AJ571" s="16"/>
      <c r="AK571" s="16"/>
      <c r="AL571" s="16"/>
      <c r="AM571" s="16"/>
      <c r="AN571" s="16"/>
      <c r="AO571" s="16"/>
      <c r="AP571" s="16"/>
      <c r="AQ571" s="16"/>
      <c r="AR571" s="16"/>
      <c r="AS571" s="16"/>
      <c r="AT571" s="16"/>
      <c r="AU571" s="16"/>
      <c r="AV571" s="16"/>
      <c r="AW571" s="16"/>
      <c r="AX571" s="16"/>
      <c r="AY571" s="16"/>
    </row>
    <row r="572">
      <c r="A572" s="16"/>
      <c r="B572" s="16"/>
      <c r="C572" s="16"/>
      <c r="D572" s="16"/>
      <c r="E572" s="16"/>
      <c r="F572" s="16"/>
      <c r="G572" s="20"/>
      <c r="H572" s="16"/>
      <c r="I572" s="16"/>
      <c r="J572" s="16"/>
      <c r="K572" s="16"/>
      <c r="L572" s="16"/>
      <c r="M572" s="20"/>
      <c r="N572" s="20"/>
      <c r="O572" s="16"/>
      <c r="P572" s="16"/>
      <c r="Q572" s="16"/>
      <c r="R572" s="16"/>
      <c r="S572" s="16"/>
      <c r="T572" s="16"/>
      <c r="U572" s="16"/>
      <c r="V572" s="16"/>
      <c r="W572" s="16"/>
      <c r="X572" s="16"/>
      <c r="Y572" s="16"/>
      <c r="Z572" s="16"/>
      <c r="AA572" s="16"/>
      <c r="AB572" s="16"/>
      <c r="AC572" s="16"/>
      <c r="AD572" s="16"/>
      <c r="AE572" s="16"/>
      <c r="AF572" s="16"/>
      <c r="AG572" s="16"/>
      <c r="AH572" s="16"/>
      <c r="AI572" s="16"/>
      <c r="AJ572" s="16"/>
      <c r="AK572" s="16"/>
      <c r="AL572" s="16"/>
      <c r="AM572" s="16"/>
      <c r="AN572" s="16"/>
      <c r="AO572" s="16"/>
      <c r="AP572" s="16"/>
      <c r="AQ572" s="16"/>
      <c r="AR572" s="16"/>
      <c r="AS572" s="16"/>
      <c r="AT572" s="16"/>
      <c r="AU572" s="16"/>
      <c r="AV572" s="16"/>
      <c r="AW572" s="16"/>
      <c r="AX572" s="16"/>
      <c r="AY572" s="16"/>
    </row>
    <row r="573">
      <c r="A573" s="16"/>
      <c r="B573" s="16"/>
      <c r="C573" s="16"/>
      <c r="D573" s="16"/>
      <c r="E573" s="16"/>
      <c r="F573" s="16"/>
      <c r="G573" s="20"/>
      <c r="H573" s="16"/>
      <c r="I573" s="16"/>
      <c r="J573" s="16"/>
      <c r="K573" s="16"/>
      <c r="L573" s="16"/>
      <c r="M573" s="20"/>
      <c r="N573" s="20"/>
      <c r="O573" s="16"/>
      <c r="P573" s="16"/>
      <c r="Q573" s="16"/>
      <c r="R573" s="16"/>
      <c r="S573" s="16"/>
      <c r="T573" s="16"/>
      <c r="U573" s="16"/>
      <c r="V573" s="16"/>
      <c r="W573" s="16"/>
      <c r="X573" s="16"/>
      <c r="Y573" s="16"/>
      <c r="Z573" s="16"/>
      <c r="AA573" s="16"/>
      <c r="AB573" s="16"/>
      <c r="AC573" s="16"/>
      <c r="AD573" s="16"/>
      <c r="AE573" s="16"/>
      <c r="AF573" s="16"/>
      <c r="AG573" s="16"/>
      <c r="AH573" s="16"/>
      <c r="AI573" s="16"/>
      <c r="AJ573" s="16"/>
      <c r="AK573" s="16"/>
      <c r="AL573" s="16"/>
      <c r="AM573" s="16"/>
      <c r="AN573" s="16"/>
      <c r="AO573" s="16"/>
      <c r="AP573" s="16"/>
      <c r="AQ573" s="16"/>
      <c r="AR573" s="16"/>
      <c r="AS573" s="16"/>
      <c r="AT573" s="16"/>
      <c r="AU573" s="16"/>
      <c r="AV573" s="16"/>
      <c r="AW573" s="16"/>
      <c r="AX573" s="16"/>
      <c r="AY573" s="16"/>
    </row>
    <row r="574">
      <c r="A574" s="16"/>
      <c r="B574" s="16"/>
      <c r="C574" s="16"/>
      <c r="D574" s="16"/>
      <c r="E574" s="16"/>
      <c r="F574" s="16"/>
      <c r="G574" s="20"/>
      <c r="H574" s="16"/>
      <c r="I574" s="16"/>
      <c r="J574" s="16"/>
      <c r="K574" s="16"/>
      <c r="L574" s="16"/>
      <c r="M574" s="20"/>
      <c r="N574" s="20"/>
      <c r="O574" s="16"/>
      <c r="P574" s="16"/>
      <c r="Q574" s="16"/>
      <c r="R574" s="16"/>
      <c r="S574" s="16"/>
      <c r="T574" s="16"/>
      <c r="U574" s="16"/>
      <c r="V574" s="16"/>
      <c r="W574" s="16"/>
      <c r="X574" s="16"/>
      <c r="Y574" s="16"/>
      <c r="Z574" s="16"/>
      <c r="AA574" s="16"/>
      <c r="AB574" s="16"/>
      <c r="AC574" s="16"/>
      <c r="AD574" s="16"/>
      <c r="AE574" s="16"/>
      <c r="AF574" s="16"/>
      <c r="AG574" s="16"/>
      <c r="AH574" s="16"/>
      <c r="AI574" s="16"/>
      <c r="AJ574" s="16"/>
      <c r="AK574" s="16"/>
      <c r="AL574" s="16"/>
      <c r="AM574" s="16"/>
      <c r="AN574" s="16"/>
      <c r="AO574" s="16"/>
      <c r="AP574" s="16"/>
      <c r="AQ574" s="16"/>
      <c r="AR574" s="16"/>
      <c r="AS574" s="16"/>
      <c r="AT574" s="16"/>
      <c r="AU574" s="16"/>
      <c r="AV574" s="16"/>
      <c r="AW574" s="16"/>
      <c r="AX574" s="16"/>
      <c r="AY574" s="16"/>
    </row>
    <row r="575">
      <c r="A575" s="16"/>
      <c r="B575" s="16"/>
      <c r="C575" s="16"/>
      <c r="D575" s="16"/>
      <c r="E575" s="16"/>
      <c r="F575" s="16"/>
      <c r="G575" s="20"/>
      <c r="H575" s="16"/>
      <c r="I575" s="16"/>
      <c r="J575" s="16"/>
      <c r="K575" s="16"/>
      <c r="L575" s="16"/>
      <c r="M575" s="20"/>
      <c r="N575" s="20"/>
      <c r="O575" s="16"/>
      <c r="P575" s="16"/>
      <c r="Q575" s="16"/>
      <c r="R575" s="16"/>
      <c r="S575" s="16"/>
      <c r="T575" s="16"/>
      <c r="U575" s="16"/>
      <c r="V575" s="16"/>
      <c r="W575" s="16"/>
      <c r="X575" s="16"/>
      <c r="Y575" s="16"/>
      <c r="Z575" s="16"/>
      <c r="AA575" s="16"/>
      <c r="AB575" s="16"/>
      <c r="AC575" s="16"/>
      <c r="AD575" s="16"/>
      <c r="AE575" s="16"/>
      <c r="AF575" s="16"/>
      <c r="AG575" s="16"/>
      <c r="AH575" s="16"/>
      <c r="AI575" s="16"/>
      <c r="AJ575" s="16"/>
      <c r="AK575" s="16"/>
      <c r="AL575" s="16"/>
      <c r="AM575" s="16"/>
      <c r="AN575" s="16"/>
      <c r="AO575" s="16"/>
      <c r="AP575" s="16"/>
      <c r="AQ575" s="16"/>
      <c r="AR575" s="16"/>
      <c r="AS575" s="16"/>
      <c r="AT575" s="16"/>
      <c r="AU575" s="16"/>
      <c r="AV575" s="16"/>
      <c r="AW575" s="16"/>
      <c r="AX575" s="16"/>
      <c r="AY575" s="16"/>
    </row>
    <row r="576">
      <c r="A576" s="16"/>
      <c r="B576" s="16"/>
      <c r="C576" s="16"/>
      <c r="D576" s="16"/>
      <c r="E576" s="16"/>
      <c r="F576" s="16"/>
      <c r="G576" s="20"/>
      <c r="H576" s="16"/>
      <c r="I576" s="16"/>
      <c r="J576" s="16"/>
      <c r="K576" s="16"/>
      <c r="L576" s="16"/>
      <c r="M576" s="20"/>
      <c r="N576" s="20"/>
      <c r="O576" s="16"/>
      <c r="P576" s="16"/>
      <c r="Q576" s="16"/>
      <c r="R576" s="16"/>
      <c r="S576" s="16"/>
      <c r="T576" s="16"/>
      <c r="U576" s="16"/>
      <c r="V576" s="16"/>
      <c r="W576" s="16"/>
      <c r="X576" s="16"/>
      <c r="Y576" s="16"/>
      <c r="Z576" s="16"/>
      <c r="AA576" s="16"/>
      <c r="AB576" s="16"/>
      <c r="AC576" s="16"/>
      <c r="AD576" s="16"/>
      <c r="AE576" s="16"/>
      <c r="AF576" s="16"/>
      <c r="AG576" s="16"/>
      <c r="AH576" s="16"/>
      <c r="AI576" s="16"/>
      <c r="AJ576" s="16"/>
      <c r="AK576" s="16"/>
      <c r="AL576" s="16"/>
      <c r="AM576" s="16"/>
      <c r="AN576" s="16"/>
      <c r="AO576" s="16"/>
      <c r="AP576" s="16"/>
      <c r="AQ576" s="16"/>
      <c r="AR576" s="16"/>
      <c r="AS576" s="16"/>
      <c r="AT576" s="16"/>
      <c r="AU576" s="16"/>
      <c r="AV576" s="16"/>
      <c r="AW576" s="16"/>
      <c r="AX576" s="16"/>
      <c r="AY576" s="16"/>
    </row>
    <row r="577">
      <c r="A577" s="16"/>
      <c r="B577" s="16"/>
      <c r="C577" s="16"/>
      <c r="D577" s="16"/>
      <c r="E577" s="16"/>
      <c r="F577" s="16"/>
      <c r="G577" s="20"/>
      <c r="H577" s="16"/>
      <c r="I577" s="16"/>
      <c r="J577" s="16"/>
      <c r="K577" s="16"/>
      <c r="L577" s="16"/>
      <c r="M577" s="20"/>
      <c r="N577" s="20"/>
      <c r="O577" s="16"/>
      <c r="P577" s="16"/>
      <c r="Q577" s="16"/>
      <c r="R577" s="16"/>
      <c r="S577" s="16"/>
      <c r="T577" s="16"/>
      <c r="U577" s="16"/>
      <c r="V577" s="16"/>
      <c r="W577" s="16"/>
      <c r="X577" s="16"/>
      <c r="Y577" s="16"/>
      <c r="Z577" s="16"/>
      <c r="AA577" s="16"/>
      <c r="AB577" s="16"/>
      <c r="AC577" s="16"/>
      <c r="AD577" s="16"/>
      <c r="AE577" s="16"/>
      <c r="AF577" s="16"/>
      <c r="AG577" s="16"/>
      <c r="AH577" s="16"/>
      <c r="AI577" s="16"/>
      <c r="AJ577" s="16"/>
      <c r="AK577" s="16"/>
      <c r="AL577" s="16"/>
      <c r="AM577" s="16"/>
      <c r="AN577" s="16"/>
      <c r="AO577" s="16"/>
      <c r="AP577" s="16"/>
      <c r="AQ577" s="16"/>
      <c r="AR577" s="16"/>
      <c r="AS577" s="16"/>
      <c r="AT577" s="16"/>
      <c r="AU577" s="16"/>
      <c r="AV577" s="16"/>
      <c r="AW577" s="16"/>
      <c r="AX577" s="16"/>
      <c r="AY577" s="16"/>
    </row>
    <row r="578">
      <c r="A578" s="16"/>
      <c r="B578" s="16"/>
      <c r="C578" s="16"/>
      <c r="D578" s="16"/>
      <c r="E578" s="16"/>
      <c r="F578" s="16"/>
      <c r="G578" s="20"/>
      <c r="H578" s="16"/>
      <c r="I578" s="16"/>
      <c r="J578" s="16"/>
      <c r="K578" s="16"/>
      <c r="L578" s="16"/>
      <c r="M578" s="20"/>
      <c r="N578" s="20"/>
      <c r="O578" s="16"/>
      <c r="P578" s="16"/>
      <c r="Q578" s="16"/>
      <c r="R578" s="16"/>
      <c r="S578" s="16"/>
      <c r="T578" s="16"/>
      <c r="U578" s="16"/>
      <c r="V578" s="16"/>
      <c r="W578" s="16"/>
      <c r="X578" s="16"/>
      <c r="Y578" s="16"/>
      <c r="Z578" s="16"/>
      <c r="AA578" s="16"/>
      <c r="AB578" s="16"/>
      <c r="AC578" s="16"/>
      <c r="AD578" s="16"/>
      <c r="AE578" s="16"/>
      <c r="AF578" s="16"/>
      <c r="AG578" s="16"/>
      <c r="AH578" s="16"/>
      <c r="AI578" s="16"/>
      <c r="AJ578" s="16"/>
      <c r="AK578" s="16"/>
      <c r="AL578" s="16"/>
      <c r="AM578" s="16"/>
      <c r="AN578" s="16"/>
      <c r="AO578" s="16"/>
      <c r="AP578" s="16"/>
      <c r="AQ578" s="16"/>
      <c r="AR578" s="16"/>
      <c r="AS578" s="16"/>
      <c r="AT578" s="16"/>
      <c r="AU578" s="16"/>
      <c r="AV578" s="16"/>
      <c r="AW578" s="16"/>
      <c r="AX578" s="16"/>
      <c r="AY578" s="16"/>
    </row>
    <row r="579">
      <c r="A579" s="16"/>
      <c r="B579" s="16"/>
      <c r="C579" s="16"/>
      <c r="D579" s="16"/>
      <c r="E579" s="16"/>
      <c r="F579" s="16"/>
      <c r="G579" s="20"/>
      <c r="H579" s="16"/>
      <c r="I579" s="16"/>
      <c r="J579" s="16"/>
      <c r="K579" s="16"/>
      <c r="L579" s="16"/>
      <c r="M579" s="20"/>
      <c r="N579" s="20"/>
      <c r="O579" s="16"/>
      <c r="P579" s="16"/>
      <c r="Q579" s="16"/>
      <c r="R579" s="16"/>
      <c r="S579" s="16"/>
      <c r="T579" s="16"/>
      <c r="U579" s="16"/>
      <c r="V579" s="16"/>
      <c r="W579" s="16"/>
      <c r="X579" s="16"/>
      <c r="Y579" s="16"/>
      <c r="Z579" s="16"/>
      <c r="AA579" s="16"/>
      <c r="AB579" s="16"/>
      <c r="AC579" s="16"/>
      <c r="AD579" s="16"/>
      <c r="AE579" s="16"/>
      <c r="AF579" s="16"/>
      <c r="AG579" s="16"/>
      <c r="AH579" s="16"/>
      <c r="AI579" s="16"/>
      <c r="AJ579" s="16"/>
      <c r="AK579" s="16"/>
      <c r="AL579" s="16"/>
      <c r="AM579" s="16"/>
      <c r="AN579" s="16"/>
      <c r="AO579" s="16"/>
      <c r="AP579" s="16"/>
      <c r="AQ579" s="16"/>
      <c r="AR579" s="16"/>
      <c r="AS579" s="16"/>
      <c r="AT579" s="16"/>
      <c r="AU579" s="16"/>
      <c r="AV579" s="16"/>
      <c r="AW579" s="16"/>
      <c r="AX579" s="16"/>
      <c r="AY579" s="16"/>
    </row>
    <row r="580">
      <c r="A580" s="16"/>
      <c r="B580" s="16"/>
      <c r="C580" s="16"/>
      <c r="D580" s="16"/>
      <c r="E580" s="16"/>
      <c r="F580" s="16"/>
      <c r="G580" s="20"/>
      <c r="H580" s="16"/>
      <c r="I580" s="16"/>
      <c r="J580" s="16"/>
      <c r="K580" s="16"/>
      <c r="L580" s="16"/>
      <c r="M580" s="20"/>
      <c r="N580" s="20"/>
      <c r="O580" s="16"/>
      <c r="P580" s="16"/>
      <c r="Q580" s="16"/>
      <c r="R580" s="16"/>
      <c r="S580" s="16"/>
      <c r="T580" s="16"/>
      <c r="U580" s="16"/>
      <c r="V580" s="16"/>
      <c r="W580" s="16"/>
      <c r="X580" s="16"/>
      <c r="Y580" s="16"/>
      <c r="Z580" s="16"/>
      <c r="AA580" s="16"/>
      <c r="AB580" s="16"/>
      <c r="AC580" s="16"/>
      <c r="AD580" s="16"/>
      <c r="AE580" s="16"/>
      <c r="AF580" s="16"/>
      <c r="AG580" s="16"/>
      <c r="AH580" s="16"/>
      <c r="AI580" s="16"/>
      <c r="AJ580" s="16"/>
      <c r="AK580" s="16"/>
      <c r="AL580" s="16"/>
      <c r="AM580" s="16"/>
      <c r="AN580" s="16"/>
      <c r="AO580" s="16"/>
      <c r="AP580" s="16"/>
      <c r="AQ580" s="16"/>
      <c r="AR580" s="16"/>
      <c r="AS580" s="16"/>
      <c r="AT580" s="16"/>
      <c r="AU580" s="16"/>
      <c r="AV580" s="16"/>
      <c r="AW580" s="16"/>
      <c r="AX580" s="16"/>
      <c r="AY580" s="16"/>
    </row>
    <row r="581">
      <c r="A581" s="16"/>
      <c r="B581" s="16"/>
      <c r="C581" s="16"/>
      <c r="D581" s="16"/>
      <c r="E581" s="16"/>
      <c r="F581" s="16"/>
      <c r="G581" s="20"/>
      <c r="H581" s="16"/>
      <c r="I581" s="16"/>
      <c r="J581" s="16"/>
      <c r="K581" s="16"/>
      <c r="L581" s="16"/>
      <c r="M581" s="20"/>
      <c r="N581" s="20"/>
      <c r="O581" s="16"/>
      <c r="P581" s="16"/>
      <c r="Q581" s="16"/>
      <c r="R581" s="16"/>
      <c r="S581" s="16"/>
      <c r="T581" s="16"/>
      <c r="U581" s="16"/>
      <c r="V581" s="16"/>
      <c r="W581" s="16"/>
      <c r="X581" s="16"/>
      <c r="Y581" s="16"/>
      <c r="Z581" s="16"/>
      <c r="AA581" s="16"/>
      <c r="AB581" s="16"/>
      <c r="AC581" s="16"/>
      <c r="AD581" s="16"/>
      <c r="AE581" s="16"/>
      <c r="AF581" s="16"/>
      <c r="AG581" s="16"/>
      <c r="AH581" s="16"/>
      <c r="AI581" s="16"/>
      <c r="AJ581" s="16"/>
      <c r="AK581" s="16"/>
      <c r="AL581" s="16"/>
      <c r="AM581" s="16"/>
      <c r="AN581" s="16"/>
      <c r="AO581" s="16"/>
      <c r="AP581" s="16"/>
      <c r="AQ581" s="16"/>
      <c r="AR581" s="16"/>
      <c r="AS581" s="16"/>
      <c r="AT581" s="16"/>
      <c r="AU581" s="16"/>
      <c r="AV581" s="16"/>
      <c r="AW581" s="16"/>
      <c r="AX581" s="16"/>
      <c r="AY581" s="16"/>
    </row>
    <row r="582">
      <c r="A582" s="16"/>
      <c r="B582" s="16"/>
      <c r="C582" s="16"/>
      <c r="D582" s="16"/>
      <c r="E582" s="16"/>
      <c r="F582" s="16"/>
      <c r="G582" s="20"/>
      <c r="H582" s="16"/>
      <c r="I582" s="16"/>
      <c r="J582" s="16"/>
      <c r="K582" s="16"/>
      <c r="L582" s="16"/>
      <c r="M582" s="20"/>
      <c r="N582" s="20"/>
      <c r="O582" s="16"/>
      <c r="P582" s="16"/>
      <c r="Q582" s="16"/>
      <c r="R582" s="16"/>
      <c r="S582" s="16"/>
      <c r="T582" s="16"/>
      <c r="U582" s="16"/>
      <c r="V582" s="16"/>
      <c r="W582" s="16"/>
      <c r="X582" s="16"/>
      <c r="Y582" s="16"/>
      <c r="Z582" s="16"/>
      <c r="AA582" s="16"/>
      <c r="AB582" s="16"/>
      <c r="AC582" s="16"/>
      <c r="AD582" s="16"/>
      <c r="AE582" s="16"/>
      <c r="AF582" s="16"/>
      <c r="AG582" s="16"/>
      <c r="AH582" s="16"/>
      <c r="AI582" s="16"/>
      <c r="AJ582" s="16"/>
      <c r="AK582" s="16"/>
      <c r="AL582" s="16"/>
      <c r="AM582" s="16"/>
      <c r="AN582" s="16"/>
      <c r="AO582" s="16"/>
      <c r="AP582" s="16"/>
      <c r="AQ582" s="16"/>
      <c r="AR582" s="16"/>
      <c r="AS582" s="16"/>
      <c r="AT582" s="16"/>
      <c r="AU582" s="16"/>
      <c r="AV582" s="16"/>
      <c r="AW582" s="16"/>
      <c r="AX582" s="16"/>
      <c r="AY582" s="16"/>
    </row>
    <row r="583">
      <c r="A583" s="16"/>
      <c r="B583" s="16"/>
      <c r="C583" s="16"/>
      <c r="D583" s="16"/>
      <c r="E583" s="16"/>
      <c r="F583" s="16"/>
      <c r="G583" s="20"/>
      <c r="H583" s="16"/>
      <c r="I583" s="16"/>
      <c r="J583" s="16"/>
      <c r="K583" s="16"/>
      <c r="L583" s="16"/>
      <c r="M583" s="20"/>
      <c r="N583" s="20"/>
      <c r="O583" s="16"/>
      <c r="P583" s="16"/>
      <c r="Q583" s="16"/>
      <c r="R583" s="16"/>
      <c r="S583" s="16"/>
      <c r="T583" s="16"/>
      <c r="U583" s="16"/>
      <c r="V583" s="16"/>
      <c r="W583" s="16"/>
      <c r="X583" s="16"/>
      <c r="Y583" s="16"/>
      <c r="Z583" s="16"/>
      <c r="AA583" s="16"/>
      <c r="AB583" s="16"/>
      <c r="AC583" s="16"/>
      <c r="AD583" s="16"/>
      <c r="AE583" s="16"/>
      <c r="AF583" s="16"/>
      <c r="AG583" s="16"/>
      <c r="AH583" s="16"/>
      <c r="AI583" s="16"/>
      <c r="AJ583" s="16"/>
      <c r="AK583" s="16"/>
      <c r="AL583" s="16"/>
      <c r="AM583" s="16"/>
      <c r="AN583" s="16"/>
      <c r="AO583" s="16"/>
      <c r="AP583" s="16"/>
      <c r="AQ583" s="16"/>
      <c r="AR583" s="16"/>
      <c r="AS583" s="16"/>
      <c r="AT583" s="16"/>
      <c r="AU583" s="16"/>
      <c r="AV583" s="16"/>
      <c r="AW583" s="16"/>
      <c r="AX583" s="16"/>
      <c r="AY583" s="16"/>
    </row>
    <row r="584">
      <c r="A584" s="16"/>
      <c r="B584" s="16"/>
      <c r="C584" s="16"/>
      <c r="D584" s="16"/>
      <c r="E584" s="16"/>
      <c r="F584" s="16"/>
      <c r="G584" s="20"/>
      <c r="H584" s="16"/>
      <c r="I584" s="16"/>
      <c r="J584" s="16"/>
      <c r="K584" s="16"/>
      <c r="L584" s="16"/>
      <c r="M584" s="20"/>
      <c r="N584" s="20"/>
      <c r="O584" s="16"/>
      <c r="P584" s="16"/>
      <c r="Q584" s="16"/>
      <c r="R584" s="16"/>
      <c r="S584" s="16"/>
      <c r="T584" s="16"/>
      <c r="U584" s="16"/>
      <c r="V584" s="16"/>
      <c r="W584" s="16"/>
      <c r="X584" s="16"/>
      <c r="Y584" s="16"/>
      <c r="Z584" s="16"/>
      <c r="AA584" s="16"/>
      <c r="AB584" s="16"/>
      <c r="AC584" s="16"/>
      <c r="AD584" s="16"/>
      <c r="AE584" s="16"/>
      <c r="AF584" s="16"/>
      <c r="AG584" s="16"/>
      <c r="AH584" s="16"/>
      <c r="AI584" s="16"/>
      <c r="AJ584" s="16"/>
      <c r="AK584" s="16"/>
      <c r="AL584" s="16"/>
      <c r="AM584" s="16"/>
      <c r="AN584" s="16"/>
      <c r="AO584" s="16"/>
      <c r="AP584" s="16"/>
      <c r="AQ584" s="16"/>
      <c r="AR584" s="16"/>
      <c r="AS584" s="16"/>
      <c r="AT584" s="16"/>
      <c r="AU584" s="16"/>
      <c r="AV584" s="16"/>
      <c r="AW584" s="16"/>
      <c r="AX584" s="16"/>
      <c r="AY584" s="16"/>
    </row>
    <row r="585">
      <c r="A585" s="16"/>
      <c r="B585" s="16"/>
      <c r="C585" s="16"/>
      <c r="D585" s="16"/>
      <c r="E585" s="16"/>
      <c r="F585" s="16"/>
      <c r="G585" s="20"/>
      <c r="H585" s="16"/>
      <c r="I585" s="16"/>
      <c r="J585" s="16"/>
      <c r="K585" s="16"/>
      <c r="L585" s="16"/>
      <c r="M585" s="20"/>
      <c r="N585" s="20"/>
      <c r="O585" s="16"/>
      <c r="P585" s="16"/>
      <c r="Q585" s="16"/>
      <c r="R585" s="16"/>
      <c r="S585" s="16"/>
      <c r="T585" s="16"/>
      <c r="U585" s="16"/>
      <c r="V585" s="16"/>
      <c r="W585" s="16"/>
      <c r="X585" s="16"/>
      <c r="Y585" s="16"/>
      <c r="Z585" s="16"/>
      <c r="AA585" s="16"/>
      <c r="AB585" s="16"/>
      <c r="AC585" s="16"/>
      <c r="AD585" s="16"/>
      <c r="AE585" s="16"/>
      <c r="AF585" s="16"/>
      <c r="AG585" s="16"/>
      <c r="AH585" s="16"/>
      <c r="AI585" s="16"/>
      <c r="AJ585" s="16"/>
      <c r="AK585" s="16"/>
      <c r="AL585" s="16"/>
      <c r="AM585" s="16"/>
      <c r="AN585" s="16"/>
      <c r="AO585" s="16"/>
      <c r="AP585" s="16"/>
      <c r="AQ585" s="16"/>
      <c r="AR585" s="16"/>
      <c r="AS585" s="16"/>
      <c r="AT585" s="16"/>
      <c r="AU585" s="16"/>
      <c r="AV585" s="16"/>
      <c r="AW585" s="16"/>
      <c r="AX585" s="16"/>
      <c r="AY585" s="16"/>
    </row>
    <row r="586">
      <c r="A586" s="16"/>
      <c r="B586" s="16"/>
      <c r="C586" s="16"/>
      <c r="D586" s="16"/>
      <c r="E586" s="16"/>
      <c r="F586" s="16"/>
      <c r="G586" s="20"/>
      <c r="H586" s="16"/>
      <c r="I586" s="16"/>
      <c r="J586" s="16"/>
      <c r="K586" s="16"/>
      <c r="L586" s="16"/>
      <c r="M586" s="20"/>
      <c r="N586" s="20"/>
      <c r="O586" s="16"/>
      <c r="P586" s="16"/>
      <c r="Q586" s="16"/>
      <c r="R586" s="16"/>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row>
    <row r="587">
      <c r="A587" s="16"/>
      <c r="B587" s="16"/>
      <c r="C587" s="16"/>
      <c r="D587" s="16"/>
      <c r="E587" s="16"/>
      <c r="F587" s="16"/>
      <c r="G587" s="20"/>
      <c r="H587" s="16"/>
      <c r="I587" s="16"/>
      <c r="J587" s="16"/>
      <c r="K587" s="16"/>
      <c r="L587" s="16"/>
      <c r="M587" s="20"/>
      <c r="N587" s="20"/>
      <c r="O587" s="16"/>
      <c r="P587" s="16"/>
      <c r="Q587" s="16"/>
      <c r="R587" s="16"/>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row>
    <row r="588">
      <c r="A588" s="16"/>
      <c r="B588" s="16"/>
      <c r="C588" s="16"/>
      <c r="D588" s="16"/>
      <c r="E588" s="16"/>
      <c r="F588" s="16"/>
      <c r="G588" s="20"/>
      <c r="H588" s="16"/>
      <c r="I588" s="16"/>
      <c r="J588" s="16"/>
      <c r="K588" s="16"/>
      <c r="L588" s="16"/>
      <c r="M588" s="20"/>
      <c r="N588" s="20"/>
      <c r="O588" s="16"/>
      <c r="P588" s="16"/>
      <c r="Q588" s="16"/>
      <c r="R588" s="16"/>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row>
    <row r="589">
      <c r="A589" s="16"/>
      <c r="B589" s="16"/>
      <c r="C589" s="16"/>
      <c r="D589" s="16"/>
      <c r="E589" s="16"/>
      <c r="F589" s="16"/>
      <c r="G589" s="20"/>
      <c r="H589" s="16"/>
      <c r="I589" s="16"/>
      <c r="J589" s="16"/>
      <c r="K589" s="16"/>
      <c r="L589" s="16"/>
      <c r="M589" s="20"/>
      <c r="N589" s="20"/>
      <c r="O589" s="16"/>
      <c r="P589" s="16"/>
      <c r="Q589" s="16"/>
      <c r="R589" s="16"/>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row>
    <row r="590">
      <c r="A590" s="16"/>
      <c r="B590" s="16"/>
      <c r="C590" s="16"/>
      <c r="D590" s="16"/>
      <c r="E590" s="16"/>
      <c r="F590" s="16"/>
      <c r="G590" s="20"/>
      <c r="H590" s="16"/>
      <c r="I590" s="16"/>
      <c r="J590" s="16"/>
      <c r="K590" s="16"/>
      <c r="L590" s="16"/>
      <c r="M590" s="20"/>
      <c r="N590" s="20"/>
      <c r="O590" s="16"/>
      <c r="P590" s="16"/>
      <c r="Q590" s="16"/>
      <c r="R590" s="16"/>
      <c r="S590" s="16"/>
      <c r="T590" s="16"/>
      <c r="U590" s="16"/>
      <c r="V590" s="16"/>
      <c r="W590" s="16"/>
      <c r="X590" s="16"/>
      <c r="Y590" s="16"/>
      <c r="Z590" s="16"/>
      <c r="AA590" s="16"/>
      <c r="AB590" s="16"/>
      <c r="AC590" s="16"/>
      <c r="AD590" s="16"/>
      <c r="AE590" s="16"/>
      <c r="AF590" s="16"/>
      <c r="AG590" s="16"/>
      <c r="AH590" s="16"/>
      <c r="AI590" s="16"/>
      <c r="AJ590" s="16"/>
      <c r="AK590" s="16"/>
      <c r="AL590" s="16"/>
      <c r="AM590" s="16"/>
      <c r="AN590" s="16"/>
      <c r="AO590" s="16"/>
      <c r="AP590" s="16"/>
      <c r="AQ590" s="16"/>
      <c r="AR590" s="16"/>
      <c r="AS590" s="16"/>
      <c r="AT590" s="16"/>
      <c r="AU590" s="16"/>
      <c r="AV590" s="16"/>
      <c r="AW590" s="16"/>
      <c r="AX590" s="16"/>
      <c r="AY590" s="16"/>
    </row>
    <row r="591">
      <c r="A591" s="16"/>
      <c r="B591" s="16"/>
      <c r="C591" s="16"/>
      <c r="D591" s="16"/>
      <c r="E591" s="16"/>
      <c r="F591" s="16"/>
      <c r="G591" s="20"/>
      <c r="H591" s="16"/>
      <c r="I591" s="16"/>
      <c r="J591" s="16"/>
      <c r="K591" s="16"/>
      <c r="L591" s="16"/>
      <c r="M591" s="20"/>
      <c r="N591" s="20"/>
      <c r="O591" s="16"/>
      <c r="P591" s="16"/>
      <c r="Q591" s="16"/>
      <c r="R591" s="16"/>
      <c r="S591" s="16"/>
      <c r="T591" s="16"/>
      <c r="U591" s="16"/>
      <c r="V591" s="16"/>
      <c r="W591" s="16"/>
      <c r="X591" s="16"/>
      <c r="Y591" s="16"/>
      <c r="Z591" s="16"/>
      <c r="AA591" s="16"/>
      <c r="AB591" s="16"/>
      <c r="AC591" s="16"/>
      <c r="AD591" s="16"/>
      <c r="AE591" s="16"/>
      <c r="AF591" s="16"/>
      <c r="AG591" s="16"/>
      <c r="AH591" s="16"/>
      <c r="AI591" s="16"/>
      <c r="AJ591" s="16"/>
      <c r="AK591" s="16"/>
      <c r="AL591" s="16"/>
      <c r="AM591" s="16"/>
      <c r="AN591" s="16"/>
      <c r="AO591" s="16"/>
      <c r="AP591" s="16"/>
      <c r="AQ591" s="16"/>
      <c r="AR591" s="16"/>
      <c r="AS591" s="16"/>
      <c r="AT591" s="16"/>
      <c r="AU591" s="16"/>
      <c r="AV591" s="16"/>
      <c r="AW591" s="16"/>
      <c r="AX591" s="16"/>
      <c r="AY591" s="16"/>
    </row>
    <row r="592">
      <c r="A592" s="16"/>
      <c r="B592" s="16"/>
      <c r="C592" s="16"/>
      <c r="D592" s="16"/>
      <c r="E592" s="16"/>
      <c r="F592" s="16"/>
      <c r="G592" s="20"/>
      <c r="H592" s="16"/>
      <c r="I592" s="16"/>
      <c r="J592" s="16"/>
      <c r="K592" s="16"/>
      <c r="L592" s="16"/>
      <c r="M592" s="20"/>
      <c r="N592" s="20"/>
      <c r="O592" s="16"/>
      <c r="P592" s="16"/>
      <c r="Q592" s="16"/>
      <c r="R592" s="16"/>
      <c r="S592" s="16"/>
      <c r="T592" s="16"/>
      <c r="U592" s="16"/>
      <c r="V592" s="16"/>
      <c r="W592" s="16"/>
      <c r="X592" s="16"/>
      <c r="Y592" s="16"/>
      <c r="Z592" s="16"/>
      <c r="AA592" s="16"/>
      <c r="AB592" s="16"/>
      <c r="AC592" s="16"/>
      <c r="AD592" s="16"/>
      <c r="AE592" s="16"/>
      <c r="AF592" s="16"/>
      <c r="AG592" s="16"/>
      <c r="AH592" s="16"/>
      <c r="AI592" s="16"/>
      <c r="AJ592" s="16"/>
      <c r="AK592" s="16"/>
      <c r="AL592" s="16"/>
      <c r="AM592" s="16"/>
      <c r="AN592" s="16"/>
      <c r="AO592" s="16"/>
      <c r="AP592" s="16"/>
      <c r="AQ592" s="16"/>
      <c r="AR592" s="16"/>
      <c r="AS592" s="16"/>
      <c r="AT592" s="16"/>
      <c r="AU592" s="16"/>
      <c r="AV592" s="16"/>
      <c r="AW592" s="16"/>
      <c r="AX592" s="16"/>
      <c r="AY592" s="16"/>
    </row>
    <row r="593">
      <c r="A593" s="16"/>
      <c r="B593" s="16"/>
      <c r="C593" s="16"/>
      <c r="D593" s="16"/>
      <c r="E593" s="16"/>
      <c r="F593" s="16"/>
      <c r="G593" s="20"/>
      <c r="H593" s="16"/>
      <c r="I593" s="16"/>
      <c r="J593" s="16"/>
      <c r="K593" s="16"/>
      <c r="L593" s="16"/>
      <c r="M593" s="20"/>
      <c r="N593" s="20"/>
      <c r="O593" s="16"/>
      <c r="P593" s="16"/>
      <c r="Q593" s="16"/>
      <c r="R593" s="16"/>
      <c r="S593" s="16"/>
      <c r="T593" s="16"/>
      <c r="U593" s="16"/>
      <c r="V593" s="16"/>
      <c r="W593" s="16"/>
      <c r="X593" s="16"/>
      <c r="Y593" s="16"/>
      <c r="Z593" s="16"/>
      <c r="AA593" s="16"/>
      <c r="AB593" s="16"/>
      <c r="AC593" s="16"/>
      <c r="AD593" s="16"/>
      <c r="AE593" s="16"/>
      <c r="AF593" s="16"/>
      <c r="AG593" s="16"/>
      <c r="AH593" s="16"/>
      <c r="AI593" s="16"/>
      <c r="AJ593" s="16"/>
      <c r="AK593" s="16"/>
      <c r="AL593" s="16"/>
      <c r="AM593" s="16"/>
      <c r="AN593" s="16"/>
      <c r="AO593" s="16"/>
      <c r="AP593" s="16"/>
      <c r="AQ593" s="16"/>
      <c r="AR593" s="16"/>
      <c r="AS593" s="16"/>
      <c r="AT593" s="16"/>
      <c r="AU593" s="16"/>
      <c r="AV593" s="16"/>
      <c r="AW593" s="16"/>
      <c r="AX593" s="16"/>
      <c r="AY593" s="16"/>
    </row>
    <row r="594">
      <c r="A594" s="16"/>
      <c r="B594" s="16"/>
      <c r="C594" s="16"/>
      <c r="D594" s="16"/>
      <c r="E594" s="16"/>
      <c r="F594" s="16"/>
      <c r="G594" s="20"/>
      <c r="H594" s="16"/>
      <c r="I594" s="16"/>
      <c r="J594" s="16"/>
      <c r="K594" s="16"/>
      <c r="L594" s="16"/>
      <c r="M594" s="20"/>
      <c r="N594" s="20"/>
      <c r="O594" s="16"/>
      <c r="P594" s="16"/>
      <c r="Q594" s="16"/>
      <c r="R594" s="16"/>
      <c r="S594" s="16"/>
      <c r="T594" s="16"/>
      <c r="U594" s="16"/>
      <c r="V594" s="16"/>
      <c r="W594" s="16"/>
      <c r="X594" s="16"/>
      <c r="Y594" s="16"/>
      <c r="Z594" s="16"/>
      <c r="AA594" s="16"/>
      <c r="AB594" s="16"/>
      <c r="AC594" s="16"/>
      <c r="AD594" s="16"/>
      <c r="AE594" s="16"/>
      <c r="AF594" s="16"/>
      <c r="AG594" s="16"/>
      <c r="AH594" s="16"/>
      <c r="AI594" s="16"/>
      <c r="AJ594" s="16"/>
      <c r="AK594" s="16"/>
      <c r="AL594" s="16"/>
      <c r="AM594" s="16"/>
      <c r="AN594" s="16"/>
      <c r="AO594" s="16"/>
      <c r="AP594" s="16"/>
      <c r="AQ594" s="16"/>
      <c r="AR594" s="16"/>
      <c r="AS594" s="16"/>
      <c r="AT594" s="16"/>
      <c r="AU594" s="16"/>
      <c r="AV594" s="16"/>
      <c r="AW594" s="16"/>
      <c r="AX594" s="16"/>
      <c r="AY594" s="16"/>
    </row>
    <row r="595">
      <c r="A595" s="16"/>
      <c r="B595" s="16"/>
      <c r="C595" s="16"/>
      <c r="D595" s="16"/>
      <c r="E595" s="16"/>
      <c r="F595" s="16"/>
      <c r="G595" s="20"/>
      <c r="H595" s="16"/>
      <c r="I595" s="16"/>
      <c r="J595" s="16"/>
      <c r="K595" s="16"/>
      <c r="L595" s="16"/>
      <c r="M595" s="20"/>
      <c r="N595" s="20"/>
      <c r="O595" s="16"/>
      <c r="P595" s="16"/>
      <c r="Q595" s="16"/>
      <c r="R595" s="16"/>
      <c r="S595" s="16"/>
      <c r="T595" s="16"/>
      <c r="U595" s="16"/>
      <c r="V595" s="16"/>
      <c r="W595" s="16"/>
      <c r="X595" s="16"/>
      <c r="Y595" s="16"/>
      <c r="Z595" s="16"/>
      <c r="AA595" s="16"/>
      <c r="AB595" s="16"/>
      <c r="AC595" s="16"/>
      <c r="AD595" s="16"/>
      <c r="AE595" s="16"/>
      <c r="AF595" s="16"/>
      <c r="AG595" s="16"/>
      <c r="AH595" s="16"/>
      <c r="AI595" s="16"/>
      <c r="AJ595" s="16"/>
      <c r="AK595" s="16"/>
      <c r="AL595" s="16"/>
      <c r="AM595" s="16"/>
      <c r="AN595" s="16"/>
      <c r="AO595" s="16"/>
      <c r="AP595" s="16"/>
      <c r="AQ595" s="16"/>
      <c r="AR595" s="16"/>
      <c r="AS595" s="16"/>
      <c r="AT595" s="16"/>
      <c r="AU595" s="16"/>
      <c r="AV595" s="16"/>
      <c r="AW595" s="16"/>
      <c r="AX595" s="16"/>
      <c r="AY595" s="16"/>
    </row>
    <row r="596">
      <c r="A596" s="16"/>
      <c r="B596" s="16"/>
      <c r="C596" s="16"/>
      <c r="D596" s="16"/>
      <c r="E596" s="16"/>
      <c r="F596" s="16"/>
      <c r="G596" s="20"/>
      <c r="H596" s="16"/>
      <c r="I596" s="16"/>
      <c r="J596" s="16"/>
      <c r="K596" s="16"/>
      <c r="L596" s="16"/>
      <c r="M596" s="20"/>
      <c r="N596" s="20"/>
      <c r="O596" s="16"/>
      <c r="P596" s="16"/>
      <c r="Q596" s="16"/>
      <c r="R596" s="16"/>
      <c r="S596" s="16"/>
      <c r="T596" s="16"/>
      <c r="U596" s="16"/>
      <c r="V596" s="16"/>
      <c r="W596" s="16"/>
      <c r="X596" s="16"/>
      <c r="Y596" s="16"/>
      <c r="Z596" s="16"/>
      <c r="AA596" s="16"/>
      <c r="AB596" s="16"/>
      <c r="AC596" s="16"/>
      <c r="AD596" s="16"/>
      <c r="AE596" s="16"/>
      <c r="AF596" s="16"/>
      <c r="AG596" s="16"/>
      <c r="AH596" s="16"/>
      <c r="AI596" s="16"/>
      <c r="AJ596" s="16"/>
      <c r="AK596" s="16"/>
      <c r="AL596" s="16"/>
      <c r="AM596" s="16"/>
      <c r="AN596" s="16"/>
      <c r="AO596" s="16"/>
      <c r="AP596" s="16"/>
      <c r="AQ596" s="16"/>
      <c r="AR596" s="16"/>
      <c r="AS596" s="16"/>
      <c r="AT596" s="16"/>
      <c r="AU596" s="16"/>
      <c r="AV596" s="16"/>
      <c r="AW596" s="16"/>
      <c r="AX596" s="16"/>
      <c r="AY596" s="16"/>
    </row>
    <row r="597">
      <c r="A597" s="16"/>
      <c r="B597" s="16"/>
      <c r="C597" s="16"/>
      <c r="D597" s="16"/>
      <c r="E597" s="16"/>
      <c r="F597" s="16"/>
      <c r="G597" s="20"/>
      <c r="H597" s="16"/>
      <c r="I597" s="16"/>
      <c r="J597" s="16"/>
      <c r="K597" s="16"/>
      <c r="L597" s="16"/>
      <c r="M597" s="20"/>
      <c r="N597" s="20"/>
      <c r="O597" s="16"/>
      <c r="P597" s="16"/>
      <c r="Q597" s="16"/>
      <c r="R597" s="16"/>
      <c r="S597" s="16"/>
      <c r="T597" s="16"/>
      <c r="U597" s="16"/>
      <c r="V597" s="16"/>
      <c r="W597" s="16"/>
      <c r="X597" s="16"/>
      <c r="Y597" s="16"/>
      <c r="Z597" s="16"/>
      <c r="AA597" s="16"/>
      <c r="AB597" s="16"/>
      <c r="AC597" s="16"/>
      <c r="AD597" s="16"/>
      <c r="AE597" s="16"/>
      <c r="AF597" s="16"/>
      <c r="AG597" s="16"/>
      <c r="AH597" s="16"/>
      <c r="AI597" s="16"/>
      <c r="AJ597" s="16"/>
      <c r="AK597" s="16"/>
      <c r="AL597" s="16"/>
      <c r="AM597" s="16"/>
      <c r="AN597" s="16"/>
      <c r="AO597" s="16"/>
      <c r="AP597" s="16"/>
      <c r="AQ597" s="16"/>
      <c r="AR597" s="16"/>
      <c r="AS597" s="16"/>
      <c r="AT597" s="16"/>
      <c r="AU597" s="16"/>
      <c r="AV597" s="16"/>
      <c r="AW597" s="16"/>
      <c r="AX597" s="16"/>
      <c r="AY597" s="16"/>
    </row>
    <row r="598">
      <c r="A598" s="16"/>
      <c r="B598" s="16"/>
      <c r="C598" s="16"/>
      <c r="D598" s="16"/>
      <c r="E598" s="16"/>
      <c r="F598" s="16"/>
      <c r="G598" s="20"/>
      <c r="H598" s="16"/>
      <c r="I598" s="16"/>
      <c r="J598" s="16"/>
      <c r="K598" s="16"/>
      <c r="L598" s="16"/>
      <c r="M598" s="20"/>
      <c r="N598" s="20"/>
      <c r="O598" s="16"/>
      <c r="P598" s="16"/>
      <c r="Q598" s="16"/>
      <c r="R598" s="16"/>
      <c r="S598" s="16"/>
      <c r="T598" s="16"/>
      <c r="U598" s="16"/>
      <c r="V598" s="16"/>
      <c r="W598" s="16"/>
      <c r="X598" s="16"/>
      <c r="Y598" s="16"/>
      <c r="Z598" s="16"/>
      <c r="AA598" s="16"/>
      <c r="AB598" s="16"/>
      <c r="AC598" s="16"/>
      <c r="AD598" s="16"/>
      <c r="AE598" s="16"/>
      <c r="AF598" s="16"/>
      <c r="AG598" s="16"/>
      <c r="AH598" s="16"/>
      <c r="AI598" s="16"/>
      <c r="AJ598" s="16"/>
      <c r="AK598" s="16"/>
      <c r="AL598" s="16"/>
      <c r="AM598" s="16"/>
      <c r="AN598" s="16"/>
      <c r="AO598" s="16"/>
      <c r="AP598" s="16"/>
      <c r="AQ598" s="16"/>
      <c r="AR598" s="16"/>
      <c r="AS598" s="16"/>
      <c r="AT598" s="16"/>
      <c r="AU598" s="16"/>
      <c r="AV598" s="16"/>
      <c r="AW598" s="16"/>
      <c r="AX598" s="16"/>
      <c r="AY598" s="16"/>
    </row>
    <row r="599">
      <c r="A599" s="16"/>
      <c r="B599" s="16"/>
      <c r="C599" s="16"/>
      <c r="D599" s="16"/>
      <c r="E599" s="16"/>
      <c r="F599" s="16"/>
      <c r="G599" s="20"/>
      <c r="H599" s="16"/>
      <c r="I599" s="16"/>
      <c r="J599" s="16"/>
      <c r="K599" s="16"/>
      <c r="L599" s="16"/>
      <c r="M599" s="20"/>
      <c r="N599" s="20"/>
      <c r="O599" s="16"/>
      <c r="P599" s="16"/>
      <c r="Q599" s="16"/>
      <c r="R599" s="16"/>
      <c r="S599" s="16"/>
      <c r="T599" s="16"/>
      <c r="U599" s="16"/>
      <c r="V599" s="16"/>
      <c r="W599" s="16"/>
      <c r="X599" s="16"/>
      <c r="Y599" s="16"/>
      <c r="Z599" s="16"/>
      <c r="AA599" s="16"/>
      <c r="AB599" s="16"/>
      <c r="AC599" s="16"/>
      <c r="AD599" s="16"/>
      <c r="AE599" s="16"/>
      <c r="AF599" s="16"/>
      <c r="AG599" s="16"/>
      <c r="AH599" s="16"/>
      <c r="AI599" s="16"/>
      <c r="AJ599" s="16"/>
      <c r="AK599" s="16"/>
      <c r="AL599" s="16"/>
      <c r="AM599" s="16"/>
      <c r="AN599" s="16"/>
      <c r="AO599" s="16"/>
      <c r="AP599" s="16"/>
      <c r="AQ599" s="16"/>
      <c r="AR599" s="16"/>
      <c r="AS599" s="16"/>
      <c r="AT599" s="16"/>
      <c r="AU599" s="16"/>
      <c r="AV599" s="16"/>
      <c r="AW599" s="16"/>
      <c r="AX599" s="16"/>
      <c r="AY599" s="16"/>
    </row>
    <row r="600">
      <c r="A600" s="16"/>
      <c r="B600" s="16"/>
      <c r="C600" s="16"/>
      <c r="D600" s="16"/>
      <c r="E600" s="16"/>
      <c r="F600" s="16"/>
      <c r="G600" s="20"/>
      <c r="H600" s="16"/>
      <c r="I600" s="16"/>
      <c r="J600" s="16"/>
      <c r="K600" s="16"/>
      <c r="L600" s="16"/>
      <c r="M600" s="20"/>
      <c r="N600" s="20"/>
      <c r="O600" s="16"/>
      <c r="P600" s="16"/>
      <c r="Q600" s="16"/>
      <c r="R600" s="16"/>
      <c r="S600" s="16"/>
      <c r="T600" s="16"/>
      <c r="U600" s="16"/>
      <c r="V600" s="16"/>
      <c r="W600" s="16"/>
      <c r="X600" s="16"/>
      <c r="Y600" s="16"/>
      <c r="Z600" s="16"/>
      <c r="AA600" s="16"/>
      <c r="AB600" s="16"/>
      <c r="AC600" s="16"/>
      <c r="AD600" s="16"/>
      <c r="AE600" s="16"/>
      <c r="AF600" s="16"/>
      <c r="AG600" s="16"/>
      <c r="AH600" s="16"/>
      <c r="AI600" s="16"/>
      <c r="AJ600" s="16"/>
      <c r="AK600" s="16"/>
      <c r="AL600" s="16"/>
      <c r="AM600" s="16"/>
      <c r="AN600" s="16"/>
      <c r="AO600" s="16"/>
      <c r="AP600" s="16"/>
      <c r="AQ600" s="16"/>
      <c r="AR600" s="16"/>
      <c r="AS600" s="16"/>
      <c r="AT600" s="16"/>
      <c r="AU600" s="16"/>
      <c r="AV600" s="16"/>
      <c r="AW600" s="16"/>
      <c r="AX600" s="16"/>
      <c r="AY600" s="16"/>
    </row>
    <row r="601">
      <c r="A601" s="16"/>
      <c r="B601" s="16"/>
      <c r="C601" s="16"/>
      <c r="D601" s="16"/>
      <c r="E601" s="16"/>
      <c r="F601" s="16"/>
      <c r="G601" s="20"/>
      <c r="H601" s="16"/>
      <c r="I601" s="16"/>
      <c r="J601" s="16"/>
      <c r="K601" s="16"/>
      <c r="L601" s="16"/>
      <c r="M601" s="20"/>
      <c r="N601" s="20"/>
      <c r="O601" s="16"/>
      <c r="P601" s="16"/>
      <c r="Q601" s="16"/>
      <c r="R601" s="16"/>
      <c r="S601" s="16"/>
      <c r="T601" s="16"/>
      <c r="U601" s="16"/>
      <c r="V601" s="16"/>
      <c r="W601" s="16"/>
      <c r="X601" s="16"/>
      <c r="Y601" s="16"/>
      <c r="Z601" s="16"/>
      <c r="AA601" s="16"/>
      <c r="AB601" s="16"/>
      <c r="AC601" s="16"/>
      <c r="AD601" s="16"/>
      <c r="AE601" s="16"/>
      <c r="AF601" s="16"/>
      <c r="AG601" s="16"/>
      <c r="AH601" s="16"/>
      <c r="AI601" s="16"/>
      <c r="AJ601" s="16"/>
      <c r="AK601" s="16"/>
      <c r="AL601" s="16"/>
      <c r="AM601" s="16"/>
      <c r="AN601" s="16"/>
      <c r="AO601" s="16"/>
      <c r="AP601" s="16"/>
      <c r="AQ601" s="16"/>
      <c r="AR601" s="16"/>
      <c r="AS601" s="16"/>
      <c r="AT601" s="16"/>
      <c r="AU601" s="16"/>
      <c r="AV601" s="16"/>
      <c r="AW601" s="16"/>
      <c r="AX601" s="16"/>
      <c r="AY601" s="16"/>
    </row>
    <row r="602">
      <c r="A602" s="16"/>
      <c r="B602" s="16"/>
      <c r="C602" s="16"/>
      <c r="D602" s="16"/>
      <c r="E602" s="16"/>
      <c r="F602" s="16"/>
      <c r="G602" s="20"/>
      <c r="H602" s="16"/>
      <c r="I602" s="16"/>
      <c r="J602" s="16"/>
      <c r="K602" s="16"/>
      <c r="L602" s="16"/>
      <c r="M602" s="20"/>
      <c r="N602" s="20"/>
      <c r="O602" s="16"/>
      <c r="P602" s="16"/>
      <c r="Q602" s="16"/>
      <c r="R602" s="16"/>
      <c r="S602" s="16"/>
      <c r="T602" s="16"/>
      <c r="U602" s="16"/>
      <c r="V602" s="16"/>
      <c r="W602" s="16"/>
      <c r="X602" s="16"/>
      <c r="Y602" s="16"/>
      <c r="Z602" s="16"/>
      <c r="AA602" s="16"/>
      <c r="AB602" s="16"/>
      <c r="AC602" s="16"/>
      <c r="AD602" s="16"/>
      <c r="AE602" s="16"/>
      <c r="AF602" s="16"/>
      <c r="AG602" s="16"/>
      <c r="AH602" s="16"/>
      <c r="AI602" s="16"/>
      <c r="AJ602" s="16"/>
      <c r="AK602" s="16"/>
      <c r="AL602" s="16"/>
      <c r="AM602" s="16"/>
      <c r="AN602" s="16"/>
      <c r="AO602" s="16"/>
      <c r="AP602" s="16"/>
      <c r="AQ602" s="16"/>
      <c r="AR602" s="16"/>
      <c r="AS602" s="16"/>
      <c r="AT602" s="16"/>
      <c r="AU602" s="16"/>
      <c r="AV602" s="16"/>
      <c r="AW602" s="16"/>
      <c r="AX602" s="16"/>
      <c r="AY602" s="16"/>
    </row>
    <row r="603">
      <c r="A603" s="16"/>
      <c r="B603" s="16"/>
      <c r="C603" s="16"/>
      <c r="D603" s="16"/>
      <c r="E603" s="16"/>
      <c r="F603" s="16"/>
      <c r="G603" s="20"/>
      <c r="H603" s="16"/>
      <c r="I603" s="16"/>
      <c r="J603" s="16"/>
      <c r="K603" s="16"/>
      <c r="L603" s="16"/>
      <c r="M603" s="20"/>
      <c r="N603" s="20"/>
      <c r="O603" s="16"/>
      <c r="P603" s="16"/>
      <c r="Q603" s="16"/>
      <c r="R603" s="16"/>
      <c r="S603" s="16"/>
      <c r="T603" s="16"/>
      <c r="U603" s="16"/>
      <c r="V603" s="16"/>
      <c r="W603" s="16"/>
      <c r="X603" s="16"/>
      <c r="Y603" s="16"/>
      <c r="Z603" s="16"/>
      <c r="AA603" s="16"/>
      <c r="AB603" s="16"/>
      <c r="AC603" s="16"/>
      <c r="AD603" s="16"/>
      <c r="AE603" s="16"/>
      <c r="AF603" s="16"/>
      <c r="AG603" s="16"/>
      <c r="AH603" s="16"/>
      <c r="AI603" s="16"/>
      <c r="AJ603" s="16"/>
      <c r="AK603" s="16"/>
      <c r="AL603" s="16"/>
      <c r="AM603" s="16"/>
      <c r="AN603" s="16"/>
      <c r="AO603" s="16"/>
      <c r="AP603" s="16"/>
      <c r="AQ603" s="16"/>
      <c r="AR603" s="16"/>
      <c r="AS603" s="16"/>
      <c r="AT603" s="16"/>
      <c r="AU603" s="16"/>
      <c r="AV603" s="16"/>
      <c r="AW603" s="16"/>
      <c r="AX603" s="16"/>
      <c r="AY603" s="16"/>
    </row>
    <row r="604">
      <c r="A604" s="16"/>
      <c r="B604" s="16"/>
      <c r="C604" s="16"/>
      <c r="D604" s="16"/>
      <c r="E604" s="16"/>
      <c r="F604" s="16"/>
      <c r="G604" s="20"/>
      <c r="H604" s="16"/>
      <c r="I604" s="16"/>
      <c r="J604" s="16"/>
      <c r="K604" s="16"/>
      <c r="L604" s="16"/>
      <c r="M604" s="20"/>
      <c r="N604" s="20"/>
      <c r="O604" s="16"/>
      <c r="P604" s="16"/>
      <c r="Q604" s="16"/>
      <c r="R604" s="16"/>
      <c r="S604" s="16"/>
      <c r="T604" s="16"/>
      <c r="U604" s="16"/>
      <c r="V604" s="16"/>
      <c r="W604" s="16"/>
      <c r="X604" s="16"/>
      <c r="Y604" s="16"/>
      <c r="Z604" s="16"/>
      <c r="AA604" s="16"/>
      <c r="AB604" s="16"/>
      <c r="AC604" s="16"/>
      <c r="AD604" s="16"/>
      <c r="AE604" s="16"/>
      <c r="AF604" s="16"/>
      <c r="AG604" s="16"/>
      <c r="AH604" s="16"/>
      <c r="AI604" s="16"/>
      <c r="AJ604" s="16"/>
      <c r="AK604" s="16"/>
      <c r="AL604" s="16"/>
      <c r="AM604" s="16"/>
      <c r="AN604" s="16"/>
      <c r="AO604" s="16"/>
      <c r="AP604" s="16"/>
      <c r="AQ604" s="16"/>
      <c r="AR604" s="16"/>
      <c r="AS604" s="16"/>
      <c r="AT604" s="16"/>
      <c r="AU604" s="16"/>
      <c r="AV604" s="16"/>
      <c r="AW604" s="16"/>
      <c r="AX604" s="16"/>
      <c r="AY604" s="16"/>
    </row>
    <row r="605">
      <c r="A605" s="16"/>
      <c r="B605" s="16"/>
      <c r="C605" s="16"/>
      <c r="D605" s="16"/>
      <c r="E605" s="16"/>
      <c r="F605" s="16"/>
      <c r="G605" s="20"/>
      <c r="H605" s="16"/>
      <c r="I605" s="16"/>
      <c r="J605" s="16"/>
      <c r="K605" s="16"/>
      <c r="L605" s="16"/>
      <c r="M605" s="20"/>
      <c r="N605" s="20"/>
      <c r="O605" s="16"/>
      <c r="P605" s="16"/>
      <c r="Q605" s="16"/>
      <c r="R605" s="16"/>
      <c r="S605" s="16"/>
      <c r="T605" s="16"/>
      <c r="U605" s="16"/>
      <c r="V605" s="16"/>
      <c r="W605" s="16"/>
      <c r="X605" s="16"/>
      <c r="Y605" s="16"/>
      <c r="Z605" s="16"/>
      <c r="AA605" s="16"/>
      <c r="AB605" s="16"/>
      <c r="AC605" s="16"/>
      <c r="AD605" s="16"/>
      <c r="AE605" s="16"/>
      <c r="AF605" s="16"/>
      <c r="AG605" s="16"/>
      <c r="AH605" s="16"/>
      <c r="AI605" s="16"/>
      <c r="AJ605" s="16"/>
      <c r="AK605" s="16"/>
      <c r="AL605" s="16"/>
      <c r="AM605" s="16"/>
      <c r="AN605" s="16"/>
      <c r="AO605" s="16"/>
      <c r="AP605" s="16"/>
      <c r="AQ605" s="16"/>
      <c r="AR605" s="16"/>
      <c r="AS605" s="16"/>
      <c r="AT605" s="16"/>
      <c r="AU605" s="16"/>
      <c r="AV605" s="16"/>
      <c r="AW605" s="16"/>
      <c r="AX605" s="16"/>
      <c r="AY605" s="16"/>
    </row>
    <row r="606">
      <c r="A606" s="16"/>
      <c r="B606" s="16"/>
      <c r="C606" s="16"/>
      <c r="D606" s="16"/>
      <c r="E606" s="16"/>
      <c r="F606" s="16"/>
      <c r="G606" s="20"/>
      <c r="H606" s="16"/>
      <c r="I606" s="16"/>
      <c r="J606" s="16"/>
      <c r="K606" s="16"/>
      <c r="L606" s="16"/>
      <c r="M606" s="20"/>
      <c r="N606" s="20"/>
      <c r="O606" s="16"/>
      <c r="P606" s="16"/>
      <c r="Q606" s="16"/>
      <c r="R606" s="16"/>
      <c r="S606" s="16"/>
      <c r="T606" s="16"/>
      <c r="U606" s="16"/>
      <c r="V606" s="16"/>
      <c r="W606" s="16"/>
      <c r="X606" s="16"/>
      <c r="Y606" s="16"/>
      <c r="Z606" s="16"/>
      <c r="AA606" s="16"/>
      <c r="AB606" s="16"/>
      <c r="AC606" s="16"/>
      <c r="AD606" s="16"/>
      <c r="AE606" s="16"/>
      <c r="AF606" s="16"/>
      <c r="AG606" s="16"/>
      <c r="AH606" s="16"/>
      <c r="AI606" s="16"/>
      <c r="AJ606" s="16"/>
      <c r="AK606" s="16"/>
      <c r="AL606" s="16"/>
      <c r="AM606" s="16"/>
      <c r="AN606" s="16"/>
      <c r="AO606" s="16"/>
      <c r="AP606" s="16"/>
      <c r="AQ606" s="16"/>
      <c r="AR606" s="16"/>
      <c r="AS606" s="16"/>
      <c r="AT606" s="16"/>
      <c r="AU606" s="16"/>
      <c r="AV606" s="16"/>
      <c r="AW606" s="16"/>
      <c r="AX606" s="16"/>
      <c r="AY606" s="16"/>
    </row>
    <row r="607">
      <c r="A607" s="16"/>
      <c r="B607" s="16"/>
      <c r="C607" s="16"/>
      <c r="D607" s="16"/>
      <c r="E607" s="16"/>
      <c r="F607" s="16"/>
      <c r="G607" s="20"/>
      <c r="H607" s="16"/>
      <c r="I607" s="16"/>
      <c r="J607" s="16"/>
      <c r="K607" s="16"/>
      <c r="L607" s="16"/>
      <c r="M607" s="20"/>
      <c r="N607" s="20"/>
      <c r="O607" s="16"/>
      <c r="P607" s="16"/>
      <c r="Q607" s="16"/>
      <c r="R607" s="16"/>
      <c r="S607" s="16"/>
      <c r="T607" s="16"/>
      <c r="U607" s="16"/>
      <c r="V607" s="16"/>
      <c r="W607" s="16"/>
      <c r="X607" s="16"/>
      <c r="Y607" s="16"/>
      <c r="Z607" s="16"/>
      <c r="AA607" s="16"/>
      <c r="AB607" s="16"/>
      <c r="AC607" s="16"/>
      <c r="AD607" s="16"/>
      <c r="AE607" s="16"/>
      <c r="AF607" s="16"/>
      <c r="AG607" s="16"/>
      <c r="AH607" s="16"/>
      <c r="AI607" s="16"/>
      <c r="AJ607" s="16"/>
      <c r="AK607" s="16"/>
      <c r="AL607" s="16"/>
      <c r="AM607" s="16"/>
      <c r="AN607" s="16"/>
      <c r="AO607" s="16"/>
      <c r="AP607" s="16"/>
      <c r="AQ607" s="16"/>
      <c r="AR607" s="16"/>
      <c r="AS607" s="16"/>
      <c r="AT607" s="16"/>
      <c r="AU607" s="16"/>
      <c r="AV607" s="16"/>
      <c r="AW607" s="16"/>
      <c r="AX607" s="16"/>
      <c r="AY607" s="16"/>
    </row>
    <row r="608">
      <c r="A608" s="16"/>
      <c r="B608" s="16"/>
      <c r="C608" s="16"/>
      <c r="D608" s="16"/>
      <c r="E608" s="16"/>
      <c r="F608" s="16"/>
      <c r="G608" s="20"/>
      <c r="H608" s="16"/>
      <c r="I608" s="16"/>
      <c r="J608" s="16"/>
      <c r="K608" s="16"/>
      <c r="L608" s="16"/>
      <c r="M608" s="20"/>
      <c r="N608" s="20"/>
      <c r="O608" s="16"/>
      <c r="P608" s="16"/>
      <c r="Q608" s="16"/>
      <c r="R608" s="16"/>
      <c r="S608" s="16"/>
      <c r="T608" s="16"/>
      <c r="U608" s="16"/>
      <c r="V608" s="16"/>
      <c r="W608" s="16"/>
      <c r="X608" s="16"/>
      <c r="Y608" s="16"/>
      <c r="Z608" s="16"/>
      <c r="AA608" s="16"/>
      <c r="AB608" s="16"/>
      <c r="AC608" s="16"/>
      <c r="AD608" s="16"/>
      <c r="AE608" s="16"/>
      <c r="AF608" s="16"/>
      <c r="AG608" s="16"/>
      <c r="AH608" s="16"/>
      <c r="AI608" s="16"/>
      <c r="AJ608" s="16"/>
      <c r="AK608" s="16"/>
      <c r="AL608" s="16"/>
      <c r="AM608" s="16"/>
      <c r="AN608" s="16"/>
      <c r="AO608" s="16"/>
      <c r="AP608" s="16"/>
      <c r="AQ608" s="16"/>
      <c r="AR608" s="16"/>
      <c r="AS608" s="16"/>
      <c r="AT608" s="16"/>
      <c r="AU608" s="16"/>
      <c r="AV608" s="16"/>
      <c r="AW608" s="16"/>
      <c r="AX608" s="16"/>
      <c r="AY608" s="16"/>
    </row>
    <row r="609">
      <c r="A609" s="16"/>
      <c r="B609" s="16"/>
      <c r="C609" s="16"/>
      <c r="D609" s="16"/>
      <c r="E609" s="16"/>
      <c r="F609" s="16"/>
      <c r="G609" s="20"/>
      <c r="H609" s="16"/>
      <c r="I609" s="16"/>
      <c r="J609" s="16"/>
      <c r="K609" s="16"/>
      <c r="L609" s="16"/>
      <c r="M609" s="20"/>
      <c r="N609" s="20"/>
      <c r="O609" s="16"/>
      <c r="P609" s="16"/>
      <c r="Q609" s="16"/>
      <c r="R609" s="16"/>
      <c r="S609" s="16"/>
      <c r="T609" s="16"/>
      <c r="U609" s="16"/>
      <c r="V609" s="16"/>
      <c r="W609" s="16"/>
      <c r="X609" s="16"/>
      <c r="Y609" s="16"/>
      <c r="Z609" s="16"/>
      <c r="AA609" s="16"/>
      <c r="AB609" s="16"/>
      <c r="AC609" s="16"/>
      <c r="AD609" s="16"/>
      <c r="AE609" s="16"/>
      <c r="AF609" s="16"/>
      <c r="AG609" s="16"/>
      <c r="AH609" s="16"/>
      <c r="AI609" s="16"/>
      <c r="AJ609" s="16"/>
      <c r="AK609" s="16"/>
      <c r="AL609" s="16"/>
      <c r="AM609" s="16"/>
      <c r="AN609" s="16"/>
      <c r="AO609" s="16"/>
      <c r="AP609" s="16"/>
      <c r="AQ609" s="16"/>
      <c r="AR609" s="16"/>
      <c r="AS609" s="16"/>
      <c r="AT609" s="16"/>
      <c r="AU609" s="16"/>
      <c r="AV609" s="16"/>
      <c r="AW609" s="16"/>
      <c r="AX609" s="16"/>
      <c r="AY609" s="16"/>
    </row>
    <row r="610">
      <c r="A610" s="16"/>
      <c r="B610" s="16"/>
      <c r="C610" s="16"/>
      <c r="D610" s="16"/>
      <c r="E610" s="16"/>
      <c r="F610" s="16"/>
      <c r="G610" s="20"/>
      <c r="H610" s="16"/>
      <c r="I610" s="16"/>
      <c r="J610" s="16"/>
      <c r="K610" s="16"/>
      <c r="L610" s="16"/>
      <c r="M610" s="20"/>
      <c r="N610" s="20"/>
      <c r="O610" s="16"/>
      <c r="P610" s="16"/>
      <c r="Q610" s="16"/>
      <c r="R610" s="16"/>
      <c r="S610" s="16"/>
      <c r="T610" s="16"/>
      <c r="U610" s="16"/>
      <c r="V610" s="16"/>
      <c r="W610" s="16"/>
      <c r="X610" s="16"/>
      <c r="Y610" s="16"/>
      <c r="Z610" s="16"/>
      <c r="AA610" s="16"/>
      <c r="AB610" s="16"/>
      <c r="AC610" s="16"/>
      <c r="AD610" s="16"/>
      <c r="AE610" s="16"/>
      <c r="AF610" s="16"/>
      <c r="AG610" s="16"/>
      <c r="AH610" s="16"/>
      <c r="AI610" s="16"/>
      <c r="AJ610" s="16"/>
      <c r="AK610" s="16"/>
      <c r="AL610" s="16"/>
      <c r="AM610" s="16"/>
      <c r="AN610" s="16"/>
      <c r="AO610" s="16"/>
      <c r="AP610" s="16"/>
      <c r="AQ610" s="16"/>
      <c r="AR610" s="16"/>
      <c r="AS610" s="16"/>
      <c r="AT610" s="16"/>
      <c r="AU610" s="16"/>
      <c r="AV610" s="16"/>
      <c r="AW610" s="16"/>
      <c r="AX610" s="16"/>
      <c r="AY610" s="16"/>
    </row>
    <row r="611">
      <c r="A611" s="16"/>
      <c r="B611" s="16"/>
      <c r="C611" s="16"/>
      <c r="D611" s="16"/>
      <c r="E611" s="16"/>
      <c r="F611" s="16"/>
      <c r="G611" s="20"/>
      <c r="H611" s="16"/>
      <c r="I611" s="16"/>
      <c r="J611" s="16"/>
      <c r="K611" s="16"/>
      <c r="L611" s="16"/>
      <c r="M611" s="20"/>
      <c r="N611" s="20"/>
      <c r="O611" s="16"/>
      <c r="P611" s="16"/>
      <c r="Q611" s="16"/>
      <c r="R611" s="16"/>
      <c r="S611" s="16"/>
      <c r="T611" s="16"/>
      <c r="U611" s="16"/>
      <c r="V611" s="16"/>
      <c r="W611" s="16"/>
      <c r="X611" s="16"/>
      <c r="Y611" s="16"/>
      <c r="Z611" s="16"/>
      <c r="AA611" s="16"/>
      <c r="AB611" s="16"/>
      <c r="AC611" s="16"/>
      <c r="AD611" s="16"/>
      <c r="AE611" s="16"/>
      <c r="AF611" s="16"/>
      <c r="AG611" s="16"/>
      <c r="AH611" s="16"/>
      <c r="AI611" s="16"/>
      <c r="AJ611" s="16"/>
      <c r="AK611" s="16"/>
      <c r="AL611" s="16"/>
      <c r="AM611" s="16"/>
      <c r="AN611" s="16"/>
      <c r="AO611" s="16"/>
      <c r="AP611" s="16"/>
      <c r="AQ611" s="16"/>
      <c r="AR611" s="16"/>
      <c r="AS611" s="16"/>
      <c r="AT611" s="16"/>
      <c r="AU611" s="16"/>
      <c r="AV611" s="16"/>
      <c r="AW611" s="16"/>
      <c r="AX611" s="16"/>
      <c r="AY611" s="16"/>
    </row>
    <row r="612">
      <c r="A612" s="16"/>
      <c r="B612" s="16"/>
      <c r="C612" s="16"/>
      <c r="D612" s="16"/>
      <c r="E612" s="16"/>
      <c r="F612" s="16"/>
      <c r="G612" s="20"/>
      <c r="H612" s="16"/>
      <c r="I612" s="16"/>
      <c r="J612" s="16"/>
      <c r="K612" s="16"/>
      <c r="L612" s="16"/>
      <c r="M612" s="20"/>
      <c r="N612" s="20"/>
      <c r="O612" s="16"/>
      <c r="P612" s="16"/>
      <c r="Q612" s="16"/>
      <c r="R612" s="16"/>
      <c r="S612" s="16"/>
      <c r="T612" s="16"/>
      <c r="U612" s="16"/>
      <c r="V612" s="16"/>
      <c r="W612" s="16"/>
      <c r="X612" s="16"/>
      <c r="Y612" s="16"/>
      <c r="Z612" s="16"/>
      <c r="AA612" s="16"/>
      <c r="AB612" s="16"/>
      <c r="AC612" s="16"/>
      <c r="AD612" s="16"/>
      <c r="AE612" s="16"/>
      <c r="AF612" s="16"/>
      <c r="AG612" s="16"/>
      <c r="AH612" s="16"/>
      <c r="AI612" s="16"/>
      <c r="AJ612" s="16"/>
      <c r="AK612" s="16"/>
      <c r="AL612" s="16"/>
      <c r="AM612" s="16"/>
      <c r="AN612" s="16"/>
      <c r="AO612" s="16"/>
      <c r="AP612" s="16"/>
      <c r="AQ612" s="16"/>
      <c r="AR612" s="16"/>
      <c r="AS612" s="16"/>
      <c r="AT612" s="16"/>
      <c r="AU612" s="16"/>
      <c r="AV612" s="16"/>
      <c r="AW612" s="16"/>
      <c r="AX612" s="16"/>
      <c r="AY612" s="16"/>
    </row>
    <row r="613">
      <c r="A613" s="16"/>
      <c r="B613" s="16"/>
      <c r="C613" s="16"/>
      <c r="D613" s="16"/>
      <c r="E613" s="16"/>
      <c r="F613" s="16"/>
      <c r="G613" s="20"/>
      <c r="H613" s="16"/>
      <c r="I613" s="16"/>
      <c r="J613" s="16"/>
      <c r="K613" s="16"/>
      <c r="L613" s="16"/>
      <c r="M613" s="20"/>
      <c r="N613" s="20"/>
      <c r="O613" s="16"/>
      <c r="P613" s="16"/>
      <c r="Q613" s="16"/>
      <c r="R613" s="16"/>
      <c r="S613" s="16"/>
      <c r="T613" s="16"/>
      <c r="U613" s="16"/>
      <c r="V613" s="16"/>
      <c r="W613" s="16"/>
      <c r="X613" s="16"/>
      <c r="Y613" s="16"/>
      <c r="Z613" s="16"/>
      <c r="AA613" s="16"/>
      <c r="AB613" s="16"/>
      <c r="AC613" s="16"/>
      <c r="AD613" s="16"/>
      <c r="AE613" s="16"/>
      <c r="AF613" s="16"/>
      <c r="AG613" s="16"/>
      <c r="AH613" s="16"/>
      <c r="AI613" s="16"/>
      <c r="AJ613" s="16"/>
      <c r="AK613" s="16"/>
      <c r="AL613" s="16"/>
      <c r="AM613" s="16"/>
      <c r="AN613" s="16"/>
      <c r="AO613" s="16"/>
      <c r="AP613" s="16"/>
      <c r="AQ613" s="16"/>
      <c r="AR613" s="16"/>
      <c r="AS613" s="16"/>
      <c r="AT613" s="16"/>
      <c r="AU613" s="16"/>
      <c r="AV613" s="16"/>
      <c r="AW613" s="16"/>
      <c r="AX613" s="16"/>
      <c r="AY613" s="16"/>
    </row>
    <row r="614">
      <c r="A614" s="16"/>
      <c r="B614" s="16"/>
      <c r="C614" s="16"/>
      <c r="D614" s="16"/>
      <c r="E614" s="16"/>
      <c r="F614" s="16"/>
      <c r="G614" s="20"/>
      <c r="H614" s="16"/>
      <c r="I614" s="16"/>
      <c r="J614" s="16"/>
      <c r="K614" s="16"/>
      <c r="L614" s="16"/>
      <c r="M614" s="20"/>
      <c r="N614" s="20"/>
      <c r="O614" s="16"/>
      <c r="P614" s="16"/>
      <c r="Q614" s="16"/>
      <c r="R614" s="16"/>
      <c r="S614" s="16"/>
      <c r="T614" s="16"/>
      <c r="U614" s="16"/>
      <c r="V614" s="16"/>
      <c r="W614" s="16"/>
      <c r="X614" s="16"/>
      <c r="Y614" s="16"/>
      <c r="Z614" s="16"/>
      <c r="AA614" s="16"/>
      <c r="AB614" s="16"/>
      <c r="AC614" s="16"/>
      <c r="AD614" s="16"/>
      <c r="AE614" s="16"/>
      <c r="AF614" s="16"/>
      <c r="AG614" s="16"/>
      <c r="AH614" s="16"/>
      <c r="AI614" s="16"/>
      <c r="AJ614" s="16"/>
      <c r="AK614" s="16"/>
      <c r="AL614" s="16"/>
      <c r="AM614" s="16"/>
      <c r="AN614" s="16"/>
      <c r="AO614" s="16"/>
      <c r="AP614" s="16"/>
      <c r="AQ614" s="16"/>
      <c r="AR614" s="16"/>
      <c r="AS614" s="16"/>
      <c r="AT614" s="16"/>
      <c r="AU614" s="16"/>
      <c r="AV614" s="16"/>
      <c r="AW614" s="16"/>
      <c r="AX614" s="16"/>
      <c r="AY614" s="16"/>
    </row>
    <row r="615">
      <c r="A615" s="16"/>
      <c r="B615" s="16"/>
      <c r="C615" s="16"/>
      <c r="D615" s="16"/>
      <c r="E615" s="16"/>
      <c r="F615" s="16"/>
      <c r="G615" s="20"/>
      <c r="H615" s="16"/>
      <c r="I615" s="16"/>
      <c r="J615" s="16"/>
      <c r="K615" s="16"/>
      <c r="L615" s="16"/>
      <c r="M615" s="20"/>
      <c r="N615" s="20"/>
      <c r="O615" s="16"/>
      <c r="P615" s="16"/>
      <c r="Q615" s="16"/>
      <c r="R615" s="16"/>
      <c r="S615" s="16"/>
      <c r="T615" s="16"/>
      <c r="U615" s="16"/>
      <c r="V615" s="16"/>
      <c r="W615" s="16"/>
      <c r="X615" s="16"/>
      <c r="Y615" s="16"/>
      <c r="Z615" s="16"/>
      <c r="AA615" s="16"/>
      <c r="AB615" s="16"/>
      <c r="AC615" s="16"/>
      <c r="AD615" s="16"/>
      <c r="AE615" s="16"/>
      <c r="AF615" s="16"/>
      <c r="AG615" s="16"/>
      <c r="AH615" s="16"/>
      <c r="AI615" s="16"/>
      <c r="AJ615" s="16"/>
      <c r="AK615" s="16"/>
      <c r="AL615" s="16"/>
      <c r="AM615" s="16"/>
      <c r="AN615" s="16"/>
      <c r="AO615" s="16"/>
      <c r="AP615" s="16"/>
      <c r="AQ615" s="16"/>
      <c r="AR615" s="16"/>
      <c r="AS615" s="16"/>
      <c r="AT615" s="16"/>
      <c r="AU615" s="16"/>
      <c r="AV615" s="16"/>
      <c r="AW615" s="16"/>
      <c r="AX615" s="16"/>
      <c r="AY615" s="16"/>
    </row>
    <row r="616">
      <c r="A616" s="16"/>
      <c r="B616" s="16"/>
      <c r="C616" s="16"/>
      <c r="D616" s="16"/>
      <c r="E616" s="16"/>
      <c r="F616" s="16"/>
      <c r="G616" s="20"/>
      <c r="H616" s="16"/>
      <c r="I616" s="16"/>
      <c r="J616" s="16"/>
      <c r="K616" s="16"/>
      <c r="L616" s="16"/>
      <c r="M616" s="20"/>
      <c r="N616" s="20"/>
      <c r="O616" s="16"/>
      <c r="P616" s="16"/>
      <c r="Q616" s="16"/>
      <c r="R616" s="16"/>
      <c r="S616" s="16"/>
      <c r="T616" s="16"/>
      <c r="U616" s="16"/>
      <c r="V616" s="16"/>
      <c r="W616" s="16"/>
      <c r="X616" s="16"/>
      <c r="Y616" s="16"/>
      <c r="Z616" s="16"/>
      <c r="AA616" s="16"/>
      <c r="AB616" s="16"/>
      <c r="AC616" s="16"/>
      <c r="AD616" s="16"/>
      <c r="AE616" s="16"/>
      <c r="AF616" s="16"/>
      <c r="AG616" s="16"/>
      <c r="AH616" s="16"/>
      <c r="AI616" s="16"/>
      <c r="AJ616" s="16"/>
      <c r="AK616" s="16"/>
      <c r="AL616" s="16"/>
      <c r="AM616" s="16"/>
      <c r="AN616" s="16"/>
      <c r="AO616" s="16"/>
      <c r="AP616" s="16"/>
      <c r="AQ616" s="16"/>
      <c r="AR616" s="16"/>
      <c r="AS616" s="16"/>
      <c r="AT616" s="16"/>
      <c r="AU616" s="16"/>
      <c r="AV616" s="16"/>
      <c r="AW616" s="16"/>
      <c r="AX616" s="16"/>
      <c r="AY616" s="16"/>
    </row>
    <row r="617">
      <c r="A617" s="16"/>
      <c r="B617" s="16"/>
      <c r="C617" s="16"/>
      <c r="D617" s="16"/>
      <c r="E617" s="16"/>
      <c r="F617" s="16"/>
      <c r="G617" s="20"/>
      <c r="H617" s="16"/>
      <c r="I617" s="16"/>
      <c r="J617" s="16"/>
      <c r="K617" s="16"/>
      <c r="L617" s="16"/>
      <c r="M617" s="20"/>
      <c r="N617" s="20"/>
      <c r="O617" s="16"/>
      <c r="P617" s="16"/>
      <c r="Q617" s="16"/>
      <c r="R617" s="16"/>
      <c r="S617" s="16"/>
      <c r="T617" s="16"/>
      <c r="U617" s="16"/>
      <c r="V617" s="16"/>
      <c r="W617" s="16"/>
      <c r="X617" s="16"/>
      <c r="Y617" s="16"/>
      <c r="Z617" s="16"/>
      <c r="AA617" s="16"/>
      <c r="AB617" s="16"/>
      <c r="AC617" s="16"/>
      <c r="AD617" s="16"/>
      <c r="AE617" s="16"/>
      <c r="AF617" s="16"/>
      <c r="AG617" s="16"/>
      <c r="AH617" s="16"/>
      <c r="AI617" s="16"/>
      <c r="AJ617" s="16"/>
      <c r="AK617" s="16"/>
      <c r="AL617" s="16"/>
      <c r="AM617" s="16"/>
      <c r="AN617" s="16"/>
      <c r="AO617" s="16"/>
      <c r="AP617" s="16"/>
      <c r="AQ617" s="16"/>
      <c r="AR617" s="16"/>
      <c r="AS617" s="16"/>
      <c r="AT617" s="16"/>
      <c r="AU617" s="16"/>
      <c r="AV617" s="16"/>
      <c r="AW617" s="16"/>
      <c r="AX617" s="16"/>
      <c r="AY617" s="16"/>
    </row>
    <row r="618">
      <c r="A618" s="16"/>
      <c r="B618" s="16"/>
      <c r="C618" s="16"/>
      <c r="D618" s="16"/>
      <c r="E618" s="16"/>
      <c r="F618" s="16"/>
      <c r="G618" s="20"/>
      <c r="H618" s="16"/>
      <c r="I618" s="16"/>
      <c r="J618" s="16"/>
      <c r="K618" s="16"/>
      <c r="L618" s="16"/>
      <c r="M618" s="20"/>
      <c r="N618" s="20"/>
      <c r="O618" s="16"/>
      <c r="P618" s="16"/>
      <c r="Q618" s="16"/>
      <c r="R618" s="16"/>
      <c r="S618" s="16"/>
      <c r="T618" s="16"/>
      <c r="U618" s="16"/>
      <c r="V618" s="16"/>
      <c r="W618" s="16"/>
      <c r="X618" s="16"/>
      <c r="Y618" s="16"/>
      <c r="Z618" s="16"/>
      <c r="AA618" s="16"/>
      <c r="AB618" s="16"/>
      <c r="AC618" s="16"/>
      <c r="AD618" s="16"/>
      <c r="AE618" s="16"/>
      <c r="AF618" s="16"/>
      <c r="AG618" s="16"/>
      <c r="AH618" s="16"/>
      <c r="AI618" s="16"/>
      <c r="AJ618" s="16"/>
      <c r="AK618" s="16"/>
      <c r="AL618" s="16"/>
      <c r="AM618" s="16"/>
      <c r="AN618" s="16"/>
      <c r="AO618" s="16"/>
      <c r="AP618" s="16"/>
      <c r="AQ618" s="16"/>
      <c r="AR618" s="16"/>
      <c r="AS618" s="16"/>
      <c r="AT618" s="16"/>
      <c r="AU618" s="16"/>
      <c r="AV618" s="16"/>
      <c r="AW618" s="16"/>
      <c r="AX618" s="16"/>
      <c r="AY618" s="16"/>
    </row>
    <row r="619">
      <c r="A619" s="16"/>
      <c r="B619" s="16"/>
      <c r="C619" s="16"/>
      <c r="D619" s="16"/>
      <c r="E619" s="16"/>
      <c r="F619" s="16"/>
      <c r="G619" s="20"/>
      <c r="H619" s="16"/>
      <c r="I619" s="16"/>
      <c r="J619" s="16"/>
      <c r="K619" s="16"/>
      <c r="L619" s="16"/>
      <c r="M619" s="20"/>
      <c r="N619" s="20"/>
      <c r="O619" s="16"/>
      <c r="P619" s="16"/>
      <c r="Q619" s="16"/>
      <c r="R619" s="16"/>
      <c r="S619" s="16"/>
      <c r="T619" s="16"/>
      <c r="U619" s="16"/>
      <c r="V619" s="16"/>
      <c r="W619" s="16"/>
      <c r="X619" s="16"/>
      <c r="Y619" s="16"/>
      <c r="Z619" s="16"/>
      <c r="AA619" s="16"/>
      <c r="AB619" s="16"/>
      <c r="AC619" s="16"/>
      <c r="AD619" s="16"/>
      <c r="AE619" s="16"/>
      <c r="AF619" s="16"/>
      <c r="AG619" s="16"/>
      <c r="AH619" s="16"/>
      <c r="AI619" s="16"/>
      <c r="AJ619" s="16"/>
      <c r="AK619" s="16"/>
      <c r="AL619" s="16"/>
      <c r="AM619" s="16"/>
      <c r="AN619" s="16"/>
      <c r="AO619" s="16"/>
      <c r="AP619" s="16"/>
      <c r="AQ619" s="16"/>
      <c r="AR619" s="16"/>
      <c r="AS619" s="16"/>
      <c r="AT619" s="16"/>
      <c r="AU619" s="16"/>
      <c r="AV619" s="16"/>
      <c r="AW619" s="16"/>
      <c r="AX619" s="16"/>
      <c r="AY619" s="16"/>
    </row>
    <row r="620">
      <c r="A620" s="16"/>
      <c r="B620" s="16"/>
      <c r="C620" s="16"/>
      <c r="D620" s="16"/>
      <c r="E620" s="16"/>
      <c r="F620" s="16"/>
      <c r="G620" s="20"/>
      <c r="H620" s="16"/>
      <c r="I620" s="16"/>
      <c r="J620" s="16"/>
      <c r="K620" s="16"/>
      <c r="L620" s="16"/>
      <c r="M620" s="20"/>
      <c r="N620" s="20"/>
      <c r="O620" s="16"/>
      <c r="P620" s="16"/>
      <c r="Q620" s="16"/>
      <c r="R620" s="16"/>
      <c r="S620" s="16"/>
      <c r="T620" s="16"/>
      <c r="U620" s="16"/>
      <c r="V620" s="16"/>
      <c r="W620" s="16"/>
      <c r="X620" s="16"/>
      <c r="Y620" s="16"/>
      <c r="Z620" s="16"/>
      <c r="AA620" s="16"/>
      <c r="AB620" s="16"/>
      <c r="AC620" s="16"/>
      <c r="AD620" s="16"/>
      <c r="AE620" s="16"/>
      <c r="AF620" s="16"/>
      <c r="AG620" s="16"/>
      <c r="AH620" s="16"/>
      <c r="AI620" s="16"/>
      <c r="AJ620" s="16"/>
      <c r="AK620" s="16"/>
      <c r="AL620" s="16"/>
      <c r="AM620" s="16"/>
      <c r="AN620" s="16"/>
      <c r="AO620" s="16"/>
      <c r="AP620" s="16"/>
      <c r="AQ620" s="16"/>
      <c r="AR620" s="16"/>
      <c r="AS620" s="16"/>
      <c r="AT620" s="16"/>
      <c r="AU620" s="16"/>
      <c r="AV620" s="16"/>
      <c r="AW620" s="16"/>
      <c r="AX620" s="16"/>
      <c r="AY620" s="16"/>
    </row>
    <row r="621">
      <c r="A621" s="16"/>
      <c r="B621" s="16"/>
      <c r="C621" s="16"/>
      <c r="D621" s="16"/>
      <c r="E621" s="16"/>
      <c r="F621" s="16"/>
      <c r="G621" s="20"/>
      <c r="H621" s="16"/>
      <c r="I621" s="16"/>
      <c r="J621" s="16"/>
      <c r="K621" s="16"/>
      <c r="L621" s="16"/>
      <c r="M621" s="20"/>
      <c r="N621" s="20"/>
      <c r="O621" s="16"/>
      <c r="P621" s="16"/>
      <c r="Q621" s="16"/>
      <c r="R621" s="16"/>
      <c r="S621" s="16"/>
      <c r="T621" s="16"/>
      <c r="U621" s="16"/>
      <c r="V621" s="16"/>
      <c r="W621" s="16"/>
      <c r="X621" s="16"/>
      <c r="Y621" s="16"/>
      <c r="Z621" s="16"/>
      <c r="AA621" s="16"/>
      <c r="AB621" s="16"/>
      <c r="AC621" s="16"/>
      <c r="AD621" s="16"/>
      <c r="AE621" s="16"/>
      <c r="AF621" s="16"/>
      <c r="AG621" s="16"/>
      <c r="AH621" s="16"/>
      <c r="AI621" s="16"/>
      <c r="AJ621" s="16"/>
      <c r="AK621" s="16"/>
      <c r="AL621" s="16"/>
      <c r="AM621" s="16"/>
      <c r="AN621" s="16"/>
      <c r="AO621" s="16"/>
      <c r="AP621" s="16"/>
      <c r="AQ621" s="16"/>
      <c r="AR621" s="16"/>
      <c r="AS621" s="16"/>
      <c r="AT621" s="16"/>
      <c r="AU621" s="16"/>
      <c r="AV621" s="16"/>
      <c r="AW621" s="16"/>
      <c r="AX621" s="16"/>
      <c r="AY621" s="16"/>
    </row>
    <row r="622">
      <c r="A622" s="16"/>
      <c r="B622" s="16"/>
      <c r="C622" s="16"/>
      <c r="D622" s="16"/>
      <c r="E622" s="16"/>
      <c r="F622" s="16"/>
      <c r="G622" s="20"/>
      <c r="H622" s="16"/>
      <c r="I622" s="16"/>
      <c r="J622" s="16"/>
      <c r="K622" s="16"/>
      <c r="L622" s="16"/>
      <c r="M622" s="20"/>
      <c r="N622" s="20"/>
      <c r="O622" s="16"/>
      <c r="P622" s="16"/>
      <c r="Q622" s="16"/>
      <c r="R622" s="16"/>
      <c r="S622" s="16"/>
      <c r="T622" s="16"/>
      <c r="U622" s="16"/>
      <c r="V622" s="16"/>
      <c r="W622" s="16"/>
      <c r="X622" s="16"/>
      <c r="Y622" s="16"/>
      <c r="Z622" s="16"/>
      <c r="AA622" s="16"/>
      <c r="AB622" s="16"/>
      <c r="AC622" s="16"/>
      <c r="AD622" s="16"/>
      <c r="AE622" s="16"/>
      <c r="AF622" s="16"/>
      <c r="AG622" s="16"/>
      <c r="AH622" s="16"/>
      <c r="AI622" s="16"/>
      <c r="AJ622" s="16"/>
      <c r="AK622" s="16"/>
      <c r="AL622" s="16"/>
      <c r="AM622" s="16"/>
      <c r="AN622" s="16"/>
      <c r="AO622" s="16"/>
      <c r="AP622" s="16"/>
      <c r="AQ622" s="16"/>
      <c r="AR622" s="16"/>
      <c r="AS622" s="16"/>
      <c r="AT622" s="16"/>
      <c r="AU622" s="16"/>
      <c r="AV622" s="16"/>
      <c r="AW622" s="16"/>
      <c r="AX622" s="16"/>
      <c r="AY622" s="16"/>
    </row>
    <row r="623">
      <c r="A623" s="16"/>
      <c r="B623" s="16"/>
      <c r="C623" s="16"/>
      <c r="D623" s="16"/>
      <c r="E623" s="16"/>
      <c r="F623" s="16"/>
      <c r="G623" s="20"/>
      <c r="H623" s="16"/>
      <c r="I623" s="16"/>
      <c r="J623" s="16"/>
      <c r="K623" s="16"/>
      <c r="L623" s="16"/>
      <c r="M623" s="20"/>
      <c r="N623" s="20"/>
      <c r="O623" s="16"/>
      <c r="P623" s="16"/>
      <c r="Q623" s="16"/>
      <c r="R623" s="16"/>
      <c r="S623" s="16"/>
      <c r="T623" s="16"/>
      <c r="U623" s="16"/>
      <c r="V623" s="16"/>
      <c r="W623" s="16"/>
      <c r="X623" s="16"/>
      <c r="Y623" s="16"/>
      <c r="Z623" s="16"/>
      <c r="AA623" s="16"/>
      <c r="AB623" s="16"/>
      <c r="AC623" s="16"/>
      <c r="AD623" s="16"/>
      <c r="AE623" s="16"/>
      <c r="AF623" s="16"/>
      <c r="AG623" s="16"/>
      <c r="AH623" s="16"/>
      <c r="AI623" s="16"/>
      <c r="AJ623" s="16"/>
      <c r="AK623" s="16"/>
      <c r="AL623" s="16"/>
      <c r="AM623" s="16"/>
      <c r="AN623" s="16"/>
      <c r="AO623" s="16"/>
      <c r="AP623" s="16"/>
      <c r="AQ623" s="16"/>
      <c r="AR623" s="16"/>
      <c r="AS623" s="16"/>
      <c r="AT623" s="16"/>
      <c r="AU623" s="16"/>
      <c r="AV623" s="16"/>
      <c r="AW623" s="16"/>
      <c r="AX623" s="16"/>
      <c r="AY623" s="16"/>
    </row>
    <row r="624">
      <c r="A624" s="16"/>
      <c r="B624" s="16"/>
      <c r="C624" s="16"/>
      <c r="D624" s="16"/>
      <c r="E624" s="16"/>
      <c r="F624" s="16"/>
      <c r="G624" s="20"/>
      <c r="H624" s="16"/>
      <c r="I624" s="16"/>
      <c r="J624" s="16"/>
      <c r="K624" s="16"/>
      <c r="L624" s="16"/>
      <c r="M624" s="20"/>
      <c r="N624" s="20"/>
      <c r="O624" s="16"/>
      <c r="P624" s="16"/>
      <c r="Q624" s="16"/>
      <c r="R624" s="16"/>
      <c r="S624" s="16"/>
      <c r="T624" s="16"/>
      <c r="U624" s="16"/>
      <c r="V624" s="16"/>
      <c r="W624" s="16"/>
      <c r="X624" s="16"/>
      <c r="Y624" s="16"/>
      <c r="Z624" s="16"/>
      <c r="AA624" s="16"/>
      <c r="AB624" s="16"/>
      <c r="AC624" s="16"/>
      <c r="AD624" s="16"/>
      <c r="AE624" s="16"/>
      <c r="AF624" s="16"/>
      <c r="AG624" s="16"/>
      <c r="AH624" s="16"/>
      <c r="AI624" s="16"/>
      <c r="AJ624" s="16"/>
      <c r="AK624" s="16"/>
      <c r="AL624" s="16"/>
      <c r="AM624" s="16"/>
      <c r="AN624" s="16"/>
      <c r="AO624" s="16"/>
      <c r="AP624" s="16"/>
      <c r="AQ624" s="16"/>
      <c r="AR624" s="16"/>
      <c r="AS624" s="16"/>
      <c r="AT624" s="16"/>
      <c r="AU624" s="16"/>
      <c r="AV624" s="16"/>
      <c r="AW624" s="16"/>
      <c r="AX624" s="16"/>
      <c r="AY624" s="16"/>
    </row>
    <row r="625">
      <c r="A625" s="16"/>
      <c r="B625" s="16"/>
      <c r="C625" s="16"/>
      <c r="D625" s="16"/>
      <c r="E625" s="16"/>
      <c r="F625" s="16"/>
      <c r="G625" s="20"/>
      <c r="H625" s="16"/>
      <c r="I625" s="16"/>
      <c r="J625" s="16"/>
      <c r="K625" s="16"/>
      <c r="L625" s="16"/>
      <c r="M625" s="20"/>
      <c r="N625" s="20"/>
      <c r="O625" s="16"/>
      <c r="P625" s="16"/>
      <c r="Q625" s="16"/>
      <c r="R625" s="16"/>
      <c r="S625" s="16"/>
      <c r="T625" s="16"/>
      <c r="U625" s="16"/>
      <c r="V625" s="16"/>
      <c r="W625" s="16"/>
      <c r="X625" s="16"/>
      <c r="Y625" s="16"/>
      <c r="Z625" s="16"/>
      <c r="AA625" s="16"/>
      <c r="AB625" s="16"/>
      <c r="AC625" s="16"/>
      <c r="AD625" s="16"/>
      <c r="AE625" s="16"/>
      <c r="AF625" s="16"/>
      <c r="AG625" s="16"/>
      <c r="AH625" s="16"/>
      <c r="AI625" s="16"/>
      <c r="AJ625" s="16"/>
      <c r="AK625" s="16"/>
      <c r="AL625" s="16"/>
      <c r="AM625" s="16"/>
      <c r="AN625" s="16"/>
      <c r="AO625" s="16"/>
      <c r="AP625" s="16"/>
      <c r="AQ625" s="16"/>
      <c r="AR625" s="16"/>
      <c r="AS625" s="16"/>
      <c r="AT625" s="16"/>
      <c r="AU625" s="16"/>
      <c r="AV625" s="16"/>
      <c r="AW625" s="16"/>
      <c r="AX625" s="16"/>
      <c r="AY625" s="16"/>
    </row>
    <row r="626">
      <c r="A626" s="16"/>
      <c r="B626" s="16"/>
      <c r="C626" s="16"/>
      <c r="D626" s="16"/>
      <c r="E626" s="16"/>
      <c r="F626" s="16"/>
      <c r="G626" s="20"/>
      <c r="H626" s="16"/>
      <c r="I626" s="16"/>
      <c r="J626" s="16"/>
      <c r="K626" s="16"/>
      <c r="L626" s="16"/>
      <c r="M626" s="20"/>
      <c r="N626" s="20"/>
      <c r="O626" s="16"/>
      <c r="P626" s="16"/>
      <c r="Q626" s="16"/>
      <c r="R626" s="16"/>
      <c r="S626" s="16"/>
      <c r="T626" s="16"/>
      <c r="U626" s="16"/>
      <c r="V626" s="16"/>
      <c r="W626" s="16"/>
      <c r="X626" s="16"/>
      <c r="Y626" s="16"/>
      <c r="Z626" s="16"/>
      <c r="AA626" s="16"/>
      <c r="AB626" s="16"/>
      <c r="AC626" s="16"/>
      <c r="AD626" s="16"/>
      <c r="AE626" s="16"/>
      <c r="AF626" s="16"/>
      <c r="AG626" s="16"/>
      <c r="AH626" s="16"/>
      <c r="AI626" s="16"/>
      <c r="AJ626" s="16"/>
      <c r="AK626" s="16"/>
      <c r="AL626" s="16"/>
      <c r="AM626" s="16"/>
      <c r="AN626" s="16"/>
      <c r="AO626" s="16"/>
      <c r="AP626" s="16"/>
      <c r="AQ626" s="16"/>
      <c r="AR626" s="16"/>
      <c r="AS626" s="16"/>
      <c r="AT626" s="16"/>
      <c r="AU626" s="16"/>
      <c r="AV626" s="16"/>
      <c r="AW626" s="16"/>
      <c r="AX626" s="16"/>
      <c r="AY626" s="16"/>
    </row>
    <row r="627">
      <c r="A627" s="16"/>
      <c r="B627" s="16"/>
      <c r="C627" s="16"/>
      <c r="D627" s="16"/>
      <c r="E627" s="16"/>
      <c r="F627" s="16"/>
      <c r="G627" s="20"/>
      <c r="H627" s="16"/>
      <c r="I627" s="16"/>
      <c r="J627" s="16"/>
      <c r="K627" s="16"/>
      <c r="L627" s="16"/>
      <c r="M627" s="20"/>
      <c r="N627" s="20"/>
      <c r="O627" s="16"/>
      <c r="P627" s="16"/>
      <c r="Q627" s="16"/>
      <c r="R627" s="16"/>
      <c r="S627" s="16"/>
      <c r="T627" s="16"/>
      <c r="U627" s="16"/>
      <c r="V627" s="16"/>
      <c r="W627" s="16"/>
      <c r="X627" s="16"/>
      <c r="Y627" s="16"/>
      <c r="Z627" s="16"/>
      <c r="AA627" s="16"/>
      <c r="AB627" s="16"/>
      <c r="AC627" s="16"/>
      <c r="AD627" s="16"/>
      <c r="AE627" s="16"/>
      <c r="AF627" s="16"/>
      <c r="AG627" s="16"/>
      <c r="AH627" s="16"/>
      <c r="AI627" s="16"/>
      <c r="AJ627" s="16"/>
      <c r="AK627" s="16"/>
      <c r="AL627" s="16"/>
      <c r="AM627" s="16"/>
      <c r="AN627" s="16"/>
      <c r="AO627" s="16"/>
      <c r="AP627" s="16"/>
      <c r="AQ627" s="16"/>
      <c r="AR627" s="16"/>
      <c r="AS627" s="16"/>
      <c r="AT627" s="16"/>
      <c r="AU627" s="16"/>
      <c r="AV627" s="16"/>
      <c r="AW627" s="16"/>
      <c r="AX627" s="16"/>
      <c r="AY627" s="16"/>
    </row>
    <row r="628">
      <c r="A628" s="16"/>
      <c r="B628" s="16"/>
      <c r="C628" s="16"/>
      <c r="D628" s="16"/>
      <c r="E628" s="16"/>
      <c r="F628" s="16"/>
      <c r="G628" s="20"/>
      <c r="H628" s="16"/>
      <c r="I628" s="16"/>
      <c r="J628" s="16"/>
      <c r="K628" s="16"/>
      <c r="L628" s="16"/>
      <c r="M628" s="20"/>
      <c r="N628" s="20"/>
      <c r="O628" s="16"/>
      <c r="P628" s="16"/>
      <c r="Q628" s="16"/>
      <c r="R628" s="16"/>
      <c r="S628" s="16"/>
      <c r="T628" s="16"/>
      <c r="U628" s="16"/>
      <c r="V628" s="16"/>
      <c r="W628" s="16"/>
      <c r="X628" s="16"/>
      <c r="Y628" s="16"/>
      <c r="Z628" s="16"/>
      <c r="AA628" s="16"/>
      <c r="AB628" s="16"/>
      <c r="AC628" s="16"/>
      <c r="AD628" s="16"/>
      <c r="AE628" s="16"/>
      <c r="AF628" s="16"/>
      <c r="AG628" s="16"/>
      <c r="AH628" s="16"/>
      <c r="AI628" s="16"/>
      <c r="AJ628" s="16"/>
      <c r="AK628" s="16"/>
      <c r="AL628" s="16"/>
      <c r="AM628" s="16"/>
      <c r="AN628" s="16"/>
      <c r="AO628" s="16"/>
      <c r="AP628" s="16"/>
      <c r="AQ628" s="16"/>
      <c r="AR628" s="16"/>
      <c r="AS628" s="16"/>
      <c r="AT628" s="16"/>
      <c r="AU628" s="16"/>
      <c r="AV628" s="16"/>
      <c r="AW628" s="16"/>
      <c r="AX628" s="16"/>
      <c r="AY628" s="16"/>
    </row>
    <row r="629">
      <c r="A629" s="16"/>
      <c r="B629" s="16"/>
      <c r="C629" s="16"/>
      <c r="D629" s="16"/>
      <c r="E629" s="16"/>
      <c r="F629" s="16"/>
      <c r="G629" s="20"/>
      <c r="H629" s="16"/>
      <c r="I629" s="16"/>
      <c r="J629" s="16"/>
      <c r="K629" s="16"/>
      <c r="L629" s="16"/>
      <c r="M629" s="20"/>
      <c r="N629" s="20"/>
      <c r="O629" s="16"/>
      <c r="P629" s="16"/>
      <c r="Q629" s="16"/>
      <c r="R629" s="16"/>
      <c r="S629" s="16"/>
      <c r="T629" s="16"/>
      <c r="U629" s="16"/>
      <c r="V629" s="16"/>
      <c r="W629" s="16"/>
      <c r="X629" s="16"/>
      <c r="Y629" s="16"/>
      <c r="Z629" s="16"/>
      <c r="AA629" s="16"/>
      <c r="AB629" s="16"/>
      <c r="AC629" s="16"/>
      <c r="AD629" s="16"/>
      <c r="AE629" s="16"/>
      <c r="AF629" s="16"/>
      <c r="AG629" s="16"/>
      <c r="AH629" s="16"/>
      <c r="AI629" s="16"/>
      <c r="AJ629" s="16"/>
      <c r="AK629" s="16"/>
      <c r="AL629" s="16"/>
      <c r="AM629" s="16"/>
      <c r="AN629" s="16"/>
      <c r="AO629" s="16"/>
      <c r="AP629" s="16"/>
      <c r="AQ629" s="16"/>
      <c r="AR629" s="16"/>
      <c r="AS629" s="16"/>
      <c r="AT629" s="16"/>
      <c r="AU629" s="16"/>
      <c r="AV629" s="16"/>
      <c r="AW629" s="16"/>
      <c r="AX629" s="16"/>
      <c r="AY629" s="16"/>
    </row>
    <row r="630">
      <c r="A630" s="16"/>
      <c r="B630" s="16"/>
      <c r="C630" s="16"/>
      <c r="D630" s="16"/>
      <c r="E630" s="16"/>
      <c r="F630" s="16"/>
      <c r="G630" s="20"/>
      <c r="H630" s="16"/>
      <c r="I630" s="16"/>
      <c r="J630" s="16"/>
      <c r="K630" s="16"/>
      <c r="L630" s="16"/>
      <c r="M630" s="20"/>
      <c r="N630" s="20"/>
      <c r="O630" s="16"/>
      <c r="P630" s="16"/>
      <c r="Q630" s="16"/>
      <c r="R630" s="16"/>
      <c r="S630" s="16"/>
      <c r="T630" s="16"/>
      <c r="U630" s="16"/>
      <c r="V630" s="16"/>
      <c r="W630" s="16"/>
      <c r="X630" s="16"/>
      <c r="Y630" s="16"/>
      <c r="Z630" s="16"/>
      <c r="AA630" s="16"/>
      <c r="AB630" s="16"/>
      <c r="AC630" s="16"/>
      <c r="AD630" s="16"/>
      <c r="AE630" s="16"/>
      <c r="AF630" s="16"/>
      <c r="AG630" s="16"/>
      <c r="AH630" s="16"/>
      <c r="AI630" s="16"/>
      <c r="AJ630" s="16"/>
      <c r="AK630" s="16"/>
      <c r="AL630" s="16"/>
      <c r="AM630" s="16"/>
      <c r="AN630" s="16"/>
      <c r="AO630" s="16"/>
      <c r="AP630" s="16"/>
      <c r="AQ630" s="16"/>
      <c r="AR630" s="16"/>
      <c r="AS630" s="16"/>
      <c r="AT630" s="16"/>
      <c r="AU630" s="16"/>
      <c r="AV630" s="16"/>
      <c r="AW630" s="16"/>
      <c r="AX630" s="16"/>
      <c r="AY630" s="16"/>
    </row>
    <row r="631">
      <c r="A631" s="16"/>
      <c r="B631" s="16"/>
      <c r="C631" s="16"/>
      <c r="D631" s="16"/>
      <c r="E631" s="16"/>
      <c r="F631" s="16"/>
      <c r="G631" s="20"/>
      <c r="H631" s="16"/>
      <c r="I631" s="16"/>
      <c r="J631" s="16"/>
      <c r="K631" s="16"/>
      <c r="L631" s="16"/>
      <c r="M631" s="20"/>
      <c r="N631" s="20"/>
      <c r="O631" s="16"/>
      <c r="P631" s="16"/>
      <c r="Q631" s="16"/>
      <c r="R631" s="16"/>
      <c r="S631" s="16"/>
      <c r="T631" s="16"/>
      <c r="U631" s="16"/>
      <c r="V631" s="16"/>
      <c r="W631" s="16"/>
      <c r="X631" s="16"/>
      <c r="Y631" s="16"/>
      <c r="Z631" s="16"/>
      <c r="AA631" s="16"/>
      <c r="AB631" s="16"/>
      <c r="AC631" s="16"/>
      <c r="AD631" s="16"/>
      <c r="AE631" s="16"/>
      <c r="AF631" s="16"/>
      <c r="AG631" s="16"/>
      <c r="AH631" s="16"/>
      <c r="AI631" s="16"/>
      <c r="AJ631" s="16"/>
      <c r="AK631" s="16"/>
      <c r="AL631" s="16"/>
      <c r="AM631" s="16"/>
      <c r="AN631" s="16"/>
      <c r="AO631" s="16"/>
      <c r="AP631" s="16"/>
      <c r="AQ631" s="16"/>
      <c r="AR631" s="16"/>
      <c r="AS631" s="16"/>
      <c r="AT631" s="16"/>
      <c r="AU631" s="16"/>
      <c r="AV631" s="16"/>
      <c r="AW631" s="16"/>
      <c r="AX631" s="16"/>
      <c r="AY631" s="16"/>
    </row>
    <row r="632">
      <c r="A632" s="16"/>
      <c r="B632" s="16"/>
      <c r="C632" s="16"/>
      <c r="D632" s="16"/>
      <c r="E632" s="16"/>
      <c r="F632" s="16"/>
      <c r="G632" s="20"/>
      <c r="H632" s="16"/>
      <c r="I632" s="16"/>
      <c r="J632" s="16"/>
      <c r="K632" s="16"/>
      <c r="L632" s="16"/>
      <c r="M632" s="20"/>
      <c r="N632" s="20"/>
      <c r="O632" s="16"/>
      <c r="P632" s="16"/>
      <c r="Q632" s="16"/>
      <c r="R632" s="16"/>
      <c r="S632" s="16"/>
      <c r="T632" s="16"/>
      <c r="U632" s="16"/>
      <c r="V632" s="16"/>
      <c r="W632" s="16"/>
      <c r="X632" s="16"/>
      <c r="Y632" s="16"/>
      <c r="Z632" s="16"/>
      <c r="AA632" s="16"/>
      <c r="AB632" s="16"/>
      <c r="AC632" s="16"/>
      <c r="AD632" s="16"/>
      <c r="AE632" s="16"/>
      <c r="AF632" s="16"/>
      <c r="AG632" s="16"/>
      <c r="AH632" s="16"/>
      <c r="AI632" s="16"/>
      <c r="AJ632" s="16"/>
      <c r="AK632" s="16"/>
      <c r="AL632" s="16"/>
      <c r="AM632" s="16"/>
      <c r="AN632" s="16"/>
      <c r="AO632" s="16"/>
      <c r="AP632" s="16"/>
      <c r="AQ632" s="16"/>
      <c r="AR632" s="16"/>
      <c r="AS632" s="16"/>
      <c r="AT632" s="16"/>
      <c r="AU632" s="16"/>
      <c r="AV632" s="16"/>
      <c r="AW632" s="16"/>
      <c r="AX632" s="16"/>
      <c r="AY632" s="16"/>
    </row>
    <row r="633">
      <c r="A633" s="16"/>
      <c r="B633" s="16"/>
      <c r="C633" s="16"/>
      <c r="D633" s="16"/>
      <c r="E633" s="16"/>
      <c r="F633" s="16"/>
      <c r="G633" s="20"/>
      <c r="H633" s="16"/>
      <c r="I633" s="16"/>
      <c r="J633" s="16"/>
      <c r="K633" s="16"/>
      <c r="L633" s="16"/>
      <c r="M633" s="20"/>
      <c r="N633" s="20"/>
      <c r="O633" s="16"/>
      <c r="P633" s="16"/>
      <c r="Q633" s="16"/>
      <c r="R633" s="16"/>
      <c r="S633" s="16"/>
      <c r="T633" s="16"/>
      <c r="U633" s="16"/>
      <c r="V633" s="16"/>
      <c r="W633" s="16"/>
      <c r="X633" s="16"/>
      <c r="Y633" s="16"/>
      <c r="Z633" s="16"/>
      <c r="AA633" s="16"/>
      <c r="AB633" s="16"/>
      <c r="AC633" s="16"/>
      <c r="AD633" s="16"/>
      <c r="AE633" s="16"/>
      <c r="AF633" s="16"/>
      <c r="AG633" s="16"/>
      <c r="AH633" s="16"/>
      <c r="AI633" s="16"/>
      <c r="AJ633" s="16"/>
      <c r="AK633" s="16"/>
      <c r="AL633" s="16"/>
      <c r="AM633" s="16"/>
      <c r="AN633" s="16"/>
      <c r="AO633" s="16"/>
      <c r="AP633" s="16"/>
      <c r="AQ633" s="16"/>
      <c r="AR633" s="16"/>
      <c r="AS633" s="16"/>
      <c r="AT633" s="16"/>
      <c r="AU633" s="16"/>
      <c r="AV633" s="16"/>
      <c r="AW633" s="16"/>
      <c r="AX633" s="16"/>
      <c r="AY633" s="16"/>
    </row>
    <row r="634">
      <c r="A634" s="16"/>
      <c r="B634" s="16"/>
      <c r="C634" s="16"/>
      <c r="D634" s="16"/>
      <c r="E634" s="16"/>
      <c r="F634" s="16"/>
      <c r="G634" s="20"/>
      <c r="H634" s="16"/>
      <c r="I634" s="16"/>
      <c r="J634" s="16"/>
      <c r="K634" s="16"/>
      <c r="L634" s="16"/>
      <c r="M634" s="20"/>
      <c r="N634" s="20"/>
      <c r="O634" s="16"/>
      <c r="P634" s="16"/>
      <c r="Q634" s="16"/>
      <c r="R634" s="16"/>
      <c r="S634" s="16"/>
      <c r="T634" s="16"/>
      <c r="U634" s="16"/>
      <c r="V634" s="16"/>
      <c r="W634" s="16"/>
      <c r="X634" s="16"/>
      <c r="Y634" s="16"/>
      <c r="Z634" s="16"/>
      <c r="AA634" s="16"/>
      <c r="AB634" s="16"/>
      <c r="AC634" s="16"/>
      <c r="AD634" s="16"/>
      <c r="AE634" s="16"/>
      <c r="AF634" s="16"/>
      <c r="AG634" s="16"/>
      <c r="AH634" s="16"/>
      <c r="AI634" s="16"/>
      <c r="AJ634" s="16"/>
      <c r="AK634" s="16"/>
      <c r="AL634" s="16"/>
      <c r="AM634" s="16"/>
      <c r="AN634" s="16"/>
      <c r="AO634" s="16"/>
      <c r="AP634" s="16"/>
      <c r="AQ634" s="16"/>
      <c r="AR634" s="16"/>
      <c r="AS634" s="16"/>
      <c r="AT634" s="16"/>
      <c r="AU634" s="16"/>
      <c r="AV634" s="16"/>
      <c r="AW634" s="16"/>
      <c r="AX634" s="16"/>
      <c r="AY634" s="16"/>
    </row>
    <row r="635">
      <c r="A635" s="16"/>
      <c r="B635" s="16"/>
      <c r="C635" s="16"/>
      <c r="D635" s="16"/>
      <c r="E635" s="16"/>
      <c r="F635" s="16"/>
      <c r="G635" s="20"/>
      <c r="H635" s="16"/>
      <c r="I635" s="16"/>
      <c r="J635" s="16"/>
      <c r="K635" s="16"/>
      <c r="L635" s="16"/>
      <c r="M635" s="20"/>
      <c r="N635" s="20"/>
      <c r="O635" s="16"/>
      <c r="P635" s="16"/>
      <c r="Q635" s="16"/>
      <c r="R635" s="16"/>
      <c r="S635" s="16"/>
      <c r="T635" s="16"/>
      <c r="U635" s="16"/>
      <c r="V635" s="16"/>
      <c r="W635" s="16"/>
      <c r="X635" s="16"/>
      <c r="Y635" s="16"/>
      <c r="Z635" s="16"/>
      <c r="AA635" s="16"/>
      <c r="AB635" s="16"/>
      <c r="AC635" s="16"/>
      <c r="AD635" s="16"/>
      <c r="AE635" s="16"/>
      <c r="AF635" s="16"/>
      <c r="AG635" s="16"/>
      <c r="AH635" s="16"/>
      <c r="AI635" s="16"/>
      <c r="AJ635" s="16"/>
      <c r="AK635" s="16"/>
      <c r="AL635" s="16"/>
      <c r="AM635" s="16"/>
      <c r="AN635" s="16"/>
      <c r="AO635" s="16"/>
      <c r="AP635" s="16"/>
      <c r="AQ635" s="16"/>
      <c r="AR635" s="16"/>
      <c r="AS635" s="16"/>
      <c r="AT635" s="16"/>
      <c r="AU635" s="16"/>
      <c r="AV635" s="16"/>
      <c r="AW635" s="16"/>
      <c r="AX635" s="16"/>
      <c r="AY635" s="16"/>
    </row>
    <row r="636">
      <c r="A636" s="16"/>
      <c r="B636" s="16"/>
      <c r="C636" s="16"/>
      <c r="D636" s="16"/>
      <c r="E636" s="16"/>
      <c r="F636" s="16"/>
      <c r="G636" s="20"/>
      <c r="H636" s="16"/>
      <c r="I636" s="16"/>
      <c r="J636" s="16"/>
      <c r="K636" s="16"/>
      <c r="L636" s="16"/>
      <c r="M636" s="20"/>
      <c r="N636" s="20"/>
      <c r="O636" s="16"/>
      <c r="P636" s="16"/>
      <c r="Q636" s="16"/>
      <c r="R636" s="16"/>
      <c r="S636" s="16"/>
      <c r="T636" s="16"/>
      <c r="U636" s="16"/>
      <c r="V636" s="16"/>
      <c r="W636" s="16"/>
      <c r="X636" s="16"/>
      <c r="Y636" s="16"/>
      <c r="Z636" s="16"/>
      <c r="AA636" s="16"/>
      <c r="AB636" s="16"/>
      <c r="AC636" s="16"/>
      <c r="AD636" s="16"/>
      <c r="AE636" s="16"/>
      <c r="AF636" s="16"/>
      <c r="AG636" s="16"/>
      <c r="AH636" s="16"/>
      <c r="AI636" s="16"/>
      <c r="AJ636" s="16"/>
      <c r="AK636" s="16"/>
      <c r="AL636" s="16"/>
      <c r="AM636" s="16"/>
      <c r="AN636" s="16"/>
      <c r="AO636" s="16"/>
      <c r="AP636" s="16"/>
      <c r="AQ636" s="16"/>
      <c r="AR636" s="16"/>
      <c r="AS636" s="16"/>
      <c r="AT636" s="16"/>
      <c r="AU636" s="16"/>
      <c r="AV636" s="16"/>
      <c r="AW636" s="16"/>
      <c r="AX636" s="16"/>
      <c r="AY636" s="16"/>
    </row>
    <row r="637">
      <c r="A637" s="16"/>
      <c r="B637" s="16"/>
      <c r="C637" s="16"/>
      <c r="D637" s="16"/>
      <c r="E637" s="16"/>
      <c r="F637" s="16"/>
      <c r="G637" s="20"/>
      <c r="H637" s="16"/>
      <c r="I637" s="16"/>
      <c r="J637" s="16"/>
      <c r="K637" s="16"/>
      <c r="L637" s="16"/>
      <c r="M637" s="20"/>
      <c r="N637" s="20"/>
      <c r="O637" s="16"/>
      <c r="P637" s="16"/>
      <c r="Q637" s="16"/>
      <c r="R637" s="16"/>
      <c r="S637" s="16"/>
      <c r="T637" s="16"/>
      <c r="U637" s="16"/>
      <c r="V637" s="16"/>
      <c r="W637" s="16"/>
      <c r="X637" s="16"/>
      <c r="Y637" s="16"/>
      <c r="Z637" s="16"/>
      <c r="AA637" s="16"/>
      <c r="AB637" s="16"/>
      <c r="AC637" s="16"/>
      <c r="AD637" s="16"/>
      <c r="AE637" s="16"/>
      <c r="AF637" s="16"/>
      <c r="AG637" s="16"/>
      <c r="AH637" s="16"/>
      <c r="AI637" s="16"/>
      <c r="AJ637" s="16"/>
      <c r="AK637" s="16"/>
      <c r="AL637" s="16"/>
      <c r="AM637" s="16"/>
      <c r="AN637" s="16"/>
      <c r="AO637" s="16"/>
      <c r="AP637" s="16"/>
      <c r="AQ637" s="16"/>
      <c r="AR637" s="16"/>
      <c r="AS637" s="16"/>
      <c r="AT637" s="16"/>
      <c r="AU637" s="16"/>
      <c r="AV637" s="16"/>
      <c r="AW637" s="16"/>
      <c r="AX637" s="16"/>
      <c r="AY637" s="16"/>
    </row>
    <row r="638">
      <c r="A638" s="16"/>
      <c r="B638" s="16"/>
      <c r="C638" s="16"/>
      <c r="D638" s="16"/>
      <c r="E638" s="16"/>
      <c r="F638" s="16"/>
      <c r="G638" s="20"/>
      <c r="H638" s="16"/>
      <c r="I638" s="16"/>
      <c r="J638" s="16"/>
      <c r="K638" s="16"/>
      <c r="L638" s="16"/>
      <c r="M638" s="20"/>
      <c r="N638" s="20"/>
      <c r="O638" s="16"/>
      <c r="P638" s="16"/>
      <c r="Q638" s="16"/>
      <c r="R638" s="16"/>
      <c r="S638" s="16"/>
      <c r="T638" s="16"/>
      <c r="U638" s="16"/>
      <c r="V638" s="16"/>
      <c r="W638" s="16"/>
      <c r="X638" s="16"/>
      <c r="Y638" s="16"/>
      <c r="Z638" s="16"/>
      <c r="AA638" s="16"/>
      <c r="AB638" s="16"/>
      <c r="AC638" s="16"/>
      <c r="AD638" s="16"/>
      <c r="AE638" s="16"/>
      <c r="AF638" s="16"/>
      <c r="AG638" s="16"/>
      <c r="AH638" s="16"/>
      <c r="AI638" s="16"/>
      <c r="AJ638" s="16"/>
      <c r="AK638" s="16"/>
      <c r="AL638" s="16"/>
      <c r="AM638" s="16"/>
      <c r="AN638" s="16"/>
      <c r="AO638" s="16"/>
      <c r="AP638" s="16"/>
      <c r="AQ638" s="16"/>
      <c r="AR638" s="16"/>
      <c r="AS638" s="16"/>
      <c r="AT638" s="16"/>
      <c r="AU638" s="16"/>
      <c r="AV638" s="16"/>
      <c r="AW638" s="16"/>
      <c r="AX638" s="16"/>
      <c r="AY638" s="16"/>
    </row>
    <row r="639">
      <c r="A639" s="16"/>
      <c r="B639" s="16"/>
      <c r="C639" s="16"/>
      <c r="D639" s="16"/>
      <c r="E639" s="16"/>
      <c r="F639" s="16"/>
      <c r="G639" s="20"/>
      <c r="H639" s="16"/>
      <c r="I639" s="16"/>
      <c r="J639" s="16"/>
      <c r="K639" s="16"/>
      <c r="L639" s="16"/>
      <c r="M639" s="20"/>
      <c r="N639" s="20"/>
      <c r="O639" s="16"/>
      <c r="P639" s="16"/>
      <c r="Q639" s="16"/>
      <c r="R639" s="16"/>
      <c r="S639" s="16"/>
      <c r="T639" s="16"/>
      <c r="U639" s="16"/>
      <c r="V639" s="16"/>
      <c r="W639" s="16"/>
      <c r="X639" s="16"/>
      <c r="Y639" s="16"/>
      <c r="Z639" s="16"/>
      <c r="AA639" s="16"/>
      <c r="AB639" s="16"/>
      <c r="AC639" s="16"/>
      <c r="AD639" s="16"/>
      <c r="AE639" s="16"/>
      <c r="AF639" s="16"/>
      <c r="AG639" s="16"/>
      <c r="AH639" s="16"/>
      <c r="AI639" s="16"/>
      <c r="AJ639" s="16"/>
      <c r="AK639" s="16"/>
      <c r="AL639" s="16"/>
      <c r="AM639" s="16"/>
      <c r="AN639" s="16"/>
      <c r="AO639" s="16"/>
      <c r="AP639" s="16"/>
      <c r="AQ639" s="16"/>
      <c r="AR639" s="16"/>
      <c r="AS639" s="16"/>
      <c r="AT639" s="16"/>
      <c r="AU639" s="16"/>
      <c r="AV639" s="16"/>
      <c r="AW639" s="16"/>
      <c r="AX639" s="16"/>
      <c r="AY639" s="16"/>
    </row>
    <row r="640">
      <c r="A640" s="16"/>
      <c r="B640" s="16"/>
      <c r="C640" s="16"/>
      <c r="D640" s="16"/>
      <c r="E640" s="16"/>
      <c r="F640" s="16"/>
      <c r="G640" s="20"/>
      <c r="H640" s="16"/>
      <c r="I640" s="16"/>
      <c r="J640" s="16"/>
      <c r="K640" s="16"/>
      <c r="L640" s="16"/>
      <c r="M640" s="20"/>
      <c r="N640" s="20"/>
      <c r="O640" s="16"/>
      <c r="P640" s="16"/>
      <c r="Q640" s="16"/>
      <c r="R640" s="16"/>
      <c r="S640" s="16"/>
      <c r="T640" s="16"/>
      <c r="U640" s="16"/>
      <c r="V640" s="16"/>
      <c r="W640" s="16"/>
      <c r="X640" s="16"/>
      <c r="Y640" s="16"/>
      <c r="Z640" s="16"/>
      <c r="AA640" s="16"/>
      <c r="AB640" s="16"/>
      <c r="AC640" s="16"/>
      <c r="AD640" s="16"/>
      <c r="AE640" s="16"/>
      <c r="AF640" s="16"/>
      <c r="AG640" s="16"/>
      <c r="AH640" s="16"/>
      <c r="AI640" s="16"/>
      <c r="AJ640" s="16"/>
      <c r="AK640" s="16"/>
      <c r="AL640" s="16"/>
      <c r="AM640" s="16"/>
      <c r="AN640" s="16"/>
      <c r="AO640" s="16"/>
      <c r="AP640" s="16"/>
      <c r="AQ640" s="16"/>
      <c r="AR640" s="16"/>
      <c r="AS640" s="16"/>
      <c r="AT640" s="16"/>
      <c r="AU640" s="16"/>
      <c r="AV640" s="16"/>
      <c r="AW640" s="16"/>
      <c r="AX640" s="16"/>
      <c r="AY640" s="16"/>
    </row>
    <row r="641">
      <c r="A641" s="16"/>
      <c r="B641" s="16"/>
      <c r="C641" s="16"/>
      <c r="D641" s="16"/>
      <c r="E641" s="16"/>
      <c r="F641" s="16"/>
      <c r="G641" s="20"/>
      <c r="H641" s="16"/>
      <c r="I641" s="16"/>
      <c r="J641" s="16"/>
      <c r="K641" s="16"/>
      <c r="L641" s="16"/>
      <c r="M641" s="20"/>
      <c r="N641" s="20"/>
      <c r="O641" s="16"/>
      <c r="P641" s="16"/>
      <c r="Q641" s="16"/>
      <c r="R641" s="16"/>
      <c r="S641" s="16"/>
      <c r="T641" s="16"/>
      <c r="U641" s="16"/>
      <c r="V641" s="16"/>
      <c r="W641" s="16"/>
      <c r="X641" s="16"/>
      <c r="Y641" s="16"/>
      <c r="Z641" s="16"/>
      <c r="AA641" s="16"/>
      <c r="AB641" s="16"/>
      <c r="AC641" s="16"/>
      <c r="AD641" s="16"/>
      <c r="AE641" s="16"/>
      <c r="AF641" s="16"/>
      <c r="AG641" s="16"/>
      <c r="AH641" s="16"/>
      <c r="AI641" s="16"/>
      <c r="AJ641" s="16"/>
      <c r="AK641" s="16"/>
      <c r="AL641" s="16"/>
      <c r="AM641" s="16"/>
      <c r="AN641" s="16"/>
      <c r="AO641" s="16"/>
      <c r="AP641" s="16"/>
      <c r="AQ641" s="16"/>
      <c r="AR641" s="16"/>
      <c r="AS641" s="16"/>
      <c r="AT641" s="16"/>
      <c r="AU641" s="16"/>
      <c r="AV641" s="16"/>
      <c r="AW641" s="16"/>
      <c r="AX641" s="16"/>
      <c r="AY641" s="16"/>
    </row>
    <row r="642">
      <c r="A642" s="16"/>
      <c r="B642" s="16"/>
      <c r="C642" s="16"/>
      <c r="D642" s="16"/>
      <c r="E642" s="16"/>
      <c r="F642" s="16"/>
      <c r="G642" s="20"/>
      <c r="H642" s="16"/>
      <c r="I642" s="16"/>
      <c r="J642" s="16"/>
      <c r="K642" s="16"/>
      <c r="L642" s="16"/>
      <c r="M642" s="20"/>
      <c r="N642" s="20"/>
      <c r="O642" s="16"/>
      <c r="P642" s="16"/>
      <c r="Q642" s="16"/>
      <c r="R642" s="16"/>
      <c r="S642" s="16"/>
      <c r="T642" s="16"/>
      <c r="U642" s="16"/>
      <c r="V642" s="16"/>
      <c r="W642" s="16"/>
      <c r="X642" s="16"/>
      <c r="Y642" s="16"/>
      <c r="Z642" s="16"/>
      <c r="AA642" s="16"/>
      <c r="AB642" s="16"/>
      <c r="AC642" s="16"/>
      <c r="AD642" s="16"/>
      <c r="AE642" s="16"/>
      <c r="AF642" s="16"/>
      <c r="AG642" s="16"/>
      <c r="AH642" s="16"/>
      <c r="AI642" s="16"/>
      <c r="AJ642" s="16"/>
      <c r="AK642" s="16"/>
      <c r="AL642" s="16"/>
      <c r="AM642" s="16"/>
      <c r="AN642" s="16"/>
      <c r="AO642" s="16"/>
      <c r="AP642" s="16"/>
      <c r="AQ642" s="16"/>
      <c r="AR642" s="16"/>
      <c r="AS642" s="16"/>
      <c r="AT642" s="16"/>
      <c r="AU642" s="16"/>
      <c r="AV642" s="16"/>
      <c r="AW642" s="16"/>
      <c r="AX642" s="16"/>
      <c r="AY642" s="16"/>
    </row>
    <row r="643">
      <c r="A643" s="16"/>
      <c r="B643" s="16"/>
      <c r="C643" s="16"/>
      <c r="D643" s="16"/>
      <c r="E643" s="16"/>
      <c r="F643" s="16"/>
      <c r="G643" s="20"/>
      <c r="H643" s="16"/>
      <c r="I643" s="16"/>
      <c r="J643" s="16"/>
      <c r="K643" s="16"/>
      <c r="L643" s="16"/>
      <c r="M643" s="20"/>
      <c r="N643" s="20"/>
      <c r="O643" s="16"/>
      <c r="P643" s="16"/>
      <c r="Q643" s="16"/>
      <c r="R643" s="16"/>
      <c r="S643" s="16"/>
      <c r="T643" s="16"/>
      <c r="U643" s="16"/>
      <c r="V643" s="16"/>
      <c r="W643" s="16"/>
      <c r="X643" s="16"/>
      <c r="Y643" s="16"/>
      <c r="Z643" s="16"/>
      <c r="AA643" s="16"/>
      <c r="AB643" s="16"/>
      <c r="AC643" s="16"/>
      <c r="AD643" s="16"/>
      <c r="AE643" s="16"/>
      <c r="AF643" s="16"/>
      <c r="AG643" s="16"/>
      <c r="AH643" s="16"/>
      <c r="AI643" s="16"/>
      <c r="AJ643" s="16"/>
      <c r="AK643" s="16"/>
      <c r="AL643" s="16"/>
      <c r="AM643" s="16"/>
      <c r="AN643" s="16"/>
      <c r="AO643" s="16"/>
      <c r="AP643" s="16"/>
      <c r="AQ643" s="16"/>
      <c r="AR643" s="16"/>
      <c r="AS643" s="16"/>
      <c r="AT643" s="16"/>
      <c r="AU643" s="16"/>
      <c r="AV643" s="16"/>
      <c r="AW643" s="16"/>
      <c r="AX643" s="16"/>
      <c r="AY643" s="16"/>
    </row>
    <row r="644">
      <c r="A644" s="16"/>
      <c r="B644" s="16"/>
      <c r="C644" s="16"/>
      <c r="D644" s="16"/>
      <c r="E644" s="16"/>
      <c r="F644" s="16"/>
      <c r="G644" s="20"/>
      <c r="H644" s="16"/>
      <c r="I644" s="16"/>
      <c r="J644" s="16"/>
      <c r="K644" s="16"/>
      <c r="L644" s="16"/>
      <c r="M644" s="20"/>
      <c r="N644" s="20"/>
      <c r="O644" s="16"/>
      <c r="P644" s="16"/>
      <c r="Q644" s="16"/>
      <c r="R644" s="16"/>
      <c r="S644" s="16"/>
      <c r="T644" s="16"/>
      <c r="U644" s="16"/>
      <c r="V644" s="16"/>
      <c r="W644" s="16"/>
      <c r="X644" s="16"/>
      <c r="Y644" s="16"/>
      <c r="Z644" s="16"/>
      <c r="AA644" s="16"/>
      <c r="AB644" s="16"/>
      <c r="AC644" s="16"/>
      <c r="AD644" s="16"/>
      <c r="AE644" s="16"/>
      <c r="AF644" s="16"/>
      <c r="AG644" s="16"/>
      <c r="AH644" s="16"/>
      <c r="AI644" s="16"/>
      <c r="AJ644" s="16"/>
      <c r="AK644" s="16"/>
      <c r="AL644" s="16"/>
      <c r="AM644" s="16"/>
      <c r="AN644" s="16"/>
      <c r="AO644" s="16"/>
      <c r="AP644" s="16"/>
      <c r="AQ644" s="16"/>
      <c r="AR644" s="16"/>
      <c r="AS644" s="16"/>
      <c r="AT644" s="16"/>
      <c r="AU644" s="16"/>
      <c r="AV644" s="16"/>
      <c r="AW644" s="16"/>
      <c r="AX644" s="16"/>
      <c r="AY644" s="16"/>
    </row>
    <row r="645">
      <c r="A645" s="16"/>
      <c r="B645" s="16"/>
      <c r="C645" s="16"/>
      <c r="D645" s="16"/>
      <c r="E645" s="16"/>
      <c r="F645" s="16"/>
      <c r="G645" s="20"/>
      <c r="H645" s="16"/>
      <c r="I645" s="16"/>
      <c r="J645" s="16"/>
      <c r="K645" s="16"/>
      <c r="L645" s="16"/>
      <c r="M645" s="20"/>
      <c r="N645" s="20"/>
      <c r="O645" s="16"/>
      <c r="P645" s="16"/>
      <c r="Q645" s="16"/>
      <c r="R645" s="16"/>
      <c r="S645" s="16"/>
      <c r="T645" s="16"/>
      <c r="U645" s="16"/>
      <c r="V645" s="16"/>
      <c r="W645" s="16"/>
      <c r="X645" s="16"/>
      <c r="Y645" s="16"/>
      <c r="Z645" s="16"/>
      <c r="AA645" s="16"/>
      <c r="AB645" s="16"/>
      <c r="AC645" s="16"/>
      <c r="AD645" s="16"/>
      <c r="AE645" s="16"/>
      <c r="AF645" s="16"/>
      <c r="AG645" s="16"/>
      <c r="AH645" s="16"/>
      <c r="AI645" s="16"/>
      <c r="AJ645" s="16"/>
      <c r="AK645" s="16"/>
      <c r="AL645" s="16"/>
      <c r="AM645" s="16"/>
      <c r="AN645" s="16"/>
      <c r="AO645" s="16"/>
      <c r="AP645" s="16"/>
      <c r="AQ645" s="16"/>
      <c r="AR645" s="16"/>
      <c r="AS645" s="16"/>
      <c r="AT645" s="16"/>
      <c r="AU645" s="16"/>
      <c r="AV645" s="16"/>
      <c r="AW645" s="16"/>
      <c r="AX645" s="16"/>
      <c r="AY645" s="16"/>
    </row>
    <row r="646">
      <c r="A646" s="16"/>
      <c r="B646" s="16"/>
      <c r="C646" s="16"/>
      <c r="D646" s="16"/>
      <c r="E646" s="16"/>
      <c r="F646" s="16"/>
      <c r="G646" s="20"/>
      <c r="H646" s="16"/>
      <c r="I646" s="16"/>
      <c r="J646" s="16"/>
      <c r="K646" s="16"/>
      <c r="L646" s="16"/>
      <c r="M646" s="20"/>
      <c r="N646" s="20"/>
      <c r="O646" s="16"/>
      <c r="P646" s="16"/>
      <c r="Q646" s="16"/>
      <c r="R646" s="16"/>
      <c r="S646" s="16"/>
      <c r="T646" s="16"/>
      <c r="U646" s="16"/>
      <c r="V646" s="16"/>
      <c r="W646" s="16"/>
      <c r="X646" s="16"/>
      <c r="Y646" s="16"/>
      <c r="Z646" s="16"/>
      <c r="AA646" s="16"/>
      <c r="AB646" s="16"/>
      <c r="AC646" s="16"/>
      <c r="AD646" s="16"/>
      <c r="AE646" s="16"/>
      <c r="AF646" s="16"/>
      <c r="AG646" s="16"/>
      <c r="AH646" s="16"/>
      <c r="AI646" s="16"/>
      <c r="AJ646" s="16"/>
      <c r="AK646" s="16"/>
      <c r="AL646" s="16"/>
      <c r="AM646" s="16"/>
      <c r="AN646" s="16"/>
      <c r="AO646" s="16"/>
      <c r="AP646" s="16"/>
      <c r="AQ646" s="16"/>
      <c r="AR646" s="16"/>
      <c r="AS646" s="16"/>
      <c r="AT646" s="16"/>
      <c r="AU646" s="16"/>
      <c r="AV646" s="16"/>
      <c r="AW646" s="16"/>
      <c r="AX646" s="16"/>
      <c r="AY646" s="16"/>
    </row>
    <row r="647">
      <c r="A647" s="16"/>
      <c r="B647" s="16"/>
      <c r="C647" s="16"/>
      <c r="D647" s="16"/>
      <c r="E647" s="16"/>
      <c r="F647" s="16"/>
      <c r="G647" s="20"/>
      <c r="H647" s="16"/>
      <c r="I647" s="16"/>
      <c r="J647" s="16"/>
      <c r="K647" s="16"/>
      <c r="L647" s="16"/>
      <c r="M647" s="20"/>
      <c r="N647" s="20"/>
      <c r="O647" s="16"/>
      <c r="P647" s="16"/>
      <c r="Q647" s="16"/>
      <c r="R647" s="16"/>
      <c r="S647" s="16"/>
      <c r="T647" s="16"/>
      <c r="U647" s="16"/>
      <c r="V647" s="16"/>
      <c r="W647" s="16"/>
      <c r="X647" s="16"/>
      <c r="Y647" s="16"/>
      <c r="Z647" s="16"/>
      <c r="AA647" s="16"/>
      <c r="AB647" s="16"/>
      <c r="AC647" s="16"/>
      <c r="AD647" s="16"/>
      <c r="AE647" s="16"/>
      <c r="AF647" s="16"/>
      <c r="AG647" s="16"/>
      <c r="AH647" s="16"/>
      <c r="AI647" s="16"/>
      <c r="AJ647" s="16"/>
      <c r="AK647" s="16"/>
      <c r="AL647" s="16"/>
      <c r="AM647" s="16"/>
      <c r="AN647" s="16"/>
      <c r="AO647" s="16"/>
      <c r="AP647" s="16"/>
      <c r="AQ647" s="16"/>
      <c r="AR647" s="16"/>
      <c r="AS647" s="16"/>
      <c r="AT647" s="16"/>
      <c r="AU647" s="16"/>
      <c r="AV647" s="16"/>
      <c r="AW647" s="16"/>
      <c r="AX647" s="16"/>
      <c r="AY647" s="16"/>
    </row>
    <row r="648">
      <c r="A648" s="16"/>
      <c r="B648" s="16"/>
      <c r="C648" s="16"/>
      <c r="D648" s="16"/>
      <c r="E648" s="16"/>
      <c r="F648" s="16"/>
      <c r="G648" s="20"/>
      <c r="H648" s="16"/>
      <c r="I648" s="16"/>
      <c r="J648" s="16"/>
      <c r="K648" s="16"/>
      <c r="L648" s="16"/>
      <c r="M648" s="20"/>
      <c r="N648" s="20"/>
      <c r="O648" s="16"/>
      <c r="P648" s="16"/>
      <c r="Q648" s="16"/>
      <c r="R648" s="16"/>
      <c r="S648" s="16"/>
      <c r="T648" s="16"/>
      <c r="U648" s="16"/>
      <c r="V648" s="16"/>
      <c r="W648" s="16"/>
      <c r="X648" s="16"/>
      <c r="Y648" s="16"/>
      <c r="Z648" s="16"/>
      <c r="AA648" s="16"/>
      <c r="AB648" s="16"/>
      <c r="AC648" s="16"/>
      <c r="AD648" s="16"/>
      <c r="AE648" s="16"/>
      <c r="AF648" s="16"/>
      <c r="AG648" s="16"/>
      <c r="AH648" s="16"/>
      <c r="AI648" s="16"/>
      <c r="AJ648" s="16"/>
      <c r="AK648" s="16"/>
      <c r="AL648" s="16"/>
      <c r="AM648" s="16"/>
      <c r="AN648" s="16"/>
      <c r="AO648" s="16"/>
      <c r="AP648" s="16"/>
      <c r="AQ648" s="16"/>
      <c r="AR648" s="16"/>
      <c r="AS648" s="16"/>
      <c r="AT648" s="16"/>
      <c r="AU648" s="16"/>
      <c r="AV648" s="16"/>
      <c r="AW648" s="16"/>
      <c r="AX648" s="16"/>
      <c r="AY648" s="16"/>
    </row>
    <row r="649">
      <c r="A649" s="16"/>
      <c r="B649" s="16"/>
      <c r="C649" s="16"/>
      <c r="D649" s="16"/>
      <c r="E649" s="16"/>
      <c r="F649" s="16"/>
      <c r="G649" s="20"/>
      <c r="H649" s="16"/>
      <c r="I649" s="16"/>
      <c r="J649" s="16"/>
      <c r="K649" s="16"/>
      <c r="L649" s="16"/>
      <c r="M649" s="20"/>
      <c r="N649" s="20"/>
      <c r="O649" s="16"/>
      <c r="P649" s="16"/>
      <c r="Q649" s="16"/>
      <c r="R649" s="16"/>
      <c r="S649" s="16"/>
      <c r="T649" s="16"/>
      <c r="U649" s="16"/>
      <c r="V649" s="16"/>
      <c r="W649" s="16"/>
      <c r="X649" s="16"/>
      <c r="Y649" s="16"/>
      <c r="Z649" s="16"/>
      <c r="AA649" s="16"/>
      <c r="AB649" s="16"/>
      <c r="AC649" s="16"/>
      <c r="AD649" s="16"/>
      <c r="AE649" s="16"/>
      <c r="AF649" s="16"/>
      <c r="AG649" s="16"/>
      <c r="AH649" s="16"/>
      <c r="AI649" s="16"/>
      <c r="AJ649" s="16"/>
      <c r="AK649" s="16"/>
      <c r="AL649" s="16"/>
      <c r="AM649" s="16"/>
      <c r="AN649" s="16"/>
      <c r="AO649" s="16"/>
      <c r="AP649" s="16"/>
      <c r="AQ649" s="16"/>
      <c r="AR649" s="16"/>
      <c r="AS649" s="16"/>
      <c r="AT649" s="16"/>
      <c r="AU649" s="16"/>
      <c r="AV649" s="16"/>
      <c r="AW649" s="16"/>
      <c r="AX649" s="16"/>
      <c r="AY649" s="16"/>
    </row>
    <row r="650">
      <c r="A650" s="16"/>
      <c r="B650" s="16"/>
      <c r="C650" s="16"/>
      <c r="D650" s="16"/>
      <c r="E650" s="16"/>
      <c r="F650" s="16"/>
      <c r="G650" s="20"/>
      <c r="H650" s="16"/>
      <c r="I650" s="16"/>
      <c r="J650" s="16"/>
      <c r="K650" s="16"/>
      <c r="L650" s="16"/>
      <c r="M650" s="20"/>
      <c r="N650" s="20"/>
      <c r="O650" s="16"/>
      <c r="P650" s="16"/>
      <c r="Q650" s="16"/>
      <c r="R650" s="16"/>
      <c r="S650" s="16"/>
      <c r="T650" s="16"/>
      <c r="U650" s="16"/>
      <c r="V650" s="16"/>
      <c r="W650" s="16"/>
      <c r="X650" s="16"/>
      <c r="Y650" s="16"/>
      <c r="Z650" s="16"/>
      <c r="AA650" s="16"/>
      <c r="AB650" s="16"/>
      <c r="AC650" s="16"/>
      <c r="AD650" s="16"/>
      <c r="AE650" s="16"/>
      <c r="AF650" s="16"/>
      <c r="AG650" s="16"/>
      <c r="AH650" s="16"/>
      <c r="AI650" s="16"/>
      <c r="AJ650" s="16"/>
      <c r="AK650" s="16"/>
      <c r="AL650" s="16"/>
      <c r="AM650" s="16"/>
      <c r="AN650" s="16"/>
      <c r="AO650" s="16"/>
      <c r="AP650" s="16"/>
      <c r="AQ650" s="16"/>
      <c r="AR650" s="16"/>
      <c r="AS650" s="16"/>
      <c r="AT650" s="16"/>
      <c r="AU650" s="16"/>
      <c r="AV650" s="16"/>
      <c r="AW650" s="16"/>
      <c r="AX650" s="16"/>
      <c r="AY650" s="16"/>
    </row>
    <row r="651">
      <c r="A651" s="16"/>
      <c r="B651" s="16"/>
      <c r="C651" s="16"/>
      <c r="D651" s="16"/>
      <c r="E651" s="16"/>
      <c r="F651" s="16"/>
      <c r="G651" s="20"/>
      <c r="H651" s="16"/>
      <c r="I651" s="16"/>
      <c r="J651" s="16"/>
      <c r="K651" s="16"/>
      <c r="L651" s="16"/>
      <c r="M651" s="20"/>
      <c r="N651" s="20"/>
      <c r="O651" s="16"/>
      <c r="P651" s="16"/>
      <c r="Q651" s="16"/>
      <c r="R651" s="16"/>
      <c r="S651" s="16"/>
      <c r="T651" s="16"/>
      <c r="U651" s="16"/>
      <c r="V651" s="16"/>
      <c r="W651" s="16"/>
      <c r="X651" s="16"/>
      <c r="Y651" s="16"/>
      <c r="Z651" s="16"/>
      <c r="AA651" s="16"/>
      <c r="AB651" s="16"/>
      <c r="AC651" s="16"/>
      <c r="AD651" s="16"/>
      <c r="AE651" s="16"/>
      <c r="AF651" s="16"/>
      <c r="AG651" s="16"/>
      <c r="AH651" s="16"/>
      <c r="AI651" s="16"/>
      <c r="AJ651" s="16"/>
      <c r="AK651" s="16"/>
      <c r="AL651" s="16"/>
      <c r="AM651" s="16"/>
      <c r="AN651" s="16"/>
      <c r="AO651" s="16"/>
      <c r="AP651" s="16"/>
      <c r="AQ651" s="16"/>
      <c r="AR651" s="16"/>
      <c r="AS651" s="16"/>
      <c r="AT651" s="16"/>
      <c r="AU651" s="16"/>
      <c r="AV651" s="16"/>
      <c r="AW651" s="16"/>
      <c r="AX651" s="16"/>
      <c r="AY651" s="16"/>
    </row>
    <row r="652">
      <c r="A652" s="16"/>
      <c r="B652" s="16"/>
      <c r="C652" s="16"/>
      <c r="D652" s="16"/>
      <c r="E652" s="16"/>
      <c r="F652" s="16"/>
      <c r="G652" s="20"/>
      <c r="H652" s="16"/>
      <c r="I652" s="16"/>
      <c r="J652" s="16"/>
      <c r="K652" s="16"/>
      <c r="L652" s="16"/>
      <c r="M652" s="20"/>
      <c r="N652" s="20"/>
      <c r="O652" s="16"/>
      <c r="P652" s="16"/>
      <c r="Q652" s="16"/>
      <c r="R652" s="16"/>
      <c r="S652" s="16"/>
      <c r="T652" s="16"/>
      <c r="U652" s="16"/>
      <c r="V652" s="16"/>
      <c r="W652" s="16"/>
      <c r="X652" s="16"/>
      <c r="Y652" s="16"/>
      <c r="Z652" s="16"/>
      <c r="AA652" s="16"/>
      <c r="AB652" s="16"/>
      <c r="AC652" s="16"/>
      <c r="AD652" s="16"/>
      <c r="AE652" s="16"/>
      <c r="AF652" s="16"/>
      <c r="AG652" s="16"/>
      <c r="AH652" s="16"/>
      <c r="AI652" s="16"/>
      <c r="AJ652" s="16"/>
      <c r="AK652" s="16"/>
      <c r="AL652" s="16"/>
      <c r="AM652" s="16"/>
      <c r="AN652" s="16"/>
      <c r="AO652" s="16"/>
      <c r="AP652" s="16"/>
      <c r="AQ652" s="16"/>
      <c r="AR652" s="16"/>
      <c r="AS652" s="16"/>
      <c r="AT652" s="16"/>
      <c r="AU652" s="16"/>
      <c r="AV652" s="16"/>
      <c r="AW652" s="16"/>
      <c r="AX652" s="16"/>
      <c r="AY652" s="16"/>
    </row>
    <row r="653">
      <c r="A653" s="16"/>
      <c r="B653" s="16"/>
      <c r="C653" s="16"/>
      <c r="D653" s="16"/>
      <c r="E653" s="16"/>
      <c r="F653" s="16"/>
      <c r="G653" s="20"/>
      <c r="H653" s="16"/>
      <c r="I653" s="16"/>
      <c r="J653" s="16"/>
      <c r="K653" s="16"/>
      <c r="L653" s="16"/>
      <c r="M653" s="20"/>
      <c r="N653" s="20"/>
      <c r="O653" s="16"/>
      <c r="P653" s="16"/>
      <c r="Q653" s="16"/>
      <c r="R653" s="16"/>
      <c r="S653" s="16"/>
      <c r="T653" s="16"/>
      <c r="U653" s="16"/>
      <c r="V653" s="16"/>
      <c r="W653" s="16"/>
      <c r="X653" s="16"/>
      <c r="Y653" s="16"/>
      <c r="Z653" s="16"/>
      <c r="AA653" s="16"/>
      <c r="AB653" s="16"/>
      <c r="AC653" s="16"/>
      <c r="AD653" s="16"/>
      <c r="AE653" s="16"/>
      <c r="AF653" s="16"/>
      <c r="AG653" s="16"/>
      <c r="AH653" s="16"/>
      <c r="AI653" s="16"/>
      <c r="AJ653" s="16"/>
      <c r="AK653" s="16"/>
      <c r="AL653" s="16"/>
      <c r="AM653" s="16"/>
      <c r="AN653" s="16"/>
      <c r="AO653" s="16"/>
      <c r="AP653" s="16"/>
      <c r="AQ653" s="16"/>
      <c r="AR653" s="16"/>
      <c r="AS653" s="16"/>
      <c r="AT653" s="16"/>
      <c r="AU653" s="16"/>
      <c r="AV653" s="16"/>
      <c r="AW653" s="16"/>
      <c r="AX653" s="16"/>
      <c r="AY653" s="16"/>
    </row>
    <row r="654">
      <c r="A654" s="16"/>
      <c r="B654" s="16"/>
      <c r="C654" s="16"/>
      <c r="D654" s="16"/>
      <c r="E654" s="16"/>
      <c r="F654" s="16"/>
      <c r="G654" s="20"/>
      <c r="H654" s="16"/>
      <c r="I654" s="16"/>
      <c r="J654" s="16"/>
      <c r="K654" s="16"/>
      <c r="L654" s="16"/>
      <c r="M654" s="20"/>
      <c r="N654" s="20"/>
      <c r="O654" s="16"/>
      <c r="P654" s="16"/>
      <c r="Q654" s="16"/>
      <c r="R654" s="16"/>
      <c r="S654" s="16"/>
      <c r="T654" s="16"/>
      <c r="U654" s="16"/>
      <c r="V654" s="16"/>
      <c r="W654" s="16"/>
      <c r="X654" s="16"/>
      <c r="Y654" s="16"/>
      <c r="Z654" s="16"/>
      <c r="AA654" s="16"/>
      <c r="AB654" s="16"/>
      <c r="AC654" s="16"/>
      <c r="AD654" s="16"/>
      <c r="AE654" s="16"/>
      <c r="AF654" s="16"/>
      <c r="AG654" s="16"/>
      <c r="AH654" s="16"/>
      <c r="AI654" s="16"/>
      <c r="AJ654" s="16"/>
      <c r="AK654" s="16"/>
      <c r="AL654" s="16"/>
      <c r="AM654" s="16"/>
      <c r="AN654" s="16"/>
      <c r="AO654" s="16"/>
      <c r="AP654" s="16"/>
      <c r="AQ654" s="16"/>
      <c r="AR654" s="16"/>
      <c r="AS654" s="16"/>
      <c r="AT654" s="16"/>
      <c r="AU654" s="16"/>
      <c r="AV654" s="16"/>
      <c r="AW654" s="16"/>
      <c r="AX654" s="16"/>
      <c r="AY654" s="16"/>
    </row>
    <row r="655">
      <c r="A655" s="16"/>
      <c r="B655" s="16"/>
      <c r="C655" s="16"/>
      <c r="D655" s="16"/>
      <c r="E655" s="16"/>
      <c r="F655" s="16"/>
      <c r="G655" s="20"/>
      <c r="H655" s="16"/>
      <c r="I655" s="16"/>
      <c r="J655" s="16"/>
      <c r="K655" s="16"/>
      <c r="L655" s="16"/>
      <c r="M655" s="20"/>
      <c r="N655" s="20"/>
      <c r="O655" s="16"/>
      <c r="P655" s="16"/>
      <c r="Q655" s="16"/>
      <c r="R655" s="16"/>
      <c r="S655" s="16"/>
      <c r="T655" s="16"/>
      <c r="U655" s="16"/>
      <c r="V655" s="16"/>
      <c r="W655" s="16"/>
      <c r="X655" s="16"/>
      <c r="Y655" s="16"/>
      <c r="Z655" s="16"/>
      <c r="AA655" s="16"/>
      <c r="AB655" s="16"/>
      <c r="AC655" s="16"/>
      <c r="AD655" s="16"/>
      <c r="AE655" s="16"/>
      <c r="AF655" s="16"/>
      <c r="AG655" s="16"/>
      <c r="AH655" s="16"/>
      <c r="AI655" s="16"/>
      <c r="AJ655" s="16"/>
      <c r="AK655" s="16"/>
      <c r="AL655" s="16"/>
      <c r="AM655" s="16"/>
      <c r="AN655" s="16"/>
      <c r="AO655" s="16"/>
      <c r="AP655" s="16"/>
      <c r="AQ655" s="16"/>
      <c r="AR655" s="16"/>
      <c r="AS655" s="16"/>
      <c r="AT655" s="16"/>
      <c r="AU655" s="16"/>
      <c r="AV655" s="16"/>
      <c r="AW655" s="16"/>
      <c r="AX655" s="16"/>
      <c r="AY655" s="16"/>
    </row>
    <row r="656">
      <c r="A656" s="16"/>
      <c r="B656" s="16"/>
      <c r="C656" s="16"/>
      <c r="D656" s="16"/>
      <c r="E656" s="16"/>
      <c r="F656" s="16"/>
      <c r="G656" s="20"/>
      <c r="H656" s="16"/>
      <c r="I656" s="16"/>
      <c r="J656" s="16"/>
      <c r="K656" s="16"/>
      <c r="L656" s="16"/>
      <c r="M656" s="20"/>
      <c r="N656" s="20"/>
      <c r="O656" s="16"/>
      <c r="P656" s="16"/>
      <c r="Q656" s="16"/>
      <c r="R656" s="16"/>
      <c r="S656" s="16"/>
      <c r="T656" s="16"/>
      <c r="U656" s="16"/>
      <c r="V656" s="16"/>
      <c r="W656" s="16"/>
      <c r="X656" s="16"/>
      <c r="Y656" s="16"/>
      <c r="Z656" s="16"/>
      <c r="AA656" s="16"/>
      <c r="AB656" s="16"/>
      <c r="AC656" s="16"/>
      <c r="AD656" s="16"/>
      <c r="AE656" s="16"/>
      <c r="AF656" s="16"/>
      <c r="AG656" s="16"/>
      <c r="AH656" s="16"/>
      <c r="AI656" s="16"/>
      <c r="AJ656" s="16"/>
      <c r="AK656" s="16"/>
      <c r="AL656" s="16"/>
      <c r="AM656" s="16"/>
      <c r="AN656" s="16"/>
      <c r="AO656" s="16"/>
      <c r="AP656" s="16"/>
      <c r="AQ656" s="16"/>
      <c r="AR656" s="16"/>
      <c r="AS656" s="16"/>
      <c r="AT656" s="16"/>
      <c r="AU656" s="16"/>
      <c r="AV656" s="16"/>
      <c r="AW656" s="16"/>
      <c r="AX656" s="16"/>
      <c r="AY656" s="16"/>
    </row>
    <row r="657">
      <c r="A657" s="16"/>
      <c r="B657" s="16"/>
      <c r="C657" s="16"/>
      <c r="D657" s="16"/>
      <c r="E657" s="16"/>
      <c r="F657" s="16"/>
      <c r="G657" s="20"/>
      <c r="H657" s="16"/>
      <c r="I657" s="16"/>
      <c r="J657" s="16"/>
      <c r="K657" s="16"/>
      <c r="L657" s="16"/>
      <c r="M657" s="20"/>
      <c r="N657" s="20"/>
      <c r="O657" s="16"/>
      <c r="P657" s="16"/>
      <c r="Q657" s="16"/>
      <c r="R657" s="16"/>
      <c r="S657" s="16"/>
      <c r="T657" s="16"/>
      <c r="U657" s="16"/>
      <c r="V657" s="16"/>
      <c r="W657" s="16"/>
      <c r="X657" s="16"/>
      <c r="Y657" s="16"/>
      <c r="Z657" s="16"/>
      <c r="AA657" s="16"/>
      <c r="AB657" s="16"/>
      <c r="AC657" s="16"/>
      <c r="AD657" s="16"/>
      <c r="AE657" s="16"/>
      <c r="AF657" s="16"/>
      <c r="AG657" s="16"/>
      <c r="AH657" s="16"/>
      <c r="AI657" s="16"/>
      <c r="AJ657" s="16"/>
      <c r="AK657" s="16"/>
      <c r="AL657" s="16"/>
      <c r="AM657" s="16"/>
      <c r="AN657" s="16"/>
      <c r="AO657" s="16"/>
      <c r="AP657" s="16"/>
      <c r="AQ657" s="16"/>
      <c r="AR657" s="16"/>
      <c r="AS657" s="16"/>
      <c r="AT657" s="16"/>
      <c r="AU657" s="16"/>
      <c r="AV657" s="16"/>
      <c r="AW657" s="16"/>
      <c r="AX657" s="16"/>
      <c r="AY657" s="16"/>
    </row>
    <row r="658">
      <c r="A658" s="16"/>
      <c r="B658" s="16"/>
      <c r="C658" s="16"/>
      <c r="D658" s="16"/>
      <c r="E658" s="16"/>
      <c r="F658" s="16"/>
      <c r="G658" s="20"/>
      <c r="H658" s="16"/>
      <c r="I658" s="16"/>
      <c r="J658" s="16"/>
      <c r="K658" s="16"/>
      <c r="L658" s="16"/>
      <c r="M658" s="20"/>
      <c r="N658" s="20"/>
      <c r="O658" s="16"/>
      <c r="P658" s="16"/>
      <c r="Q658" s="16"/>
      <c r="R658" s="16"/>
      <c r="S658" s="16"/>
      <c r="T658" s="16"/>
      <c r="U658" s="16"/>
      <c r="V658" s="16"/>
      <c r="W658" s="16"/>
      <c r="X658" s="16"/>
      <c r="Y658" s="16"/>
      <c r="Z658" s="16"/>
      <c r="AA658" s="16"/>
      <c r="AB658" s="16"/>
      <c r="AC658" s="16"/>
      <c r="AD658" s="16"/>
      <c r="AE658" s="16"/>
      <c r="AF658" s="16"/>
      <c r="AG658" s="16"/>
      <c r="AH658" s="16"/>
      <c r="AI658" s="16"/>
      <c r="AJ658" s="16"/>
      <c r="AK658" s="16"/>
      <c r="AL658" s="16"/>
      <c r="AM658" s="16"/>
      <c r="AN658" s="16"/>
      <c r="AO658" s="16"/>
      <c r="AP658" s="16"/>
      <c r="AQ658" s="16"/>
      <c r="AR658" s="16"/>
      <c r="AS658" s="16"/>
      <c r="AT658" s="16"/>
      <c r="AU658" s="16"/>
      <c r="AV658" s="16"/>
      <c r="AW658" s="16"/>
      <c r="AX658" s="16"/>
      <c r="AY658" s="16"/>
    </row>
    <row r="659">
      <c r="A659" s="16"/>
      <c r="B659" s="16"/>
      <c r="C659" s="16"/>
      <c r="D659" s="16"/>
      <c r="E659" s="16"/>
      <c r="F659" s="16"/>
      <c r="G659" s="20"/>
      <c r="H659" s="16"/>
      <c r="I659" s="16"/>
      <c r="J659" s="16"/>
      <c r="K659" s="16"/>
      <c r="L659" s="16"/>
      <c r="M659" s="20"/>
      <c r="N659" s="20"/>
      <c r="O659" s="16"/>
      <c r="P659" s="16"/>
      <c r="Q659" s="16"/>
      <c r="R659" s="16"/>
      <c r="S659" s="16"/>
      <c r="T659" s="16"/>
      <c r="U659" s="16"/>
      <c r="V659" s="16"/>
      <c r="W659" s="16"/>
      <c r="X659" s="16"/>
      <c r="Y659" s="16"/>
      <c r="Z659" s="16"/>
      <c r="AA659" s="16"/>
      <c r="AB659" s="16"/>
      <c r="AC659" s="16"/>
      <c r="AD659" s="16"/>
      <c r="AE659" s="16"/>
      <c r="AF659" s="16"/>
      <c r="AG659" s="16"/>
      <c r="AH659" s="16"/>
      <c r="AI659" s="16"/>
      <c r="AJ659" s="16"/>
      <c r="AK659" s="16"/>
      <c r="AL659" s="16"/>
      <c r="AM659" s="16"/>
      <c r="AN659" s="16"/>
      <c r="AO659" s="16"/>
      <c r="AP659" s="16"/>
      <c r="AQ659" s="16"/>
      <c r="AR659" s="16"/>
      <c r="AS659" s="16"/>
      <c r="AT659" s="16"/>
      <c r="AU659" s="16"/>
      <c r="AV659" s="16"/>
      <c r="AW659" s="16"/>
      <c r="AX659" s="16"/>
      <c r="AY659" s="16"/>
    </row>
    <row r="660">
      <c r="A660" s="16"/>
      <c r="B660" s="16"/>
      <c r="C660" s="16"/>
      <c r="D660" s="16"/>
      <c r="E660" s="16"/>
      <c r="F660" s="16"/>
      <c r="G660" s="20"/>
      <c r="H660" s="16"/>
      <c r="I660" s="16"/>
      <c r="J660" s="16"/>
      <c r="K660" s="16"/>
      <c r="L660" s="16"/>
      <c r="M660" s="20"/>
      <c r="N660" s="20"/>
      <c r="O660" s="16"/>
      <c r="P660" s="16"/>
      <c r="Q660" s="16"/>
      <c r="R660" s="16"/>
      <c r="S660" s="16"/>
      <c r="T660" s="16"/>
      <c r="U660" s="16"/>
      <c r="V660" s="16"/>
      <c r="W660" s="16"/>
      <c r="X660" s="16"/>
      <c r="Y660" s="16"/>
      <c r="Z660" s="16"/>
      <c r="AA660" s="16"/>
      <c r="AB660" s="16"/>
      <c r="AC660" s="16"/>
      <c r="AD660" s="16"/>
      <c r="AE660" s="16"/>
      <c r="AF660" s="16"/>
      <c r="AG660" s="16"/>
      <c r="AH660" s="16"/>
      <c r="AI660" s="16"/>
      <c r="AJ660" s="16"/>
      <c r="AK660" s="16"/>
      <c r="AL660" s="16"/>
      <c r="AM660" s="16"/>
      <c r="AN660" s="16"/>
      <c r="AO660" s="16"/>
      <c r="AP660" s="16"/>
      <c r="AQ660" s="16"/>
      <c r="AR660" s="16"/>
      <c r="AS660" s="16"/>
      <c r="AT660" s="16"/>
      <c r="AU660" s="16"/>
      <c r="AV660" s="16"/>
      <c r="AW660" s="16"/>
      <c r="AX660" s="16"/>
      <c r="AY660" s="16"/>
    </row>
    <row r="661">
      <c r="A661" s="16"/>
      <c r="B661" s="16"/>
      <c r="C661" s="16"/>
      <c r="D661" s="16"/>
      <c r="E661" s="16"/>
      <c r="F661" s="16"/>
      <c r="G661" s="20"/>
      <c r="H661" s="16"/>
      <c r="I661" s="16"/>
      <c r="J661" s="16"/>
      <c r="K661" s="16"/>
      <c r="L661" s="16"/>
      <c r="M661" s="20"/>
      <c r="N661" s="20"/>
      <c r="O661" s="16"/>
      <c r="P661" s="16"/>
      <c r="Q661" s="16"/>
      <c r="R661" s="16"/>
      <c r="S661" s="16"/>
      <c r="T661" s="16"/>
      <c r="U661" s="16"/>
      <c r="V661" s="16"/>
      <c r="W661" s="16"/>
      <c r="X661" s="16"/>
      <c r="Y661" s="16"/>
      <c r="Z661" s="16"/>
      <c r="AA661" s="16"/>
      <c r="AB661" s="16"/>
      <c r="AC661" s="16"/>
      <c r="AD661" s="16"/>
      <c r="AE661" s="16"/>
      <c r="AF661" s="16"/>
      <c r="AG661" s="16"/>
      <c r="AH661" s="16"/>
      <c r="AI661" s="16"/>
      <c r="AJ661" s="16"/>
      <c r="AK661" s="16"/>
      <c r="AL661" s="16"/>
      <c r="AM661" s="16"/>
      <c r="AN661" s="16"/>
      <c r="AO661" s="16"/>
      <c r="AP661" s="16"/>
      <c r="AQ661" s="16"/>
      <c r="AR661" s="16"/>
      <c r="AS661" s="16"/>
      <c r="AT661" s="16"/>
      <c r="AU661" s="16"/>
      <c r="AV661" s="16"/>
      <c r="AW661" s="16"/>
      <c r="AX661" s="16"/>
      <c r="AY661" s="16"/>
    </row>
    <row r="662">
      <c r="A662" s="16"/>
      <c r="B662" s="16"/>
      <c r="C662" s="16"/>
      <c r="D662" s="16"/>
      <c r="E662" s="16"/>
      <c r="F662" s="16"/>
      <c r="G662" s="20"/>
      <c r="H662" s="16"/>
      <c r="I662" s="16"/>
      <c r="J662" s="16"/>
      <c r="K662" s="16"/>
      <c r="L662" s="16"/>
      <c r="M662" s="20"/>
      <c r="N662" s="20"/>
      <c r="O662" s="16"/>
      <c r="P662" s="16"/>
      <c r="Q662" s="16"/>
      <c r="R662" s="16"/>
      <c r="S662" s="16"/>
      <c r="T662" s="16"/>
      <c r="U662" s="16"/>
      <c r="V662" s="16"/>
      <c r="W662" s="16"/>
      <c r="X662" s="16"/>
      <c r="Y662" s="16"/>
      <c r="Z662" s="16"/>
      <c r="AA662" s="16"/>
      <c r="AB662" s="16"/>
      <c r="AC662" s="16"/>
      <c r="AD662" s="16"/>
      <c r="AE662" s="16"/>
      <c r="AF662" s="16"/>
      <c r="AG662" s="16"/>
      <c r="AH662" s="16"/>
      <c r="AI662" s="16"/>
      <c r="AJ662" s="16"/>
      <c r="AK662" s="16"/>
      <c r="AL662" s="16"/>
      <c r="AM662" s="16"/>
      <c r="AN662" s="16"/>
      <c r="AO662" s="16"/>
      <c r="AP662" s="16"/>
      <c r="AQ662" s="16"/>
      <c r="AR662" s="16"/>
      <c r="AS662" s="16"/>
      <c r="AT662" s="16"/>
      <c r="AU662" s="16"/>
      <c r="AV662" s="16"/>
      <c r="AW662" s="16"/>
      <c r="AX662" s="16"/>
      <c r="AY662" s="16"/>
    </row>
    <row r="663">
      <c r="A663" s="16"/>
      <c r="B663" s="16"/>
      <c r="C663" s="16"/>
      <c r="D663" s="16"/>
      <c r="E663" s="16"/>
      <c r="F663" s="16"/>
      <c r="G663" s="20"/>
      <c r="H663" s="16"/>
      <c r="I663" s="16"/>
      <c r="J663" s="16"/>
      <c r="K663" s="16"/>
      <c r="L663" s="16"/>
      <c r="M663" s="20"/>
      <c r="N663" s="20"/>
      <c r="O663" s="16"/>
      <c r="P663" s="16"/>
      <c r="Q663" s="16"/>
      <c r="R663" s="16"/>
      <c r="S663" s="16"/>
      <c r="T663" s="16"/>
      <c r="U663" s="16"/>
      <c r="V663" s="16"/>
      <c r="W663" s="16"/>
      <c r="X663" s="16"/>
      <c r="Y663" s="16"/>
      <c r="Z663" s="16"/>
      <c r="AA663" s="16"/>
      <c r="AB663" s="16"/>
      <c r="AC663" s="16"/>
      <c r="AD663" s="16"/>
      <c r="AE663" s="16"/>
      <c r="AF663" s="16"/>
      <c r="AG663" s="16"/>
      <c r="AH663" s="16"/>
      <c r="AI663" s="16"/>
      <c r="AJ663" s="16"/>
      <c r="AK663" s="16"/>
      <c r="AL663" s="16"/>
      <c r="AM663" s="16"/>
      <c r="AN663" s="16"/>
      <c r="AO663" s="16"/>
      <c r="AP663" s="16"/>
      <c r="AQ663" s="16"/>
      <c r="AR663" s="16"/>
      <c r="AS663" s="16"/>
      <c r="AT663" s="16"/>
      <c r="AU663" s="16"/>
      <c r="AV663" s="16"/>
      <c r="AW663" s="16"/>
      <c r="AX663" s="16"/>
      <c r="AY663" s="16"/>
    </row>
    <row r="664">
      <c r="A664" s="16"/>
      <c r="B664" s="16"/>
      <c r="C664" s="16"/>
      <c r="D664" s="16"/>
      <c r="E664" s="16"/>
      <c r="F664" s="16"/>
      <c r="G664" s="20"/>
      <c r="H664" s="16"/>
      <c r="I664" s="16"/>
      <c r="J664" s="16"/>
      <c r="K664" s="16"/>
      <c r="L664" s="16"/>
      <c r="M664" s="20"/>
      <c r="N664" s="20"/>
      <c r="O664" s="16"/>
      <c r="P664" s="16"/>
      <c r="Q664" s="16"/>
      <c r="R664" s="16"/>
      <c r="S664" s="16"/>
      <c r="T664" s="16"/>
      <c r="U664" s="16"/>
      <c r="V664" s="16"/>
      <c r="W664" s="16"/>
      <c r="X664" s="16"/>
      <c r="Y664" s="16"/>
      <c r="Z664" s="16"/>
      <c r="AA664" s="16"/>
      <c r="AB664" s="16"/>
      <c r="AC664" s="16"/>
      <c r="AD664" s="16"/>
      <c r="AE664" s="16"/>
      <c r="AF664" s="16"/>
      <c r="AG664" s="16"/>
      <c r="AH664" s="16"/>
      <c r="AI664" s="16"/>
      <c r="AJ664" s="16"/>
      <c r="AK664" s="16"/>
      <c r="AL664" s="16"/>
      <c r="AM664" s="16"/>
      <c r="AN664" s="16"/>
      <c r="AO664" s="16"/>
      <c r="AP664" s="16"/>
      <c r="AQ664" s="16"/>
      <c r="AR664" s="16"/>
      <c r="AS664" s="16"/>
      <c r="AT664" s="16"/>
      <c r="AU664" s="16"/>
      <c r="AV664" s="16"/>
      <c r="AW664" s="16"/>
      <c r="AX664" s="16"/>
      <c r="AY664" s="16"/>
    </row>
    <row r="665">
      <c r="A665" s="16"/>
      <c r="B665" s="16"/>
      <c r="C665" s="16"/>
      <c r="D665" s="16"/>
      <c r="E665" s="16"/>
      <c r="F665" s="16"/>
      <c r="G665" s="20"/>
      <c r="H665" s="16"/>
      <c r="I665" s="16"/>
      <c r="J665" s="16"/>
      <c r="K665" s="16"/>
      <c r="L665" s="16"/>
      <c r="M665" s="20"/>
      <c r="N665" s="20"/>
      <c r="O665" s="16"/>
      <c r="P665" s="16"/>
      <c r="Q665" s="16"/>
      <c r="R665" s="16"/>
      <c r="S665" s="16"/>
      <c r="T665" s="16"/>
      <c r="U665" s="16"/>
      <c r="V665" s="16"/>
      <c r="W665" s="16"/>
      <c r="X665" s="16"/>
      <c r="Y665" s="16"/>
      <c r="Z665" s="16"/>
      <c r="AA665" s="16"/>
      <c r="AB665" s="16"/>
      <c r="AC665" s="16"/>
      <c r="AD665" s="16"/>
      <c r="AE665" s="16"/>
      <c r="AF665" s="16"/>
      <c r="AG665" s="16"/>
      <c r="AH665" s="16"/>
      <c r="AI665" s="16"/>
      <c r="AJ665" s="16"/>
      <c r="AK665" s="16"/>
      <c r="AL665" s="16"/>
      <c r="AM665" s="16"/>
      <c r="AN665" s="16"/>
      <c r="AO665" s="16"/>
      <c r="AP665" s="16"/>
      <c r="AQ665" s="16"/>
      <c r="AR665" s="16"/>
      <c r="AS665" s="16"/>
      <c r="AT665" s="16"/>
      <c r="AU665" s="16"/>
      <c r="AV665" s="16"/>
      <c r="AW665" s="16"/>
      <c r="AX665" s="16"/>
      <c r="AY665" s="16"/>
    </row>
    <row r="666">
      <c r="A666" s="16"/>
      <c r="B666" s="16"/>
      <c r="C666" s="16"/>
      <c r="D666" s="16"/>
      <c r="E666" s="16"/>
      <c r="F666" s="16"/>
      <c r="G666" s="20"/>
      <c r="H666" s="16"/>
      <c r="I666" s="16"/>
      <c r="J666" s="16"/>
      <c r="K666" s="16"/>
      <c r="L666" s="16"/>
      <c r="M666" s="20"/>
      <c r="N666" s="20"/>
      <c r="O666" s="16"/>
      <c r="P666" s="16"/>
      <c r="Q666" s="16"/>
      <c r="R666" s="16"/>
      <c r="S666" s="16"/>
      <c r="T666" s="16"/>
      <c r="U666" s="16"/>
      <c r="V666" s="16"/>
      <c r="W666" s="16"/>
      <c r="X666" s="16"/>
      <c r="Y666" s="16"/>
      <c r="Z666" s="16"/>
      <c r="AA666" s="16"/>
      <c r="AB666" s="16"/>
      <c r="AC666" s="16"/>
      <c r="AD666" s="16"/>
      <c r="AE666" s="16"/>
      <c r="AF666" s="16"/>
      <c r="AG666" s="16"/>
      <c r="AH666" s="16"/>
      <c r="AI666" s="16"/>
      <c r="AJ666" s="16"/>
      <c r="AK666" s="16"/>
      <c r="AL666" s="16"/>
      <c r="AM666" s="16"/>
      <c r="AN666" s="16"/>
      <c r="AO666" s="16"/>
      <c r="AP666" s="16"/>
      <c r="AQ666" s="16"/>
      <c r="AR666" s="16"/>
      <c r="AS666" s="16"/>
      <c r="AT666" s="16"/>
      <c r="AU666" s="16"/>
      <c r="AV666" s="16"/>
      <c r="AW666" s="16"/>
      <c r="AX666" s="16"/>
      <c r="AY666" s="16"/>
    </row>
    <row r="667">
      <c r="A667" s="16"/>
      <c r="B667" s="16"/>
      <c r="C667" s="16"/>
      <c r="D667" s="16"/>
      <c r="E667" s="16"/>
      <c r="F667" s="16"/>
      <c r="G667" s="20"/>
      <c r="H667" s="16"/>
      <c r="I667" s="16"/>
      <c r="J667" s="16"/>
      <c r="K667" s="16"/>
      <c r="L667" s="16"/>
      <c r="M667" s="20"/>
      <c r="N667" s="20"/>
      <c r="O667" s="16"/>
      <c r="P667" s="16"/>
      <c r="Q667" s="16"/>
      <c r="R667" s="16"/>
      <c r="S667" s="16"/>
      <c r="T667" s="16"/>
      <c r="U667" s="16"/>
      <c r="V667" s="16"/>
      <c r="W667" s="16"/>
      <c r="X667" s="16"/>
      <c r="Y667" s="16"/>
      <c r="Z667" s="16"/>
      <c r="AA667" s="16"/>
      <c r="AB667" s="16"/>
      <c r="AC667" s="16"/>
      <c r="AD667" s="16"/>
      <c r="AE667" s="16"/>
      <c r="AF667" s="16"/>
      <c r="AG667" s="16"/>
      <c r="AH667" s="16"/>
      <c r="AI667" s="16"/>
      <c r="AJ667" s="16"/>
      <c r="AK667" s="16"/>
      <c r="AL667" s="16"/>
      <c r="AM667" s="16"/>
      <c r="AN667" s="16"/>
      <c r="AO667" s="16"/>
      <c r="AP667" s="16"/>
      <c r="AQ667" s="16"/>
      <c r="AR667" s="16"/>
      <c r="AS667" s="16"/>
      <c r="AT667" s="16"/>
      <c r="AU667" s="16"/>
      <c r="AV667" s="16"/>
      <c r="AW667" s="16"/>
      <c r="AX667" s="16"/>
      <c r="AY667" s="16"/>
    </row>
    <row r="668">
      <c r="A668" s="16"/>
      <c r="B668" s="16"/>
      <c r="C668" s="16"/>
      <c r="D668" s="16"/>
      <c r="E668" s="16"/>
      <c r="F668" s="16"/>
      <c r="G668" s="20"/>
      <c r="H668" s="16"/>
      <c r="I668" s="16"/>
      <c r="J668" s="16"/>
      <c r="K668" s="16"/>
      <c r="L668" s="16"/>
      <c r="M668" s="20"/>
      <c r="N668" s="20"/>
      <c r="O668" s="16"/>
      <c r="P668" s="16"/>
      <c r="Q668" s="16"/>
      <c r="R668" s="16"/>
      <c r="S668" s="16"/>
      <c r="T668" s="16"/>
      <c r="U668" s="16"/>
      <c r="V668" s="16"/>
      <c r="W668" s="16"/>
      <c r="X668" s="16"/>
      <c r="Y668" s="16"/>
      <c r="Z668" s="16"/>
      <c r="AA668" s="16"/>
      <c r="AB668" s="16"/>
      <c r="AC668" s="16"/>
      <c r="AD668" s="16"/>
      <c r="AE668" s="16"/>
      <c r="AF668" s="16"/>
      <c r="AG668" s="16"/>
      <c r="AH668" s="16"/>
      <c r="AI668" s="16"/>
      <c r="AJ668" s="16"/>
      <c r="AK668" s="16"/>
      <c r="AL668" s="16"/>
      <c r="AM668" s="16"/>
      <c r="AN668" s="16"/>
      <c r="AO668" s="16"/>
      <c r="AP668" s="16"/>
      <c r="AQ668" s="16"/>
      <c r="AR668" s="16"/>
      <c r="AS668" s="16"/>
      <c r="AT668" s="16"/>
      <c r="AU668" s="16"/>
      <c r="AV668" s="16"/>
      <c r="AW668" s="16"/>
      <c r="AX668" s="16"/>
      <c r="AY668" s="16"/>
    </row>
    <row r="669">
      <c r="A669" s="16"/>
      <c r="B669" s="16"/>
      <c r="C669" s="16"/>
      <c r="D669" s="16"/>
      <c r="E669" s="16"/>
      <c r="F669" s="16"/>
      <c r="G669" s="20"/>
      <c r="H669" s="16"/>
      <c r="I669" s="16"/>
      <c r="J669" s="16"/>
      <c r="K669" s="16"/>
      <c r="L669" s="16"/>
      <c r="M669" s="20"/>
      <c r="N669" s="20"/>
      <c r="O669" s="16"/>
      <c r="P669" s="16"/>
      <c r="Q669" s="16"/>
      <c r="R669" s="16"/>
      <c r="S669" s="16"/>
      <c r="T669" s="16"/>
      <c r="U669" s="16"/>
      <c r="V669" s="16"/>
      <c r="W669" s="16"/>
      <c r="X669" s="16"/>
      <c r="Y669" s="16"/>
      <c r="Z669" s="16"/>
      <c r="AA669" s="16"/>
      <c r="AB669" s="16"/>
      <c r="AC669" s="16"/>
      <c r="AD669" s="16"/>
      <c r="AE669" s="16"/>
      <c r="AF669" s="16"/>
      <c r="AG669" s="16"/>
      <c r="AH669" s="16"/>
      <c r="AI669" s="16"/>
      <c r="AJ669" s="16"/>
      <c r="AK669" s="16"/>
      <c r="AL669" s="16"/>
      <c r="AM669" s="16"/>
      <c r="AN669" s="16"/>
      <c r="AO669" s="16"/>
      <c r="AP669" s="16"/>
      <c r="AQ669" s="16"/>
      <c r="AR669" s="16"/>
      <c r="AS669" s="16"/>
      <c r="AT669" s="16"/>
      <c r="AU669" s="16"/>
      <c r="AV669" s="16"/>
      <c r="AW669" s="16"/>
      <c r="AX669" s="16"/>
      <c r="AY669" s="16"/>
    </row>
    <row r="670">
      <c r="A670" s="16"/>
      <c r="B670" s="16"/>
      <c r="C670" s="16"/>
      <c r="D670" s="16"/>
      <c r="E670" s="16"/>
      <c r="F670" s="16"/>
      <c r="G670" s="20"/>
      <c r="H670" s="16"/>
      <c r="I670" s="16"/>
      <c r="J670" s="16"/>
      <c r="K670" s="16"/>
      <c r="L670" s="16"/>
      <c r="M670" s="20"/>
      <c r="N670" s="20"/>
      <c r="O670" s="16"/>
      <c r="P670" s="16"/>
      <c r="Q670" s="16"/>
      <c r="R670" s="16"/>
      <c r="S670" s="16"/>
      <c r="T670" s="16"/>
      <c r="U670" s="16"/>
      <c r="V670" s="16"/>
      <c r="W670" s="16"/>
      <c r="X670" s="16"/>
      <c r="Y670" s="16"/>
      <c r="Z670" s="16"/>
      <c r="AA670" s="16"/>
      <c r="AB670" s="16"/>
      <c r="AC670" s="16"/>
      <c r="AD670" s="16"/>
      <c r="AE670" s="16"/>
      <c r="AF670" s="16"/>
      <c r="AG670" s="16"/>
      <c r="AH670" s="16"/>
      <c r="AI670" s="16"/>
      <c r="AJ670" s="16"/>
      <c r="AK670" s="16"/>
      <c r="AL670" s="16"/>
      <c r="AM670" s="16"/>
      <c r="AN670" s="16"/>
      <c r="AO670" s="16"/>
      <c r="AP670" s="16"/>
      <c r="AQ670" s="16"/>
      <c r="AR670" s="16"/>
      <c r="AS670" s="16"/>
      <c r="AT670" s="16"/>
      <c r="AU670" s="16"/>
      <c r="AV670" s="16"/>
      <c r="AW670" s="16"/>
      <c r="AX670" s="16"/>
      <c r="AY670" s="16"/>
    </row>
    <row r="671">
      <c r="A671" s="16"/>
      <c r="B671" s="16"/>
      <c r="C671" s="16"/>
      <c r="D671" s="16"/>
      <c r="E671" s="16"/>
      <c r="F671" s="16"/>
      <c r="G671" s="20"/>
      <c r="H671" s="16"/>
      <c r="I671" s="16"/>
      <c r="J671" s="16"/>
      <c r="K671" s="16"/>
      <c r="L671" s="16"/>
      <c r="M671" s="20"/>
      <c r="N671" s="20"/>
      <c r="O671" s="16"/>
      <c r="P671" s="16"/>
      <c r="Q671" s="16"/>
      <c r="R671" s="16"/>
      <c r="S671" s="16"/>
      <c r="T671" s="16"/>
      <c r="U671" s="16"/>
      <c r="V671" s="16"/>
      <c r="W671" s="16"/>
      <c r="X671" s="16"/>
      <c r="Y671" s="16"/>
      <c r="Z671" s="16"/>
      <c r="AA671" s="16"/>
      <c r="AB671" s="16"/>
      <c r="AC671" s="16"/>
      <c r="AD671" s="16"/>
      <c r="AE671" s="16"/>
      <c r="AF671" s="16"/>
      <c r="AG671" s="16"/>
      <c r="AH671" s="16"/>
      <c r="AI671" s="16"/>
      <c r="AJ671" s="16"/>
      <c r="AK671" s="16"/>
      <c r="AL671" s="16"/>
      <c r="AM671" s="16"/>
      <c r="AN671" s="16"/>
      <c r="AO671" s="16"/>
      <c r="AP671" s="16"/>
      <c r="AQ671" s="16"/>
      <c r="AR671" s="16"/>
      <c r="AS671" s="16"/>
      <c r="AT671" s="16"/>
      <c r="AU671" s="16"/>
      <c r="AV671" s="16"/>
      <c r="AW671" s="16"/>
      <c r="AX671" s="16"/>
      <c r="AY671" s="16"/>
    </row>
    <row r="672">
      <c r="A672" s="16"/>
      <c r="B672" s="16"/>
      <c r="C672" s="16"/>
      <c r="D672" s="16"/>
      <c r="E672" s="16"/>
      <c r="F672" s="16"/>
      <c r="G672" s="20"/>
      <c r="H672" s="16"/>
      <c r="I672" s="16"/>
      <c r="J672" s="16"/>
      <c r="K672" s="16"/>
      <c r="L672" s="16"/>
      <c r="M672" s="20"/>
      <c r="N672" s="20"/>
      <c r="O672" s="16"/>
      <c r="P672" s="16"/>
      <c r="Q672" s="16"/>
      <c r="R672" s="16"/>
      <c r="S672" s="16"/>
      <c r="T672" s="16"/>
      <c r="U672" s="16"/>
      <c r="V672" s="16"/>
      <c r="W672" s="16"/>
      <c r="X672" s="16"/>
      <c r="Y672" s="16"/>
      <c r="Z672" s="16"/>
      <c r="AA672" s="16"/>
      <c r="AB672" s="16"/>
      <c r="AC672" s="16"/>
      <c r="AD672" s="16"/>
      <c r="AE672" s="16"/>
      <c r="AF672" s="16"/>
      <c r="AG672" s="16"/>
      <c r="AH672" s="16"/>
      <c r="AI672" s="16"/>
      <c r="AJ672" s="16"/>
      <c r="AK672" s="16"/>
      <c r="AL672" s="16"/>
      <c r="AM672" s="16"/>
      <c r="AN672" s="16"/>
      <c r="AO672" s="16"/>
      <c r="AP672" s="16"/>
      <c r="AQ672" s="16"/>
      <c r="AR672" s="16"/>
      <c r="AS672" s="16"/>
      <c r="AT672" s="16"/>
      <c r="AU672" s="16"/>
      <c r="AV672" s="16"/>
      <c r="AW672" s="16"/>
      <c r="AX672" s="16"/>
      <c r="AY672" s="16"/>
    </row>
    <row r="673">
      <c r="A673" s="16"/>
      <c r="B673" s="16"/>
      <c r="C673" s="16"/>
      <c r="D673" s="16"/>
      <c r="E673" s="16"/>
      <c r="F673" s="16"/>
      <c r="G673" s="20"/>
      <c r="H673" s="16"/>
      <c r="I673" s="16"/>
      <c r="J673" s="16"/>
      <c r="K673" s="16"/>
      <c r="L673" s="16"/>
      <c r="M673" s="20"/>
      <c r="N673" s="20"/>
      <c r="O673" s="16"/>
      <c r="P673" s="16"/>
      <c r="Q673" s="16"/>
      <c r="R673" s="16"/>
      <c r="S673" s="16"/>
      <c r="T673" s="16"/>
      <c r="U673" s="16"/>
      <c r="V673" s="16"/>
      <c r="W673" s="16"/>
      <c r="X673" s="16"/>
      <c r="Y673" s="16"/>
      <c r="Z673" s="16"/>
      <c r="AA673" s="16"/>
      <c r="AB673" s="16"/>
      <c r="AC673" s="16"/>
      <c r="AD673" s="16"/>
      <c r="AE673" s="16"/>
      <c r="AF673" s="16"/>
      <c r="AG673" s="16"/>
      <c r="AH673" s="16"/>
      <c r="AI673" s="16"/>
      <c r="AJ673" s="16"/>
      <c r="AK673" s="16"/>
      <c r="AL673" s="16"/>
      <c r="AM673" s="16"/>
      <c r="AN673" s="16"/>
      <c r="AO673" s="16"/>
      <c r="AP673" s="16"/>
      <c r="AQ673" s="16"/>
      <c r="AR673" s="16"/>
      <c r="AS673" s="16"/>
      <c r="AT673" s="16"/>
      <c r="AU673" s="16"/>
      <c r="AV673" s="16"/>
      <c r="AW673" s="16"/>
      <c r="AX673" s="16"/>
      <c r="AY673" s="16"/>
    </row>
    <row r="674">
      <c r="A674" s="16"/>
      <c r="B674" s="16"/>
      <c r="C674" s="16"/>
      <c r="D674" s="16"/>
      <c r="E674" s="16"/>
      <c r="F674" s="16"/>
      <c r="G674" s="20"/>
      <c r="H674" s="16"/>
      <c r="I674" s="16"/>
      <c r="J674" s="16"/>
      <c r="K674" s="16"/>
      <c r="L674" s="16"/>
      <c r="M674" s="20"/>
      <c r="N674" s="20"/>
      <c r="O674" s="16"/>
      <c r="P674" s="16"/>
      <c r="Q674" s="16"/>
      <c r="R674" s="16"/>
      <c r="S674" s="16"/>
      <c r="T674" s="16"/>
      <c r="U674" s="16"/>
      <c r="V674" s="16"/>
      <c r="W674" s="16"/>
      <c r="X674" s="16"/>
      <c r="Y674" s="16"/>
      <c r="Z674" s="16"/>
      <c r="AA674" s="16"/>
      <c r="AB674" s="16"/>
      <c r="AC674" s="16"/>
      <c r="AD674" s="16"/>
      <c r="AE674" s="16"/>
      <c r="AF674" s="16"/>
      <c r="AG674" s="16"/>
      <c r="AH674" s="16"/>
      <c r="AI674" s="16"/>
      <c r="AJ674" s="16"/>
      <c r="AK674" s="16"/>
      <c r="AL674" s="16"/>
      <c r="AM674" s="16"/>
      <c r="AN674" s="16"/>
      <c r="AO674" s="16"/>
      <c r="AP674" s="16"/>
      <c r="AQ674" s="16"/>
      <c r="AR674" s="16"/>
      <c r="AS674" s="16"/>
      <c r="AT674" s="16"/>
      <c r="AU674" s="16"/>
      <c r="AV674" s="16"/>
      <c r="AW674" s="16"/>
      <c r="AX674" s="16"/>
      <c r="AY674" s="16"/>
    </row>
    <row r="675">
      <c r="A675" s="16"/>
      <c r="B675" s="16"/>
      <c r="C675" s="16"/>
      <c r="D675" s="16"/>
      <c r="E675" s="16"/>
      <c r="F675" s="16"/>
      <c r="G675" s="20"/>
      <c r="H675" s="16"/>
      <c r="I675" s="16"/>
      <c r="J675" s="16"/>
      <c r="K675" s="16"/>
      <c r="L675" s="16"/>
      <c r="M675" s="20"/>
      <c r="N675" s="20"/>
      <c r="O675" s="16"/>
      <c r="P675" s="16"/>
      <c r="Q675" s="16"/>
      <c r="R675" s="16"/>
      <c r="S675" s="16"/>
      <c r="T675" s="16"/>
      <c r="U675" s="16"/>
      <c r="V675" s="16"/>
      <c r="W675" s="16"/>
      <c r="X675" s="16"/>
      <c r="Y675" s="16"/>
      <c r="Z675" s="16"/>
      <c r="AA675" s="16"/>
      <c r="AB675" s="16"/>
      <c r="AC675" s="16"/>
      <c r="AD675" s="16"/>
      <c r="AE675" s="16"/>
      <c r="AF675" s="16"/>
      <c r="AG675" s="16"/>
      <c r="AH675" s="16"/>
      <c r="AI675" s="16"/>
      <c r="AJ675" s="16"/>
      <c r="AK675" s="16"/>
      <c r="AL675" s="16"/>
      <c r="AM675" s="16"/>
      <c r="AN675" s="16"/>
      <c r="AO675" s="16"/>
      <c r="AP675" s="16"/>
      <c r="AQ675" s="16"/>
      <c r="AR675" s="16"/>
      <c r="AS675" s="16"/>
      <c r="AT675" s="16"/>
      <c r="AU675" s="16"/>
      <c r="AV675" s="16"/>
      <c r="AW675" s="16"/>
      <c r="AX675" s="16"/>
      <c r="AY675" s="16"/>
    </row>
    <row r="676">
      <c r="A676" s="16"/>
      <c r="B676" s="16"/>
      <c r="C676" s="16"/>
      <c r="D676" s="16"/>
      <c r="E676" s="16"/>
      <c r="F676" s="16"/>
      <c r="G676" s="20"/>
      <c r="H676" s="16"/>
      <c r="I676" s="16"/>
      <c r="J676" s="16"/>
      <c r="K676" s="16"/>
      <c r="L676" s="16"/>
      <c r="M676" s="20"/>
      <c r="N676" s="20"/>
      <c r="O676" s="16"/>
      <c r="P676" s="16"/>
      <c r="Q676" s="16"/>
      <c r="R676" s="16"/>
      <c r="S676" s="16"/>
      <c r="T676" s="16"/>
      <c r="U676" s="16"/>
      <c r="V676" s="16"/>
      <c r="W676" s="16"/>
      <c r="X676" s="16"/>
      <c r="Y676" s="16"/>
      <c r="Z676" s="16"/>
      <c r="AA676" s="16"/>
      <c r="AB676" s="16"/>
      <c r="AC676" s="16"/>
      <c r="AD676" s="16"/>
      <c r="AE676" s="16"/>
      <c r="AF676" s="16"/>
      <c r="AG676" s="16"/>
      <c r="AH676" s="16"/>
      <c r="AI676" s="16"/>
      <c r="AJ676" s="16"/>
      <c r="AK676" s="16"/>
      <c r="AL676" s="16"/>
      <c r="AM676" s="16"/>
      <c r="AN676" s="16"/>
      <c r="AO676" s="16"/>
      <c r="AP676" s="16"/>
      <c r="AQ676" s="16"/>
      <c r="AR676" s="16"/>
      <c r="AS676" s="16"/>
      <c r="AT676" s="16"/>
      <c r="AU676" s="16"/>
      <c r="AV676" s="16"/>
      <c r="AW676" s="16"/>
      <c r="AX676" s="16"/>
      <c r="AY676" s="16"/>
    </row>
    <row r="677">
      <c r="A677" s="16"/>
      <c r="B677" s="16"/>
      <c r="C677" s="16"/>
      <c r="D677" s="16"/>
      <c r="E677" s="16"/>
      <c r="F677" s="16"/>
      <c r="G677" s="20"/>
      <c r="H677" s="16"/>
      <c r="I677" s="16"/>
      <c r="J677" s="16"/>
      <c r="K677" s="16"/>
      <c r="L677" s="16"/>
      <c r="M677" s="20"/>
      <c r="N677" s="20"/>
      <c r="O677" s="16"/>
      <c r="P677" s="16"/>
      <c r="Q677" s="16"/>
      <c r="R677" s="16"/>
      <c r="S677" s="16"/>
      <c r="T677" s="16"/>
      <c r="U677" s="16"/>
      <c r="V677" s="16"/>
      <c r="W677" s="16"/>
      <c r="X677" s="16"/>
      <c r="Y677" s="16"/>
      <c r="Z677" s="16"/>
      <c r="AA677" s="16"/>
      <c r="AB677" s="16"/>
      <c r="AC677" s="16"/>
      <c r="AD677" s="16"/>
      <c r="AE677" s="16"/>
      <c r="AF677" s="16"/>
      <c r="AG677" s="16"/>
      <c r="AH677" s="16"/>
      <c r="AI677" s="16"/>
      <c r="AJ677" s="16"/>
      <c r="AK677" s="16"/>
      <c r="AL677" s="16"/>
      <c r="AM677" s="16"/>
      <c r="AN677" s="16"/>
      <c r="AO677" s="16"/>
      <c r="AP677" s="16"/>
      <c r="AQ677" s="16"/>
      <c r="AR677" s="16"/>
      <c r="AS677" s="16"/>
      <c r="AT677" s="16"/>
      <c r="AU677" s="16"/>
      <c r="AV677" s="16"/>
      <c r="AW677" s="16"/>
      <c r="AX677" s="16"/>
      <c r="AY677" s="16"/>
    </row>
    <row r="678">
      <c r="A678" s="16"/>
      <c r="B678" s="16"/>
      <c r="C678" s="16"/>
      <c r="D678" s="16"/>
      <c r="E678" s="16"/>
      <c r="F678" s="16"/>
      <c r="G678" s="20"/>
      <c r="H678" s="16"/>
      <c r="I678" s="16"/>
      <c r="J678" s="16"/>
      <c r="K678" s="16"/>
      <c r="L678" s="16"/>
      <c r="M678" s="20"/>
      <c r="N678" s="20"/>
      <c r="O678" s="16"/>
      <c r="P678" s="16"/>
      <c r="Q678" s="16"/>
      <c r="R678" s="16"/>
      <c r="S678" s="16"/>
      <c r="T678" s="16"/>
      <c r="U678" s="16"/>
      <c r="V678" s="16"/>
      <c r="W678" s="16"/>
      <c r="X678" s="16"/>
      <c r="Y678" s="16"/>
      <c r="Z678" s="16"/>
      <c r="AA678" s="16"/>
      <c r="AB678" s="16"/>
      <c r="AC678" s="16"/>
      <c r="AD678" s="16"/>
      <c r="AE678" s="16"/>
      <c r="AF678" s="16"/>
      <c r="AG678" s="16"/>
      <c r="AH678" s="16"/>
      <c r="AI678" s="16"/>
      <c r="AJ678" s="16"/>
      <c r="AK678" s="16"/>
      <c r="AL678" s="16"/>
      <c r="AM678" s="16"/>
      <c r="AN678" s="16"/>
      <c r="AO678" s="16"/>
      <c r="AP678" s="16"/>
      <c r="AQ678" s="16"/>
      <c r="AR678" s="16"/>
      <c r="AS678" s="16"/>
      <c r="AT678" s="16"/>
      <c r="AU678" s="16"/>
      <c r="AV678" s="16"/>
      <c r="AW678" s="16"/>
      <c r="AX678" s="16"/>
      <c r="AY678" s="16"/>
    </row>
    <row r="679">
      <c r="A679" s="16"/>
      <c r="B679" s="16"/>
      <c r="C679" s="16"/>
      <c r="D679" s="16"/>
      <c r="E679" s="16"/>
      <c r="F679" s="16"/>
      <c r="G679" s="20"/>
      <c r="H679" s="16"/>
      <c r="I679" s="16"/>
      <c r="J679" s="16"/>
      <c r="K679" s="16"/>
      <c r="L679" s="16"/>
      <c r="M679" s="20"/>
      <c r="N679" s="20"/>
      <c r="O679" s="16"/>
      <c r="P679" s="16"/>
      <c r="Q679" s="16"/>
      <c r="R679" s="16"/>
      <c r="S679" s="16"/>
      <c r="T679" s="16"/>
      <c r="U679" s="16"/>
      <c r="V679" s="16"/>
      <c r="W679" s="16"/>
      <c r="X679" s="16"/>
      <c r="Y679" s="16"/>
      <c r="Z679" s="16"/>
      <c r="AA679" s="16"/>
      <c r="AB679" s="16"/>
      <c r="AC679" s="16"/>
      <c r="AD679" s="16"/>
      <c r="AE679" s="16"/>
      <c r="AF679" s="16"/>
      <c r="AG679" s="16"/>
      <c r="AH679" s="16"/>
      <c r="AI679" s="16"/>
      <c r="AJ679" s="16"/>
      <c r="AK679" s="16"/>
      <c r="AL679" s="16"/>
      <c r="AM679" s="16"/>
      <c r="AN679" s="16"/>
      <c r="AO679" s="16"/>
      <c r="AP679" s="16"/>
      <c r="AQ679" s="16"/>
      <c r="AR679" s="16"/>
      <c r="AS679" s="16"/>
      <c r="AT679" s="16"/>
      <c r="AU679" s="16"/>
      <c r="AV679" s="16"/>
      <c r="AW679" s="16"/>
      <c r="AX679" s="16"/>
      <c r="AY679" s="16"/>
    </row>
    <row r="680">
      <c r="A680" s="16"/>
      <c r="B680" s="16"/>
      <c r="C680" s="16"/>
      <c r="D680" s="16"/>
      <c r="E680" s="16"/>
      <c r="F680" s="16"/>
      <c r="G680" s="20"/>
      <c r="H680" s="16"/>
      <c r="I680" s="16"/>
      <c r="J680" s="16"/>
      <c r="K680" s="16"/>
      <c r="L680" s="16"/>
      <c r="M680" s="20"/>
      <c r="N680" s="20"/>
      <c r="O680" s="16"/>
      <c r="P680" s="16"/>
      <c r="Q680" s="16"/>
      <c r="R680" s="16"/>
      <c r="S680" s="16"/>
      <c r="T680" s="16"/>
      <c r="U680" s="16"/>
      <c r="V680" s="16"/>
      <c r="W680" s="16"/>
      <c r="X680" s="16"/>
      <c r="Y680" s="16"/>
      <c r="Z680" s="16"/>
      <c r="AA680" s="16"/>
      <c r="AB680" s="16"/>
      <c r="AC680" s="16"/>
      <c r="AD680" s="16"/>
      <c r="AE680" s="16"/>
      <c r="AF680" s="16"/>
      <c r="AG680" s="16"/>
      <c r="AH680" s="16"/>
      <c r="AI680" s="16"/>
      <c r="AJ680" s="16"/>
      <c r="AK680" s="16"/>
      <c r="AL680" s="16"/>
      <c r="AM680" s="16"/>
      <c r="AN680" s="16"/>
      <c r="AO680" s="16"/>
      <c r="AP680" s="16"/>
      <c r="AQ680" s="16"/>
      <c r="AR680" s="16"/>
      <c r="AS680" s="16"/>
      <c r="AT680" s="16"/>
      <c r="AU680" s="16"/>
      <c r="AV680" s="16"/>
      <c r="AW680" s="16"/>
      <c r="AX680" s="16"/>
      <c r="AY680" s="16"/>
    </row>
    <row r="681">
      <c r="A681" s="16"/>
      <c r="B681" s="16"/>
      <c r="C681" s="16"/>
      <c r="D681" s="16"/>
      <c r="E681" s="16"/>
      <c r="F681" s="16"/>
      <c r="G681" s="20"/>
      <c r="H681" s="16"/>
      <c r="I681" s="16"/>
      <c r="J681" s="16"/>
      <c r="K681" s="16"/>
      <c r="L681" s="16"/>
      <c r="M681" s="20"/>
      <c r="N681" s="20"/>
      <c r="O681" s="16"/>
      <c r="P681" s="16"/>
      <c r="Q681" s="16"/>
      <c r="R681" s="16"/>
      <c r="S681" s="16"/>
      <c r="T681" s="16"/>
      <c r="U681" s="16"/>
      <c r="V681" s="16"/>
      <c r="W681" s="16"/>
      <c r="X681" s="16"/>
      <c r="Y681" s="16"/>
      <c r="Z681" s="16"/>
      <c r="AA681" s="16"/>
      <c r="AB681" s="16"/>
      <c r="AC681" s="16"/>
      <c r="AD681" s="16"/>
      <c r="AE681" s="16"/>
      <c r="AF681" s="16"/>
      <c r="AG681" s="16"/>
      <c r="AH681" s="16"/>
      <c r="AI681" s="16"/>
      <c r="AJ681" s="16"/>
      <c r="AK681" s="16"/>
      <c r="AL681" s="16"/>
      <c r="AM681" s="16"/>
      <c r="AN681" s="16"/>
      <c r="AO681" s="16"/>
      <c r="AP681" s="16"/>
      <c r="AQ681" s="16"/>
      <c r="AR681" s="16"/>
      <c r="AS681" s="16"/>
      <c r="AT681" s="16"/>
      <c r="AU681" s="16"/>
      <c r="AV681" s="16"/>
      <c r="AW681" s="16"/>
      <c r="AX681" s="16"/>
      <c r="AY681" s="16"/>
    </row>
    <row r="682">
      <c r="A682" s="16"/>
      <c r="B682" s="16"/>
      <c r="C682" s="16"/>
      <c r="D682" s="16"/>
      <c r="E682" s="16"/>
      <c r="F682" s="16"/>
      <c r="G682" s="20"/>
      <c r="H682" s="16"/>
      <c r="I682" s="16"/>
      <c r="J682" s="16"/>
      <c r="K682" s="16"/>
      <c r="L682" s="16"/>
      <c r="M682" s="20"/>
      <c r="N682" s="20"/>
      <c r="O682" s="16"/>
      <c r="P682" s="16"/>
      <c r="Q682" s="16"/>
      <c r="R682" s="16"/>
      <c r="S682" s="16"/>
      <c r="T682" s="16"/>
      <c r="U682" s="16"/>
      <c r="V682" s="16"/>
      <c r="W682" s="16"/>
      <c r="X682" s="16"/>
      <c r="Y682" s="16"/>
      <c r="Z682" s="16"/>
      <c r="AA682" s="16"/>
      <c r="AB682" s="16"/>
      <c r="AC682" s="16"/>
      <c r="AD682" s="16"/>
      <c r="AE682" s="16"/>
      <c r="AF682" s="16"/>
      <c r="AG682" s="16"/>
      <c r="AH682" s="16"/>
      <c r="AI682" s="16"/>
      <c r="AJ682" s="16"/>
      <c r="AK682" s="16"/>
      <c r="AL682" s="16"/>
      <c r="AM682" s="16"/>
      <c r="AN682" s="16"/>
      <c r="AO682" s="16"/>
      <c r="AP682" s="16"/>
      <c r="AQ682" s="16"/>
      <c r="AR682" s="16"/>
      <c r="AS682" s="16"/>
      <c r="AT682" s="16"/>
      <c r="AU682" s="16"/>
      <c r="AV682" s="16"/>
      <c r="AW682" s="16"/>
      <c r="AX682" s="16"/>
      <c r="AY682" s="16"/>
    </row>
    <row r="683">
      <c r="A683" s="16"/>
      <c r="B683" s="16"/>
      <c r="C683" s="16"/>
      <c r="D683" s="16"/>
      <c r="E683" s="16"/>
      <c r="F683" s="16"/>
      <c r="G683" s="20"/>
      <c r="H683" s="16"/>
      <c r="I683" s="16"/>
      <c r="J683" s="16"/>
      <c r="K683" s="16"/>
      <c r="L683" s="16"/>
      <c r="M683" s="20"/>
      <c r="N683" s="20"/>
      <c r="O683" s="16"/>
      <c r="P683" s="16"/>
      <c r="Q683" s="16"/>
      <c r="R683" s="16"/>
      <c r="S683" s="16"/>
      <c r="T683" s="16"/>
      <c r="U683" s="16"/>
      <c r="V683" s="16"/>
      <c r="W683" s="16"/>
      <c r="X683" s="16"/>
      <c r="Y683" s="16"/>
      <c r="Z683" s="16"/>
      <c r="AA683" s="16"/>
      <c r="AB683" s="16"/>
      <c r="AC683" s="16"/>
      <c r="AD683" s="16"/>
      <c r="AE683" s="16"/>
      <c r="AF683" s="16"/>
      <c r="AG683" s="16"/>
      <c r="AH683" s="16"/>
      <c r="AI683" s="16"/>
      <c r="AJ683" s="16"/>
      <c r="AK683" s="16"/>
      <c r="AL683" s="16"/>
      <c r="AM683" s="16"/>
      <c r="AN683" s="16"/>
      <c r="AO683" s="16"/>
      <c r="AP683" s="16"/>
      <c r="AQ683" s="16"/>
      <c r="AR683" s="16"/>
      <c r="AS683" s="16"/>
      <c r="AT683" s="16"/>
      <c r="AU683" s="16"/>
      <c r="AV683" s="16"/>
      <c r="AW683" s="16"/>
      <c r="AX683" s="16"/>
      <c r="AY683" s="16"/>
    </row>
    <row r="684">
      <c r="A684" s="16"/>
      <c r="B684" s="16"/>
      <c r="C684" s="16"/>
      <c r="D684" s="16"/>
      <c r="E684" s="16"/>
      <c r="F684" s="16"/>
      <c r="G684" s="20"/>
      <c r="H684" s="16"/>
      <c r="I684" s="16"/>
      <c r="J684" s="16"/>
      <c r="K684" s="16"/>
      <c r="L684" s="16"/>
      <c r="M684" s="20"/>
      <c r="N684" s="20"/>
      <c r="O684" s="16"/>
      <c r="P684" s="16"/>
      <c r="Q684" s="16"/>
      <c r="R684" s="16"/>
      <c r="S684" s="16"/>
      <c r="T684" s="16"/>
      <c r="U684" s="16"/>
      <c r="V684" s="16"/>
      <c r="W684" s="16"/>
      <c r="X684" s="16"/>
      <c r="Y684" s="16"/>
      <c r="Z684" s="16"/>
      <c r="AA684" s="16"/>
      <c r="AB684" s="16"/>
      <c r="AC684" s="16"/>
      <c r="AD684" s="16"/>
      <c r="AE684" s="16"/>
      <c r="AF684" s="16"/>
      <c r="AG684" s="16"/>
      <c r="AH684" s="16"/>
      <c r="AI684" s="16"/>
      <c r="AJ684" s="16"/>
      <c r="AK684" s="16"/>
      <c r="AL684" s="16"/>
      <c r="AM684" s="16"/>
      <c r="AN684" s="16"/>
      <c r="AO684" s="16"/>
      <c r="AP684" s="16"/>
      <c r="AQ684" s="16"/>
      <c r="AR684" s="16"/>
      <c r="AS684" s="16"/>
      <c r="AT684" s="16"/>
      <c r="AU684" s="16"/>
      <c r="AV684" s="16"/>
      <c r="AW684" s="16"/>
      <c r="AX684" s="16"/>
      <c r="AY684" s="16"/>
    </row>
    <row r="685">
      <c r="A685" s="16"/>
      <c r="B685" s="16"/>
      <c r="C685" s="16"/>
      <c r="D685" s="16"/>
      <c r="E685" s="16"/>
      <c r="F685" s="16"/>
      <c r="G685" s="20"/>
      <c r="H685" s="16"/>
      <c r="I685" s="16"/>
      <c r="J685" s="16"/>
      <c r="K685" s="16"/>
      <c r="L685" s="16"/>
      <c r="M685" s="20"/>
      <c r="N685" s="20"/>
      <c r="O685" s="16"/>
      <c r="P685" s="16"/>
      <c r="Q685" s="16"/>
      <c r="R685" s="16"/>
      <c r="S685" s="16"/>
      <c r="T685" s="16"/>
      <c r="U685" s="16"/>
      <c r="V685" s="16"/>
      <c r="W685" s="16"/>
      <c r="X685" s="16"/>
      <c r="Y685" s="16"/>
      <c r="Z685" s="16"/>
      <c r="AA685" s="16"/>
      <c r="AB685" s="16"/>
      <c r="AC685" s="16"/>
      <c r="AD685" s="16"/>
      <c r="AE685" s="16"/>
      <c r="AF685" s="16"/>
      <c r="AG685" s="16"/>
      <c r="AH685" s="16"/>
      <c r="AI685" s="16"/>
      <c r="AJ685" s="16"/>
      <c r="AK685" s="16"/>
      <c r="AL685" s="16"/>
      <c r="AM685" s="16"/>
      <c r="AN685" s="16"/>
      <c r="AO685" s="16"/>
      <c r="AP685" s="16"/>
      <c r="AQ685" s="16"/>
      <c r="AR685" s="16"/>
      <c r="AS685" s="16"/>
      <c r="AT685" s="16"/>
      <c r="AU685" s="16"/>
      <c r="AV685" s="16"/>
      <c r="AW685" s="16"/>
      <c r="AX685" s="16"/>
      <c r="AY685" s="16"/>
    </row>
    <row r="686">
      <c r="A686" s="16"/>
      <c r="B686" s="16"/>
      <c r="C686" s="16"/>
      <c r="D686" s="16"/>
      <c r="E686" s="16"/>
      <c r="F686" s="16"/>
      <c r="G686" s="20"/>
      <c r="H686" s="16"/>
      <c r="I686" s="16"/>
      <c r="J686" s="16"/>
      <c r="K686" s="16"/>
      <c r="L686" s="16"/>
      <c r="M686" s="20"/>
      <c r="N686" s="20"/>
      <c r="O686" s="16"/>
      <c r="P686" s="16"/>
      <c r="Q686" s="16"/>
      <c r="R686" s="16"/>
      <c r="S686" s="16"/>
      <c r="T686" s="16"/>
      <c r="U686" s="16"/>
      <c r="V686" s="16"/>
      <c r="W686" s="16"/>
      <c r="X686" s="16"/>
      <c r="Y686" s="16"/>
      <c r="Z686" s="16"/>
      <c r="AA686" s="16"/>
      <c r="AB686" s="16"/>
      <c r="AC686" s="16"/>
      <c r="AD686" s="16"/>
      <c r="AE686" s="16"/>
      <c r="AF686" s="16"/>
      <c r="AG686" s="16"/>
      <c r="AH686" s="16"/>
      <c r="AI686" s="16"/>
      <c r="AJ686" s="16"/>
      <c r="AK686" s="16"/>
      <c r="AL686" s="16"/>
      <c r="AM686" s="16"/>
      <c r="AN686" s="16"/>
      <c r="AO686" s="16"/>
      <c r="AP686" s="16"/>
      <c r="AQ686" s="16"/>
      <c r="AR686" s="16"/>
      <c r="AS686" s="16"/>
      <c r="AT686" s="16"/>
      <c r="AU686" s="16"/>
      <c r="AV686" s="16"/>
      <c r="AW686" s="16"/>
      <c r="AX686" s="16"/>
      <c r="AY686" s="16"/>
    </row>
    <row r="687">
      <c r="A687" s="16"/>
      <c r="B687" s="16"/>
      <c r="C687" s="16"/>
      <c r="D687" s="16"/>
      <c r="E687" s="16"/>
      <c r="F687" s="16"/>
      <c r="G687" s="20"/>
      <c r="H687" s="16"/>
      <c r="I687" s="16"/>
      <c r="J687" s="16"/>
      <c r="K687" s="16"/>
      <c r="L687" s="16"/>
      <c r="M687" s="20"/>
      <c r="N687" s="20"/>
      <c r="O687" s="16"/>
      <c r="P687" s="16"/>
      <c r="Q687" s="16"/>
      <c r="R687" s="16"/>
      <c r="S687" s="16"/>
      <c r="T687" s="16"/>
      <c r="U687" s="16"/>
      <c r="V687" s="16"/>
      <c r="W687" s="16"/>
      <c r="X687" s="16"/>
      <c r="Y687" s="16"/>
      <c r="Z687" s="16"/>
      <c r="AA687" s="16"/>
      <c r="AB687" s="16"/>
      <c r="AC687" s="16"/>
      <c r="AD687" s="16"/>
      <c r="AE687" s="16"/>
      <c r="AF687" s="16"/>
      <c r="AG687" s="16"/>
      <c r="AH687" s="16"/>
      <c r="AI687" s="16"/>
      <c r="AJ687" s="16"/>
      <c r="AK687" s="16"/>
      <c r="AL687" s="16"/>
      <c r="AM687" s="16"/>
      <c r="AN687" s="16"/>
      <c r="AO687" s="16"/>
      <c r="AP687" s="16"/>
      <c r="AQ687" s="16"/>
      <c r="AR687" s="16"/>
      <c r="AS687" s="16"/>
      <c r="AT687" s="16"/>
      <c r="AU687" s="16"/>
      <c r="AV687" s="16"/>
      <c r="AW687" s="16"/>
      <c r="AX687" s="16"/>
      <c r="AY687" s="16"/>
    </row>
    <row r="688">
      <c r="A688" s="16"/>
      <c r="B688" s="16"/>
      <c r="C688" s="16"/>
      <c r="D688" s="16"/>
      <c r="E688" s="16"/>
      <c r="F688" s="16"/>
      <c r="G688" s="20"/>
      <c r="H688" s="16"/>
      <c r="I688" s="16"/>
      <c r="J688" s="16"/>
      <c r="K688" s="16"/>
      <c r="L688" s="16"/>
      <c r="M688" s="20"/>
      <c r="N688" s="20"/>
      <c r="O688" s="16"/>
      <c r="P688" s="16"/>
      <c r="Q688" s="16"/>
      <c r="R688" s="16"/>
      <c r="S688" s="16"/>
      <c r="T688" s="16"/>
      <c r="U688" s="16"/>
      <c r="V688" s="16"/>
      <c r="W688" s="16"/>
      <c r="X688" s="16"/>
      <c r="Y688" s="16"/>
      <c r="Z688" s="16"/>
      <c r="AA688" s="16"/>
      <c r="AB688" s="16"/>
      <c r="AC688" s="16"/>
      <c r="AD688" s="16"/>
      <c r="AE688" s="16"/>
      <c r="AF688" s="16"/>
      <c r="AG688" s="16"/>
      <c r="AH688" s="16"/>
      <c r="AI688" s="16"/>
      <c r="AJ688" s="16"/>
      <c r="AK688" s="16"/>
      <c r="AL688" s="16"/>
      <c r="AM688" s="16"/>
      <c r="AN688" s="16"/>
      <c r="AO688" s="16"/>
      <c r="AP688" s="16"/>
      <c r="AQ688" s="16"/>
      <c r="AR688" s="16"/>
      <c r="AS688" s="16"/>
      <c r="AT688" s="16"/>
      <c r="AU688" s="16"/>
      <c r="AV688" s="16"/>
      <c r="AW688" s="16"/>
      <c r="AX688" s="16"/>
      <c r="AY688" s="16"/>
    </row>
    <row r="689">
      <c r="A689" s="16"/>
      <c r="B689" s="16"/>
      <c r="C689" s="16"/>
      <c r="D689" s="16"/>
      <c r="E689" s="16"/>
      <c r="F689" s="16"/>
      <c r="G689" s="20"/>
      <c r="H689" s="16"/>
      <c r="I689" s="16"/>
      <c r="J689" s="16"/>
      <c r="K689" s="16"/>
      <c r="L689" s="16"/>
      <c r="M689" s="20"/>
      <c r="N689" s="20"/>
      <c r="O689" s="16"/>
      <c r="P689" s="16"/>
      <c r="Q689" s="16"/>
      <c r="R689" s="16"/>
      <c r="S689" s="16"/>
      <c r="T689" s="16"/>
      <c r="U689" s="16"/>
      <c r="V689" s="16"/>
      <c r="W689" s="16"/>
      <c r="X689" s="16"/>
      <c r="Y689" s="16"/>
      <c r="Z689" s="16"/>
      <c r="AA689" s="16"/>
      <c r="AB689" s="16"/>
      <c r="AC689" s="16"/>
      <c r="AD689" s="16"/>
      <c r="AE689" s="16"/>
      <c r="AF689" s="16"/>
      <c r="AG689" s="16"/>
      <c r="AH689" s="16"/>
      <c r="AI689" s="16"/>
      <c r="AJ689" s="16"/>
      <c r="AK689" s="16"/>
      <c r="AL689" s="16"/>
      <c r="AM689" s="16"/>
      <c r="AN689" s="16"/>
      <c r="AO689" s="16"/>
      <c r="AP689" s="16"/>
      <c r="AQ689" s="16"/>
      <c r="AR689" s="16"/>
      <c r="AS689" s="16"/>
      <c r="AT689" s="16"/>
      <c r="AU689" s="16"/>
      <c r="AV689" s="16"/>
      <c r="AW689" s="16"/>
      <c r="AX689" s="16"/>
      <c r="AY689" s="16"/>
    </row>
    <row r="690">
      <c r="A690" s="16"/>
      <c r="B690" s="16"/>
      <c r="C690" s="16"/>
      <c r="D690" s="16"/>
      <c r="E690" s="16"/>
      <c r="F690" s="16"/>
      <c r="G690" s="20"/>
      <c r="H690" s="16"/>
      <c r="I690" s="16"/>
      <c r="J690" s="16"/>
      <c r="K690" s="16"/>
      <c r="L690" s="16"/>
      <c r="M690" s="20"/>
      <c r="N690" s="20"/>
      <c r="O690" s="16"/>
      <c r="P690" s="16"/>
      <c r="Q690" s="16"/>
      <c r="R690" s="16"/>
      <c r="S690" s="16"/>
      <c r="T690" s="16"/>
      <c r="U690" s="16"/>
      <c r="V690" s="16"/>
      <c r="W690" s="16"/>
      <c r="X690" s="16"/>
      <c r="Y690" s="16"/>
      <c r="Z690" s="16"/>
      <c r="AA690" s="16"/>
      <c r="AB690" s="16"/>
      <c r="AC690" s="16"/>
      <c r="AD690" s="16"/>
      <c r="AE690" s="16"/>
      <c r="AF690" s="16"/>
      <c r="AG690" s="16"/>
      <c r="AH690" s="16"/>
      <c r="AI690" s="16"/>
      <c r="AJ690" s="16"/>
      <c r="AK690" s="16"/>
      <c r="AL690" s="16"/>
      <c r="AM690" s="16"/>
      <c r="AN690" s="16"/>
      <c r="AO690" s="16"/>
      <c r="AP690" s="16"/>
      <c r="AQ690" s="16"/>
      <c r="AR690" s="16"/>
      <c r="AS690" s="16"/>
      <c r="AT690" s="16"/>
      <c r="AU690" s="16"/>
      <c r="AV690" s="16"/>
      <c r="AW690" s="16"/>
      <c r="AX690" s="16"/>
      <c r="AY690" s="16"/>
    </row>
    <row r="691">
      <c r="A691" s="16"/>
      <c r="B691" s="16"/>
      <c r="C691" s="16"/>
      <c r="D691" s="16"/>
      <c r="E691" s="16"/>
      <c r="F691" s="16"/>
      <c r="G691" s="20"/>
      <c r="H691" s="16"/>
      <c r="I691" s="16"/>
      <c r="J691" s="16"/>
      <c r="K691" s="16"/>
      <c r="L691" s="16"/>
      <c r="M691" s="20"/>
      <c r="N691" s="20"/>
      <c r="O691" s="16"/>
      <c r="P691" s="16"/>
      <c r="Q691" s="16"/>
      <c r="R691" s="16"/>
      <c r="S691" s="16"/>
      <c r="T691" s="16"/>
      <c r="U691" s="16"/>
      <c r="V691" s="16"/>
      <c r="W691" s="16"/>
      <c r="X691" s="16"/>
      <c r="Y691" s="16"/>
      <c r="Z691" s="16"/>
      <c r="AA691" s="16"/>
      <c r="AB691" s="16"/>
      <c r="AC691" s="16"/>
      <c r="AD691" s="16"/>
      <c r="AE691" s="16"/>
      <c r="AF691" s="16"/>
      <c r="AG691" s="16"/>
      <c r="AH691" s="16"/>
      <c r="AI691" s="16"/>
      <c r="AJ691" s="16"/>
      <c r="AK691" s="16"/>
      <c r="AL691" s="16"/>
      <c r="AM691" s="16"/>
      <c r="AN691" s="16"/>
      <c r="AO691" s="16"/>
      <c r="AP691" s="16"/>
      <c r="AQ691" s="16"/>
      <c r="AR691" s="16"/>
      <c r="AS691" s="16"/>
      <c r="AT691" s="16"/>
      <c r="AU691" s="16"/>
      <c r="AV691" s="16"/>
      <c r="AW691" s="16"/>
      <c r="AX691" s="16"/>
      <c r="AY691" s="16"/>
    </row>
    <row r="692">
      <c r="A692" s="16"/>
      <c r="B692" s="16"/>
      <c r="C692" s="16"/>
      <c r="D692" s="16"/>
      <c r="E692" s="16"/>
      <c r="F692" s="16"/>
      <c r="G692" s="20"/>
      <c r="H692" s="16"/>
      <c r="I692" s="16"/>
      <c r="J692" s="16"/>
      <c r="K692" s="16"/>
      <c r="L692" s="16"/>
      <c r="M692" s="20"/>
      <c r="N692" s="20"/>
      <c r="O692" s="16"/>
      <c r="P692" s="16"/>
      <c r="Q692" s="16"/>
      <c r="R692" s="16"/>
      <c r="S692" s="16"/>
      <c r="T692" s="16"/>
      <c r="U692" s="16"/>
      <c r="V692" s="16"/>
      <c r="W692" s="16"/>
      <c r="X692" s="16"/>
      <c r="Y692" s="16"/>
      <c r="Z692" s="16"/>
      <c r="AA692" s="16"/>
      <c r="AB692" s="16"/>
      <c r="AC692" s="16"/>
      <c r="AD692" s="16"/>
      <c r="AE692" s="16"/>
      <c r="AF692" s="16"/>
      <c r="AG692" s="16"/>
      <c r="AH692" s="16"/>
      <c r="AI692" s="16"/>
      <c r="AJ692" s="16"/>
      <c r="AK692" s="16"/>
      <c r="AL692" s="16"/>
      <c r="AM692" s="16"/>
      <c r="AN692" s="16"/>
      <c r="AO692" s="16"/>
      <c r="AP692" s="16"/>
      <c r="AQ692" s="16"/>
      <c r="AR692" s="16"/>
      <c r="AS692" s="16"/>
      <c r="AT692" s="16"/>
      <c r="AU692" s="16"/>
      <c r="AV692" s="16"/>
      <c r="AW692" s="16"/>
      <c r="AX692" s="16"/>
      <c r="AY692" s="16"/>
    </row>
    <row r="693">
      <c r="A693" s="16"/>
      <c r="B693" s="16"/>
      <c r="C693" s="16"/>
      <c r="D693" s="16"/>
      <c r="E693" s="16"/>
      <c r="F693" s="16"/>
      <c r="G693" s="20"/>
      <c r="H693" s="16"/>
      <c r="I693" s="16"/>
      <c r="J693" s="16"/>
      <c r="K693" s="16"/>
      <c r="L693" s="16"/>
      <c r="M693" s="20"/>
      <c r="N693" s="20"/>
      <c r="O693" s="16"/>
      <c r="P693" s="16"/>
      <c r="Q693" s="16"/>
      <c r="R693" s="16"/>
      <c r="S693" s="16"/>
      <c r="T693" s="16"/>
      <c r="U693" s="16"/>
      <c r="V693" s="16"/>
      <c r="W693" s="16"/>
      <c r="X693" s="16"/>
      <c r="Y693" s="16"/>
      <c r="Z693" s="16"/>
      <c r="AA693" s="16"/>
      <c r="AB693" s="16"/>
      <c r="AC693" s="16"/>
      <c r="AD693" s="16"/>
      <c r="AE693" s="16"/>
      <c r="AF693" s="16"/>
      <c r="AG693" s="16"/>
      <c r="AH693" s="16"/>
      <c r="AI693" s="16"/>
      <c r="AJ693" s="16"/>
      <c r="AK693" s="16"/>
      <c r="AL693" s="16"/>
      <c r="AM693" s="16"/>
      <c r="AN693" s="16"/>
      <c r="AO693" s="16"/>
      <c r="AP693" s="16"/>
      <c r="AQ693" s="16"/>
      <c r="AR693" s="16"/>
      <c r="AS693" s="16"/>
      <c r="AT693" s="16"/>
      <c r="AU693" s="16"/>
      <c r="AV693" s="16"/>
      <c r="AW693" s="16"/>
      <c r="AX693" s="16"/>
      <c r="AY693" s="16"/>
    </row>
    <row r="694">
      <c r="A694" s="16"/>
      <c r="B694" s="16"/>
      <c r="C694" s="16"/>
      <c r="D694" s="16"/>
      <c r="E694" s="16"/>
      <c r="F694" s="16"/>
      <c r="G694" s="20"/>
      <c r="H694" s="16"/>
      <c r="I694" s="16"/>
      <c r="J694" s="16"/>
      <c r="K694" s="16"/>
      <c r="L694" s="16"/>
      <c r="M694" s="20"/>
      <c r="N694" s="20"/>
      <c r="O694" s="16"/>
      <c r="P694" s="16"/>
      <c r="Q694" s="16"/>
      <c r="R694" s="16"/>
      <c r="S694" s="16"/>
      <c r="T694" s="16"/>
      <c r="U694" s="16"/>
      <c r="V694" s="16"/>
      <c r="W694" s="16"/>
      <c r="X694" s="16"/>
      <c r="Y694" s="16"/>
      <c r="Z694" s="16"/>
      <c r="AA694" s="16"/>
      <c r="AB694" s="16"/>
      <c r="AC694" s="16"/>
      <c r="AD694" s="16"/>
      <c r="AE694" s="16"/>
      <c r="AF694" s="16"/>
      <c r="AG694" s="16"/>
      <c r="AH694" s="16"/>
      <c r="AI694" s="16"/>
      <c r="AJ694" s="16"/>
      <c r="AK694" s="16"/>
      <c r="AL694" s="16"/>
      <c r="AM694" s="16"/>
      <c r="AN694" s="16"/>
      <c r="AO694" s="16"/>
      <c r="AP694" s="16"/>
      <c r="AQ694" s="16"/>
      <c r="AR694" s="16"/>
      <c r="AS694" s="16"/>
      <c r="AT694" s="16"/>
      <c r="AU694" s="16"/>
      <c r="AV694" s="16"/>
      <c r="AW694" s="16"/>
      <c r="AX694" s="16"/>
      <c r="AY694" s="16"/>
    </row>
    <row r="695">
      <c r="A695" s="16"/>
      <c r="B695" s="16"/>
      <c r="C695" s="16"/>
      <c r="D695" s="16"/>
      <c r="E695" s="16"/>
      <c r="F695" s="16"/>
      <c r="G695" s="20"/>
      <c r="H695" s="16"/>
      <c r="I695" s="16"/>
      <c r="J695" s="16"/>
      <c r="K695" s="16"/>
      <c r="L695" s="16"/>
      <c r="M695" s="20"/>
      <c r="N695" s="20"/>
      <c r="O695" s="16"/>
      <c r="P695" s="16"/>
      <c r="Q695" s="16"/>
      <c r="R695" s="16"/>
      <c r="S695" s="16"/>
      <c r="T695" s="16"/>
      <c r="U695" s="16"/>
      <c r="V695" s="16"/>
      <c r="W695" s="16"/>
      <c r="X695" s="16"/>
      <c r="Y695" s="16"/>
      <c r="Z695" s="16"/>
      <c r="AA695" s="16"/>
      <c r="AB695" s="16"/>
      <c r="AC695" s="16"/>
      <c r="AD695" s="16"/>
      <c r="AE695" s="16"/>
      <c r="AF695" s="16"/>
      <c r="AG695" s="16"/>
      <c r="AH695" s="16"/>
      <c r="AI695" s="16"/>
      <c r="AJ695" s="16"/>
      <c r="AK695" s="16"/>
      <c r="AL695" s="16"/>
      <c r="AM695" s="16"/>
      <c r="AN695" s="16"/>
      <c r="AO695" s="16"/>
      <c r="AP695" s="16"/>
      <c r="AQ695" s="16"/>
      <c r="AR695" s="16"/>
      <c r="AS695" s="16"/>
      <c r="AT695" s="16"/>
      <c r="AU695" s="16"/>
      <c r="AV695" s="16"/>
      <c r="AW695" s="16"/>
      <c r="AX695" s="16"/>
      <c r="AY695" s="16"/>
    </row>
    <row r="696">
      <c r="A696" s="16"/>
      <c r="B696" s="16"/>
      <c r="C696" s="16"/>
      <c r="D696" s="16"/>
      <c r="E696" s="16"/>
      <c r="F696" s="16"/>
      <c r="G696" s="20"/>
      <c r="H696" s="16"/>
      <c r="I696" s="16"/>
      <c r="J696" s="16"/>
      <c r="K696" s="16"/>
      <c r="L696" s="16"/>
      <c r="M696" s="20"/>
      <c r="N696" s="20"/>
      <c r="O696" s="16"/>
      <c r="P696" s="16"/>
      <c r="Q696" s="16"/>
      <c r="R696" s="16"/>
      <c r="S696" s="16"/>
      <c r="T696" s="16"/>
      <c r="U696" s="16"/>
      <c r="V696" s="16"/>
      <c r="W696" s="16"/>
      <c r="X696" s="16"/>
      <c r="Y696" s="16"/>
      <c r="Z696" s="16"/>
      <c r="AA696" s="16"/>
      <c r="AB696" s="16"/>
      <c r="AC696" s="16"/>
      <c r="AD696" s="16"/>
      <c r="AE696" s="16"/>
      <c r="AF696" s="16"/>
      <c r="AG696" s="16"/>
      <c r="AH696" s="16"/>
      <c r="AI696" s="16"/>
      <c r="AJ696" s="16"/>
      <c r="AK696" s="16"/>
      <c r="AL696" s="16"/>
      <c r="AM696" s="16"/>
      <c r="AN696" s="16"/>
      <c r="AO696" s="16"/>
      <c r="AP696" s="16"/>
      <c r="AQ696" s="16"/>
      <c r="AR696" s="16"/>
      <c r="AS696" s="16"/>
      <c r="AT696" s="16"/>
      <c r="AU696" s="16"/>
      <c r="AV696" s="16"/>
      <c r="AW696" s="16"/>
      <c r="AX696" s="16"/>
      <c r="AY696" s="16"/>
    </row>
    <row r="697">
      <c r="A697" s="16"/>
      <c r="B697" s="16"/>
      <c r="C697" s="16"/>
      <c r="D697" s="16"/>
      <c r="E697" s="16"/>
      <c r="F697" s="16"/>
      <c r="G697" s="20"/>
      <c r="H697" s="16"/>
      <c r="I697" s="16"/>
      <c r="J697" s="16"/>
      <c r="K697" s="16"/>
      <c r="L697" s="16"/>
      <c r="M697" s="20"/>
      <c r="N697" s="20"/>
      <c r="O697" s="16"/>
      <c r="P697" s="16"/>
      <c r="Q697" s="16"/>
      <c r="R697" s="16"/>
      <c r="S697" s="16"/>
      <c r="T697" s="16"/>
      <c r="U697" s="16"/>
      <c r="V697" s="16"/>
      <c r="W697" s="16"/>
      <c r="X697" s="16"/>
      <c r="Y697" s="16"/>
      <c r="Z697" s="16"/>
      <c r="AA697" s="16"/>
      <c r="AB697" s="16"/>
      <c r="AC697" s="16"/>
      <c r="AD697" s="16"/>
      <c r="AE697" s="16"/>
      <c r="AF697" s="16"/>
      <c r="AG697" s="16"/>
      <c r="AH697" s="16"/>
      <c r="AI697" s="16"/>
      <c r="AJ697" s="16"/>
      <c r="AK697" s="16"/>
      <c r="AL697" s="16"/>
      <c r="AM697" s="16"/>
      <c r="AN697" s="16"/>
      <c r="AO697" s="16"/>
      <c r="AP697" s="16"/>
      <c r="AQ697" s="16"/>
      <c r="AR697" s="16"/>
      <c r="AS697" s="16"/>
      <c r="AT697" s="16"/>
      <c r="AU697" s="16"/>
      <c r="AV697" s="16"/>
      <c r="AW697" s="16"/>
      <c r="AX697" s="16"/>
      <c r="AY697" s="16"/>
    </row>
    <row r="698">
      <c r="A698" s="16"/>
      <c r="B698" s="16"/>
      <c r="C698" s="16"/>
      <c r="D698" s="16"/>
      <c r="E698" s="16"/>
      <c r="F698" s="16"/>
      <c r="G698" s="20"/>
      <c r="H698" s="16"/>
      <c r="I698" s="16"/>
      <c r="J698" s="16"/>
      <c r="K698" s="16"/>
      <c r="L698" s="16"/>
      <c r="M698" s="20"/>
      <c r="N698" s="20"/>
      <c r="O698" s="16"/>
      <c r="P698" s="16"/>
      <c r="Q698" s="16"/>
      <c r="R698" s="16"/>
      <c r="S698" s="16"/>
      <c r="T698" s="16"/>
      <c r="U698" s="16"/>
      <c r="V698" s="16"/>
      <c r="W698" s="16"/>
      <c r="X698" s="16"/>
      <c r="Y698" s="16"/>
      <c r="Z698" s="16"/>
      <c r="AA698" s="16"/>
      <c r="AB698" s="16"/>
      <c r="AC698" s="16"/>
      <c r="AD698" s="16"/>
      <c r="AE698" s="16"/>
      <c r="AF698" s="16"/>
      <c r="AG698" s="16"/>
      <c r="AH698" s="16"/>
      <c r="AI698" s="16"/>
      <c r="AJ698" s="16"/>
      <c r="AK698" s="16"/>
      <c r="AL698" s="16"/>
      <c r="AM698" s="16"/>
      <c r="AN698" s="16"/>
      <c r="AO698" s="16"/>
      <c r="AP698" s="16"/>
      <c r="AQ698" s="16"/>
      <c r="AR698" s="16"/>
      <c r="AS698" s="16"/>
      <c r="AT698" s="16"/>
      <c r="AU698" s="16"/>
      <c r="AV698" s="16"/>
      <c r="AW698" s="16"/>
      <c r="AX698" s="16"/>
      <c r="AY698" s="16"/>
    </row>
    <row r="699">
      <c r="A699" s="16"/>
      <c r="B699" s="16"/>
      <c r="C699" s="16"/>
      <c r="D699" s="16"/>
      <c r="E699" s="16"/>
      <c r="F699" s="16"/>
      <c r="G699" s="20"/>
      <c r="H699" s="16"/>
      <c r="I699" s="16"/>
      <c r="J699" s="16"/>
      <c r="K699" s="16"/>
      <c r="L699" s="16"/>
      <c r="M699" s="20"/>
      <c r="N699" s="20"/>
      <c r="O699" s="16"/>
      <c r="P699" s="16"/>
      <c r="Q699" s="16"/>
      <c r="R699" s="16"/>
      <c r="S699" s="16"/>
      <c r="T699" s="16"/>
      <c r="U699" s="16"/>
      <c r="V699" s="16"/>
      <c r="W699" s="16"/>
      <c r="X699" s="16"/>
      <c r="Y699" s="16"/>
      <c r="Z699" s="16"/>
      <c r="AA699" s="16"/>
      <c r="AB699" s="16"/>
      <c r="AC699" s="16"/>
      <c r="AD699" s="16"/>
      <c r="AE699" s="16"/>
      <c r="AF699" s="16"/>
      <c r="AG699" s="16"/>
      <c r="AH699" s="16"/>
      <c r="AI699" s="16"/>
      <c r="AJ699" s="16"/>
      <c r="AK699" s="16"/>
      <c r="AL699" s="16"/>
      <c r="AM699" s="16"/>
      <c r="AN699" s="16"/>
      <c r="AO699" s="16"/>
      <c r="AP699" s="16"/>
      <c r="AQ699" s="16"/>
      <c r="AR699" s="16"/>
      <c r="AS699" s="16"/>
      <c r="AT699" s="16"/>
      <c r="AU699" s="16"/>
      <c r="AV699" s="16"/>
      <c r="AW699" s="16"/>
      <c r="AX699" s="16"/>
      <c r="AY699" s="16"/>
    </row>
    <row r="700">
      <c r="A700" s="16"/>
      <c r="B700" s="16"/>
      <c r="C700" s="16"/>
      <c r="D700" s="16"/>
      <c r="E700" s="16"/>
      <c r="F700" s="16"/>
      <c r="G700" s="20"/>
      <c r="H700" s="16"/>
      <c r="I700" s="16"/>
      <c r="J700" s="16"/>
      <c r="K700" s="16"/>
      <c r="L700" s="16"/>
      <c r="M700" s="20"/>
      <c r="N700" s="20"/>
      <c r="O700" s="16"/>
      <c r="P700" s="16"/>
      <c r="Q700" s="16"/>
      <c r="R700" s="16"/>
      <c r="S700" s="16"/>
      <c r="T700" s="16"/>
      <c r="U700" s="16"/>
      <c r="V700" s="16"/>
      <c r="W700" s="16"/>
      <c r="X700" s="16"/>
      <c r="Y700" s="16"/>
      <c r="Z700" s="16"/>
      <c r="AA700" s="16"/>
      <c r="AB700" s="16"/>
      <c r="AC700" s="16"/>
      <c r="AD700" s="16"/>
      <c r="AE700" s="16"/>
      <c r="AF700" s="16"/>
      <c r="AG700" s="16"/>
      <c r="AH700" s="16"/>
      <c r="AI700" s="16"/>
      <c r="AJ700" s="16"/>
      <c r="AK700" s="16"/>
      <c r="AL700" s="16"/>
      <c r="AM700" s="16"/>
      <c r="AN700" s="16"/>
      <c r="AO700" s="16"/>
      <c r="AP700" s="16"/>
      <c r="AQ700" s="16"/>
      <c r="AR700" s="16"/>
      <c r="AS700" s="16"/>
      <c r="AT700" s="16"/>
      <c r="AU700" s="16"/>
      <c r="AV700" s="16"/>
      <c r="AW700" s="16"/>
      <c r="AX700" s="16"/>
      <c r="AY700" s="16"/>
    </row>
    <row r="701">
      <c r="A701" s="16"/>
      <c r="B701" s="16"/>
      <c r="C701" s="16"/>
      <c r="D701" s="16"/>
      <c r="E701" s="16"/>
      <c r="F701" s="16"/>
      <c r="G701" s="20"/>
      <c r="H701" s="16"/>
      <c r="I701" s="16"/>
      <c r="J701" s="16"/>
      <c r="K701" s="16"/>
      <c r="L701" s="16"/>
      <c r="M701" s="20"/>
      <c r="N701" s="20"/>
      <c r="O701" s="16"/>
      <c r="P701" s="16"/>
      <c r="Q701" s="16"/>
      <c r="R701" s="16"/>
      <c r="S701" s="16"/>
      <c r="T701" s="16"/>
      <c r="U701" s="16"/>
      <c r="V701" s="16"/>
      <c r="W701" s="16"/>
      <c r="X701" s="16"/>
      <c r="Y701" s="16"/>
      <c r="Z701" s="16"/>
      <c r="AA701" s="16"/>
      <c r="AB701" s="16"/>
      <c r="AC701" s="16"/>
      <c r="AD701" s="16"/>
      <c r="AE701" s="16"/>
      <c r="AF701" s="16"/>
      <c r="AG701" s="16"/>
      <c r="AH701" s="16"/>
      <c r="AI701" s="16"/>
      <c r="AJ701" s="16"/>
      <c r="AK701" s="16"/>
      <c r="AL701" s="16"/>
      <c r="AM701" s="16"/>
      <c r="AN701" s="16"/>
      <c r="AO701" s="16"/>
      <c r="AP701" s="16"/>
      <c r="AQ701" s="16"/>
      <c r="AR701" s="16"/>
      <c r="AS701" s="16"/>
      <c r="AT701" s="16"/>
      <c r="AU701" s="16"/>
      <c r="AV701" s="16"/>
      <c r="AW701" s="16"/>
      <c r="AX701" s="16"/>
      <c r="AY701" s="16"/>
    </row>
    <row r="702">
      <c r="A702" s="16"/>
      <c r="B702" s="16"/>
      <c r="C702" s="16"/>
      <c r="D702" s="16"/>
      <c r="E702" s="16"/>
      <c r="F702" s="16"/>
      <c r="G702" s="20"/>
      <c r="H702" s="16"/>
      <c r="I702" s="16"/>
      <c r="J702" s="16"/>
      <c r="K702" s="16"/>
      <c r="L702" s="16"/>
      <c r="M702" s="20"/>
      <c r="N702" s="20"/>
      <c r="O702" s="16"/>
      <c r="P702" s="16"/>
      <c r="Q702" s="16"/>
      <c r="R702" s="16"/>
      <c r="S702" s="16"/>
      <c r="T702" s="16"/>
      <c r="U702" s="16"/>
      <c r="V702" s="16"/>
      <c r="W702" s="16"/>
      <c r="X702" s="16"/>
      <c r="Y702" s="16"/>
      <c r="Z702" s="16"/>
      <c r="AA702" s="16"/>
      <c r="AB702" s="16"/>
      <c r="AC702" s="16"/>
      <c r="AD702" s="16"/>
      <c r="AE702" s="16"/>
      <c r="AF702" s="16"/>
      <c r="AG702" s="16"/>
      <c r="AH702" s="16"/>
      <c r="AI702" s="16"/>
      <c r="AJ702" s="16"/>
      <c r="AK702" s="16"/>
      <c r="AL702" s="16"/>
      <c r="AM702" s="16"/>
      <c r="AN702" s="16"/>
      <c r="AO702" s="16"/>
      <c r="AP702" s="16"/>
      <c r="AQ702" s="16"/>
      <c r="AR702" s="16"/>
      <c r="AS702" s="16"/>
      <c r="AT702" s="16"/>
      <c r="AU702" s="16"/>
      <c r="AV702" s="16"/>
      <c r="AW702" s="16"/>
      <c r="AX702" s="16"/>
      <c r="AY702" s="16"/>
    </row>
    <row r="703">
      <c r="A703" s="16"/>
      <c r="B703" s="16"/>
      <c r="C703" s="16"/>
      <c r="D703" s="16"/>
      <c r="E703" s="16"/>
      <c r="F703" s="16"/>
      <c r="G703" s="20"/>
      <c r="H703" s="16"/>
      <c r="I703" s="16"/>
      <c r="J703" s="16"/>
      <c r="K703" s="16"/>
      <c r="L703" s="16"/>
      <c r="M703" s="20"/>
      <c r="N703" s="20"/>
      <c r="O703" s="16"/>
      <c r="P703" s="16"/>
      <c r="Q703" s="16"/>
      <c r="R703" s="16"/>
      <c r="S703" s="16"/>
      <c r="T703" s="16"/>
      <c r="U703" s="16"/>
      <c r="V703" s="16"/>
      <c r="W703" s="16"/>
      <c r="X703" s="16"/>
      <c r="Y703" s="16"/>
      <c r="Z703" s="16"/>
      <c r="AA703" s="16"/>
      <c r="AB703" s="16"/>
      <c r="AC703" s="16"/>
      <c r="AD703" s="16"/>
      <c r="AE703" s="16"/>
      <c r="AF703" s="16"/>
      <c r="AG703" s="16"/>
      <c r="AH703" s="16"/>
      <c r="AI703" s="16"/>
      <c r="AJ703" s="16"/>
      <c r="AK703" s="16"/>
      <c r="AL703" s="16"/>
      <c r="AM703" s="16"/>
      <c r="AN703" s="16"/>
      <c r="AO703" s="16"/>
      <c r="AP703" s="16"/>
      <c r="AQ703" s="16"/>
      <c r="AR703" s="16"/>
      <c r="AS703" s="16"/>
      <c r="AT703" s="16"/>
      <c r="AU703" s="16"/>
      <c r="AV703" s="16"/>
      <c r="AW703" s="16"/>
      <c r="AX703" s="16"/>
      <c r="AY703" s="16"/>
    </row>
    <row r="704">
      <c r="A704" s="16"/>
      <c r="B704" s="16"/>
      <c r="C704" s="16"/>
      <c r="D704" s="16"/>
      <c r="E704" s="16"/>
      <c r="F704" s="16"/>
      <c r="G704" s="20"/>
      <c r="H704" s="16"/>
      <c r="I704" s="16"/>
      <c r="J704" s="16"/>
      <c r="K704" s="16"/>
      <c r="L704" s="16"/>
      <c r="M704" s="20"/>
      <c r="N704" s="20"/>
      <c r="O704" s="16"/>
      <c r="P704" s="16"/>
      <c r="Q704" s="16"/>
      <c r="R704" s="16"/>
      <c r="S704" s="16"/>
      <c r="T704" s="16"/>
      <c r="U704" s="16"/>
      <c r="V704" s="16"/>
      <c r="W704" s="16"/>
      <c r="X704" s="16"/>
      <c r="Y704" s="16"/>
      <c r="Z704" s="16"/>
      <c r="AA704" s="16"/>
      <c r="AB704" s="16"/>
      <c r="AC704" s="16"/>
      <c r="AD704" s="16"/>
      <c r="AE704" s="16"/>
      <c r="AF704" s="16"/>
      <c r="AG704" s="16"/>
      <c r="AH704" s="16"/>
      <c r="AI704" s="16"/>
      <c r="AJ704" s="16"/>
      <c r="AK704" s="16"/>
      <c r="AL704" s="16"/>
      <c r="AM704" s="16"/>
      <c r="AN704" s="16"/>
      <c r="AO704" s="16"/>
      <c r="AP704" s="16"/>
      <c r="AQ704" s="16"/>
      <c r="AR704" s="16"/>
      <c r="AS704" s="16"/>
      <c r="AT704" s="16"/>
      <c r="AU704" s="16"/>
      <c r="AV704" s="16"/>
      <c r="AW704" s="16"/>
      <c r="AX704" s="16"/>
      <c r="AY704" s="16"/>
    </row>
    <row r="705">
      <c r="A705" s="16"/>
      <c r="B705" s="16"/>
      <c r="C705" s="16"/>
      <c r="D705" s="16"/>
      <c r="E705" s="16"/>
      <c r="F705" s="16"/>
      <c r="G705" s="20"/>
      <c r="H705" s="16"/>
      <c r="I705" s="16"/>
      <c r="J705" s="16"/>
      <c r="K705" s="16"/>
      <c r="L705" s="16"/>
      <c r="M705" s="20"/>
      <c r="N705" s="20"/>
      <c r="O705" s="16"/>
      <c r="P705" s="16"/>
      <c r="Q705" s="16"/>
      <c r="R705" s="16"/>
      <c r="S705" s="16"/>
      <c r="T705" s="16"/>
      <c r="U705" s="16"/>
      <c r="V705" s="16"/>
      <c r="W705" s="16"/>
      <c r="X705" s="16"/>
      <c r="Y705" s="16"/>
      <c r="Z705" s="16"/>
      <c r="AA705" s="16"/>
      <c r="AB705" s="16"/>
      <c r="AC705" s="16"/>
      <c r="AD705" s="16"/>
      <c r="AE705" s="16"/>
      <c r="AF705" s="16"/>
      <c r="AG705" s="16"/>
      <c r="AH705" s="16"/>
      <c r="AI705" s="16"/>
      <c r="AJ705" s="16"/>
      <c r="AK705" s="16"/>
      <c r="AL705" s="16"/>
      <c r="AM705" s="16"/>
      <c r="AN705" s="16"/>
      <c r="AO705" s="16"/>
      <c r="AP705" s="16"/>
      <c r="AQ705" s="16"/>
      <c r="AR705" s="16"/>
      <c r="AS705" s="16"/>
      <c r="AT705" s="16"/>
      <c r="AU705" s="16"/>
      <c r="AV705" s="16"/>
      <c r="AW705" s="16"/>
      <c r="AX705" s="16"/>
      <c r="AY705" s="16"/>
    </row>
    <row r="706">
      <c r="A706" s="16"/>
      <c r="B706" s="16"/>
      <c r="C706" s="16"/>
      <c r="D706" s="16"/>
      <c r="E706" s="16"/>
      <c r="F706" s="16"/>
      <c r="G706" s="20"/>
      <c r="H706" s="16"/>
      <c r="I706" s="16"/>
      <c r="J706" s="16"/>
      <c r="K706" s="16"/>
      <c r="L706" s="16"/>
      <c r="M706" s="20"/>
      <c r="N706" s="20"/>
      <c r="O706" s="16"/>
      <c r="P706" s="16"/>
      <c r="Q706" s="16"/>
      <c r="R706" s="16"/>
      <c r="S706" s="16"/>
      <c r="T706" s="16"/>
      <c r="U706" s="16"/>
      <c r="V706" s="16"/>
      <c r="W706" s="16"/>
      <c r="X706" s="16"/>
      <c r="Y706" s="16"/>
      <c r="Z706" s="16"/>
      <c r="AA706" s="16"/>
      <c r="AB706" s="16"/>
      <c r="AC706" s="16"/>
      <c r="AD706" s="16"/>
      <c r="AE706" s="16"/>
      <c r="AF706" s="16"/>
      <c r="AG706" s="16"/>
      <c r="AH706" s="16"/>
      <c r="AI706" s="16"/>
      <c r="AJ706" s="16"/>
      <c r="AK706" s="16"/>
      <c r="AL706" s="16"/>
      <c r="AM706" s="16"/>
      <c r="AN706" s="16"/>
      <c r="AO706" s="16"/>
      <c r="AP706" s="16"/>
      <c r="AQ706" s="16"/>
      <c r="AR706" s="16"/>
      <c r="AS706" s="16"/>
      <c r="AT706" s="16"/>
      <c r="AU706" s="16"/>
      <c r="AV706" s="16"/>
      <c r="AW706" s="16"/>
      <c r="AX706" s="16"/>
      <c r="AY706" s="16"/>
    </row>
    <row r="707">
      <c r="A707" s="16"/>
      <c r="B707" s="16"/>
      <c r="C707" s="16"/>
      <c r="D707" s="16"/>
      <c r="E707" s="16"/>
      <c r="F707" s="16"/>
      <c r="G707" s="20"/>
      <c r="H707" s="16"/>
      <c r="I707" s="16"/>
      <c r="J707" s="16"/>
      <c r="K707" s="16"/>
      <c r="L707" s="16"/>
      <c r="M707" s="20"/>
      <c r="N707" s="20"/>
      <c r="O707" s="16"/>
      <c r="P707" s="16"/>
      <c r="Q707" s="16"/>
      <c r="R707" s="16"/>
      <c r="S707" s="16"/>
      <c r="T707" s="16"/>
      <c r="U707" s="16"/>
      <c r="V707" s="16"/>
      <c r="W707" s="16"/>
      <c r="X707" s="16"/>
      <c r="Y707" s="16"/>
      <c r="Z707" s="16"/>
      <c r="AA707" s="16"/>
      <c r="AB707" s="16"/>
      <c r="AC707" s="16"/>
      <c r="AD707" s="16"/>
      <c r="AE707" s="16"/>
      <c r="AF707" s="16"/>
      <c r="AG707" s="16"/>
      <c r="AH707" s="16"/>
      <c r="AI707" s="16"/>
      <c r="AJ707" s="16"/>
      <c r="AK707" s="16"/>
      <c r="AL707" s="16"/>
      <c r="AM707" s="16"/>
      <c r="AN707" s="16"/>
      <c r="AO707" s="16"/>
      <c r="AP707" s="16"/>
      <c r="AQ707" s="16"/>
      <c r="AR707" s="16"/>
      <c r="AS707" s="16"/>
      <c r="AT707" s="16"/>
      <c r="AU707" s="16"/>
      <c r="AV707" s="16"/>
      <c r="AW707" s="16"/>
      <c r="AX707" s="16"/>
      <c r="AY707" s="16"/>
    </row>
    <row r="708">
      <c r="A708" s="16"/>
      <c r="B708" s="16"/>
      <c r="C708" s="16"/>
      <c r="D708" s="16"/>
      <c r="E708" s="16"/>
      <c r="F708" s="16"/>
      <c r="G708" s="20"/>
      <c r="H708" s="16"/>
      <c r="I708" s="16"/>
      <c r="J708" s="16"/>
      <c r="K708" s="16"/>
      <c r="L708" s="16"/>
      <c r="M708" s="20"/>
      <c r="N708" s="20"/>
      <c r="O708" s="16"/>
      <c r="P708" s="16"/>
      <c r="Q708" s="16"/>
      <c r="R708" s="16"/>
      <c r="S708" s="16"/>
      <c r="T708" s="16"/>
      <c r="U708" s="16"/>
      <c r="V708" s="16"/>
      <c r="W708" s="16"/>
      <c r="X708" s="16"/>
      <c r="Y708" s="16"/>
      <c r="Z708" s="16"/>
      <c r="AA708" s="16"/>
      <c r="AB708" s="16"/>
      <c r="AC708" s="16"/>
      <c r="AD708" s="16"/>
      <c r="AE708" s="16"/>
      <c r="AF708" s="16"/>
      <c r="AG708" s="16"/>
      <c r="AH708" s="16"/>
      <c r="AI708" s="16"/>
      <c r="AJ708" s="16"/>
      <c r="AK708" s="16"/>
      <c r="AL708" s="16"/>
      <c r="AM708" s="16"/>
      <c r="AN708" s="16"/>
      <c r="AO708" s="16"/>
      <c r="AP708" s="16"/>
      <c r="AQ708" s="16"/>
      <c r="AR708" s="16"/>
      <c r="AS708" s="16"/>
      <c r="AT708" s="16"/>
      <c r="AU708" s="16"/>
      <c r="AV708" s="16"/>
      <c r="AW708" s="16"/>
      <c r="AX708" s="16"/>
      <c r="AY708" s="16"/>
    </row>
    <row r="709">
      <c r="A709" s="16"/>
      <c r="B709" s="16"/>
      <c r="C709" s="16"/>
      <c r="D709" s="16"/>
      <c r="E709" s="16"/>
      <c r="F709" s="16"/>
      <c r="G709" s="20"/>
      <c r="H709" s="16"/>
      <c r="I709" s="16"/>
      <c r="J709" s="16"/>
      <c r="K709" s="16"/>
      <c r="L709" s="16"/>
      <c r="M709" s="20"/>
      <c r="N709" s="20"/>
      <c r="O709" s="16"/>
      <c r="P709" s="16"/>
      <c r="Q709" s="16"/>
      <c r="R709" s="16"/>
      <c r="S709" s="16"/>
      <c r="T709" s="16"/>
      <c r="U709" s="16"/>
      <c r="V709" s="16"/>
      <c r="W709" s="16"/>
      <c r="X709" s="16"/>
      <c r="Y709" s="16"/>
      <c r="Z709" s="16"/>
      <c r="AA709" s="16"/>
      <c r="AB709" s="16"/>
      <c r="AC709" s="16"/>
      <c r="AD709" s="16"/>
      <c r="AE709" s="16"/>
      <c r="AF709" s="16"/>
      <c r="AG709" s="16"/>
      <c r="AH709" s="16"/>
      <c r="AI709" s="16"/>
      <c r="AJ709" s="16"/>
      <c r="AK709" s="16"/>
      <c r="AL709" s="16"/>
      <c r="AM709" s="16"/>
      <c r="AN709" s="16"/>
      <c r="AO709" s="16"/>
      <c r="AP709" s="16"/>
      <c r="AQ709" s="16"/>
      <c r="AR709" s="16"/>
      <c r="AS709" s="16"/>
      <c r="AT709" s="16"/>
      <c r="AU709" s="16"/>
      <c r="AV709" s="16"/>
      <c r="AW709" s="16"/>
      <c r="AX709" s="16"/>
      <c r="AY709" s="16"/>
    </row>
    <row r="710">
      <c r="A710" s="16"/>
      <c r="B710" s="16"/>
      <c r="C710" s="16"/>
      <c r="D710" s="16"/>
      <c r="E710" s="16"/>
      <c r="F710" s="16"/>
      <c r="G710" s="20"/>
      <c r="H710" s="16"/>
      <c r="I710" s="16"/>
      <c r="J710" s="16"/>
      <c r="K710" s="16"/>
      <c r="L710" s="16"/>
      <c r="M710" s="20"/>
      <c r="N710" s="20"/>
      <c r="O710" s="16"/>
      <c r="P710" s="16"/>
      <c r="Q710" s="16"/>
      <c r="R710" s="16"/>
      <c r="S710" s="16"/>
      <c r="T710" s="16"/>
      <c r="U710" s="16"/>
      <c r="V710" s="16"/>
      <c r="W710" s="16"/>
      <c r="X710" s="16"/>
      <c r="Y710" s="16"/>
      <c r="Z710" s="16"/>
      <c r="AA710" s="16"/>
      <c r="AB710" s="16"/>
      <c r="AC710" s="16"/>
      <c r="AD710" s="16"/>
      <c r="AE710" s="16"/>
      <c r="AF710" s="16"/>
      <c r="AG710" s="16"/>
      <c r="AH710" s="16"/>
      <c r="AI710" s="16"/>
      <c r="AJ710" s="16"/>
      <c r="AK710" s="16"/>
      <c r="AL710" s="16"/>
      <c r="AM710" s="16"/>
      <c r="AN710" s="16"/>
      <c r="AO710" s="16"/>
      <c r="AP710" s="16"/>
      <c r="AQ710" s="16"/>
      <c r="AR710" s="16"/>
      <c r="AS710" s="16"/>
      <c r="AT710" s="16"/>
      <c r="AU710" s="16"/>
      <c r="AV710" s="16"/>
      <c r="AW710" s="16"/>
      <c r="AX710" s="16"/>
      <c r="AY710" s="16"/>
    </row>
    <row r="711">
      <c r="A711" s="16"/>
      <c r="B711" s="16"/>
      <c r="C711" s="16"/>
      <c r="D711" s="16"/>
      <c r="E711" s="16"/>
      <c r="F711" s="16"/>
      <c r="G711" s="20"/>
      <c r="H711" s="16"/>
      <c r="I711" s="16"/>
      <c r="J711" s="16"/>
      <c r="K711" s="16"/>
      <c r="L711" s="16"/>
      <c r="M711" s="20"/>
      <c r="N711" s="20"/>
      <c r="O711" s="16"/>
      <c r="P711" s="16"/>
      <c r="Q711" s="16"/>
      <c r="R711" s="16"/>
      <c r="S711" s="16"/>
      <c r="T711" s="16"/>
      <c r="U711" s="16"/>
      <c r="V711" s="16"/>
      <c r="W711" s="16"/>
      <c r="X711" s="16"/>
      <c r="Y711" s="16"/>
      <c r="Z711" s="16"/>
      <c r="AA711" s="16"/>
      <c r="AB711" s="16"/>
      <c r="AC711" s="16"/>
      <c r="AD711" s="16"/>
      <c r="AE711" s="16"/>
      <c r="AF711" s="16"/>
      <c r="AG711" s="16"/>
      <c r="AH711" s="16"/>
      <c r="AI711" s="16"/>
      <c r="AJ711" s="16"/>
      <c r="AK711" s="16"/>
      <c r="AL711" s="16"/>
      <c r="AM711" s="16"/>
      <c r="AN711" s="16"/>
      <c r="AO711" s="16"/>
      <c r="AP711" s="16"/>
      <c r="AQ711" s="16"/>
      <c r="AR711" s="16"/>
      <c r="AS711" s="16"/>
      <c r="AT711" s="16"/>
      <c r="AU711" s="16"/>
      <c r="AV711" s="16"/>
      <c r="AW711" s="16"/>
      <c r="AX711" s="16"/>
      <c r="AY711" s="16"/>
    </row>
    <row r="712">
      <c r="A712" s="16"/>
      <c r="B712" s="16"/>
      <c r="C712" s="16"/>
      <c r="D712" s="16"/>
      <c r="E712" s="16"/>
      <c r="F712" s="16"/>
      <c r="G712" s="20"/>
      <c r="H712" s="16"/>
      <c r="I712" s="16"/>
      <c r="J712" s="16"/>
      <c r="K712" s="16"/>
      <c r="L712" s="16"/>
      <c r="M712" s="20"/>
      <c r="N712" s="20"/>
      <c r="O712" s="16"/>
      <c r="P712" s="16"/>
      <c r="Q712" s="16"/>
      <c r="R712" s="16"/>
      <c r="S712" s="16"/>
      <c r="T712" s="16"/>
      <c r="U712" s="16"/>
      <c r="V712" s="16"/>
      <c r="W712" s="16"/>
      <c r="X712" s="16"/>
      <c r="Y712" s="16"/>
      <c r="Z712" s="16"/>
      <c r="AA712" s="16"/>
      <c r="AB712" s="16"/>
      <c r="AC712" s="16"/>
      <c r="AD712" s="16"/>
      <c r="AE712" s="16"/>
      <c r="AF712" s="16"/>
      <c r="AG712" s="16"/>
      <c r="AH712" s="16"/>
      <c r="AI712" s="16"/>
      <c r="AJ712" s="16"/>
      <c r="AK712" s="16"/>
      <c r="AL712" s="16"/>
      <c r="AM712" s="16"/>
      <c r="AN712" s="16"/>
      <c r="AO712" s="16"/>
      <c r="AP712" s="16"/>
      <c r="AQ712" s="16"/>
      <c r="AR712" s="16"/>
      <c r="AS712" s="16"/>
      <c r="AT712" s="16"/>
      <c r="AU712" s="16"/>
      <c r="AV712" s="16"/>
      <c r="AW712" s="16"/>
      <c r="AX712" s="16"/>
      <c r="AY712" s="16"/>
    </row>
    <row r="713">
      <c r="A713" s="16"/>
      <c r="B713" s="16"/>
      <c r="C713" s="16"/>
      <c r="D713" s="16"/>
      <c r="E713" s="16"/>
      <c r="F713" s="16"/>
      <c r="G713" s="20"/>
      <c r="H713" s="16"/>
      <c r="I713" s="16"/>
      <c r="J713" s="16"/>
      <c r="K713" s="16"/>
      <c r="L713" s="16"/>
      <c r="M713" s="20"/>
      <c r="N713" s="20"/>
      <c r="O713" s="16"/>
      <c r="P713" s="16"/>
      <c r="Q713" s="16"/>
      <c r="R713" s="16"/>
      <c r="S713" s="16"/>
      <c r="T713" s="16"/>
      <c r="U713" s="16"/>
      <c r="V713" s="16"/>
      <c r="W713" s="16"/>
      <c r="X713" s="16"/>
      <c r="Y713" s="16"/>
      <c r="Z713" s="16"/>
      <c r="AA713" s="16"/>
      <c r="AB713" s="16"/>
      <c r="AC713" s="16"/>
      <c r="AD713" s="16"/>
      <c r="AE713" s="16"/>
      <c r="AF713" s="16"/>
      <c r="AG713" s="16"/>
      <c r="AH713" s="16"/>
      <c r="AI713" s="16"/>
      <c r="AJ713" s="16"/>
      <c r="AK713" s="16"/>
      <c r="AL713" s="16"/>
      <c r="AM713" s="16"/>
      <c r="AN713" s="16"/>
      <c r="AO713" s="16"/>
      <c r="AP713" s="16"/>
      <c r="AQ713" s="16"/>
      <c r="AR713" s="16"/>
      <c r="AS713" s="16"/>
      <c r="AT713" s="16"/>
      <c r="AU713" s="16"/>
      <c r="AV713" s="16"/>
      <c r="AW713" s="16"/>
      <c r="AX713" s="16"/>
      <c r="AY713" s="16"/>
    </row>
    <row r="714">
      <c r="A714" s="16"/>
      <c r="B714" s="16"/>
      <c r="C714" s="16"/>
      <c r="D714" s="16"/>
      <c r="E714" s="16"/>
      <c r="F714" s="16"/>
      <c r="G714" s="20"/>
      <c r="H714" s="16"/>
      <c r="I714" s="16"/>
      <c r="J714" s="16"/>
      <c r="K714" s="16"/>
      <c r="L714" s="16"/>
      <c r="M714" s="20"/>
      <c r="N714" s="20"/>
      <c r="O714" s="16"/>
      <c r="P714" s="16"/>
      <c r="Q714" s="16"/>
      <c r="R714" s="16"/>
      <c r="S714" s="16"/>
      <c r="T714" s="16"/>
      <c r="U714" s="16"/>
      <c r="V714" s="16"/>
      <c r="W714" s="16"/>
      <c r="X714" s="16"/>
      <c r="Y714" s="16"/>
      <c r="Z714" s="16"/>
      <c r="AA714" s="16"/>
      <c r="AB714" s="16"/>
      <c r="AC714" s="16"/>
      <c r="AD714" s="16"/>
      <c r="AE714" s="16"/>
      <c r="AF714" s="16"/>
      <c r="AG714" s="16"/>
      <c r="AH714" s="16"/>
      <c r="AI714" s="16"/>
      <c r="AJ714" s="16"/>
      <c r="AK714" s="16"/>
      <c r="AL714" s="16"/>
      <c r="AM714" s="16"/>
      <c r="AN714" s="16"/>
      <c r="AO714" s="16"/>
      <c r="AP714" s="16"/>
      <c r="AQ714" s="16"/>
      <c r="AR714" s="16"/>
      <c r="AS714" s="16"/>
      <c r="AT714" s="16"/>
      <c r="AU714" s="16"/>
      <c r="AV714" s="16"/>
      <c r="AW714" s="16"/>
      <c r="AX714" s="16"/>
      <c r="AY714" s="16"/>
    </row>
    <row r="715">
      <c r="A715" s="16"/>
      <c r="B715" s="16"/>
      <c r="C715" s="16"/>
      <c r="D715" s="16"/>
      <c r="E715" s="16"/>
      <c r="F715" s="16"/>
      <c r="G715" s="20"/>
      <c r="H715" s="16"/>
      <c r="I715" s="16"/>
      <c r="J715" s="16"/>
      <c r="K715" s="16"/>
      <c r="L715" s="16"/>
      <c r="M715" s="20"/>
      <c r="N715" s="20"/>
      <c r="O715" s="16"/>
      <c r="P715" s="16"/>
      <c r="Q715" s="16"/>
      <c r="R715" s="16"/>
      <c r="S715" s="16"/>
      <c r="T715" s="16"/>
      <c r="U715" s="16"/>
      <c r="V715" s="16"/>
      <c r="W715" s="16"/>
      <c r="X715" s="16"/>
      <c r="Y715" s="16"/>
      <c r="Z715" s="16"/>
      <c r="AA715" s="16"/>
      <c r="AB715" s="16"/>
      <c r="AC715" s="16"/>
      <c r="AD715" s="16"/>
      <c r="AE715" s="16"/>
      <c r="AF715" s="16"/>
      <c r="AG715" s="16"/>
      <c r="AH715" s="16"/>
      <c r="AI715" s="16"/>
      <c r="AJ715" s="16"/>
      <c r="AK715" s="16"/>
      <c r="AL715" s="16"/>
      <c r="AM715" s="16"/>
      <c r="AN715" s="16"/>
      <c r="AO715" s="16"/>
      <c r="AP715" s="16"/>
      <c r="AQ715" s="16"/>
      <c r="AR715" s="16"/>
      <c r="AS715" s="16"/>
      <c r="AT715" s="16"/>
      <c r="AU715" s="16"/>
      <c r="AV715" s="16"/>
      <c r="AW715" s="16"/>
      <c r="AX715" s="16"/>
      <c r="AY715" s="16"/>
    </row>
    <row r="716">
      <c r="A716" s="16"/>
      <c r="B716" s="16"/>
      <c r="C716" s="16"/>
      <c r="D716" s="16"/>
      <c r="E716" s="16"/>
      <c r="F716" s="16"/>
      <c r="G716" s="20"/>
      <c r="H716" s="16"/>
      <c r="I716" s="16"/>
      <c r="J716" s="16"/>
      <c r="K716" s="16"/>
      <c r="L716" s="16"/>
      <c r="M716" s="20"/>
      <c r="N716" s="20"/>
      <c r="O716" s="16"/>
      <c r="P716" s="16"/>
      <c r="Q716" s="16"/>
      <c r="R716" s="16"/>
      <c r="S716" s="16"/>
      <c r="T716" s="16"/>
      <c r="U716" s="16"/>
      <c r="V716" s="16"/>
      <c r="W716" s="16"/>
      <c r="X716" s="16"/>
      <c r="Y716" s="16"/>
      <c r="Z716" s="16"/>
      <c r="AA716" s="16"/>
      <c r="AB716" s="16"/>
      <c r="AC716" s="16"/>
      <c r="AD716" s="16"/>
      <c r="AE716" s="16"/>
      <c r="AF716" s="16"/>
      <c r="AG716" s="16"/>
      <c r="AH716" s="16"/>
      <c r="AI716" s="16"/>
      <c r="AJ716" s="16"/>
      <c r="AK716" s="16"/>
      <c r="AL716" s="16"/>
      <c r="AM716" s="16"/>
      <c r="AN716" s="16"/>
      <c r="AO716" s="16"/>
      <c r="AP716" s="16"/>
      <c r="AQ716" s="16"/>
      <c r="AR716" s="16"/>
      <c r="AS716" s="16"/>
      <c r="AT716" s="16"/>
      <c r="AU716" s="16"/>
      <c r="AV716" s="16"/>
      <c r="AW716" s="16"/>
      <c r="AX716" s="16"/>
      <c r="AY716" s="16"/>
    </row>
    <row r="717">
      <c r="A717" s="16"/>
      <c r="B717" s="16"/>
      <c r="C717" s="16"/>
      <c r="D717" s="16"/>
      <c r="E717" s="16"/>
      <c r="F717" s="16"/>
      <c r="G717" s="20"/>
      <c r="H717" s="16"/>
      <c r="I717" s="16"/>
      <c r="J717" s="16"/>
      <c r="K717" s="16"/>
      <c r="L717" s="16"/>
      <c r="M717" s="20"/>
      <c r="N717" s="20"/>
      <c r="O717" s="16"/>
      <c r="P717" s="16"/>
      <c r="Q717" s="16"/>
      <c r="R717" s="16"/>
      <c r="S717" s="16"/>
      <c r="T717" s="16"/>
      <c r="U717" s="16"/>
      <c r="V717" s="16"/>
      <c r="W717" s="16"/>
      <c r="X717" s="16"/>
      <c r="Y717" s="16"/>
      <c r="Z717" s="16"/>
      <c r="AA717" s="16"/>
      <c r="AB717" s="16"/>
      <c r="AC717" s="16"/>
      <c r="AD717" s="16"/>
      <c r="AE717" s="16"/>
      <c r="AF717" s="16"/>
      <c r="AG717" s="16"/>
      <c r="AH717" s="16"/>
      <c r="AI717" s="16"/>
      <c r="AJ717" s="16"/>
      <c r="AK717" s="16"/>
      <c r="AL717" s="16"/>
      <c r="AM717" s="16"/>
      <c r="AN717" s="16"/>
      <c r="AO717" s="16"/>
      <c r="AP717" s="16"/>
      <c r="AQ717" s="16"/>
      <c r="AR717" s="16"/>
      <c r="AS717" s="16"/>
      <c r="AT717" s="16"/>
      <c r="AU717" s="16"/>
      <c r="AV717" s="16"/>
      <c r="AW717" s="16"/>
      <c r="AX717" s="16"/>
      <c r="AY717" s="16"/>
    </row>
    <row r="718">
      <c r="A718" s="16"/>
      <c r="B718" s="16"/>
      <c r="C718" s="16"/>
      <c r="D718" s="16"/>
      <c r="E718" s="16"/>
      <c r="F718" s="16"/>
      <c r="G718" s="20"/>
      <c r="H718" s="16"/>
      <c r="I718" s="16"/>
      <c r="J718" s="16"/>
      <c r="K718" s="16"/>
      <c r="L718" s="16"/>
      <c r="M718" s="20"/>
      <c r="N718" s="20"/>
      <c r="O718" s="16"/>
      <c r="P718" s="16"/>
      <c r="Q718" s="16"/>
      <c r="R718" s="16"/>
      <c r="S718" s="16"/>
      <c r="T718" s="16"/>
      <c r="U718" s="16"/>
      <c r="V718" s="16"/>
      <c r="W718" s="16"/>
      <c r="X718" s="16"/>
      <c r="Y718" s="16"/>
      <c r="Z718" s="16"/>
      <c r="AA718" s="16"/>
      <c r="AB718" s="16"/>
      <c r="AC718" s="16"/>
      <c r="AD718" s="16"/>
      <c r="AE718" s="16"/>
      <c r="AF718" s="16"/>
      <c r="AG718" s="16"/>
      <c r="AH718" s="16"/>
      <c r="AI718" s="16"/>
      <c r="AJ718" s="16"/>
      <c r="AK718" s="16"/>
      <c r="AL718" s="16"/>
      <c r="AM718" s="16"/>
      <c r="AN718" s="16"/>
      <c r="AO718" s="16"/>
      <c r="AP718" s="16"/>
      <c r="AQ718" s="16"/>
      <c r="AR718" s="16"/>
      <c r="AS718" s="16"/>
      <c r="AT718" s="16"/>
      <c r="AU718" s="16"/>
      <c r="AV718" s="16"/>
      <c r="AW718" s="16"/>
      <c r="AX718" s="16"/>
      <c r="AY718" s="16"/>
    </row>
    <row r="719">
      <c r="A719" s="16"/>
      <c r="B719" s="16"/>
      <c r="C719" s="16"/>
      <c r="D719" s="16"/>
      <c r="E719" s="16"/>
      <c r="F719" s="16"/>
      <c r="G719" s="20"/>
      <c r="H719" s="16"/>
      <c r="I719" s="16"/>
      <c r="J719" s="16"/>
      <c r="K719" s="16"/>
      <c r="L719" s="16"/>
      <c r="M719" s="20"/>
      <c r="N719" s="20"/>
      <c r="O719" s="16"/>
      <c r="P719" s="16"/>
      <c r="Q719" s="16"/>
      <c r="R719" s="16"/>
      <c r="S719" s="16"/>
      <c r="T719" s="16"/>
      <c r="U719" s="16"/>
      <c r="V719" s="16"/>
      <c r="W719" s="16"/>
      <c r="X719" s="16"/>
      <c r="Y719" s="16"/>
      <c r="Z719" s="16"/>
      <c r="AA719" s="16"/>
      <c r="AB719" s="16"/>
      <c r="AC719" s="16"/>
      <c r="AD719" s="16"/>
      <c r="AE719" s="16"/>
      <c r="AF719" s="16"/>
      <c r="AG719" s="16"/>
      <c r="AH719" s="16"/>
      <c r="AI719" s="16"/>
      <c r="AJ719" s="16"/>
      <c r="AK719" s="16"/>
      <c r="AL719" s="16"/>
      <c r="AM719" s="16"/>
      <c r="AN719" s="16"/>
      <c r="AO719" s="16"/>
      <c r="AP719" s="16"/>
      <c r="AQ719" s="16"/>
      <c r="AR719" s="16"/>
      <c r="AS719" s="16"/>
      <c r="AT719" s="16"/>
      <c r="AU719" s="16"/>
      <c r="AV719" s="16"/>
      <c r="AW719" s="16"/>
      <c r="AX719" s="16"/>
      <c r="AY719" s="16"/>
    </row>
    <row r="720">
      <c r="A720" s="16"/>
      <c r="B720" s="16"/>
      <c r="C720" s="16"/>
      <c r="D720" s="16"/>
      <c r="E720" s="16"/>
      <c r="F720" s="16"/>
      <c r="G720" s="20"/>
      <c r="H720" s="16"/>
      <c r="I720" s="16"/>
      <c r="J720" s="16"/>
      <c r="K720" s="16"/>
      <c r="L720" s="16"/>
      <c r="M720" s="20"/>
      <c r="N720" s="20"/>
      <c r="O720" s="16"/>
      <c r="P720" s="16"/>
      <c r="Q720" s="16"/>
      <c r="R720" s="16"/>
      <c r="S720" s="16"/>
      <c r="T720" s="16"/>
      <c r="U720" s="16"/>
      <c r="V720" s="16"/>
      <c r="W720" s="16"/>
      <c r="X720" s="16"/>
      <c r="Y720" s="16"/>
      <c r="Z720" s="16"/>
      <c r="AA720" s="16"/>
      <c r="AB720" s="16"/>
      <c r="AC720" s="16"/>
      <c r="AD720" s="16"/>
      <c r="AE720" s="16"/>
      <c r="AF720" s="16"/>
      <c r="AG720" s="16"/>
      <c r="AH720" s="16"/>
      <c r="AI720" s="16"/>
      <c r="AJ720" s="16"/>
      <c r="AK720" s="16"/>
      <c r="AL720" s="16"/>
      <c r="AM720" s="16"/>
      <c r="AN720" s="16"/>
      <c r="AO720" s="16"/>
      <c r="AP720" s="16"/>
      <c r="AQ720" s="16"/>
      <c r="AR720" s="16"/>
      <c r="AS720" s="16"/>
      <c r="AT720" s="16"/>
      <c r="AU720" s="16"/>
      <c r="AV720" s="16"/>
      <c r="AW720" s="16"/>
      <c r="AX720" s="16"/>
      <c r="AY720" s="16"/>
    </row>
    <row r="721">
      <c r="A721" s="16"/>
      <c r="B721" s="16"/>
      <c r="C721" s="16"/>
      <c r="D721" s="16"/>
      <c r="E721" s="16"/>
      <c r="F721" s="16"/>
      <c r="G721" s="20"/>
      <c r="H721" s="16"/>
      <c r="I721" s="16"/>
      <c r="J721" s="16"/>
      <c r="K721" s="16"/>
      <c r="L721" s="16"/>
      <c r="M721" s="20"/>
      <c r="N721" s="20"/>
      <c r="O721" s="16"/>
      <c r="P721" s="16"/>
      <c r="Q721" s="16"/>
      <c r="R721" s="16"/>
      <c r="S721" s="16"/>
      <c r="T721" s="16"/>
      <c r="U721" s="16"/>
      <c r="V721" s="16"/>
      <c r="W721" s="16"/>
      <c r="X721" s="16"/>
      <c r="Y721" s="16"/>
      <c r="Z721" s="16"/>
      <c r="AA721" s="16"/>
      <c r="AB721" s="16"/>
      <c r="AC721" s="16"/>
      <c r="AD721" s="16"/>
      <c r="AE721" s="16"/>
      <c r="AF721" s="16"/>
      <c r="AG721" s="16"/>
      <c r="AH721" s="16"/>
      <c r="AI721" s="16"/>
      <c r="AJ721" s="16"/>
      <c r="AK721" s="16"/>
      <c r="AL721" s="16"/>
      <c r="AM721" s="16"/>
      <c r="AN721" s="16"/>
      <c r="AO721" s="16"/>
      <c r="AP721" s="16"/>
      <c r="AQ721" s="16"/>
      <c r="AR721" s="16"/>
      <c r="AS721" s="16"/>
      <c r="AT721" s="16"/>
      <c r="AU721" s="16"/>
      <c r="AV721" s="16"/>
      <c r="AW721" s="16"/>
      <c r="AX721" s="16"/>
      <c r="AY721" s="16"/>
    </row>
    <row r="722">
      <c r="A722" s="16"/>
      <c r="B722" s="16"/>
      <c r="C722" s="16"/>
      <c r="D722" s="16"/>
      <c r="E722" s="16"/>
      <c r="F722" s="16"/>
      <c r="G722" s="20"/>
      <c r="H722" s="16"/>
      <c r="I722" s="16"/>
      <c r="J722" s="16"/>
      <c r="K722" s="16"/>
      <c r="L722" s="16"/>
      <c r="M722" s="20"/>
      <c r="N722" s="20"/>
      <c r="O722" s="16"/>
      <c r="P722" s="16"/>
      <c r="Q722" s="16"/>
      <c r="R722" s="16"/>
      <c r="S722" s="16"/>
      <c r="T722" s="16"/>
      <c r="U722" s="16"/>
      <c r="V722" s="16"/>
      <c r="W722" s="16"/>
      <c r="X722" s="16"/>
      <c r="Y722" s="16"/>
      <c r="Z722" s="16"/>
      <c r="AA722" s="16"/>
      <c r="AB722" s="16"/>
      <c r="AC722" s="16"/>
      <c r="AD722" s="16"/>
      <c r="AE722" s="16"/>
      <c r="AF722" s="16"/>
      <c r="AG722" s="16"/>
      <c r="AH722" s="16"/>
      <c r="AI722" s="16"/>
      <c r="AJ722" s="16"/>
      <c r="AK722" s="16"/>
      <c r="AL722" s="16"/>
      <c r="AM722" s="16"/>
      <c r="AN722" s="16"/>
      <c r="AO722" s="16"/>
      <c r="AP722" s="16"/>
      <c r="AQ722" s="16"/>
      <c r="AR722" s="16"/>
      <c r="AS722" s="16"/>
      <c r="AT722" s="16"/>
      <c r="AU722" s="16"/>
      <c r="AV722" s="16"/>
      <c r="AW722" s="16"/>
      <c r="AX722" s="16"/>
      <c r="AY722" s="16"/>
    </row>
    <row r="723">
      <c r="A723" s="16"/>
      <c r="B723" s="16"/>
      <c r="C723" s="16"/>
      <c r="D723" s="16"/>
      <c r="E723" s="16"/>
      <c r="F723" s="16"/>
      <c r="G723" s="20"/>
      <c r="H723" s="16"/>
      <c r="I723" s="16"/>
      <c r="J723" s="16"/>
      <c r="K723" s="16"/>
      <c r="L723" s="16"/>
      <c r="M723" s="20"/>
      <c r="N723" s="20"/>
      <c r="O723" s="16"/>
      <c r="P723" s="16"/>
      <c r="Q723" s="16"/>
      <c r="R723" s="16"/>
      <c r="S723" s="16"/>
      <c r="T723" s="16"/>
      <c r="U723" s="16"/>
      <c r="V723" s="16"/>
      <c r="W723" s="16"/>
      <c r="X723" s="16"/>
      <c r="Y723" s="16"/>
      <c r="Z723" s="16"/>
      <c r="AA723" s="16"/>
      <c r="AB723" s="16"/>
      <c r="AC723" s="16"/>
      <c r="AD723" s="16"/>
      <c r="AE723" s="16"/>
      <c r="AF723" s="16"/>
      <c r="AG723" s="16"/>
      <c r="AH723" s="16"/>
      <c r="AI723" s="16"/>
      <c r="AJ723" s="16"/>
      <c r="AK723" s="16"/>
      <c r="AL723" s="16"/>
      <c r="AM723" s="16"/>
      <c r="AN723" s="16"/>
      <c r="AO723" s="16"/>
      <c r="AP723" s="16"/>
      <c r="AQ723" s="16"/>
      <c r="AR723" s="16"/>
      <c r="AS723" s="16"/>
      <c r="AT723" s="16"/>
      <c r="AU723" s="16"/>
      <c r="AV723" s="16"/>
      <c r="AW723" s="16"/>
      <c r="AX723" s="16"/>
      <c r="AY723" s="16"/>
    </row>
    <row r="724">
      <c r="A724" s="16"/>
      <c r="B724" s="16"/>
      <c r="C724" s="16"/>
      <c r="D724" s="16"/>
      <c r="E724" s="16"/>
      <c r="F724" s="16"/>
      <c r="G724" s="20"/>
      <c r="H724" s="16"/>
      <c r="I724" s="16"/>
      <c r="J724" s="16"/>
      <c r="K724" s="16"/>
      <c r="L724" s="16"/>
      <c r="M724" s="20"/>
      <c r="N724" s="20"/>
      <c r="O724" s="16"/>
      <c r="P724" s="16"/>
      <c r="Q724" s="16"/>
      <c r="R724" s="16"/>
      <c r="S724" s="16"/>
      <c r="T724" s="16"/>
      <c r="U724" s="16"/>
      <c r="V724" s="16"/>
      <c r="W724" s="16"/>
      <c r="X724" s="16"/>
      <c r="Y724" s="16"/>
      <c r="Z724" s="16"/>
      <c r="AA724" s="16"/>
      <c r="AB724" s="16"/>
      <c r="AC724" s="16"/>
      <c r="AD724" s="16"/>
      <c r="AE724" s="16"/>
      <c r="AF724" s="16"/>
      <c r="AG724" s="16"/>
      <c r="AH724" s="16"/>
      <c r="AI724" s="16"/>
      <c r="AJ724" s="16"/>
      <c r="AK724" s="16"/>
      <c r="AL724" s="16"/>
      <c r="AM724" s="16"/>
      <c r="AN724" s="16"/>
      <c r="AO724" s="16"/>
      <c r="AP724" s="16"/>
      <c r="AQ724" s="16"/>
      <c r="AR724" s="16"/>
      <c r="AS724" s="16"/>
      <c r="AT724" s="16"/>
      <c r="AU724" s="16"/>
      <c r="AV724" s="16"/>
      <c r="AW724" s="16"/>
      <c r="AX724" s="16"/>
      <c r="AY724" s="16"/>
    </row>
    <row r="725">
      <c r="A725" s="16"/>
      <c r="B725" s="16"/>
      <c r="C725" s="16"/>
      <c r="D725" s="16"/>
      <c r="E725" s="16"/>
      <c r="F725" s="16"/>
      <c r="G725" s="20"/>
      <c r="H725" s="16"/>
      <c r="I725" s="16"/>
      <c r="J725" s="16"/>
      <c r="K725" s="16"/>
      <c r="L725" s="16"/>
      <c r="M725" s="20"/>
      <c r="N725" s="20"/>
      <c r="O725" s="16"/>
      <c r="P725" s="16"/>
      <c r="Q725" s="16"/>
      <c r="R725" s="16"/>
      <c r="S725" s="16"/>
      <c r="T725" s="16"/>
      <c r="U725" s="16"/>
      <c r="V725" s="16"/>
      <c r="W725" s="16"/>
      <c r="X725" s="16"/>
      <c r="Y725" s="16"/>
      <c r="Z725" s="16"/>
      <c r="AA725" s="16"/>
      <c r="AB725" s="16"/>
      <c r="AC725" s="16"/>
      <c r="AD725" s="16"/>
      <c r="AE725" s="16"/>
      <c r="AF725" s="16"/>
      <c r="AG725" s="16"/>
      <c r="AH725" s="16"/>
      <c r="AI725" s="16"/>
      <c r="AJ725" s="16"/>
      <c r="AK725" s="16"/>
      <c r="AL725" s="16"/>
      <c r="AM725" s="16"/>
      <c r="AN725" s="16"/>
      <c r="AO725" s="16"/>
      <c r="AP725" s="16"/>
      <c r="AQ725" s="16"/>
      <c r="AR725" s="16"/>
      <c r="AS725" s="16"/>
      <c r="AT725" s="16"/>
      <c r="AU725" s="16"/>
      <c r="AV725" s="16"/>
      <c r="AW725" s="16"/>
      <c r="AX725" s="16"/>
      <c r="AY725" s="16"/>
    </row>
    <row r="726">
      <c r="A726" s="16"/>
      <c r="B726" s="16"/>
      <c r="C726" s="16"/>
      <c r="D726" s="16"/>
      <c r="E726" s="16"/>
      <c r="F726" s="16"/>
      <c r="G726" s="20"/>
      <c r="H726" s="16"/>
      <c r="I726" s="16"/>
      <c r="J726" s="16"/>
      <c r="K726" s="16"/>
      <c r="L726" s="16"/>
      <c r="M726" s="20"/>
      <c r="N726" s="20"/>
      <c r="O726" s="16"/>
      <c r="P726" s="16"/>
      <c r="Q726" s="16"/>
      <c r="R726" s="16"/>
      <c r="S726" s="16"/>
      <c r="T726" s="16"/>
      <c r="U726" s="16"/>
      <c r="V726" s="16"/>
      <c r="W726" s="16"/>
      <c r="X726" s="16"/>
      <c r="Y726" s="16"/>
      <c r="Z726" s="16"/>
      <c r="AA726" s="16"/>
      <c r="AB726" s="16"/>
      <c r="AC726" s="16"/>
      <c r="AD726" s="16"/>
      <c r="AE726" s="16"/>
      <c r="AF726" s="16"/>
      <c r="AG726" s="16"/>
      <c r="AH726" s="16"/>
      <c r="AI726" s="16"/>
      <c r="AJ726" s="16"/>
      <c r="AK726" s="16"/>
      <c r="AL726" s="16"/>
      <c r="AM726" s="16"/>
      <c r="AN726" s="16"/>
      <c r="AO726" s="16"/>
      <c r="AP726" s="16"/>
      <c r="AQ726" s="16"/>
      <c r="AR726" s="16"/>
      <c r="AS726" s="16"/>
      <c r="AT726" s="16"/>
      <c r="AU726" s="16"/>
      <c r="AV726" s="16"/>
      <c r="AW726" s="16"/>
      <c r="AX726" s="16"/>
      <c r="AY726" s="16"/>
    </row>
    <row r="727">
      <c r="A727" s="16"/>
      <c r="B727" s="16"/>
      <c r="C727" s="16"/>
      <c r="D727" s="16"/>
      <c r="E727" s="16"/>
      <c r="F727" s="16"/>
      <c r="G727" s="20"/>
      <c r="H727" s="16"/>
      <c r="I727" s="16"/>
      <c r="J727" s="16"/>
      <c r="K727" s="16"/>
      <c r="L727" s="16"/>
      <c r="M727" s="20"/>
      <c r="N727" s="20"/>
      <c r="O727" s="16"/>
      <c r="P727" s="16"/>
      <c r="Q727" s="16"/>
      <c r="R727" s="16"/>
      <c r="S727" s="16"/>
      <c r="T727" s="16"/>
      <c r="U727" s="16"/>
      <c r="V727" s="16"/>
      <c r="W727" s="16"/>
      <c r="X727" s="16"/>
      <c r="Y727" s="16"/>
      <c r="Z727" s="16"/>
      <c r="AA727" s="16"/>
      <c r="AB727" s="16"/>
      <c r="AC727" s="16"/>
      <c r="AD727" s="16"/>
      <c r="AE727" s="16"/>
      <c r="AF727" s="16"/>
      <c r="AG727" s="16"/>
      <c r="AH727" s="16"/>
      <c r="AI727" s="16"/>
      <c r="AJ727" s="16"/>
      <c r="AK727" s="16"/>
      <c r="AL727" s="16"/>
      <c r="AM727" s="16"/>
      <c r="AN727" s="16"/>
      <c r="AO727" s="16"/>
      <c r="AP727" s="16"/>
      <c r="AQ727" s="16"/>
      <c r="AR727" s="16"/>
      <c r="AS727" s="16"/>
      <c r="AT727" s="16"/>
      <c r="AU727" s="16"/>
      <c r="AV727" s="16"/>
      <c r="AW727" s="16"/>
      <c r="AX727" s="16"/>
      <c r="AY727" s="16"/>
    </row>
    <row r="728">
      <c r="A728" s="16"/>
      <c r="B728" s="16"/>
      <c r="C728" s="16"/>
      <c r="D728" s="16"/>
      <c r="E728" s="16"/>
      <c r="F728" s="16"/>
      <c r="G728" s="20"/>
      <c r="H728" s="16"/>
      <c r="I728" s="16"/>
      <c r="J728" s="16"/>
      <c r="K728" s="16"/>
      <c r="L728" s="16"/>
      <c r="M728" s="20"/>
      <c r="N728" s="20"/>
      <c r="O728" s="16"/>
      <c r="P728" s="16"/>
      <c r="Q728" s="16"/>
      <c r="R728" s="16"/>
      <c r="S728" s="16"/>
      <c r="T728" s="16"/>
      <c r="U728" s="16"/>
      <c r="V728" s="16"/>
      <c r="W728" s="16"/>
      <c r="X728" s="16"/>
      <c r="Y728" s="16"/>
      <c r="Z728" s="16"/>
      <c r="AA728" s="16"/>
      <c r="AB728" s="16"/>
      <c r="AC728" s="16"/>
      <c r="AD728" s="16"/>
      <c r="AE728" s="16"/>
      <c r="AF728" s="16"/>
      <c r="AG728" s="16"/>
      <c r="AH728" s="16"/>
      <c r="AI728" s="16"/>
      <c r="AJ728" s="16"/>
      <c r="AK728" s="16"/>
      <c r="AL728" s="16"/>
      <c r="AM728" s="16"/>
      <c r="AN728" s="16"/>
      <c r="AO728" s="16"/>
      <c r="AP728" s="16"/>
      <c r="AQ728" s="16"/>
      <c r="AR728" s="16"/>
      <c r="AS728" s="16"/>
      <c r="AT728" s="16"/>
      <c r="AU728" s="16"/>
      <c r="AV728" s="16"/>
      <c r="AW728" s="16"/>
      <c r="AX728" s="16"/>
      <c r="AY728" s="16"/>
    </row>
    <row r="729">
      <c r="A729" s="16"/>
      <c r="B729" s="16"/>
      <c r="C729" s="16"/>
      <c r="D729" s="16"/>
      <c r="E729" s="16"/>
      <c r="F729" s="16"/>
      <c r="G729" s="20"/>
      <c r="H729" s="16"/>
      <c r="I729" s="16"/>
      <c r="J729" s="16"/>
      <c r="K729" s="16"/>
      <c r="L729" s="16"/>
      <c r="M729" s="20"/>
      <c r="N729" s="20"/>
      <c r="O729" s="16"/>
      <c r="P729" s="16"/>
      <c r="Q729" s="16"/>
      <c r="R729" s="16"/>
      <c r="S729" s="16"/>
      <c r="T729" s="16"/>
      <c r="U729" s="16"/>
      <c r="V729" s="16"/>
      <c r="W729" s="16"/>
      <c r="X729" s="16"/>
      <c r="Y729" s="16"/>
      <c r="Z729" s="16"/>
      <c r="AA729" s="16"/>
      <c r="AB729" s="16"/>
      <c r="AC729" s="16"/>
      <c r="AD729" s="16"/>
      <c r="AE729" s="16"/>
      <c r="AF729" s="16"/>
      <c r="AG729" s="16"/>
      <c r="AH729" s="16"/>
      <c r="AI729" s="16"/>
      <c r="AJ729" s="16"/>
      <c r="AK729" s="16"/>
      <c r="AL729" s="16"/>
      <c r="AM729" s="16"/>
      <c r="AN729" s="16"/>
      <c r="AO729" s="16"/>
      <c r="AP729" s="16"/>
      <c r="AQ729" s="16"/>
      <c r="AR729" s="16"/>
      <c r="AS729" s="16"/>
      <c r="AT729" s="16"/>
      <c r="AU729" s="16"/>
      <c r="AV729" s="16"/>
      <c r="AW729" s="16"/>
      <c r="AX729" s="16"/>
      <c r="AY729" s="16"/>
    </row>
    <row r="730">
      <c r="A730" s="16"/>
      <c r="B730" s="16"/>
      <c r="C730" s="16"/>
      <c r="D730" s="16"/>
      <c r="E730" s="16"/>
      <c r="F730" s="16"/>
      <c r="G730" s="20"/>
      <c r="H730" s="16"/>
      <c r="I730" s="16"/>
      <c r="J730" s="16"/>
      <c r="K730" s="16"/>
      <c r="L730" s="16"/>
      <c r="M730" s="20"/>
      <c r="N730" s="20"/>
      <c r="O730" s="16"/>
      <c r="P730" s="16"/>
      <c r="Q730" s="16"/>
      <c r="R730" s="16"/>
      <c r="S730" s="16"/>
      <c r="T730" s="16"/>
      <c r="U730" s="16"/>
      <c r="V730" s="16"/>
      <c r="W730" s="16"/>
      <c r="X730" s="16"/>
      <c r="Y730" s="16"/>
      <c r="Z730" s="16"/>
      <c r="AA730" s="16"/>
      <c r="AB730" s="16"/>
      <c r="AC730" s="16"/>
      <c r="AD730" s="16"/>
      <c r="AE730" s="16"/>
      <c r="AF730" s="16"/>
      <c r="AG730" s="16"/>
      <c r="AH730" s="16"/>
      <c r="AI730" s="16"/>
      <c r="AJ730" s="16"/>
      <c r="AK730" s="16"/>
      <c r="AL730" s="16"/>
      <c r="AM730" s="16"/>
      <c r="AN730" s="16"/>
      <c r="AO730" s="16"/>
      <c r="AP730" s="16"/>
      <c r="AQ730" s="16"/>
      <c r="AR730" s="16"/>
      <c r="AS730" s="16"/>
      <c r="AT730" s="16"/>
      <c r="AU730" s="16"/>
      <c r="AV730" s="16"/>
      <c r="AW730" s="16"/>
      <c r="AX730" s="16"/>
      <c r="AY730" s="16"/>
    </row>
    <row r="731">
      <c r="A731" s="16"/>
      <c r="B731" s="16"/>
      <c r="C731" s="16"/>
      <c r="D731" s="16"/>
      <c r="E731" s="16"/>
      <c r="F731" s="16"/>
      <c r="G731" s="20"/>
      <c r="H731" s="16"/>
      <c r="I731" s="16"/>
      <c r="J731" s="16"/>
      <c r="K731" s="16"/>
      <c r="L731" s="16"/>
      <c r="M731" s="20"/>
      <c r="N731" s="20"/>
      <c r="O731" s="16"/>
      <c r="P731" s="16"/>
      <c r="Q731" s="16"/>
      <c r="R731" s="16"/>
      <c r="S731" s="16"/>
      <c r="T731" s="16"/>
      <c r="U731" s="16"/>
      <c r="V731" s="16"/>
      <c r="W731" s="16"/>
      <c r="X731" s="16"/>
      <c r="Y731" s="16"/>
      <c r="Z731" s="16"/>
      <c r="AA731" s="16"/>
      <c r="AB731" s="16"/>
      <c r="AC731" s="16"/>
      <c r="AD731" s="16"/>
      <c r="AE731" s="16"/>
      <c r="AF731" s="16"/>
      <c r="AG731" s="16"/>
      <c r="AH731" s="16"/>
      <c r="AI731" s="16"/>
      <c r="AJ731" s="16"/>
      <c r="AK731" s="16"/>
      <c r="AL731" s="16"/>
      <c r="AM731" s="16"/>
      <c r="AN731" s="16"/>
      <c r="AO731" s="16"/>
      <c r="AP731" s="16"/>
      <c r="AQ731" s="16"/>
      <c r="AR731" s="16"/>
      <c r="AS731" s="16"/>
      <c r="AT731" s="16"/>
      <c r="AU731" s="16"/>
      <c r="AV731" s="16"/>
      <c r="AW731" s="16"/>
      <c r="AX731" s="16"/>
      <c r="AY731" s="16"/>
    </row>
    <row r="732">
      <c r="A732" s="16"/>
      <c r="B732" s="16"/>
      <c r="C732" s="16"/>
      <c r="D732" s="16"/>
      <c r="E732" s="16"/>
      <c r="F732" s="16"/>
      <c r="G732" s="20"/>
      <c r="H732" s="16"/>
      <c r="I732" s="16"/>
      <c r="J732" s="16"/>
      <c r="K732" s="16"/>
      <c r="L732" s="16"/>
      <c r="M732" s="20"/>
      <c r="N732" s="20"/>
      <c r="O732" s="16"/>
      <c r="P732" s="16"/>
      <c r="Q732" s="16"/>
      <c r="R732" s="16"/>
      <c r="S732" s="16"/>
      <c r="T732" s="16"/>
      <c r="U732" s="16"/>
      <c r="V732" s="16"/>
      <c r="W732" s="16"/>
      <c r="X732" s="16"/>
      <c r="Y732" s="16"/>
      <c r="Z732" s="16"/>
      <c r="AA732" s="16"/>
      <c r="AB732" s="16"/>
      <c r="AC732" s="16"/>
      <c r="AD732" s="16"/>
      <c r="AE732" s="16"/>
      <c r="AF732" s="16"/>
      <c r="AG732" s="16"/>
      <c r="AH732" s="16"/>
      <c r="AI732" s="16"/>
      <c r="AJ732" s="16"/>
      <c r="AK732" s="16"/>
      <c r="AL732" s="16"/>
      <c r="AM732" s="16"/>
      <c r="AN732" s="16"/>
      <c r="AO732" s="16"/>
      <c r="AP732" s="16"/>
      <c r="AQ732" s="16"/>
      <c r="AR732" s="16"/>
      <c r="AS732" s="16"/>
      <c r="AT732" s="16"/>
      <c r="AU732" s="16"/>
      <c r="AV732" s="16"/>
      <c r="AW732" s="16"/>
      <c r="AX732" s="16"/>
      <c r="AY732" s="16"/>
    </row>
    <row r="733">
      <c r="A733" s="16"/>
      <c r="B733" s="16"/>
      <c r="C733" s="16"/>
      <c r="D733" s="16"/>
      <c r="E733" s="16"/>
      <c r="F733" s="16"/>
      <c r="G733" s="20"/>
      <c r="H733" s="16"/>
      <c r="I733" s="16"/>
      <c r="J733" s="16"/>
      <c r="K733" s="16"/>
      <c r="L733" s="16"/>
      <c r="M733" s="20"/>
      <c r="N733" s="20"/>
      <c r="O733" s="16"/>
      <c r="P733" s="16"/>
      <c r="Q733" s="16"/>
      <c r="R733" s="16"/>
      <c r="S733" s="16"/>
      <c r="T733" s="16"/>
      <c r="U733" s="16"/>
      <c r="V733" s="16"/>
      <c r="W733" s="16"/>
      <c r="X733" s="16"/>
      <c r="Y733" s="16"/>
      <c r="Z733" s="16"/>
      <c r="AA733" s="16"/>
      <c r="AB733" s="16"/>
      <c r="AC733" s="16"/>
      <c r="AD733" s="16"/>
      <c r="AE733" s="16"/>
      <c r="AF733" s="16"/>
      <c r="AG733" s="16"/>
      <c r="AH733" s="16"/>
      <c r="AI733" s="16"/>
      <c r="AJ733" s="16"/>
      <c r="AK733" s="16"/>
      <c r="AL733" s="16"/>
      <c r="AM733" s="16"/>
      <c r="AN733" s="16"/>
      <c r="AO733" s="16"/>
      <c r="AP733" s="16"/>
      <c r="AQ733" s="16"/>
      <c r="AR733" s="16"/>
      <c r="AS733" s="16"/>
      <c r="AT733" s="16"/>
      <c r="AU733" s="16"/>
      <c r="AV733" s="16"/>
      <c r="AW733" s="16"/>
      <c r="AX733" s="16"/>
      <c r="AY733" s="16"/>
    </row>
    <row r="734">
      <c r="A734" s="16"/>
      <c r="B734" s="16"/>
      <c r="C734" s="16"/>
      <c r="D734" s="16"/>
      <c r="E734" s="16"/>
      <c r="F734" s="16"/>
      <c r="G734" s="20"/>
      <c r="H734" s="16"/>
      <c r="I734" s="16"/>
      <c r="J734" s="16"/>
      <c r="K734" s="16"/>
      <c r="L734" s="16"/>
      <c r="M734" s="20"/>
      <c r="N734" s="20"/>
      <c r="O734" s="16"/>
      <c r="P734" s="16"/>
      <c r="Q734" s="16"/>
      <c r="R734" s="16"/>
      <c r="S734" s="16"/>
      <c r="T734" s="16"/>
      <c r="U734" s="16"/>
      <c r="V734" s="16"/>
      <c r="W734" s="16"/>
      <c r="X734" s="16"/>
      <c r="Y734" s="16"/>
      <c r="Z734" s="16"/>
      <c r="AA734" s="16"/>
      <c r="AB734" s="16"/>
      <c r="AC734" s="16"/>
      <c r="AD734" s="16"/>
      <c r="AE734" s="16"/>
      <c r="AF734" s="16"/>
      <c r="AG734" s="16"/>
      <c r="AH734" s="16"/>
      <c r="AI734" s="16"/>
      <c r="AJ734" s="16"/>
      <c r="AK734" s="16"/>
      <c r="AL734" s="16"/>
      <c r="AM734" s="16"/>
      <c r="AN734" s="16"/>
      <c r="AO734" s="16"/>
      <c r="AP734" s="16"/>
      <c r="AQ734" s="16"/>
      <c r="AR734" s="16"/>
      <c r="AS734" s="16"/>
      <c r="AT734" s="16"/>
      <c r="AU734" s="16"/>
      <c r="AV734" s="16"/>
      <c r="AW734" s="16"/>
      <c r="AX734" s="16"/>
      <c r="AY734" s="16"/>
    </row>
    <row r="735">
      <c r="A735" s="16"/>
      <c r="B735" s="16"/>
      <c r="C735" s="16"/>
      <c r="D735" s="16"/>
      <c r="E735" s="16"/>
      <c r="F735" s="16"/>
      <c r="G735" s="20"/>
      <c r="H735" s="16"/>
      <c r="I735" s="16"/>
      <c r="J735" s="16"/>
      <c r="K735" s="16"/>
      <c r="L735" s="16"/>
      <c r="M735" s="20"/>
      <c r="N735" s="20"/>
      <c r="O735" s="16"/>
      <c r="P735" s="16"/>
      <c r="Q735" s="16"/>
      <c r="R735" s="16"/>
      <c r="S735" s="16"/>
      <c r="T735" s="16"/>
      <c r="U735" s="16"/>
      <c r="V735" s="16"/>
      <c r="W735" s="16"/>
      <c r="X735" s="16"/>
      <c r="Y735" s="16"/>
      <c r="Z735" s="16"/>
      <c r="AA735" s="16"/>
      <c r="AB735" s="16"/>
      <c r="AC735" s="16"/>
      <c r="AD735" s="16"/>
      <c r="AE735" s="16"/>
      <c r="AF735" s="16"/>
      <c r="AG735" s="16"/>
      <c r="AH735" s="16"/>
      <c r="AI735" s="16"/>
      <c r="AJ735" s="16"/>
      <c r="AK735" s="16"/>
      <c r="AL735" s="16"/>
      <c r="AM735" s="16"/>
      <c r="AN735" s="16"/>
      <c r="AO735" s="16"/>
      <c r="AP735" s="16"/>
      <c r="AQ735" s="16"/>
      <c r="AR735" s="16"/>
      <c r="AS735" s="16"/>
      <c r="AT735" s="16"/>
      <c r="AU735" s="16"/>
      <c r="AV735" s="16"/>
      <c r="AW735" s="16"/>
      <c r="AX735" s="16"/>
      <c r="AY735" s="16"/>
    </row>
    <row r="736">
      <c r="A736" s="16"/>
      <c r="B736" s="16"/>
      <c r="C736" s="16"/>
      <c r="D736" s="16"/>
      <c r="E736" s="16"/>
      <c r="F736" s="16"/>
      <c r="G736" s="20"/>
      <c r="H736" s="16"/>
      <c r="I736" s="16"/>
      <c r="J736" s="16"/>
      <c r="K736" s="16"/>
      <c r="L736" s="16"/>
      <c r="M736" s="20"/>
      <c r="N736" s="20"/>
      <c r="O736" s="16"/>
      <c r="P736" s="16"/>
      <c r="Q736" s="16"/>
      <c r="R736" s="16"/>
      <c r="S736" s="16"/>
      <c r="T736" s="16"/>
      <c r="U736" s="16"/>
      <c r="V736" s="16"/>
      <c r="W736" s="16"/>
      <c r="X736" s="16"/>
      <c r="Y736" s="16"/>
      <c r="Z736" s="16"/>
      <c r="AA736" s="16"/>
      <c r="AB736" s="16"/>
      <c r="AC736" s="16"/>
      <c r="AD736" s="16"/>
      <c r="AE736" s="16"/>
      <c r="AF736" s="16"/>
      <c r="AG736" s="16"/>
      <c r="AH736" s="16"/>
      <c r="AI736" s="16"/>
      <c r="AJ736" s="16"/>
      <c r="AK736" s="16"/>
      <c r="AL736" s="16"/>
      <c r="AM736" s="16"/>
      <c r="AN736" s="16"/>
      <c r="AO736" s="16"/>
      <c r="AP736" s="16"/>
      <c r="AQ736" s="16"/>
      <c r="AR736" s="16"/>
      <c r="AS736" s="16"/>
      <c r="AT736" s="16"/>
      <c r="AU736" s="16"/>
      <c r="AV736" s="16"/>
      <c r="AW736" s="16"/>
      <c r="AX736" s="16"/>
      <c r="AY736" s="16"/>
    </row>
    <row r="737">
      <c r="A737" s="16"/>
      <c r="B737" s="16"/>
      <c r="C737" s="16"/>
      <c r="D737" s="16"/>
      <c r="E737" s="16"/>
      <c r="F737" s="16"/>
      <c r="G737" s="20"/>
      <c r="H737" s="16"/>
      <c r="I737" s="16"/>
      <c r="J737" s="16"/>
      <c r="K737" s="16"/>
      <c r="L737" s="16"/>
      <c r="M737" s="20"/>
      <c r="N737" s="20"/>
      <c r="O737" s="16"/>
      <c r="P737" s="16"/>
      <c r="Q737" s="16"/>
      <c r="R737" s="16"/>
      <c r="S737" s="16"/>
      <c r="T737" s="16"/>
      <c r="U737" s="16"/>
      <c r="V737" s="16"/>
      <c r="W737" s="16"/>
      <c r="X737" s="16"/>
      <c r="Y737" s="16"/>
      <c r="Z737" s="16"/>
      <c r="AA737" s="16"/>
      <c r="AB737" s="16"/>
      <c r="AC737" s="16"/>
      <c r="AD737" s="16"/>
      <c r="AE737" s="16"/>
      <c r="AF737" s="16"/>
      <c r="AG737" s="16"/>
      <c r="AH737" s="16"/>
      <c r="AI737" s="16"/>
      <c r="AJ737" s="16"/>
      <c r="AK737" s="16"/>
      <c r="AL737" s="16"/>
      <c r="AM737" s="16"/>
      <c r="AN737" s="16"/>
      <c r="AO737" s="16"/>
      <c r="AP737" s="16"/>
      <c r="AQ737" s="16"/>
      <c r="AR737" s="16"/>
      <c r="AS737" s="16"/>
      <c r="AT737" s="16"/>
      <c r="AU737" s="16"/>
      <c r="AV737" s="16"/>
      <c r="AW737" s="16"/>
      <c r="AX737" s="16"/>
      <c r="AY737" s="16"/>
    </row>
    <row r="738">
      <c r="A738" s="16"/>
      <c r="B738" s="16"/>
      <c r="C738" s="16"/>
      <c r="D738" s="16"/>
      <c r="E738" s="16"/>
      <c r="F738" s="16"/>
      <c r="G738" s="20"/>
      <c r="H738" s="16"/>
      <c r="I738" s="16"/>
      <c r="J738" s="16"/>
      <c r="K738" s="16"/>
      <c r="L738" s="16"/>
      <c r="M738" s="20"/>
      <c r="N738" s="20"/>
      <c r="O738" s="16"/>
      <c r="P738" s="16"/>
      <c r="Q738" s="16"/>
      <c r="R738" s="16"/>
      <c r="S738" s="16"/>
      <c r="T738" s="16"/>
      <c r="U738" s="16"/>
      <c r="V738" s="16"/>
      <c r="W738" s="16"/>
      <c r="X738" s="16"/>
      <c r="Y738" s="16"/>
      <c r="Z738" s="16"/>
      <c r="AA738" s="16"/>
      <c r="AB738" s="16"/>
      <c r="AC738" s="16"/>
      <c r="AD738" s="16"/>
      <c r="AE738" s="16"/>
      <c r="AF738" s="16"/>
      <c r="AG738" s="16"/>
      <c r="AH738" s="16"/>
      <c r="AI738" s="16"/>
      <c r="AJ738" s="16"/>
      <c r="AK738" s="16"/>
      <c r="AL738" s="16"/>
      <c r="AM738" s="16"/>
      <c r="AN738" s="16"/>
      <c r="AO738" s="16"/>
      <c r="AP738" s="16"/>
      <c r="AQ738" s="16"/>
      <c r="AR738" s="16"/>
      <c r="AS738" s="16"/>
      <c r="AT738" s="16"/>
      <c r="AU738" s="16"/>
      <c r="AV738" s="16"/>
      <c r="AW738" s="16"/>
      <c r="AX738" s="16"/>
      <c r="AY738" s="16"/>
    </row>
    <row r="739">
      <c r="A739" s="16"/>
      <c r="B739" s="16"/>
      <c r="C739" s="16"/>
      <c r="D739" s="16"/>
      <c r="E739" s="16"/>
      <c r="F739" s="16"/>
      <c r="G739" s="20"/>
      <c r="H739" s="16"/>
      <c r="I739" s="16"/>
      <c r="J739" s="16"/>
      <c r="K739" s="16"/>
      <c r="L739" s="16"/>
      <c r="M739" s="20"/>
      <c r="N739" s="20"/>
      <c r="O739" s="16"/>
      <c r="P739" s="16"/>
      <c r="Q739" s="16"/>
      <c r="R739" s="16"/>
      <c r="S739" s="16"/>
      <c r="T739" s="16"/>
      <c r="U739" s="16"/>
      <c r="V739" s="16"/>
      <c r="W739" s="16"/>
      <c r="X739" s="16"/>
      <c r="Y739" s="16"/>
      <c r="Z739" s="16"/>
      <c r="AA739" s="16"/>
      <c r="AB739" s="16"/>
      <c r="AC739" s="16"/>
      <c r="AD739" s="16"/>
      <c r="AE739" s="16"/>
      <c r="AF739" s="16"/>
      <c r="AG739" s="16"/>
      <c r="AH739" s="16"/>
      <c r="AI739" s="16"/>
      <c r="AJ739" s="16"/>
      <c r="AK739" s="16"/>
      <c r="AL739" s="16"/>
      <c r="AM739" s="16"/>
      <c r="AN739" s="16"/>
      <c r="AO739" s="16"/>
      <c r="AP739" s="16"/>
      <c r="AQ739" s="16"/>
      <c r="AR739" s="16"/>
      <c r="AS739" s="16"/>
      <c r="AT739" s="16"/>
      <c r="AU739" s="16"/>
      <c r="AV739" s="16"/>
      <c r="AW739" s="16"/>
      <c r="AX739" s="16"/>
      <c r="AY739" s="16"/>
    </row>
    <row r="740">
      <c r="A740" s="16"/>
      <c r="B740" s="16"/>
      <c r="C740" s="16"/>
      <c r="D740" s="16"/>
      <c r="E740" s="16"/>
      <c r="F740" s="16"/>
      <c r="G740" s="20"/>
      <c r="H740" s="16"/>
      <c r="I740" s="16"/>
      <c r="J740" s="16"/>
      <c r="K740" s="16"/>
      <c r="L740" s="16"/>
      <c r="M740" s="20"/>
      <c r="N740" s="20"/>
      <c r="O740" s="16"/>
      <c r="P740" s="16"/>
      <c r="Q740" s="16"/>
      <c r="R740" s="16"/>
      <c r="S740" s="16"/>
      <c r="T740" s="16"/>
      <c r="U740" s="16"/>
      <c r="V740" s="16"/>
      <c r="W740" s="16"/>
      <c r="X740" s="16"/>
      <c r="Y740" s="16"/>
      <c r="Z740" s="16"/>
      <c r="AA740" s="16"/>
      <c r="AB740" s="16"/>
      <c r="AC740" s="16"/>
      <c r="AD740" s="16"/>
      <c r="AE740" s="16"/>
      <c r="AF740" s="16"/>
      <c r="AG740" s="16"/>
      <c r="AH740" s="16"/>
      <c r="AI740" s="16"/>
      <c r="AJ740" s="16"/>
      <c r="AK740" s="16"/>
      <c r="AL740" s="16"/>
      <c r="AM740" s="16"/>
      <c r="AN740" s="16"/>
      <c r="AO740" s="16"/>
      <c r="AP740" s="16"/>
      <c r="AQ740" s="16"/>
      <c r="AR740" s="16"/>
      <c r="AS740" s="16"/>
      <c r="AT740" s="16"/>
      <c r="AU740" s="16"/>
      <c r="AV740" s="16"/>
      <c r="AW740" s="16"/>
      <c r="AX740" s="16"/>
      <c r="AY740" s="16"/>
    </row>
    <row r="741">
      <c r="A741" s="16"/>
      <c r="B741" s="16"/>
      <c r="C741" s="16"/>
      <c r="D741" s="16"/>
      <c r="E741" s="16"/>
      <c r="F741" s="16"/>
      <c r="G741" s="20"/>
      <c r="H741" s="16"/>
      <c r="I741" s="16"/>
      <c r="J741" s="16"/>
      <c r="K741" s="16"/>
      <c r="L741" s="16"/>
      <c r="M741" s="20"/>
      <c r="N741" s="20"/>
      <c r="O741" s="16"/>
      <c r="P741" s="16"/>
      <c r="Q741" s="16"/>
      <c r="R741" s="16"/>
      <c r="S741" s="16"/>
      <c r="T741" s="16"/>
      <c r="U741" s="16"/>
      <c r="V741" s="16"/>
      <c r="W741" s="16"/>
      <c r="X741" s="16"/>
      <c r="Y741" s="16"/>
      <c r="Z741" s="16"/>
      <c r="AA741" s="16"/>
      <c r="AB741" s="16"/>
      <c r="AC741" s="16"/>
      <c r="AD741" s="16"/>
      <c r="AE741" s="16"/>
      <c r="AF741" s="16"/>
      <c r="AG741" s="16"/>
      <c r="AH741" s="16"/>
      <c r="AI741" s="16"/>
      <c r="AJ741" s="16"/>
      <c r="AK741" s="16"/>
      <c r="AL741" s="16"/>
      <c r="AM741" s="16"/>
      <c r="AN741" s="16"/>
      <c r="AO741" s="16"/>
      <c r="AP741" s="16"/>
      <c r="AQ741" s="16"/>
      <c r="AR741" s="16"/>
      <c r="AS741" s="16"/>
      <c r="AT741" s="16"/>
      <c r="AU741" s="16"/>
      <c r="AV741" s="16"/>
      <c r="AW741" s="16"/>
      <c r="AX741" s="16"/>
      <c r="AY741" s="16"/>
    </row>
    <row r="742">
      <c r="A742" s="16"/>
      <c r="B742" s="16"/>
      <c r="C742" s="16"/>
      <c r="D742" s="16"/>
      <c r="E742" s="16"/>
      <c r="F742" s="16"/>
      <c r="G742" s="20"/>
      <c r="H742" s="16"/>
      <c r="I742" s="16"/>
      <c r="J742" s="16"/>
      <c r="K742" s="16"/>
      <c r="L742" s="16"/>
      <c r="M742" s="20"/>
      <c r="N742" s="20"/>
      <c r="O742" s="16"/>
      <c r="P742" s="16"/>
      <c r="Q742" s="16"/>
      <c r="R742" s="16"/>
      <c r="S742" s="16"/>
      <c r="T742" s="16"/>
      <c r="U742" s="16"/>
      <c r="V742" s="16"/>
      <c r="W742" s="16"/>
      <c r="X742" s="16"/>
      <c r="Y742" s="16"/>
      <c r="Z742" s="16"/>
      <c r="AA742" s="16"/>
      <c r="AB742" s="16"/>
      <c r="AC742" s="16"/>
      <c r="AD742" s="16"/>
      <c r="AE742" s="16"/>
      <c r="AF742" s="16"/>
      <c r="AG742" s="16"/>
      <c r="AH742" s="16"/>
      <c r="AI742" s="16"/>
      <c r="AJ742" s="16"/>
      <c r="AK742" s="16"/>
      <c r="AL742" s="16"/>
      <c r="AM742" s="16"/>
      <c r="AN742" s="16"/>
      <c r="AO742" s="16"/>
      <c r="AP742" s="16"/>
      <c r="AQ742" s="16"/>
      <c r="AR742" s="16"/>
      <c r="AS742" s="16"/>
      <c r="AT742" s="16"/>
      <c r="AU742" s="16"/>
      <c r="AV742" s="16"/>
      <c r="AW742" s="16"/>
      <c r="AX742" s="16"/>
      <c r="AY742" s="16"/>
    </row>
    <row r="743">
      <c r="A743" s="16"/>
      <c r="B743" s="16"/>
      <c r="C743" s="16"/>
      <c r="D743" s="16"/>
      <c r="E743" s="16"/>
      <c r="F743" s="16"/>
      <c r="G743" s="20"/>
      <c r="H743" s="16"/>
      <c r="I743" s="16"/>
      <c r="J743" s="16"/>
      <c r="K743" s="16"/>
      <c r="L743" s="16"/>
      <c r="M743" s="20"/>
      <c r="N743" s="20"/>
      <c r="O743" s="16"/>
      <c r="P743" s="16"/>
      <c r="Q743" s="16"/>
      <c r="R743" s="16"/>
      <c r="S743" s="16"/>
      <c r="T743" s="16"/>
      <c r="U743" s="16"/>
      <c r="V743" s="16"/>
      <c r="W743" s="16"/>
      <c r="X743" s="16"/>
      <c r="Y743" s="16"/>
      <c r="Z743" s="16"/>
      <c r="AA743" s="16"/>
      <c r="AB743" s="16"/>
      <c r="AC743" s="16"/>
      <c r="AD743" s="16"/>
      <c r="AE743" s="16"/>
      <c r="AF743" s="16"/>
      <c r="AG743" s="16"/>
      <c r="AH743" s="16"/>
      <c r="AI743" s="16"/>
      <c r="AJ743" s="16"/>
      <c r="AK743" s="16"/>
      <c r="AL743" s="16"/>
      <c r="AM743" s="16"/>
      <c r="AN743" s="16"/>
      <c r="AO743" s="16"/>
      <c r="AP743" s="16"/>
      <c r="AQ743" s="16"/>
      <c r="AR743" s="16"/>
      <c r="AS743" s="16"/>
      <c r="AT743" s="16"/>
      <c r="AU743" s="16"/>
      <c r="AV743" s="16"/>
      <c r="AW743" s="16"/>
      <c r="AX743" s="16"/>
      <c r="AY743" s="16"/>
    </row>
    <row r="744">
      <c r="A744" s="16"/>
      <c r="B744" s="16"/>
      <c r="C744" s="16"/>
      <c r="D744" s="16"/>
      <c r="E744" s="16"/>
      <c r="F744" s="16"/>
      <c r="G744" s="20"/>
      <c r="H744" s="16"/>
      <c r="I744" s="16"/>
      <c r="J744" s="16"/>
      <c r="K744" s="16"/>
      <c r="L744" s="16"/>
      <c r="M744" s="20"/>
      <c r="N744" s="20"/>
      <c r="O744" s="16"/>
      <c r="P744" s="16"/>
      <c r="Q744" s="16"/>
      <c r="R744" s="16"/>
      <c r="S744" s="16"/>
      <c r="T744" s="16"/>
      <c r="U744" s="16"/>
      <c r="V744" s="16"/>
      <c r="W744" s="16"/>
      <c r="X744" s="16"/>
      <c r="Y744" s="16"/>
      <c r="Z744" s="16"/>
      <c r="AA744" s="16"/>
      <c r="AB744" s="16"/>
      <c r="AC744" s="16"/>
      <c r="AD744" s="16"/>
      <c r="AE744" s="16"/>
      <c r="AF744" s="16"/>
      <c r="AG744" s="16"/>
      <c r="AH744" s="16"/>
      <c r="AI744" s="16"/>
      <c r="AJ744" s="16"/>
      <c r="AK744" s="16"/>
      <c r="AL744" s="16"/>
      <c r="AM744" s="16"/>
      <c r="AN744" s="16"/>
      <c r="AO744" s="16"/>
      <c r="AP744" s="16"/>
      <c r="AQ744" s="16"/>
      <c r="AR744" s="16"/>
      <c r="AS744" s="16"/>
      <c r="AT744" s="16"/>
      <c r="AU744" s="16"/>
      <c r="AV744" s="16"/>
      <c r="AW744" s="16"/>
      <c r="AX744" s="16"/>
      <c r="AY744" s="16"/>
    </row>
    <row r="745">
      <c r="A745" s="16"/>
      <c r="B745" s="16"/>
      <c r="C745" s="16"/>
      <c r="D745" s="16"/>
      <c r="E745" s="16"/>
      <c r="F745" s="16"/>
      <c r="G745" s="20"/>
      <c r="H745" s="16"/>
      <c r="I745" s="16"/>
      <c r="J745" s="16"/>
      <c r="K745" s="16"/>
      <c r="L745" s="16"/>
      <c r="M745" s="20"/>
      <c r="N745" s="20"/>
      <c r="O745" s="16"/>
      <c r="P745" s="16"/>
      <c r="Q745" s="16"/>
      <c r="R745" s="16"/>
      <c r="S745" s="16"/>
      <c r="T745" s="16"/>
      <c r="U745" s="16"/>
      <c r="V745" s="16"/>
      <c r="W745" s="16"/>
      <c r="X745" s="16"/>
      <c r="Y745" s="16"/>
      <c r="Z745" s="16"/>
      <c r="AA745" s="16"/>
      <c r="AB745" s="16"/>
      <c r="AC745" s="16"/>
      <c r="AD745" s="16"/>
      <c r="AE745" s="16"/>
      <c r="AF745" s="16"/>
      <c r="AG745" s="16"/>
      <c r="AH745" s="16"/>
      <c r="AI745" s="16"/>
      <c r="AJ745" s="16"/>
      <c r="AK745" s="16"/>
      <c r="AL745" s="16"/>
      <c r="AM745" s="16"/>
      <c r="AN745" s="16"/>
      <c r="AO745" s="16"/>
      <c r="AP745" s="16"/>
      <c r="AQ745" s="16"/>
      <c r="AR745" s="16"/>
      <c r="AS745" s="16"/>
      <c r="AT745" s="16"/>
      <c r="AU745" s="16"/>
      <c r="AV745" s="16"/>
      <c r="AW745" s="16"/>
      <c r="AX745" s="16"/>
      <c r="AY745" s="16"/>
    </row>
    <row r="746">
      <c r="A746" s="16"/>
      <c r="B746" s="16"/>
      <c r="C746" s="16"/>
      <c r="D746" s="16"/>
      <c r="E746" s="16"/>
      <c r="F746" s="16"/>
      <c r="G746" s="20"/>
      <c r="H746" s="16"/>
      <c r="I746" s="16"/>
      <c r="J746" s="16"/>
      <c r="K746" s="16"/>
      <c r="L746" s="16"/>
      <c r="M746" s="20"/>
      <c r="N746" s="20"/>
      <c r="O746" s="16"/>
      <c r="P746" s="16"/>
      <c r="Q746" s="16"/>
      <c r="R746" s="16"/>
      <c r="S746" s="16"/>
      <c r="T746" s="16"/>
      <c r="U746" s="16"/>
      <c r="V746" s="16"/>
      <c r="W746" s="16"/>
      <c r="X746" s="16"/>
      <c r="Y746" s="16"/>
      <c r="Z746" s="16"/>
      <c r="AA746" s="16"/>
      <c r="AB746" s="16"/>
      <c r="AC746" s="16"/>
      <c r="AD746" s="16"/>
      <c r="AE746" s="16"/>
      <c r="AF746" s="16"/>
      <c r="AG746" s="16"/>
      <c r="AH746" s="16"/>
      <c r="AI746" s="16"/>
      <c r="AJ746" s="16"/>
      <c r="AK746" s="16"/>
      <c r="AL746" s="16"/>
      <c r="AM746" s="16"/>
      <c r="AN746" s="16"/>
      <c r="AO746" s="16"/>
      <c r="AP746" s="16"/>
      <c r="AQ746" s="16"/>
      <c r="AR746" s="16"/>
      <c r="AS746" s="16"/>
      <c r="AT746" s="16"/>
      <c r="AU746" s="16"/>
      <c r="AV746" s="16"/>
      <c r="AW746" s="16"/>
      <c r="AX746" s="16"/>
      <c r="AY746" s="16"/>
    </row>
    <row r="747">
      <c r="A747" s="16"/>
      <c r="B747" s="16"/>
      <c r="C747" s="16"/>
      <c r="D747" s="16"/>
      <c r="E747" s="16"/>
      <c r="F747" s="16"/>
      <c r="G747" s="20"/>
      <c r="H747" s="16"/>
      <c r="I747" s="16"/>
      <c r="J747" s="16"/>
      <c r="K747" s="16"/>
      <c r="L747" s="16"/>
      <c r="M747" s="20"/>
      <c r="N747" s="20"/>
      <c r="O747" s="16"/>
      <c r="P747" s="16"/>
      <c r="Q747" s="16"/>
      <c r="R747" s="16"/>
      <c r="S747" s="16"/>
      <c r="T747" s="16"/>
      <c r="U747" s="16"/>
      <c r="V747" s="16"/>
      <c r="W747" s="16"/>
      <c r="X747" s="16"/>
      <c r="Y747" s="16"/>
      <c r="Z747" s="16"/>
      <c r="AA747" s="16"/>
      <c r="AB747" s="16"/>
      <c r="AC747" s="16"/>
      <c r="AD747" s="16"/>
      <c r="AE747" s="16"/>
      <c r="AF747" s="16"/>
      <c r="AG747" s="16"/>
      <c r="AH747" s="16"/>
      <c r="AI747" s="16"/>
      <c r="AJ747" s="16"/>
      <c r="AK747" s="16"/>
      <c r="AL747" s="16"/>
      <c r="AM747" s="16"/>
      <c r="AN747" s="16"/>
      <c r="AO747" s="16"/>
      <c r="AP747" s="16"/>
      <c r="AQ747" s="16"/>
      <c r="AR747" s="16"/>
      <c r="AS747" s="16"/>
      <c r="AT747" s="16"/>
      <c r="AU747" s="16"/>
      <c r="AV747" s="16"/>
      <c r="AW747" s="16"/>
      <c r="AX747" s="16"/>
      <c r="AY747" s="16"/>
    </row>
    <row r="748">
      <c r="A748" s="16"/>
      <c r="B748" s="16"/>
      <c r="C748" s="16"/>
      <c r="D748" s="16"/>
      <c r="E748" s="16"/>
      <c r="F748" s="16"/>
      <c r="G748" s="20"/>
      <c r="H748" s="16"/>
      <c r="I748" s="16"/>
      <c r="J748" s="16"/>
      <c r="K748" s="16"/>
      <c r="L748" s="16"/>
      <c r="M748" s="20"/>
      <c r="N748" s="20"/>
      <c r="O748" s="16"/>
      <c r="P748" s="16"/>
      <c r="Q748" s="16"/>
      <c r="R748" s="16"/>
      <c r="S748" s="16"/>
      <c r="T748" s="16"/>
      <c r="U748" s="16"/>
      <c r="V748" s="16"/>
      <c r="W748" s="16"/>
      <c r="X748" s="16"/>
      <c r="Y748" s="16"/>
      <c r="Z748" s="16"/>
      <c r="AA748" s="16"/>
      <c r="AB748" s="16"/>
      <c r="AC748" s="16"/>
      <c r="AD748" s="16"/>
      <c r="AE748" s="16"/>
      <c r="AF748" s="16"/>
      <c r="AG748" s="16"/>
      <c r="AH748" s="16"/>
      <c r="AI748" s="16"/>
      <c r="AJ748" s="16"/>
      <c r="AK748" s="16"/>
      <c r="AL748" s="16"/>
      <c r="AM748" s="16"/>
      <c r="AN748" s="16"/>
      <c r="AO748" s="16"/>
      <c r="AP748" s="16"/>
      <c r="AQ748" s="16"/>
      <c r="AR748" s="16"/>
      <c r="AS748" s="16"/>
      <c r="AT748" s="16"/>
      <c r="AU748" s="16"/>
      <c r="AV748" s="16"/>
      <c r="AW748" s="16"/>
      <c r="AX748" s="16"/>
      <c r="AY748" s="16"/>
    </row>
    <row r="749">
      <c r="A749" s="16"/>
      <c r="B749" s="16"/>
      <c r="C749" s="16"/>
      <c r="D749" s="16"/>
      <c r="E749" s="16"/>
      <c r="F749" s="16"/>
      <c r="G749" s="20"/>
      <c r="H749" s="16"/>
      <c r="I749" s="16"/>
      <c r="J749" s="16"/>
      <c r="K749" s="16"/>
      <c r="L749" s="16"/>
      <c r="M749" s="20"/>
      <c r="N749" s="20"/>
      <c r="O749" s="16"/>
      <c r="P749" s="16"/>
      <c r="Q749" s="16"/>
      <c r="R749" s="16"/>
      <c r="S749" s="16"/>
      <c r="T749" s="16"/>
      <c r="U749" s="16"/>
      <c r="V749" s="16"/>
      <c r="W749" s="16"/>
      <c r="X749" s="16"/>
      <c r="Y749" s="16"/>
      <c r="Z749" s="16"/>
      <c r="AA749" s="16"/>
      <c r="AB749" s="16"/>
      <c r="AC749" s="16"/>
      <c r="AD749" s="16"/>
      <c r="AE749" s="16"/>
      <c r="AF749" s="16"/>
      <c r="AG749" s="16"/>
      <c r="AH749" s="16"/>
      <c r="AI749" s="16"/>
      <c r="AJ749" s="16"/>
      <c r="AK749" s="16"/>
      <c r="AL749" s="16"/>
      <c r="AM749" s="16"/>
      <c r="AN749" s="16"/>
      <c r="AO749" s="16"/>
      <c r="AP749" s="16"/>
      <c r="AQ749" s="16"/>
      <c r="AR749" s="16"/>
      <c r="AS749" s="16"/>
      <c r="AT749" s="16"/>
      <c r="AU749" s="16"/>
      <c r="AV749" s="16"/>
      <c r="AW749" s="16"/>
      <c r="AX749" s="16"/>
      <c r="AY749" s="16"/>
    </row>
    <row r="750">
      <c r="A750" s="16"/>
      <c r="B750" s="16"/>
      <c r="C750" s="16"/>
      <c r="D750" s="16"/>
      <c r="E750" s="16"/>
      <c r="F750" s="16"/>
      <c r="G750" s="20"/>
      <c r="H750" s="16"/>
      <c r="I750" s="16"/>
      <c r="J750" s="16"/>
      <c r="K750" s="16"/>
      <c r="L750" s="16"/>
      <c r="M750" s="20"/>
      <c r="N750" s="20"/>
      <c r="O750" s="16"/>
      <c r="P750" s="16"/>
      <c r="Q750" s="16"/>
      <c r="R750" s="16"/>
      <c r="S750" s="16"/>
      <c r="T750" s="16"/>
      <c r="U750" s="16"/>
      <c r="V750" s="16"/>
      <c r="W750" s="16"/>
      <c r="X750" s="16"/>
      <c r="Y750" s="16"/>
      <c r="Z750" s="16"/>
      <c r="AA750" s="16"/>
      <c r="AB750" s="16"/>
      <c r="AC750" s="16"/>
      <c r="AD750" s="16"/>
      <c r="AE750" s="16"/>
      <c r="AF750" s="16"/>
      <c r="AG750" s="16"/>
      <c r="AH750" s="16"/>
      <c r="AI750" s="16"/>
      <c r="AJ750" s="16"/>
      <c r="AK750" s="16"/>
      <c r="AL750" s="16"/>
      <c r="AM750" s="16"/>
      <c r="AN750" s="16"/>
      <c r="AO750" s="16"/>
      <c r="AP750" s="16"/>
      <c r="AQ750" s="16"/>
      <c r="AR750" s="16"/>
      <c r="AS750" s="16"/>
      <c r="AT750" s="16"/>
      <c r="AU750" s="16"/>
      <c r="AV750" s="16"/>
      <c r="AW750" s="16"/>
      <c r="AX750" s="16"/>
      <c r="AY750" s="16"/>
    </row>
    <row r="751">
      <c r="A751" s="16"/>
      <c r="B751" s="16"/>
      <c r="C751" s="16"/>
      <c r="D751" s="16"/>
      <c r="E751" s="16"/>
      <c r="F751" s="16"/>
      <c r="G751" s="20"/>
      <c r="H751" s="16"/>
      <c r="I751" s="16"/>
      <c r="J751" s="16"/>
      <c r="K751" s="16"/>
      <c r="L751" s="16"/>
      <c r="M751" s="20"/>
      <c r="N751" s="20"/>
      <c r="O751" s="16"/>
      <c r="P751" s="16"/>
      <c r="Q751" s="16"/>
      <c r="R751" s="16"/>
      <c r="S751" s="16"/>
      <c r="T751" s="16"/>
      <c r="U751" s="16"/>
      <c r="V751" s="16"/>
      <c r="W751" s="16"/>
      <c r="X751" s="16"/>
      <c r="Y751" s="16"/>
      <c r="Z751" s="16"/>
      <c r="AA751" s="16"/>
      <c r="AB751" s="16"/>
      <c r="AC751" s="16"/>
      <c r="AD751" s="16"/>
      <c r="AE751" s="16"/>
      <c r="AF751" s="16"/>
      <c r="AG751" s="16"/>
      <c r="AH751" s="16"/>
      <c r="AI751" s="16"/>
      <c r="AJ751" s="16"/>
      <c r="AK751" s="16"/>
      <c r="AL751" s="16"/>
      <c r="AM751" s="16"/>
      <c r="AN751" s="16"/>
      <c r="AO751" s="16"/>
      <c r="AP751" s="16"/>
      <c r="AQ751" s="16"/>
      <c r="AR751" s="16"/>
      <c r="AS751" s="16"/>
      <c r="AT751" s="16"/>
      <c r="AU751" s="16"/>
      <c r="AV751" s="16"/>
      <c r="AW751" s="16"/>
      <c r="AX751" s="16"/>
      <c r="AY751" s="16"/>
    </row>
    <row r="752">
      <c r="A752" s="16"/>
      <c r="B752" s="16"/>
      <c r="C752" s="16"/>
      <c r="D752" s="16"/>
      <c r="E752" s="16"/>
      <c r="F752" s="16"/>
      <c r="G752" s="20"/>
      <c r="H752" s="16"/>
      <c r="I752" s="16"/>
      <c r="J752" s="16"/>
      <c r="K752" s="16"/>
      <c r="L752" s="16"/>
      <c r="M752" s="20"/>
      <c r="N752" s="20"/>
      <c r="O752" s="16"/>
      <c r="P752" s="16"/>
      <c r="Q752" s="16"/>
      <c r="R752" s="16"/>
      <c r="S752" s="16"/>
      <c r="T752" s="16"/>
      <c r="U752" s="16"/>
      <c r="V752" s="16"/>
      <c r="W752" s="16"/>
      <c r="X752" s="16"/>
      <c r="Y752" s="16"/>
      <c r="Z752" s="16"/>
      <c r="AA752" s="16"/>
      <c r="AB752" s="16"/>
      <c r="AC752" s="16"/>
      <c r="AD752" s="16"/>
      <c r="AE752" s="16"/>
      <c r="AF752" s="16"/>
      <c r="AG752" s="16"/>
      <c r="AH752" s="16"/>
      <c r="AI752" s="16"/>
      <c r="AJ752" s="16"/>
      <c r="AK752" s="16"/>
      <c r="AL752" s="16"/>
      <c r="AM752" s="16"/>
      <c r="AN752" s="16"/>
      <c r="AO752" s="16"/>
      <c r="AP752" s="16"/>
      <c r="AQ752" s="16"/>
      <c r="AR752" s="16"/>
      <c r="AS752" s="16"/>
      <c r="AT752" s="16"/>
      <c r="AU752" s="16"/>
      <c r="AV752" s="16"/>
      <c r="AW752" s="16"/>
      <c r="AX752" s="16"/>
      <c r="AY752" s="16"/>
    </row>
    <row r="753">
      <c r="A753" s="16"/>
      <c r="B753" s="16"/>
      <c r="C753" s="16"/>
      <c r="D753" s="16"/>
      <c r="E753" s="16"/>
      <c r="F753" s="16"/>
      <c r="G753" s="20"/>
      <c r="H753" s="16"/>
      <c r="I753" s="16"/>
      <c r="J753" s="16"/>
      <c r="K753" s="16"/>
      <c r="L753" s="16"/>
      <c r="M753" s="20"/>
      <c r="N753" s="20"/>
      <c r="O753" s="16"/>
      <c r="P753" s="16"/>
      <c r="Q753" s="16"/>
      <c r="R753" s="16"/>
      <c r="S753" s="16"/>
      <c r="T753" s="16"/>
      <c r="U753" s="16"/>
      <c r="V753" s="16"/>
      <c r="W753" s="16"/>
      <c r="X753" s="16"/>
      <c r="Y753" s="16"/>
      <c r="Z753" s="16"/>
      <c r="AA753" s="16"/>
      <c r="AB753" s="16"/>
      <c r="AC753" s="16"/>
      <c r="AD753" s="16"/>
      <c r="AE753" s="16"/>
      <c r="AF753" s="16"/>
      <c r="AG753" s="16"/>
      <c r="AH753" s="16"/>
      <c r="AI753" s="16"/>
      <c r="AJ753" s="16"/>
      <c r="AK753" s="16"/>
      <c r="AL753" s="16"/>
      <c r="AM753" s="16"/>
      <c r="AN753" s="16"/>
      <c r="AO753" s="16"/>
      <c r="AP753" s="16"/>
      <c r="AQ753" s="16"/>
      <c r="AR753" s="16"/>
      <c r="AS753" s="16"/>
      <c r="AT753" s="16"/>
      <c r="AU753" s="16"/>
      <c r="AV753" s="16"/>
      <c r="AW753" s="16"/>
      <c r="AX753" s="16"/>
      <c r="AY753" s="16"/>
    </row>
    <row r="754">
      <c r="A754" s="16"/>
      <c r="B754" s="16"/>
      <c r="C754" s="16"/>
      <c r="D754" s="16"/>
      <c r="E754" s="16"/>
      <c r="F754" s="16"/>
      <c r="G754" s="20"/>
      <c r="H754" s="16"/>
      <c r="I754" s="16"/>
      <c r="J754" s="16"/>
      <c r="K754" s="16"/>
      <c r="L754" s="16"/>
      <c r="M754" s="20"/>
      <c r="N754" s="20"/>
      <c r="O754" s="16"/>
      <c r="P754" s="16"/>
      <c r="Q754" s="16"/>
      <c r="R754" s="16"/>
      <c r="S754" s="16"/>
      <c r="T754" s="16"/>
      <c r="U754" s="16"/>
      <c r="V754" s="16"/>
      <c r="W754" s="16"/>
      <c r="X754" s="16"/>
      <c r="Y754" s="16"/>
      <c r="Z754" s="16"/>
      <c r="AA754" s="16"/>
      <c r="AB754" s="16"/>
      <c r="AC754" s="16"/>
      <c r="AD754" s="16"/>
      <c r="AE754" s="16"/>
      <c r="AF754" s="16"/>
      <c r="AG754" s="16"/>
      <c r="AH754" s="16"/>
      <c r="AI754" s="16"/>
      <c r="AJ754" s="16"/>
      <c r="AK754" s="16"/>
      <c r="AL754" s="16"/>
      <c r="AM754" s="16"/>
      <c r="AN754" s="16"/>
      <c r="AO754" s="16"/>
      <c r="AP754" s="16"/>
      <c r="AQ754" s="16"/>
      <c r="AR754" s="16"/>
      <c r="AS754" s="16"/>
      <c r="AT754" s="16"/>
      <c r="AU754" s="16"/>
      <c r="AV754" s="16"/>
      <c r="AW754" s="16"/>
      <c r="AX754" s="16"/>
      <c r="AY754" s="16"/>
    </row>
    <row r="755">
      <c r="A755" s="16"/>
      <c r="B755" s="16"/>
      <c r="C755" s="16"/>
      <c r="D755" s="16"/>
      <c r="E755" s="16"/>
      <c r="F755" s="16"/>
      <c r="G755" s="20"/>
      <c r="H755" s="16"/>
      <c r="I755" s="16"/>
      <c r="J755" s="16"/>
      <c r="K755" s="16"/>
      <c r="L755" s="16"/>
      <c r="M755" s="20"/>
      <c r="N755" s="20"/>
      <c r="O755" s="16"/>
      <c r="P755" s="16"/>
      <c r="Q755" s="16"/>
      <c r="R755" s="16"/>
      <c r="S755" s="16"/>
      <c r="T755" s="16"/>
      <c r="U755" s="16"/>
      <c r="V755" s="16"/>
      <c r="W755" s="16"/>
      <c r="X755" s="16"/>
      <c r="Y755" s="16"/>
      <c r="Z755" s="16"/>
      <c r="AA755" s="16"/>
      <c r="AB755" s="16"/>
      <c r="AC755" s="16"/>
      <c r="AD755" s="16"/>
      <c r="AE755" s="16"/>
      <c r="AF755" s="16"/>
      <c r="AG755" s="16"/>
      <c r="AH755" s="16"/>
      <c r="AI755" s="16"/>
      <c r="AJ755" s="16"/>
      <c r="AK755" s="16"/>
      <c r="AL755" s="16"/>
      <c r="AM755" s="16"/>
      <c r="AN755" s="16"/>
      <c r="AO755" s="16"/>
      <c r="AP755" s="16"/>
      <c r="AQ755" s="16"/>
      <c r="AR755" s="16"/>
      <c r="AS755" s="16"/>
      <c r="AT755" s="16"/>
      <c r="AU755" s="16"/>
      <c r="AV755" s="16"/>
      <c r="AW755" s="16"/>
      <c r="AX755" s="16"/>
      <c r="AY755" s="16"/>
    </row>
    <row r="756">
      <c r="A756" s="16"/>
      <c r="B756" s="16"/>
      <c r="C756" s="16"/>
      <c r="D756" s="16"/>
      <c r="E756" s="16"/>
      <c r="F756" s="16"/>
      <c r="G756" s="20"/>
      <c r="H756" s="16"/>
      <c r="I756" s="16"/>
      <c r="J756" s="16"/>
      <c r="K756" s="16"/>
      <c r="L756" s="16"/>
      <c r="M756" s="20"/>
      <c r="N756" s="20"/>
      <c r="O756" s="16"/>
      <c r="P756" s="16"/>
      <c r="Q756" s="16"/>
      <c r="R756" s="16"/>
      <c r="S756" s="16"/>
      <c r="T756" s="16"/>
      <c r="U756" s="16"/>
      <c r="V756" s="16"/>
      <c r="W756" s="16"/>
      <c r="X756" s="16"/>
      <c r="Y756" s="16"/>
      <c r="Z756" s="16"/>
      <c r="AA756" s="16"/>
      <c r="AB756" s="16"/>
      <c r="AC756" s="16"/>
      <c r="AD756" s="16"/>
      <c r="AE756" s="16"/>
      <c r="AF756" s="16"/>
      <c r="AG756" s="16"/>
      <c r="AH756" s="16"/>
      <c r="AI756" s="16"/>
      <c r="AJ756" s="16"/>
      <c r="AK756" s="16"/>
      <c r="AL756" s="16"/>
      <c r="AM756" s="16"/>
      <c r="AN756" s="16"/>
      <c r="AO756" s="16"/>
      <c r="AP756" s="16"/>
      <c r="AQ756" s="16"/>
      <c r="AR756" s="16"/>
      <c r="AS756" s="16"/>
      <c r="AT756" s="16"/>
      <c r="AU756" s="16"/>
      <c r="AV756" s="16"/>
      <c r="AW756" s="16"/>
      <c r="AX756" s="16"/>
      <c r="AY756" s="16"/>
    </row>
    <row r="757">
      <c r="A757" s="16"/>
      <c r="B757" s="16"/>
      <c r="C757" s="16"/>
      <c r="D757" s="16"/>
      <c r="E757" s="16"/>
      <c r="F757" s="16"/>
      <c r="G757" s="20"/>
      <c r="H757" s="16"/>
      <c r="I757" s="16"/>
      <c r="J757" s="16"/>
      <c r="K757" s="16"/>
      <c r="L757" s="16"/>
      <c r="M757" s="20"/>
      <c r="N757" s="20"/>
      <c r="O757" s="16"/>
      <c r="P757" s="16"/>
      <c r="Q757" s="16"/>
      <c r="R757" s="16"/>
      <c r="S757" s="16"/>
      <c r="T757" s="16"/>
      <c r="U757" s="16"/>
      <c r="V757" s="16"/>
      <c r="W757" s="16"/>
      <c r="X757" s="16"/>
      <c r="Y757" s="16"/>
      <c r="Z757" s="16"/>
      <c r="AA757" s="16"/>
      <c r="AB757" s="16"/>
      <c r="AC757" s="16"/>
      <c r="AD757" s="16"/>
      <c r="AE757" s="16"/>
      <c r="AF757" s="16"/>
      <c r="AG757" s="16"/>
      <c r="AH757" s="16"/>
      <c r="AI757" s="16"/>
      <c r="AJ757" s="16"/>
      <c r="AK757" s="16"/>
      <c r="AL757" s="16"/>
      <c r="AM757" s="16"/>
      <c r="AN757" s="16"/>
      <c r="AO757" s="16"/>
      <c r="AP757" s="16"/>
      <c r="AQ757" s="16"/>
      <c r="AR757" s="16"/>
      <c r="AS757" s="16"/>
      <c r="AT757" s="16"/>
      <c r="AU757" s="16"/>
      <c r="AV757" s="16"/>
      <c r="AW757" s="16"/>
      <c r="AX757" s="16"/>
      <c r="AY757" s="16"/>
    </row>
    <row r="758">
      <c r="A758" s="16"/>
      <c r="B758" s="16"/>
      <c r="C758" s="16"/>
      <c r="D758" s="16"/>
      <c r="E758" s="16"/>
      <c r="F758" s="16"/>
      <c r="G758" s="20"/>
      <c r="H758" s="16"/>
      <c r="I758" s="16"/>
      <c r="J758" s="16"/>
      <c r="K758" s="16"/>
      <c r="L758" s="16"/>
      <c r="M758" s="20"/>
      <c r="N758" s="20"/>
      <c r="O758" s="16"/>
      <c r="P758" s="16"/>
      <c r="Q758" s="16"/>
      <c r="R758" s="16"/>
      <c r="S758" s="16"/>
      <c r="T758" s="16"/>
      <c r="U758" s="16"/>
      <c r="V758" s="16"/>
      <c r="W758" s="16"/>
      <c r="X758" s="16"/>
      <c r="Y758" s="16"/>
      <c r="Z758" s="16"/>
      <c r="AA758" s="16"/>
      <c r="AB758" s="16"/>
      <c r="AC758" s="16"/>
      <c r="AD758" s="16"/>
      <c r="AE758" s="16"/>
      <c r="AF758" s="16"/>
      <c r="AG758" s="16"/>
      <c r="AH758" s="16"/>
      <c r="AI758" s="16"/>
      <c r="AJ758" s="16"/>
      <c r="AK758" s="16"/>
      <c r="AL758" s="16"/>
      <c r="AM758" s="16"/>
      <c r="AN758" s="16"/>
      <c r="AO758" s="16"/>
      <c r="AP758" s="16"/>
      <c r="AQ758" s="16"/>
      <c r="AR758" s="16"/>
      <c r="AS758" s="16"/>
      <c r="AT758" s="16"/>
      <c r="AU758" s="16"/>
      <c r="AV758" s="16"/>
      <c r="AW758" s="16"/>
      <c r="AX758" s="16"/>
      <c r="AY758" s="16"/>
    </row>
    <row r="759">
      <c r="A759" s="16"/>
      <c r="B759" s="16"/>
      <c r="C759" s="16"/>
      <c r="D759" s="16"/>
      <c r="E759" s="16"/>
      <c r="F759" s="16"/>
      <c r="G759" s="20"/>
      <c r="H759" s="16"/>
      <c r="I759" s="16"/>
      <c r="J759" s="16"/>
      <c r="K759" s="16"/>
      <c r="L759" s="16"/>
      <c r="M759" s="20"/>
      <c r="N759" s="20"/>
      <c r="O759" s="16"/>
      <c r="P759" s="16"/>
      <c r="Q759" s="16"/>
      <c r="R759" s="16"/>
      <c r="S759" s="16"/>
      <c r="T759" s="16"/>
      <c r="U759" s="16"/>
      <c r="V759" s="16"/>
      <c r="W759" s="16"/>
      <c r="X759" s="16"/>
      <c r="Y759" s="16"/>
      <c r="Z759" s="16"/>
      <c r="AA759" s="16"/>
      <c r="AB759" s="16"/>
      <c r="AC759" s="16"/>
      <c r="AD759" s="16"/>
      <c r="AE759" s="16"/>
      <c r="AF759" s="16"/>
      <c r="AG759" s="16"/>
      <c r="AH759" s="16"/>
      <c r="AI759" s="16"/>
      <c r="AJ759" s="16"/>
      <c r="AK759" s="16"/>
      <c r="AL759" s="16"/>
      <c r="AM759" s="16"/>
      <c r="AN759" s="16"/>
      <c r="AO759" s="16"/>
      <c r="AP759" s="16"/>
      <c r="AQ759" s="16"/>
      <c r="AR759" s="16"/>
      <c r="AS759" s="16"/>
      <c r="AT759" s="16"/>
      <c r="AU759" s="16"/>
      <c r="AV759" s="16"/>
      <c r="AW759" s="16"/>
      <c r="AX759" s="16"/>
      <c r="AY759" s="16"/>
    </row>
    <row r="760">
      <c r="A760" s="16"/>
      <c r="B760" s="16"/>
      <c r="C760" s="16"/>
      <c r="D760" s="16"/>
      <c r="E760" s="16"/>
      <c r="F760" s="16"/>
      <c r="G760" s="20"/>
      <c r="H760" s="16"/>
      <c r="I760" s="16"/>
      <c r="J760" s="16"/>
      <c r="K760" s="16"/>
      <c r="L760" s="16"/>
      <c r="M760" s="20"/>
      <c r="N760" s="20"/>
      <c r="O760" s="16"/>
      <c r="P760" s="16"/>
      <c r="Q760" s="16"/>
      <c r="R760" s="16"/>
      <c r="S760" s="16"/>
      <c r="T760" s="16"/>
      <c r="U760" s="16"/>
      <c r="V760" s="16"/>
      <c r="W760" s="16"/>
      <c r="X760" s="16"/>
      <c r="Y760" s="16"/>
      <c r="Z760" s="16"/>
      <c r="AA760" s="16"/>
      <c r="AB760" s="16"/>
      <c r="AC760" s="16"/>
      <c r="AD760" s="16"/>
      <c r="AE760" s="16"/>
      <c r="AF760" s="16"/>
      <c r="AG760" s="16"/>
      <c r="AH760" s="16"/>
      <c r="AI760" s="16"/>
      <c r="AJ760" s="16"/>
      <c r="AK760" s="16"/>
      <c r="AL760" s="16"/>
      <c r="AM760" s="16"/>
      <c r="AN760" s="16"/>
      <c r="AO760" s="16"/>
      <c r="AP760" s="16"/>
      <c r="AQ760" s="16"/>
      <c r="AR760" s="16"/>
      <c r="AS760" s="16"/>
      <c r="AT760" s="16"/>
      <c r="AU760" s="16"/>
      <c r="AV760" s="16"/>
      <c r="AW760" s="16"/>
      <c r="AX760" s="16"/>
      <c r="AY760" s="16"/>
    </row>
    <row r="761">
      <c r="A761" s="16"/>
      <c r="B761" s="16"/>
      <c r="C761" s="16"/>
      <c r="D761" s="16"/>
      <c r="E761" s="16"/>
      <c r="F761" s="16"/>
      <c r="G761" s="20"/>
      <c r="H761" s="16"/>
      <c r="I761" s="16"/>
      <c r="J761" s="16"/>
      <c r="K761" s="16"/>
      <c r="L761" s="16"/>
      <c r="M761" s="20"/>
      <c r="N761" s="20"/>
      <c r="O761" s="16"/>
      <c r="P761" s="16"/>
      <c r="Q761" s="16"/>
      <c r="R761" s="16"/>
      <c r="S761" s="16"/>
      <c r="T761" s="16"/>
      <c r="U761" s="16"/>
      <c r="V761" s="16"/>
      <c r="W761" s="16"/>
      <c r="X761" s="16"/>
      <c r="Y761" s="16"/>
      <c r="Z761" s="16"/>
      <c r="AA761" s="16"/>
      <c r="AB761" s="16"/>
      <c r="AC761" s="16"/>
      <c r="AD761" s="16"/>
      <c r="AE761" s="16"/>
      <c r="AF761" s="16"/>
      <c r="AG761" s="16"/>
      <c r="AH761" s="16"/>
      <c r="AI761" s="16"/>
      <c r="AJ761" s="16"/>
      <c r="AK761" s="16"/>
      <c r="AL761" s="16"/>
      <c r="AM761" s="16"/>
      <c r="AN761" s="16"/>
      <c r="AO761" s="16"/>
      <c r="AP761" s="16"/>
      <c r="AQ761" s="16"/>
      <c r="AR761" s="16"/>
      <c r="AS761" s="16"/>
      <c r="AT761" s="16"/>
      <c r="AU761" s="16"/>
      <c r="AV761" s="16"/>
      <c r="AW761" s="16"/>
      <c r="AX761" s="16"/>
      <c r="AY761" s="16"/>
    </row>
    <row r="762">
      <c r="A762" s="16"/>
      <c r="B762" s="16"/>
      <c r="C762" s="16"/>
      <c r="D762" s="16"/>
      <c r="E762" s="16"/>
      <c r="F762" s="16"/>
      <c r="G762" s="20"/>
      <c r="H762" s="16"/>
      <c r="I762" s="16"/>
      <c r="J762" s="16"/>
      <c r="K762" s="16"/>
      <c r="L762" s="16"/>
      <c r="M762" s="20"/>
      <c r="N762" s="20"/>
      <c r="O762" s="16"/>
      <c r="P762" s="16"/>
      <c r="Q762" s="16"/>
      <c r="R762" s="16"/>
      <c r="S762" s="16"/>
      <c r="T762" s="16"/>
      <c r="U762" s="16"/>
      <c r="V762" s="16"/>
      <c r="W762" s="16"/>
      <c r="X762" s="16"/>
      <c r="Y762" s="16"/>
      <c r="Z762" s="16"/>
      <c r="AA762" s="16"/>
      <c r="AB762" s="16"/>
      <c r="AC762" s="16"/>
      <c r="AD762" s="16"/>
      <c r="AE762" s="16"/>
      <c r="AF762" s="16"/>
      <c r="AG762" s="16"/>
      <c r="AH762" s="16"/>
      <c r="AI762" s="16"/>
      <c r="AJ762" s="16"/>
      <c r="AK762" s="16"/>
      <c r="AL762" s="16"/>
      <c r="AM762" s="16"/>
      <c r="AN762" s="16"/>
      <c r="AO762" s="16"/>
      <c r="AP762" s="16"/>
      <c r="AQ762" s="16"/>
      <c r="AR762" s="16"/>
      <c r="AS762" s="16"/>
      <c r="AT762" s="16"/>
      <c r="AU762" s="16"/>
      <c r="AV762" s="16"/>
      <c r="AW762" s="16"/>
      <c r="AX762" s="16"/>
      <c r="AY762" s="16"/>
    </row>
    <row r="763">
      <c r="A763" s="16"/>
      <c r="B763" s="16"/>
      <c r="C763" s="16"/>
      <c r="D763" s="16"/>
      <c r="E763" s="16"/>
      <c r="F763" s="16"/>
      <c r="G763" s="20"/>
      <c r="H763" s="16"/>
      <c r="I763" s="16"/>
      <c r="J763" s="16"/>
      <c r="K763" s="16"/>
      <c r="L763" s="16"/>
      <c r="M763" s="20"/>
      <c r="N763" s="20"/>
      <c r="O763" s="16"/>
      <c r="P763" s="16"/>
      <c r="Q763" s="16"/>
      <c r="R763" s="16"/>
      <c r="S763" s="16"/>
      <c r="T763" s="16"/>
      <c r="U763" s="16"/>
      <c r="V763" s="16"/>
      <c r="W763" s="16"/>
      <c r="X763" s="16"/>
      <c r="Y763" s="16"/>
      <c r="Z763" s="16"/>
      <c r="AA763" s="16"/>
      <c r="AB763" s="16"/>
      <c r="AC763" s="16"/>
      <c r="AD763" s="16"/>
      <c r="AE763" s="16"/>
      <c r="AF763" s="16"/>
      <c r="AG763" s="16"/>
      <c r="AH763" s="16"/>
      <c r="AI763" s="16"/>
      <c r="AJ763" s="16"/>
      <c r="AK763" s="16"/>
      <c r="AL763" s="16"/>
      <c r="AM763" s="16"/>
      <c r="AN763" s="16"/>
      <c r="AO763" s="16"/>
      <c r="AP763" s="16"/>
      <c r="AQ763" s="16"/>
      <c r="AR763" s="16"/>
      <c r="AS763" s="16"/>
      <c r="AT763" s="16"/>
      <c r="AU763" s="16"/>
      <c r="AV763" s="16"/>
      <c r="AW763" s="16"/>
      <c r="AX763" s="16"/>
      <c r="AY763" s="16"/>
    </row>
    <row r="764">
      <c r="A764" s="16"/>
      <c r="B764" s="16"/>
      <c r="C764" s="16"/>
      <c r="D764" s="16"/>
      <c r="E764" s="16"/>
      <c r="F764" s="16"/>
      <c r="G764" s="20"/>
      <c r="H764" s="16"/>
      <c r="I764" s="16"/>
      <c r="J764" s="16"/>
      <c r="K764" s="16"/>
      <c r="L764" s="16"/>
      <c r="M764" s="20"/>
      <c r="N764" s="20"/>
      <c r="O764" s="16"/>
      <c r="P764" s="16"/>
      <c r="Q764" s="16"/>
      <c r="R764" s="16"/>
      <c r="S764" s="16"/>
      <c r="T764" s="16"/>
      <c r="U764" s="16"/>
      <c r="V764" s="16"/>
      <c r="W764" s="16"/>
      <c r="X764" s="16"/>
      <c r="Y764" s="16"/>
      <c r="Z764" s="16"/>
      <c r="AA764" s="16"/>
      <c r="AB764" s="16"/>
      <c r="AC764" s="16"/>
      <c r="AD764" s="16"/>
      <c r="AE764" s="16"/>
      <c r="AF764" s="16"/>
      <c r="AG764" s="16"/>
      <c r="AH764" s="16"/>
      <c r="AI764" s="16"/>
      <c r="AJ764" s="16"/>
      <c r="AK764" s="16"/>
      <c r="AL764" s="16"/>
      <c r="AM764" s="16"/>
      <c r="AN764" s="16"/>
      <c r="AO764" s="16"/>
      <c r="AP764" s="16"/>
      <c r="AQ764" s="16"/>
      <c r="AR764" s="16"/>
      <c r="AS764" s="16"/>
      <c r="AT764" s="16"/>
      <c r="AU764" s="16"/>
      <c r="AV764" s="16"/>
      <c r="AW764" s="16"/>
      <c r="AX764" s="16"/>
      <c r="AY764" s="16"/>
    </row>
    <row r="765">
      <c r="A765" s="16"/>
      <c r="B765" s="16"/>
      <c r="C765" s="16"/>
      <c r="D765" s="16"/>
      <c r="E765" s="16"/>
      <c r="F765" s="16"/>
      <c r="G765" s="20"/>
      <c r="H765" s="16"/>
      <c r="I765" s="16"/>
      <c r="J765" s="16"/>
      <c r="K765" s="16"/>
      <c r="L765" s="16"/>
      <c r="M765" s="20"/>
      <c r="N765" s="20"/>
      <c r="O765" s="16"/>
      <c r="P765" s="16"/>
      <c r="Q765" s="16"/>
      <c r="R765" s="16"/>
      <c r="S765" s="16"/>
      <c r="T765" s="16"/>
      <c r="U765" s="16"/>
      <c r="V765" s="16"/>
      <c r="W765" s="16"/>
      <c r="X765" s="16"/>
      <c r="Y765" s="16"/>
      <c r="Z765" s="16"/>
      <c r="AA765" s="16"/>
      <c r="AB765" s="16"/>
      <c r="AC765" s="16"/>
      <c r="AD765" s="16"/>
      <c r="AE765" s="16"/>
      <c r="AF765" s="16"/>
      <c r="AG765" s="16"/>
      <c r="AH765" s="16"/>
      <c r="AI765" s="16"/>
      <c r="AJ765" s="16"/>
      <c r="AK765" s="16"/>
      <c r="AL765" s="16"/>
      <c r="AM765" s="16"/>
      <c r="AN765" s="16"/>
      <c r="AO765" s="16"/>
      <c r="AP765" s="16"/>
      <c r="AQ765" s="16"/>
      <c r="AR765" s="16"/>
      <c r="AS765" s="16"/>
      <c r="AT765" s="16"/>
      <c r="AU765" s="16"/>
      <c r="AV765" s="16"/>
      <c r="AW765" s="16"/>
      <c r="AX765" s="16"/>
      <c r="AY765" s="16"/>
    </row>
    <row r="766">
      <c r="A766" s="16"/>
      <c r="B766" s="16"/>
      <c r="C766" s="16"/>
      <c r="D766" s="16"/>
      <c r="E766" s="16"/>
      <c r="F766" s="16"/>
      <c r="G766" s="20"/>
      <c r="H766" s="16"/>
      <c r="I766" s="16"/>
      <c r="J766" s="16"/>
      <c r="K766" s="16"/>
      <c r="L766" s="16"/>
      <c r="M766" s="20"/>
      <c r="N766" s="20"/>
      <c r="O766" s="16"/>
      <c r="P766" s="16"/>
      <c r="Q766" s="16"/>
      <c r="R766" s="16"/>
      <c r="S766" s="16"/>
      <c r="T766" s="16"/>
      <c r="U766" s="16"/>
      <c r="V766" s="16"/>
      <c r="W766" s="16"/>
      <c r="X766" s="16"/>
      <c r="Y766" s="16"/>
      <c r="Z766" s="16"/>
      <c r="AA766" s="16"/>
      <c r="AB766" s="16"/>
      <c r="AC766" s="16"/>
      <c r="AD766" s="16"/>
      <c r="AE766" s="16"/>
      <c r="AF766" s="16"/>
      <c r="AG766" s="16"/>
      <c r="AH766" s="16"/>
      <c r="AI766" s="16"/>
      <c r="AJ766" s="16"/>
      <c r="AK766" s="16"/>
      <c r="AL766" s="16"/>
      <c r="AM766" s="16"/>
      <c r="AN766" s="16"/>
      <c r="AO766" s="16"/>
      <c r="AP766" s="16"/>
      <c r="AQ766" s="16"/>
      <c r="AR766" s="16"/>
      <c r="AS766" s="16"/>
      <c r="AT766" s="16"/>
      <c r="AU766" s="16"/>
      <c r="AV766" s="16"/>
      <c r="AW766" s="16"/>
      <c r="AX766" s="16"/>
      <c r="AY766" s="16"/>
    </row>
    <row r="767">
      <c r="A767" s="16"/>
      <c r="B767" s="16"/>
      <c r="C767" s="16"/>
      <c r="D767" s="16"/>
      <c r="E767" s="16"/>
      <c r="F767" s="16"/>
      <c r="G767" s="20"/>
      <c r="H767" s="16"/>
      <c r="I767" s="16"/>
      <c r="J767" s="16"/>
      <c r="K767" s="16"/>
      <c r="L767" s="16"/>
      <c r="M767" s="20"/>
      <c r="N767" s="20"/>
      <c r="O767" s="16"/>
      <c r="P767" s="16"/>
      <c r="Q767" s="16"/>
      <c r="R767" s="16"/>
      <c r="S767" s="16"/>
      <c r="T767" s="16"/>
      <c r="U767" s="16"/>
      <c r="V767" s="16"/>
      <c r="W767" s="16"/>
      <c r="X767" s="16"/>
      <c r="Y767" s="16"/>
      <c r="Z767" s="16"/>
      <c r="AA767" s="16"/>
      <c r="AB767" s="16"/>
      <c r="AC767" s="16"/>
      <c r="AD767" s="16"/>
      <c r="AE767" s="16"/>
      <c r="AF767" s="16"/>
      <c r="AG767" s="16"/>
      <c r="AH767" s="16"/>
      <c r="AI767" s="16"/>
      <c r="AJ767" s="16"/>
      <c r="AK767" s="16"/>
      <c r="AL767" s="16"/>
      <c r="AM767" s="16"/>
      <c r="AN767" s="16"/>
      <c r="AO767" s="16"/>
      <c r="AP767" s="16"/>
      <c r="AQ767" s="16"/>
      <c r="AR767" s="16"/>
      <c r="AS767" s="16"/>
      <c r="AT767" s="16"/>
      <c r="AU767" s="16"/>
      <c r="AV767" s="16"/>
      <c r="AW767" s="16"/>
      <c r="AX767" s="16"/>
      <c r="AY767" s="16"/>
    </row>
    <row r="768">
      <c r="A768" s="16"/>
      <c r="B768" s="16"/>
      <c r="C768" s="16"/>
      <c r="D768" s="16"/>
      <c r="E768" s="16"/>
      <c r="F768" s="16"/>
      <c r="G768" s="20"/>
      <c r="H768" s="16"/>
      <c r="I768" s="16"/>
      <c r="J768" s="16"/>
      <c r="K768" s="16"/>
      <c r="L768" s="16"/>
      <c r="M768" s="20"/>
      <c r="N768" s="20"/>
      <c r="O768" s="16"/>
      <c r="P768" s="16"/>
      <c r="Q768" s="16"/>
      <c r="R768" s="16"/>
      <c r="S768" s="16"/>
      <c r="T768" s="16"/>
      <c r="U768" s="16"/>
      <c r="V768" s="16"/>
      <c r="W768" s="16"/>
      <c r="X768" s="16"/>
      <c r="Y768" s="16"/>
      <c r="Z768" s="16"/>
      <c r="AA768" s="16"/>
      <c r="AB768" s="16"/>
      <c r="AC768" s="16"/>
      <c r="AD768" s="16"/>
      <c r="AE768" s="16"/>
      <c r="AF768" s="16"/>
      <c r="AG768" s="16"/>
      <c r="AH768" s="16"/>
      <c r="AI768" s="16"/>
      <c r="AJ768" s="16"/>
      <c r="AK768" s="16"/>
      <c r="AL768" s="16"/>
      <c r="AM768" s="16"/>
      <c r="AN768" s="16"/>
      <c r="AO768" s="16"/>
      <c r="AP768" s="16"/>
      <c r="AQ768" s="16"/>
      <c r="AR768" s="16"/>
      <c r="AS768" s="16"/>
      <c r="AT768" s="16"/>
      <c r="AU768" s="16"/>
      <c r="AV768" s="16"/>
      <c r="AW768" s="16"/>
      <c r="AX768" s="16"/>
      <c r="AY768" s="16"/>
    </row>
    <row r="769">
      <c r="A769" s="16"/>
      <c r="B769" s="16"/>
      <c r="C769" s="16"/>
      <c r="D769" s="16"/>
      <c r="E769" s="16"/>
      <c r="F769" s="16"/>
      <c r="G769" s="20"/>
      <c r="H769" s="16"/>
      <c r="I769" s="16"/>
      <c r="J769" s="16"/>
      <c r="K769" s="16"/>
      <c r="L769" s="16"/>
      <c r="M769" s="20"/>
      <c r="N769" s="20"/>
      <c r="O769" s="16"/>
      <c r="P769" s="16"/>
      <c r="Q769" s="16"/>
      <c r="R769" s="16"/>
      <c r="S769" s="16"/>
      <c r="T769" s="16"/>
      <c r="U769" s="16"/>
      <c r="V769" s="16"/>
      <c r="W769" s="16"/>
      <c r="X769" s="16"/>
      <c r="Y769" s="16"/>
      <c r="Z769" s="16"/>
      <c r="AA769" s="16"/>
      <c r="AB769" s="16"/>
      <c r="AC769" s="16"/>
      <c r="AD769" s="16"/>
      <c r="AE769" s="16"/>
      <c r="AF769" s="16"/>
      <c r="AG769" s="16"/>
      <c r="AH769" s="16"/>
      <c r="AI769" s="16"/>
      <c r="AJ769" s="16"/>
      <c r="AK769" s="16"/>
      <c r="AL769" s="16"/>
      <c r="AM769" s="16"/>
      <c r="AN769" s="16"/>
      <c r="AO769" s="16"/>
      <c r="AP769" s="16"/>
      <c r="AQ769" s="16"/>
      <c r="AR769" s="16"/>
      <c r="AS769" s="16"/>
      <c r="AT769" s="16"/>
      <c r="AU769" s="16"/>
      <c r="AV769" s="16"/>
      <c r="AW769" s="16"/>
      <c r="AX769" s="16"/>
      <c r="AY769" s="16"/>
    </row>
    <row r="770">
      <c r="A770" s="16"/>
      <c r="B770" s="16"/>
      <c r="C770" s="16"/>
      <c r="D770" s="16"/>
      <c r="E770" s="16"/>
      <c r="F770" s="16"/>
      <c r="G770" s="20"/>
      <c r="H770" s="16"/>
      <c r="I770" s="16"/>
      <c r="J770" s="16"/>
      <c r="K770" s="16"/>
      <c r="L770" s="16"/>
      <c r="M770" s="20"/>
      <c r="N770" s="20"/>
      <c r="O770" s="16"/>
      <c r="P770" s="16"/>
      <c r="Q770" s="16"/>
      <c r="R770" s="16"/>
      <c r="S770" s="16"/>
      <c r="T770" s="16"/>
      <c r="U770" s="16"/>
      <c r="V770" s="16"/>
      <c r="W770" s="16"/>
      <c r="X770" s="16"/>
      <c r="Y770" s="16"/>
      <c r="Z770" s="16"/>
      <c r="AA770" s="16"/>
      <c r="AB770" s="16"/>
      <c r="AC770" s="16"/>
      <c r="AD770" s="16"/>
      <c r="AE770" s="16"/>
      <c r="AF770" s="16"/>
      <c r="AG770" s="16"/>
      <c r="AH770" s="16"/>
      <c r="AI770" s="16"/>
      <c r="AJ770" s="16"/>
      <c r="AK770" s="16"/>
      <c r="AL770" s="16"/>
      <c r="AM770" s="16"/>
      <c r="AN770" s="16"/>
      <c r="AO770" s="16"/>
      <c r="AP770" s="16"/>
      <c r="AQ770" s="16"/>
      <c r="AR770" s="16"/>
      <c r="AS770" s="16"/>
      <c r="AT770" s="16"/>
      <c r="AU770" s="16"/>
      <c r="AV770" s="16"/>
      <c r="AW770" s="16"/>
      <c r="AX770" s="16"/>
      <c r="AY770" s="16"/>
    </row>
    <row r="771">
      <c r="A771" s="16"/>
      <c r="B771" s="16"/>
      <c r="C771" s="16"/>
      <c r="D771" s="16"/>
      <c r="E771" s="16"/>
      <c r="F771" s="16"/>
      <c r="G771" s="20"/>
      <c r="H771" s="16"/>
      <c r="I771" s="16"/>
      <c r="J771" s="16"/>
      <c r="K771" s="16"/>
      <c r="L771" s="16"/>
      <c r="M771" s="20"/>
      <c r="N771" s="20"/>
      <c r="O771" s="16"/>
      <c r="P771" s="16"/>
      <c r="Q771" s="16"/>
      <c r="R771" s="16"/>
      <c r="S771" s="16"/>
      <c r="T771" s="16"/>
      <c r="U771" s="16"/>
      <c r="V771" s="16"/>
      <c r="W771" s="16"/>
      <c r="X771" s="16"/>
      <c r="Y771" s="16"/>
      <c r="Z771" s="16"/>
      <c r="AA771" s="16"/>
      <c r="AB771" s="16"/>
      <c r="AC771" s="16"/>
      <c r="AD771" s="16"/>
      <c r="AE771" s="16"/>
      <c r="AF771" s="16"/>
      <c r="AG771" s="16"/>
      <c r="AH771" s="16"/>
      <c r="AI771" s="16"/>
      <c r="AJ771" s="16"/>
      <c r="AK771" s="16"/>
      <c r="AL771" s="16"/>
      <c r="AM771" s="16"/>
      <c r="AN771" s="16"/>
      <c r="AO771" s="16"/>
      <c r="AP771" s="16"/>
      <c r="AQ771" s="16"/>
      <c r="AR771" s="16"/>
      <c r="AS771" s="16"/>
      <c r="AT771" s="16"/>
      <c r="AU771" s="16"/>
      <c r="AV771" s="16"/>
      <c r="AW771" s="16"/>
      <c r="AX771" s="16"/>
      <c r="AY771" s="16"/>
    </row>
    <row r="772">
      <c r="A772" s="16"/>
      <c r="B772" s="16"/>
      <c r="C772" s="16"/>
      <c r="D772" s="16"/>
      <c r="E772" s="16"/>
      <c r="F772" s="16"/>
      <c r="G772" s="20"/>
      <c r="H772" s="16"/>
      <c r="I772" s="16"/>
      <c r="J772" s="16"/>
      <c r="K772" s="16"/>
      <c r="L772" s="16"/>
      <c r="M772" s="20"/>
      <c r="N772" s="20"/>
      <c r="O772" s="16"/>
      <c r="P772" s="16"/>
      <c r="Q772" s="16"/>
      <c r="R772" s="16"/>
      <c r="S772" s="16"/>
      <c r="T772" s="16"/>
      <c r="U772" s="16"/>
      <c r="V772" s="16"/>
      <c r="W772" s="16"/>
      <c r="X772" s="16"/>
      <c r="Y772" s="16"/>
      <c r="Z772" s="16"/>
      <c r="AA772" s="16"/>
      <c r="AB772" s="16"/>
      <c r="AC772" s="16"/>
      <c r="AD772" s="16"/>
      <c r="AE772" s="16"/>
      <c r="AF772" s="16"/>
      <c r="AG772" s="16"/>
      <c r="AH772" s="16"/>
      <c r="AI772" s="16"/>
      <c r="AJ772" s="16"/>
      <c r="AK772" s="16"/>
      <c r="AL772" s="16"/>
      <c r="AM772" s="16"/>
      <c r="AN772" s="16"/>
      <c r="AO772" s="16"/>
      <c r="AP772" s="16"/>
      <c r="AQ772" s="16"/>
      <c r="AR772" s="16"/>
      <c r="AS772" s="16"/>
      <c r="AT772" s="16"/>
      <c r="AU772" s="16"/>
      <c r="AV772" s="16"/>
      <c r="AW772" s="16"/>
      <c r="AX772" s="16"/>
      <c r="AY772" s="16"/>
    </row>
    <row r="773">
      <c r="A773" s="16"/>
      <c r="B773" s="16"/>
      <c r="C773" s="16"/>
      <c r="D773" s="16"/>
      <c r="E773" s="16"/>
      <c r="F773" s="16"/>
      <c r="G773" s="20"/>
      <c r="H773" s="16"/>
      <c r="I773" s="16"/>
      <c r="J773" s="16"/>
      <c r="K773" s="16"/>
      <c r="L773" s="16"/>
      <c r="M773" s="20"/>
      <c r="N773" s="20"/>
      <c r="O773" s="16"/>
      <c r="P773" s="16"/>
      <c r="Q773" s="16"/>
      <c r="R773" s="16"/>
      <c r="S773" s="16"/>
      <c r="T773" s="16"/>
      <c r="U773" s="16"/>
      <c r="V773" s="16"/>
      <c r="W773" s="16"/>
      <c r="X773" s="16"/>
      <c r="Y773" s="16"/>
      <c r="Z773" s="16"/>
      <c r="AA773" s="16"/>
      <c r="AB773" s="16"/>
      <c r="AC773" s="16"/>
      <c r="AD773" s="16"/>
      <c r="AE773" s="16"/>
      <c r="AF773" s="16"/>
      <c r="AG773" s="16"/>
      <c r="AH773" s="16"/>
      <c r="AI773" s="16"/>
      <c r="AJ773" s="16"/>
      <c r="AK773" s="16"/>
      <c r="AL773" s="16"/>
      <c r="AM773" s="16"/>
      <c r="AN773" s="16"/>
      <c r="AO773" s="16"/>
      <c r="AP773" s="16"/>
      <c r="AQ773" s="16"/>
      <c r="AR773" s="16"/>
      <c r="AS773" s="16"/>
      <c r="AT773" s="16"/>
      <c r="AU773" s="16"/>
      <c r="AV773" s="16"/>
      <c r="AW773" s="16"/>
      <c r="AX773" s="16"/>
      <c r="AY773" s="16"/>
    </row>
    <row r="774">
      <c r="A774" s="16"/>
      <c r="B774" s="16"/>
      <c r="C774" s="16"/>
      <c r="D774" s="16"/>
      <c r="E774" s="16"/>
      <c r="F774" s="16"/>
      <c r="G774" s="20"/>
      <c r="H774" s="16"/>
      <c r="I774" s="16"/>
      <c r="J774" s="16"/>
      <c r="K774" s="16"/>
      <c r="L774" s="16"/>
      <c r="M774" s="20"/>
      <c r="N774" s="20"/>
      <c r="O774" s="16"/>
      <c r="P774" s="16"/>
      <c r="Q774" s="16"/>
      <c r="R774" s="16"/>
      <c r="S774" s="16"/>
      <c r="T774" s="16"/>
      <c r="U774" s="16"/>
      <c r="V774" s="16"/>
      <c r="W774" s="16"/>
      <c r="X774" s="16"/>
      <c r="Y774" s="16"/>
      <c r="Z774" s="16"/>
      <c r="AA774" s="16"/>
      <c r="AB774" s="16"/>
      <c r="AC774" s="16"/>
      <c r="AD774" s="16"/>
      <c r="AE774" s="16"/>
      <c r="AF774" s="16"/>
      <c r="AG774" s="16"/>
      <c r="AH774" s="16"/>
      <c r="AI774" s="16"/>
      <c r="AJ774" s="16"/>
      <c r="AK774" s="16"/>
      <c r="AL774" s="16"/>
      <c r="AM774" s="16"/>
      <c r="AN774" s="16"/>
      <c r="AO774" s="16"/>
      <c r="AP774" s="16"/>
      <c r="AQ774" s="16"/>
      <c r="AR774" s="16"/>
      <c r="AS774" s="16"/>
      <c r="AT774" s="16"/>
      <c r="AU774" s="16"/>
      <c r="AV774" s="16"/>
      <c r="AW774" s="16"/>
      <c r="AX774" s="16"/>
      <c r="AY774" s="16"/>
    </row>
    <row r="775">
      <c r="A775" s="16"/>
      <c r="B775" s="16"/>
      <c r="C775" s="16"/>
      <c r="D775" s="16"/>
      <c r="E775" s="16"/>
      <c r="F775" s="16"/>
      <c r="G775" s="20"/>
      <c r="H775" s="16"/>
      <c r="I775" s="16"/>
      <c r="J775" s="16"/>
      <c r="K775" s="16"/>
      <c r="L775" s="16"/>
      <c r="M775" s="20"/>
      <c r="N775" s="20"/>
      <c r="O775" s="16"/>
      <c r="P775" s="16"/>
      <c r="Q775" s="16"/>
      <c r="R775" s="16"/>
      <c r="S775" s="16"/>
      <c r="T775" s="16"/>
      <c r="U775" s="16"/>
      <c r="V775" s="16"/>
      <c r="W775" s="16"/>
      <c r="X775" s="16"/>
      <c r="Y775" s="16"/>
      <c r="Z775" s="16"/>
      <c r="AA775" s="16"/>
      <c r="AB775" s="16"/>
      <c r="AC775" s="16"/>
      <c r="AD775" s="16"/>
      <c r="AE775" s="16"/>
      <c r="AF775" s="16"/>
      <c r="AG775" s="16"/>
      <c r="AH775" s="16"/>
      <c r="AI775" s="16"/>
      <c r="AJ775" s="16"/>
      <c r="AK775" s="16"/>
      <c r="AL775" s="16"/>
      <c r="AM775" s="16"/>
      <c r="AN775" s="16"/>
      <c r="AO775" s="16"/>
      <c r="AP775" s="16"/>
      <c r="AQ775" s="16"/>
      <c r="AR775" s="16"/>
      <c r="AS775" s="16"/>
      <c r="AT775" s="16"/>
      <c r="AU775" s="16"/>
      <c r="AV775" s="16"/>
      <c r="AW775" s="16"/>
      <c r="AX775" s="16"/>
      <c r="AY775" s="16"/>
    </row>
    <row r="776">
      <c r="A776" s="16"/>
      <c r="B776" s="16"/>
      <c r="C776" s="16"/>
      <c r="D776" s="16"/>
      <c r="E776" s="16"/>
      <c r="F776" s="16"/>
      <c r="G776" s="20"/>
      <c r="H776" s="16"/>
      <c r="I776" s="16"/>
      <c r="J776" s="16"/>
      <c r="K776" s="16"/>
      <c r="L776" s="16"/>
      <c r="M776" s="20"/>
      <c r="N776" s="20"/>
      <c r="O776" s="16"/>
      <c r="P776" s="16"/>
      <c r="Q776" s="16"/>
      <c r="R776" s="16"/>
      <c r="S776" s="16"/>
      <c r="T776" s="16"/>
      <c r="U776" s="16"/>
      <c r="V776" s="16"/>
      <c r="W776" s="16"/>
      <c r="X776" s="16"/>
      <c r="Y776" s="16"/>
      <c r="Z776" s="16"/>
      <c r="AA776" s="16"/>
      <c r="AB776" s="16"/>
      <c r="AC776" s="16"/>
      <c r="AD776" s="16"/>
      <c r="AE776" s="16"/>
      <c r="AF776" s="16"/>
      <c r="AG776" s="16"/>
      <c r="AH776" s="16"/>
      <c r="AI776" s="16"/>
      <c r="AJ776" s="16"/>
      <c r="AK776" s="16"/>
      <c r="AL776" s="16"/>
      <c r="AM776" s="16"/>
      <c r="AN776" s="16"/>
      <c r="AO776" s="16"/>
      <c r="AP776" s="16"/>
      <c r="AQ776" s="16"/>
      <c r="AR776" s="16"/>
      <c r="AS776" s="16"/>
      <c r="AT776" s="16"/>
      <c r="AU776" s="16"/>
      <c r="AV776" s="16"/>
      <c r="AW776" s="16"/>
      <c r="AX776" s="16"/>
      <c r="AY776" s="16"/>
    </row>
    <row r="777">
      <c r="A777" s="16"/>
      <c r="B777" s="16"/>
      <c r="C777" s="16"/>
      <c r="D777" s="16"/>
      <c r="E777" s="16"/>
      <c r="F777" s="16"/>
      <c r="G777" s="20"/>
      <c r="H777" s="16"/>
      <c r="I777" s="16"/>
      <c r="J777" s="16"/>
      <c r="K777" s="16"/>
      <c r="L777" s="16"/>
      <c r="M777" s="20"/>
      <c r="N777" s="20"/>
      <c r="O777" s="16"/>
      <c r="P777" s="16"/>
      <c r="Q777" s="16"/>
      <c r="R777" s="16"/>
      <c r="S777" s="16"/>
      <c r="T777" s="16"/>
      <c r="U777" s="16"/>
      <c r="V777" s="16"/>
      <c r="W777" s="16"/>
      <c r="X777" s="16"/>
      <c r="Y777" s="16"/>
      <c r="Z777" s="16"/>
      <c r="AA777" s="16"/>
      <c r="AB777" s="16"/>
      <c r="AC777" s="16"/>
      <c r="AD777" s="16"/>
      <c r="AE777" s="16"/>
      <c r="AF777" s="16"/>
      <c r="AG777" s="16"/>
      <c r="AH777" s="16"/>
      <c r="AI777" s="16"/>
      <c r="AJ777" s="16"/>
      <c r="AK777" s="16"/>
      <c r="AL777" s="16"/>
      <c r="AM777" s="16"/>
      <c r="AN777" s="16"/>
      <c r="AO777" s="16"/>
      <c r="AP777" s="16"/>
      <c r="AQ777" s="16"/>
      <c r="AR777" s="16"/>
      <c r="AS777" s="16"/>
      <c r="AT777" s="16"/>
      <c r="AU777" s="16"/>
      <c r="AV777" s="16"/>
      <c r="AW777" s="16"/>
      <c r="AX777" s="16"/>
      <c r="AY777" s="16"/>
    </row>
    <row r="778">
      <c r="A778" s="16"/>
      <c r="B778" s="16"/>
      <c r="C778" s="16"/>
      <c r="D778" s="16"/>
      <c r="E778" s="16"/>
      <c r="F778" s="16"/>
      <c r="G778" s="20"/>
      <c r="H778" s="16"/>
      <c r="I778" s="16"/>
      <c r="J778" s="16"/>
      <c r="K778" s="16"/>
      <c r="L778" s="16"/>
      <c r="M778" s="20"/>
      <c r="N778" s="20"/>
      <c r="O778" s="16"/>
      <c r="P778" s="16"/>
      <c r="Q778" s="16"/>
      <c r="R778" s="16"/>
      <c r="S778" s="16"/>
      <c r="T778" s="16"/>
      <c r="U778" s="16"/>
      <c r="V778" s="16"/>
      <c r="W778" s="16"/>
      <c r="X778" s="16"/>
      <c r="Y778" s="16"/>
      <c r="Z778" s="16"/>
      <c r="AA778" s="16"/>
      <c r="AB778" s="16"/>
      <c r="AC778" s="16"/>
      <c r="AD778" s="16"/>
      <c r="AE778" s="16"/>
      <c r="AF778" s="16"/>
      <c r="AG778" s="16"/>
      <c r="AH778" s="16"/>
      <c r="AI778" s="16"/>
      <c r="AJ778" s="16"/>
      <c r="AK778" s="16"/>
      <c r="AL778" s="16"/>
      <c r="AM778" s="16"/>
      <c r="AN778" s="16"/>
      <c r="AO778" s="16"/>
      <c r="AP778" s="16"/>
      <c r="AQ778" s="16"/>
      <c r="AR778" s="16"/>
      <c r="AS778" s="16"/>
      <c r="AT778" s="16"/>
      <c r="AU778" s="16"/>
      <c r="AV778" s="16"/>
      <c r="AW778" s="16"/>
      <c r="AX778" s="16"/>
      <c r="AY778" s="16"/>
    </row>
    <row r="779">
      <c r="A779" s="16"/>
      <c r="B779" s="16"/>
      <c r="C779" s="16"/>
      <c r="D779" s="16"/>
      <c r="E779" s="16"/>
      <c r="F779" s="16"/>
      <c r="G779" s="20"/>
      <c r="H779" s="16"/>
      <c r="I779" s="16"/>
      <c r="J779" s="16"/>
      <c r="K779" s="16"/>
      <c r="L779" s="16"/>
      <c r="M779" s="20"/>
      <c r="N779" s="20"/>
      <c r="O779" s="16"/>
      <c r="P779" s="16"/>
      <c r="Q779" s="16"/>
      <c r="R779" s="16"/>
      <c r="S779" s="16"/>
      <c r="T779" s="16"/>
      <c r="U779" s="16"/>
      <c r="V779" s="16"/>
      <c r="W779" s="16"/>
      <c r="X779" s="16"/>
      <c r="Y779" s="16"/>
      <c r="Z779" s="16"/>
      <c r="AA779" s="16"/>
      <c r="AB779" s="16"/>
      <c r="AC779" s="16"/>
      <c r="AD779" s="16"/>
      <c r="AE779" s="16"/>
      <c r="AF779" s="16"/>
      <c r="AG779" s="16"/>
      <c r="AH779" s="16"/>
      <c r="AI779" s="16"/>
      <c r="AJ779" s="16"/>
      <c r="AK779" s="16"/>
      <c r="AL779" s="16"/>
      <c r="AM779" s="16"/>
      <c r="AN779" s="16"/>
      <c r="AO779" s="16"/>
      <c r="AP779" s="16"/>
      <c r="AQ779" s="16"/>
      <c r="AR779" s="16"/>
      <c r="AS779" s="16"/>
      <c r="AT779" s="16"/>
      <c r="AU779" s="16"/>
      <c r="AV779" s="16"/>
      <c r="AW779" s="16"/>
      <c r="AX779" s="16"/>
      <c r="AY779" s="16"/>
    </row>
    <row r="780">
      <c r="A780" s="16"/>
      <c r="B780" s="16"/>
      <c r="C780" s="16"/>
      <c r="D780" s="16"/>
      <c r="E780" s="16"/>
      <c r="F780" s="16"/>
      <c r="G780" s="20"/>
      <c r="H780" s="16"/>
      <c r="I780" s="16"/>
      <c r="J780" s="16"/>
      <c r="K780" s="16"/>
      <c r="L780" s="16"/>
      <c r="M780" s="20"/>
      <c r="N780" s="20"/>
      <c r="O780" s="16"/>
      <c r="P780" s="16"/>
      <c r="Q780" s="16"/>
      <c r="R780" s="16"/>
      <c r="S780" s="16"/>
      <c r="T780" s="16"/>
      <c r="U780" s="16"/>
      <c r="V780" s="16"/>
      <c r="W780" s="16"/>
      <c r="X780" s="16"/>
      <c r="Y780" s="16"/>
      <c r="Z780" s="16"/>
      <c r="AA780" s="16"/>
      <c r="AB780" s="16"/>
      <c r="AC780" s="16"/>
      <c r="AD780" s="16"/>
      <c r="AE780" s="16"/>
      <c r="AF780" s="16"/>
      <c r="AG780" s="16"/>
      <c r="AH780" s="16"/>
      <c r="AI780" s="16"/>
      <c r="AJ780" s="16"/>
      <c r="AK780" s="16"/>
      <c r="AL780" s="16"/>
      <c r="AM780" s="16"/>
      <c r="AN780" s="16"/>
      <c r="AO780" s="16"/>
      <c r="AP780" s="16"/>
      <c r="AQ780" s="16"/>
      <c r="AR780" s="16"/>
      <c r="AS780" s="16"/>
      <c r="AT780" s="16"/>
      <c r="AU780" s="16"/>
      <c r="AV780" s="16"/>
      <c r="AW780" s="16"/>
      <c r="AX780" s="16"/>
      <c r="AY780" s="16"/>
    </row>
    <row r="781">
      <c r="A781" s="16"/>
      <c r="B781" s="16"/>
      <c r="C781" s="16"/>
      <c r="D781" s="16"/>
      <c r="E781" s="16"/>
      <c r="F781" s="16"/>
      <c r="G781" s="20"/>
      <c r="H781" s="16"/>
      <c r="I781" s="16"/>
      <c r="J781" s="16"/>
      <c r="K781" s="16"/>
      <c r="L781" s="16"/>
      <c r="M781" s="20"/>
      <c r="N781" s="20"/>
      <c r="O781" s="16"/>
      <c r="P781" s="16"/>
      <c r="Q781" s="16"/>
      <c r="R781" s="16"/>
      <c r="S781" s="16"/>
      <c r="T781" s="16"/>
      <c r="U781" s="16"/>
      <c r="V781" s="16"/>
      <c r="W781" s="16"/>
      <c r="X781" s="16"/>
      <c r="Y781" s="16"/>
      <c r="Z781" s="16"/>
      <c r="AA781" s="16"/>
      <c r="AB781" s="16"/>
      <c r="AC781" s="16"/>
      <c r="AD781" s="16"/>
      <c r="AE781" s="16"/>
      <c r="AF781" s="16"/>
      <c r="AG781" s="16"/>
      <c r="AH781" s="16"/>
      <c r="AI781" s="16"/>
      <c r="AJ781" s="16"/>
      <c r="AK781" s="16"/>
      <c r="AL781" s="16"/>
      <c r="AM781" s="16"/>
      <c r="AN781" s="16"/>
      <c r="AO781" s="16"/>
      <c r="AP781" s="16"/>
      <c r="AQ781" s="16"/>
      <c r="AR781" s="16"/>
      <c r="AS781" s="16"/>
      <c r="AT781" s="16"/>
      <c r="AU781" s="16"/>
      <c r="AV781" s="16"/>
      <c r="AW781" s="16"/>
      <c r="AX781" s="16"/>
      <c r="AY781" s="16"/>
    </row>
    <row r="782">
      <c r="A782" s="16"/>
      <c r="B782" s="16"/>
      <c r="C782" s="16"/>
      <c r="D782" s="16"/>
      <c r="E782" s="16"/>
      <c r="F782" s="16"/>
      <c r="G782" s="20"/>
      <c r="H782" s="16"/>
      <c r="I782" s="16"/>
      <c r="J782" s="16"/>
      <c r="K782" s="16"/>
      <c r="L782" s="16"/>
      <c r="M782" s="20"/>
      <c r="N782" s="20"/>
      <c r="O782" s="16"/>
      <c r="P782" s="16"/>
      <c r="Q782" s="16"/>
      <c r="R782" s="16"/>
      <c r="S782" s="16"/>
      <c r="T782" s="16"/>
      <c r="U782" s="16"/>
      <c r="V782" s="16"/>
      <c r="W782" s="16"/>
      <c r="X782" s="16"/>
      <c r="Y782" s="16"/>
      <c r="Z782" s="16"/>
      <c r="AA782" s="16"/>
      <c r="AB782" s="16"/>
      <c r="AC782" s="16"/>
      <c r="AD782" s="16"/>
      <c r="AE782" s="16"/>
      <c r="AF782" s="16"/>
      <c r="AG782" s="16"/>
      <c r="AH782" s="16"/>
      <c r="AI782" s="16"/>
      <c r="AJ782" s="16"/>
      <c r="AK782" s="16"/>
      <c r="AL782" s="16"/>
      <c r="AM782" s="16"/>
      <c r="AN782" s="16"/>
      <c r="AO782" s="16"/>
      <c r="AP782" s="16"/>
      <c r="AQ782" s="16"/>
      <c r="AR782" s="16"/>
      <c r="AS782" s="16"/>
      <c r="AT782" s="16"/>
      <c r="AU782" s="16"/>
      <c r="AV782" s="16"/>
      <c r="AW782" s="16"/>
      <c r="AX782" s="16"/>
      <c r="AY782" s="16"/>
    </row>
    <row r="783">
      <c r="A783" s="16"/>
      <c r="B783" s="16"/>
      <c r="C783" s="16"/>
      <c r="D783" s="16"/>
      <c r="E783" s="16"/>
      <c r="F783" s="16"/>
      <c r="G783" s="20"/>
      <c r="H783" s="16"/>
      <c r="I783" s="16"/>
      <c r="J783" s="16"/>
      <c r="K783" s="16"/>
      <c r="L783" s="16"/>
      <c r="M783" s="20"/>
      <c r="N783" s="20"/>
      <c r="O783" s="16"/>
      <c r="P783" s="16"/>
      <c r="Q783" s="16"/>
      <c r="R783" s="16"/>
      <c r="S783" s="16"/>
      <c r="T783" s="16"/>
      <c r="U783" s="16"/>
      <c r="V783" s="16"/>
      <c r="W783" s="16"/>
      <c r="X783" s="16"/>
      <c r="Y783" s="16"/>
      <c r="Z783" s="16"/>
      <c r="AA783" s="16"/>
      <c r="AB783" s="16"/>
      <c r="AC783" s="16"/>
      <c r="AD783" s="16"/>
      <c r="AE783" s="16"/>
      <c r="AF783" s="16"/>
      <c r="AG783" s="16"/>
      <c r="AH783" s="16"/>
      <c r="AI783" s="16"/>
      <c r="AJ783" s="16"/>
      <c r="AK783" s="16"/>
      <c r="AL783" s="16"/>
      <c r="AM783" s="16"/>
      <c r="AN783" s="16"/>
      <c r="AO783" s="16"/>
      <c r="AP783" s="16"/>
      <c r="AQ783" s="16"/>
      <c r="AR783" s="16"/>
      <c r="AS783" s="16"/>
      <c r="AT783" s="16"/>
      <c r="AU783" s="16"/>
      <c r="AV783" s="16"/>
      <c r="AW783" s="16"/>
      <c r="AX783" s="16"/>
      <c r="AY783" s="16"/>
    </row>
    <row r="784">
      <c r="A784" s="16"/>
      <c r="B784" s="16"/>
      <c r="C784" s="16"/>
      <c r="D784" s="16"/>
      <c r="E784" s="16"/>
      <c r="F784" s="16"/>
      <c r="G784" s="20"/>
      <c r="H784" s="16"/>
      <c r="I784" s="16"/>
      <c r="J784" s="16"/>
      <c r="K784" s="16"/>
      <c r="L784" s="16"/>
      <c r="M784" s="20"/>
      <c r="N784" s="20"/>
      <c r="O784" s="16"/>
      <c r="P784" s="16"/>
      <c r="Q784" s="16"/>
      <c r="R784" s="16"/>
      <c r="S784" s="16"/>
      <c r="T784" s="16"/>
      <c r="U784" s="16"/>
      <c r="V784" s="16"/>
      <c r="W784" s="16"/>
      <c r="X784" s="16"/>
      <c r="Y784" s="16"/>
      <c r="Z784" s="16"/>
      <c r="AA784" s="16"/>
      <c r="AB784" s="16"/>
      <c r="AC784" s="16"/>
      <c r="AD784" s="16"/>
      <c r="AE784" s="16"/>
      <c r="AF784" s="16"/>
      <c r="AG784" s="16"/>
      <c r="AH784" s="16"/>
      <c r="AI784" s="16"/>
      <c r="AJ784" s="16"/>
      <c r="AK784" s="16"/>
      <c r="AL784" s="16"/>
      <c r="AM784" s="16"/>
      <c r="AN784" s="16"/>
      <c r="AO784" s="16"/>
      <c r="AP784" s="16"/>
      <c r="AQ784" s="16"/>
      <c r="AR784" s="16"/>
      <c r="AS784" s="16"/>
      <c r="AT784" s="16"/>
      <c r="AU784" s="16"/>
      <c r="AV784" s="16"/>
      <c r="AW784" s="16"/>
      <c r="AX784" s="16"/>
      <c r="AY784" s="16"/>
    </row>
    <row r="785">
      <c r="A785" s="16"/>
      <c r="B785" s="16"/>
      <c r="C785" s="16"/>
      <c r="D785" s="16"/>
      <c r="E785" s="16"/>
      <c r="F785" s="16"/>
      <c r="G785" s="20"/>
      <c r="H785" s="16"/>
      <c r="I785" s="16"/>
      <c r="J785" s="16"/>
      <c r="K785" s="16"/>
      <c r="L785" s="16"/>
      <c r="M785" s="20"/>
      <c r="N785" s="20"/>
      <c r="O785" s="16"/>
      <c r="P785" s="16"/>
      <c r="Q785" s="16"/>
      <c r="R785" s="16"/>
      <c r="S785" s="16"/>
      <c r="T785" s="16"/>
      <c r="U785" s="16"/>
      <c r="V785" s="16"/>
      <c r="W785" s="16"/>
      <c r="X785" s="16"/>
      <c r="Y785" s="16"/>
      <c r="Z785" s="16"/>
      <c r="AA785" s="16"/>
      <c r="AB785" s="16"/>
      <c r="AC785" s="16"/>
      <c r="AD785" s="16"/>
      <c r="AE785" s="16"/>
      <c r="AF785" s="16"/>
      <c r="AG785" s="16"/>
      <c r="AH785" s="16"/>
      <c r="AI785" s="16"/>
      <c r="AJ785" s="16"/>
      <c r="AK785" s="16"/>
      <c r="AL785" s="16"/>
      <c r="AM785" s="16"/>
      <c r="AN785" s="16"/>
      <c r="AO785" s="16"/>
      <c r="AP785" s="16"/>
      <c r="AQ785" s="16"/>
      <c r="AR785" s="16"/>
      <c r="AS785" s="16"/>
      <c r="AT785" s="16"/>
      <c r="AU785" s="16"/>
      <c r="AV785" s="16"/>
      <c r="AW785" s="16"/>
      <c r="AX785" s="16"/>
      <c r="AY785" s="16"/>
    </row>
    <row r="786">
      <c r="A786" s="16"/>
      <c r="B786" s="16"/>
      <c r="C786" s="16"/>
      <c r="D786" s="16"/>
      <c r="E786" s="16"/>
      <c r="F786" s="16"/>
      <c r="G786" s="20"/>
      <c r="H786" s="16"/>
      <c r="I786" s="16"/>
      <c r="J786" s="16"/>
      <c r="K786" s="16"/>
      <c r="L786" s="16"/>
      <c r="M786" s="20"/>
      <c r="N786" s="20"/>
      <c r="O786" s="16"/>
      <c r="P786" s="16"/>
      <c r="Q786" s="16"/>
      <c r="R786" s="16"/>
      <c r="S786" s="16"/>
      <c r="T786" s="16"/>
      <c r="U786" s="16"/>
      <c r="V786" s="16"/>
      <c r="W786" s="16"/>
      <c r="X786" s="16"/>
      <c r="Y786" s="16"/>
      <c r="Z786" s="16"/>
      <c r="AA786" s="16"/>
      <c r="AB786" s="16"/>
      <c r="AC786" s="16"/>
      <c r="AD786" s="16"/>
      <c r="AE786" s="16"/>
      <c r="AF786" s="16"/>
      <c r="AG786" s="16"/>
      <c r="AH786" s="16"/>
      <c r="AI786" s="16"/>
      <c r="AJ786" s="16"/>
      <c r="AK786" s="16"/>
      <c r="AL786" s="16"/>
      <c r="AM786" s="16"/>
      <c r="AN786" s="16"/>
      <c r="AO786" s="16"/>
      <c r="AP786" s="16"/>
      <c r="AQ786" s="16"/>
      <c r="AR786" s="16"/>
      <c r="AS786" s="16"/>
      <c r="AT786" s="16"/>
      <c r="AU786" s="16"/>
      <c r="AV786" s="16"/>
      <c r="AW786" s="16"/>
      <c r="AX786" s="16"/>
      <c r="AY786" s="16"/>
    </row>
    <row r="787">
      <c r="A787" s="16"/>
      <c r="B787" s="16"/>
      <c r="C787" s="16"/>
      <c r="D787" s="16"/>
      <c r="E787" s="16"/>
      <c r="F787" s="16"/>
      <c r="G787" s="20"/>
      <c r="H787" s="16"/>
      <c r="I787" s="16"/>
      <c r="J787" s="16"/>
      <c r="K787" s="16"/>
      <c r="L787" s="16"/>
      <c r="M787" s="20"/>
      <c r="N787" s="20"/>
      <c r="O787" s="16"/>
      <c r="P787" s="16"/>
      <c r="Q787" s="16"/>
      <c r="R787" s="16"/>
      <c r="S787" s="16"/>
      <c r="T787" s="16"/>
      <c r="U787" s="16"/>
      <c r="V787" s="16"/>
      <c r="W787" s="16"/>
      <c r="X787" s="16"/>
      <c r="Y787" s="16"/>
      <c r="Z787" s="16"/>
      <c r="AA787" s="16"/>
      <c r="AB787" s="16"/>
      <c r="AC787" s="16"/>
      <c r="AD787" s="16"/>
      <c r="AE787" s="16"/>
      <c r="AF787" s="16"/>
      <c r="AG787" s="16"/>
      <c r="AH787" s="16"/>
      <c r="AI787" s="16"/>
      <c r="AJ787" s="16"/>
      <c r="AK787" s="16"/>
      <c r="AL787" s="16"/>
      <c r="AM787" s="16"/>
      <c r="AN787" s="16"/>
      <c r="AO787" s="16"/>
      <c r="AP787" s="16"/>
      <c r="AQ787" s="16"/>
      <c r="AR787" s="16"/>
      <c r="AS787" s="16"/>
      <c r="AT787" s="16"/>
      <c r="AU787" s="16"/>
      <c r="AV787" s="16"/>
      <c r="AW787" s="16"/>
      <c r="AX787" s="16"/>
      <c r="AY787" s="16"/>
    </row>
    <row r="788">
      <c r="A788" s="16"/>
      <c r="B788" s="16"/>
      <c r="C788" s="16"/>
      <c r="D788" s="16"/>
      <c r="E788" s="16"/>
      <c r="F788" s="16"/>
      <c r="G788" s="20"/>
      <c r="H788" s="16"/>
      <c r="I788" s="16"/>
      <c r="J788" s="16"/>
      <c r="K788" s="16"/>
      <c r="L788" s="16"/>
      <c r="M788" s="20"/>
      <c r="N788" s="20"/>
      <c r="O788" s="16"/>
      <c r="P788" s="16"/>
      <c r="Q788" s="16"/>
      <c r="R788" s="16"/>
      <c r="S788" s="16"/>
      <c r="T788" s="16"/>
      <c r="U788" s="16"/>
      <c r="V788" s="16"/>
      <c r="W788" s="16"/>
      <c r="X788" s="16"/>
      <c r="Y788" s="16"/>
      <c r="Z788" s="16"/>
      <c r="AA788" s="16"/>
      <c r="AB788" s="16"/>
      <c r="AC788" s="16"/>
      <c r="AD788" s="16"/>
      <c r="AE788" s="16"/>
      <c r="AF788" s="16"/>
      <c r="AG788" s="16"/>
      <c r="AH788" s="16"/>
      <c r="AI788" s="16"/>
      <c r="AJ788" s="16"/>
      <c r="AK788" s="16"/>
      <c r="AL788" s="16"/>
      <c r="AM788" s="16"/>
      <c r="AN788" s="16"/>
      <c r="AO788" s="16"/>
      <c r="AP788" s="16"/>
      <c r="AQ788" s="16"/>
      <c r="AR788" s="16"/>
      <c r="AS788" s="16"/>
      <c r="AT788" s="16"/>
      <c r="AU788" s="16"/>
      <c r="AV788" s="16"/>
      <c r="AW788" s="16"/>
      <c r="AX788" s="16"/>
      <c r="AY788" s="16"/>
    </row>
    <row r="789">
      <c r="A789" s="16"/>
      <c r="B789" s="16"/>
      <c r="C789" s="16"/>
      <c r="D789" s="16"/>
      <c r="E789" s="16"/>
      <c r="F789" s="16"/>
      <c r="G789" s="20"/>
      <c r="H789" s="16"/>
      <c r="I789" s="16"/>
      <c r="J789" s="16"/>
      <c r="K789" s="16"/>
      <c r="L789" s="16"/>
      <c r="M789" s="20"/>
      <c r="N789" s="20"/>
      <c r="O789" s="16"/>
      <c r="P789" s="16"/>
      <c r="Q789" s="16"/>
      <c r="R789" s="16"/>
      <c r="S789" s="16"/>
      <c r="T789" s="16"/>
      <c r="U789" s="16"/>
      <c r="V789" s="16"/>
      <c r="W789" s="16"/>
      <c r="X789" s="16"/>
      <c r="Y789" s="16"/>
      <c r="Z789" s="16"/>
      <c r="AA789" s="16"/>
      <c r="AB789" s="16"/>
      <c r="AC789" s="16"/>
      <c r="AD789" s="16"/>
      <c r="AE789" s="16"/>
      <c r="AF789" s="16"/>
      <c r="AG789" s="16"/>
      <c r="AH789" s="16"/>
      <c r="AI789" s="16"/>
      <c r="AJ789" s="16"/>
      <c r="AK789" s="16"/>
      <c r="AL789" s="16"/>
      <c r="AM789" s="16"/>
      <c r="AN789" s="16"/>
      <c r="AO789" s="16"/>
      <c r="AP789" s="16"/>
      <c r="AQ789" s="16"/>
      <c r="AR789" s="16"/>
      <c r="AS789" s="16"/>
      <c r="AT789" s="16"/>
      <c r="AU789" s="16"/>
      <c r="AV789" s="16"/>
      <c r="AW789" s="16"/>
      <c r="AX789" s="16"/>
      <c r="AY789" s="16"/>
    </row>
    <row r="790">
      <c r="A790" s="16"/>
      <c r="B790" s="16"/>
      <c r="C790" s="16"/>
      <c r="D790" s="16"/>
      <c r="E790" s="16"/>
      <c r="F790" s="16"/>
      <c r="G790" s="20"/>
      <c r="H790" s="16"/>
      <c r="I790" s="16"/>
      <c r="J790" s="16"/>
      <c r="K790" s="16"/>
      <c r="L790" s="16"/>
      <c r="M790" s="20"/>
      <c r="N790" s="20"/>
      <c r="O790" s="16"/>
      <c r="P790" s="16"/>
      <c r="Q790" s="16"/>
      <c r="R790" s="16"/>
      <c r="S790" s="16"/>
      <c r="T790" s="16"/>
      <c r="U790" s="16"/>
      <c r="V790" s="16"/>
      <c r="W790" s="16"/>
      <c r="X790" s="16"/>
      <c r="Y790" s="16"/>
      <c r="Z790" s="16"/>
      <c r="AA790" s="16"/>
      <c r="AB790" s="16"/>
      <c r="AC790" s="16"/>
      <c r="AD790" s="16"/>
      <c r="AE790" s="16"/>
      <c r="AF790" s="16"/>
      <c r="AG790" s="16"/>
      <c r="AH790" s="16"/>
      <c r="AI790" s="16"/>
      <c r="AJ790" s="16"/>
      <c r="AK790" s="16"/>
      <c r="AL790" s="16"/>
      <c r="AM790" s="16"/>
      <c r="AN790" s="16"/>
      <c r="AO790" s="16"/>
      <c r="AP790" s="16"/>
      <c r="AQ790" s="16"/>
      <c r="AR790" s="16"/>
      <c r="AS790" s="16"/>
      <c r="AT790" s="16"/>
      <c r="AU790" s="16"/>
      <c r="AV790" s="16"/>
      <c r="AW790" s="16"/>
      <c r="AX790" s="16"/>
      <c r="AY790" s="16"/>
    </row>
    <row r="791">
      <c r="A791" s="16"/>
      <c r="B791" s="16"/>
      <c r="C791" s="16"/>
      <c r="D791" s="16"/>
      <c r="E791" s="16"/>
      <c r="F791" s="16"/>
      <c r="G791" s="20"/>
      <c r="H791" s="16"/>
      <c r="I791" s="16"/>
      <c r="J791" s="16"/>
      <c r="K791" s="16"/>
      <c r="L791" s="16"/>
      <c r="M791" s="20"/>
      <c r="N791" s="20"/>
      <c r="O791" s="16"/>
      <c r="P791" s="16"/>
      <c r="Q791" s="16"/>
      <c r="R791" s="16"/>
      <c r="S791" s="16"/>
      <c r="T791" s="16"/>
      <c r="U791" s="16"/>
      <c r="V791" s="16"/>
      <c r="W791" s="16"/>
      <c r="X791" s="16"/>
      <c r="Y791" s="16"/>
      <c r="Z791" s="16"/>
      <c r="AA791" s="16"/>
      <c r="AB791" s="16"/>
      <c r="AC791" s="16"/>
      <c r="AD791" s="16"/>
      <c r="AE791" s="16"/>
      <c r="AF791" s="16"/>
      <c r="AG791" s="16"/>
      <c r="AH791" s="16"/>
      <c r="AI791" s="16"/>
      <c r="AJ791" s="16"/>
      <c r="AK791" s="16"/>
      <c r="AL791" s="16"/>
      <c r="AM791" s="16"/>
      <c r="AN791" s="16"/>
      <c r="AO791" s="16"/>
      <c r="AP791" s="16"/>
      <c r="AQ791" s="16"/>
      <c r="AR791" s="16"/>
      <c r="AS791" s="16"/>
      <c r="AT791" s="16"/>
      <c r="AU791" s="16"/>
      <c r="AV791" s="16"/>
      <c r="AW791" s="16"/>
      <c r="AX791" s="16"/>
      <c r="AY791" s="16"/>
    </row>
    <row r="792">
      <c r="A792" s="16"/>
      <c r="B792" s="16"/>
      <c r="C792" s="16"/>
      <c r="D792" s="16"/>
      <c r="E792" s="16"/>
      <c r="F792" s="16"/>
      <c r="G792" s="20"/>
      <c r="H792" s="16"/>
      <c r="I792" s="16"/>
      <c r="J792" s="16"/>
      <c r="K792" s="16"/>
      <c r="L792" s="16"/>
      <c r="M792" s="20"/>
      <c r="N792" s="20"/>
      <c r="O792" s="16"/>
      <c r="P792" s="16"/>
      <c r="Q792" s="16"/>
      <c r="R792" s="16"/>
      <c r="S792" s="16"/>
      <c r="T792" s="16"/>
      <c r="U792" s="16"/>
      <c r="V792" s="16"/>
      <c r="W792" s="16"/>
      <c r="X792" s="16"/>
      <c r="Y792" s="16"/>
      <c r="Z792" s="16"/>
      <c r="AA792" s="16"/>
      <c r="AB792" s="16"/>
      <c r="AC792" s="16"/>
      <c r="AD792" s="16"/>
      <c r="AE792" s="16"/>
      <c r="AF792" s="16"/>
      <c r="AG792" s="16"/>
      <c r="AH792" s="16"/>
      <c r="AI792" s="16"/>
      <c r="AJ792" s="16"/>
      <c r="AK792" s="16"/>
      <c r="AL792" s="16"/>
      <c r="AM792" s="16"/>
      <c r="AN792" s="16"/>
      <c r="AO792" s="16"/>
      <c r="AP792" s="16"/>
      <c r="AQ792" s="16"/>
      <c r="AR792" s="16"/>
      <c r="AS792" s="16"/>
      <c r="AT792" s="16"/>
      <c r="AU792" s="16"/>
      <c r="AV792" s="16"/>
      <c r="AW792" s="16"/>
      <c r="AX792" s="16"/>
      <c r="AY792" s="16"/>
    </row>
    <row r="793">
      <c r="A793" s="16"/>
      <c r="B793" s="16"/>
      <c r="C793" s="16"/>
      <c r="D793" s="16"/>
      <c r="E793" s="16"/>
      <c r="F793" s="16"/>
      <c r="G793" s="20"/>
      <c r="H793" s="16"/>
      <c r="I793" s="16"/>
      <c r="J793" s="16"/>
      <c r="K793" s="16"/>
      <c r="L793" s="16"/>
      <c r="M793" s="20"/>
      <c r="N793" s="20"/>
      <c r="O793" s="16"/>
      <c r="P793" s="16"/>
      <c r="Q793" s="16"/>
      <c r="R793" s="16"/>
      <c r="S793" s="16"/>
      <c r="T793" s="16"/>
      <c r="U793" s="16"/>
      <c r="V793" s="16"/>
      <c r="W793" s="16"/>
      <c r="X793" s="16"/>
      <c r="Y793" s="16"/>
      <c r="Z793" s="16"/>
      <c r="AA793" s="16"/>
      <c r="AB793" s="16"/>
      <c r="AC793" s="16"/>
      <c r="AD793" s="16"/>
      <c r="AE793" s="16"/>
      <c r="AF793" s="16"/>
      <c r="AG793" s="16"/>
      <c r="AH793" s="16"/>
      <c r="AI793" s="16"/>
      <c r="AJ793" s="16"/>
      <c r="AK793" s="16"/>
      <c r="AL793" s="16"/>
      <c r="AM793" s="16"/>
      <c r="AN793" s="16"/>
      <c r="AO793" s="16"/>
      <c r="AP793" s="16"/>
      <c r="AQ793" s="16"/>
      <c r="AR793" s="16"/>
      <c r="AS793" s="16"/>
      <c r="AT793" s="16"/>
      <c r="AU793" s="16"/>
      <c r="AV793" s="16"/>
      <c r="AW793" s="16"/>
      <c r="AX793" s="16"/>
      <c r="AY793" s="16"/>
    </row>
    <row r="794">
      <c r="A794" s="16"/>
      <c r="B794" s="16"/>
      <c r="C794" s="16"/>
      <c r="D794" s="16"/>
      <c r="E794" s="16"/>
      <c r="F794" s="16"/>
      <c r="G794" s="20"/>
      <c r="H794" s="16"/>
      <c r="I794" s="16"/>
      <c r="J794" s="16"/>
      <c r="K794" s="16"/>
      <c r="L794" s="16"/>
      <c r="M794" s="20"/>
      <c r="N794" s="20"/>
      <c r="O794" s="16"/>
      <c r="P794" s="16"/>
      <c r="Q794" s="16"/>
      <c r="R794" s="16"/>
      <c r="S794" s="16"/>
      <c r="T794" s="16"/>
      <c r="U794" s="16"/>
      <c r="V794" s="16"/>
      <c r="W794" s="16"/>
      <c r="X794" s="16"/>
      <c r="Y794" s="16"/>
      <c r="Z794" s="16"/>
      <c r="AA794" s="16"/>
      <c r="AB794" s="16"/>
      <c r="AC794" s="16"/>
      <c r="AD794" s="16"/>
      <c r="AE794" s="16"/>
      <c r="AF794" s="16"/>
      <c r="AG794" s="16"/>
      <c r="AH794" s="16"/>
      <c r="AI794" s="16"/>
      <c r="AJ794" s="16"/>
      <c r="AK794" s="16"/>
      <c r="AL794" s="16"/>
      <c r="AM794" s="16"/>
      <c r="AN794" s="16"/>
      <c r="AO794" s="16"/>
      <c r="AP794" s="16"/>
      <c r="AQ794" s="16"/>
      <c r="AR794" s="16"/>
      <c r="AS794" s="16"/>
      <c r="AT794" s="16"/>
      <c r="AU794" s="16"/>
      <c r="AV794" s="16"/>
      <c r="AW794" s="16"/>
      <c r="AX794" s="16"/>
      <c r="AY794" s="16"/>
    </row>
    <row r="795">
      <c r="A795" s="16"/>
      <c r="B795" s="16"/>
      <c r="C795" s="16"/>
      <c r="D795" s="16"/>
      <c r="E795" s="16"/>
      <c r="F795" s="16"/>
      <c r="G795" s="20"/>
      <c r="H795" s="16"/>
      <c r="I795" s="16"/>
      <c r="J795" s="16"/>
      <c r="K795" s="16"/>
      <c r="L795" s="16"/>
      <c r="M795" s="20"/>
      <c r="N795" s="20"/>
      <c r="O795" s="16"/>
      <c r="P795" s="16"/>
      <c r="Q795" s="16"/>
      <c r="R795" s="16"/>
      <c r="S795" s="16"/>
      <c r="T795" s="16"/>
      <c r="U795" s="16"/>
      <c r="V795" s="16"/>
      <c r="W795" s="16"/>
      <c r="X795" s="16"/>
      <c r="Y795" s="16"/>
      <c r="Z795" s="16"/>
      <c r="AA795" s="16"/>
      <c r="AB795" s="16"/>
      <c r="AC795" s="16"/>
      <c r="AD795" s="16"/>
      <c r="AE795" s="16"/>
      <c r="AF795" s="16"/>
      <c r="AG795" s="16"/>
      <c r="AH795" s="16"/>
      <c r="AI795" s="16"/>
      <c r="AJ795" s="16"/>
      <c r="AK795" s="16"/>
      <c r="AL795" s="16"/>
      <c r="AM795" s="16"/>
      <c r="AN795" s="16"/>
      <c r="AO795" s="16"/>
      <c r="AP795" s="16"/>
      <c r="AQ795" s="16"/>
      <c r="AR795" s="16"/>
      <c r="AS795" s="16"/>
      <c r="AT795" s="16"/>
      <c r="AU795" s="16"/>
      <c r="AV795" s="16"/>
      <c r="AW795" s="16"/>
      <c r="AX795" s="16"/>
      <c r="AY795" s="16"/>
    </row>
    <row r="796">
      <c r="A796" s="16"/>
      <c r="B796" s="16"/>
      <c r="C796" s="16"/>
      <c r="D796" s="16"/>
      <c r="E796" s="16"/>
      <c r="F796" s="16"/>
      <c r="G796" s="20"/>
      <c r="H796" s="16"/>
      <c r="I796" s="16"/>
      <c r="J796" s="16"/>
      <c r="K796" s="16"/>
      <c r="L796" s="16"/>
      <c r="M796" s="20"/>
      <c r="N796" s="20"/>
      <c r="O796" s="16"/>
      <c r="P796" s="16"/>
      <c r="Q796" s="16"/>
      <c r="R796" s="16"/>
      <c r="S796" s="16"/>
      <c r="T796" s="16"/>
      <c r="U796" s="16"/>
      <c r="V796" s="16"/>
      <c r="W796" s="16"/>
      <c r="X796" s="16"/>
      <c r="Y796" s="16"/>
      <c r="Z796" s="16"/>
      <c r="AA796" s="16"/>
      <c r="AB796" s="16"/>
      <c r="AC796" s="16"/>
      <c r="AD796" s="16"/>
      <c r="AE796" s="16"/>
      <c r="AF796" s="16"/>
      <c r="AG796" s="16"/>
      <c r="AH796" s="16"/>
      <c r="AI796" s="16"/>
      <c r="AJ796" s="16"/>
      <c r="AK796" s="16"/>
      <c r="AL796" s="16"/>
      <c r="AM796" s="16"/>
      <c r="AN796" s="16"/>
      <c r="AO796" s="16"/>
      <c r="AP796" s="16"/>
      <c r="AQ796" s="16"/>
      <c r="AR796" s="16"/>
      <c r="AS796" s="16"/>
      <c r="AT796" s="16"/>
      <c r="AU796" s="16"/>
      <c r="AV796" s="16"/>
      <c r="AW796" s="16"/>
      <c r="AX796" s="16"/>
      <c r="AY796" s="16"/>
    </row>
    <row r="797">
      <c r="A797" s="16"/>
      <c r="B797" s="16"/>
      <c r="C797" s="16"/>
      <c r="D797" s="16"/>
      <c r="E797" s="16"/>
      <c r="F797" s="16"/>
      <c r="G797" s="20"/>
      <c r="H797" s="16"/>
      <c r="I797" s="16"/>
      <c r="J797" s="16"/>
      <c r="K797" s="16"/>
      <c r="L797" s="16"/>
      <c r="M797" s="20"/>
      <c r="N797" s="20"/>
      <c r="O797" s="16"/>
      <c r="P797" s="16"/>
      <c r="Q797" s="16"/>
      <c r="R797" s="16"/>
      <c r="S797" s="16"/>
      <c r="T797" s="16"/>
      <c r="U797" s="16"/>
      <c r="V797" s="16"/>
      <c r="W797" s="16"/>
      <c r="X797" s="16"/>
      <c r="Y797" s="16"/>
      <c r="Z797" s="16"/>
      <c r="AA797" s="16"/>
      <c r="AB797" s="16"/>
      <c r="AC797" s="16"/>
      <c r="AD797" s="16"/>
      <c r="AE797" s="16"/>
      <c r="AF797" s="16"/>
      <c r="AG797" s="16"/>
      <c r="AH797" s="16"/>
      <c r="AI797" s="16"/>
      <c r="AJ797" s="16"/>
      <c r="AK797" s="16"/>
      <c r="AL797" s="16"/>
      <c r="AM797" s="16"/>
      <c r="AN797" s="16"/>
      <c r="AO797" s="16"/>
      <c r="AP797" s="16"/>
      <c r="AQ797" s="16"/>
      <c r="AR797" s="16"/>
      <c r="AS797" s="16"/>
      <c r="AT797" s="16"/>
      <c r="AU797" s="16"/>
      <c r="AV797" s="16"/>
      <c r="AW797" s="16"/>
      <c r="AX797" s="16"/>
      <c r="AY797" s="16"/>
    </row>
    <row r="798">
      <c r="A798" s="16"/>
      <c r="B798" s="16"/>
      <c r="C798" s="16"/>
      <c r="D798" s="16"/>
      <c r="E798" s="16"/>
      <c r="F798" s="16"/>
      <c r="G798" s="20"/>
      <c r="H798" s="16"/>
      <c r="I798" s="16"/>
      <c r="J798" s="16"/>
      <c r="K798" s="16"/>
      <c r="L798" s="16"/>
      <c r="M798" s="20"/>
      <c r="N798" s="20"/>
      <c r="O798" s="16"/>
      <c r="P798" s="16"/>
      <c r="Q798" s="16"/>
      <c r="R798" s="16"/>
      <c r="S798" s="16"/>
      <c r="T798" s="16"/>
      <c r="U798" s="16"/>
      <c r="V798" s="16"/>
      <c r="W798" s="16"/>
      <c r="X798" s="16"/>
      <c r="Y798" s="16"/>
      <c r="Z798" s="16"/>
      <c r="AA798" s="16"/>
      <c r="AB798" s="16"/>
      <c r="AC798" s="16"/>
      <c r="AD798" s="16"/>
      <c r="AE798" s="16"/>
      <c r="AF798" s="16"/>
      <c r="AG798" s="16"/>
      <c r="AH798" s="16"/>
      <c r="AI798" s="16"/>
      <c r="AJ798" s="16"/>
      <c r="AK798" s="16"/>
      <c r="AL798" s="16"/>
      <c r="AM798" s="16"/>
      <c r="AN798" s="16"/>
      <c r="AO798" s="16"/>
      <c r="AP798" s="16"/>
      <c r="AQ798" s="16"/>
      <c r="AR798" s="16"/>
      <c r="AS798" s="16"/>
      <c r="AT798" s="16"/>
      <c r="AU798" s="16"/>
      <c r="AV798" s="16"/>
      <c r="AW798" s="16"/>
      <c r="AX798" s="16"/>
      <c r="AY798" s="16"/>
    </row>
    <row r="799">
      <c r="A799" s="16"/>
      <c r="B799" s="16"/>
      <c r="C799" s="16"/>
      <c r="D799" s="16"/>
      <c r="E799" s="16"/>
      <c r="F799" s="16"/>
      <c r="G799" s="20"/>
      <c r="H799" s="16"/>
      <c r="I799" s="16"/>
      <c r="J799" s="16"/>
      <c r="K799" s="16"/>
      <c r="L799" s="16"/>
      <c r="M799" s="20"/>
      <c r="N799" s="20"/>
      <c r="O799" s="16"/>
      <c r="P799" s="16"/>
      <c r="Q799" s="16"/>
      <c r="R799" s="16"/>
      <c r="S799" s="16"/>
      <c r="T799" s="16"/>
      <c r="U799" s="16"/>
      <c r="V799" s="16"/>
      <c r="W799" s="16"/>
      <c r="X799" s="16"/>
      <c r="Y799" s="16"/>
      <c r="Z799" s="16"/>
      <c r="AA799" s="16"/>
      <c r="AB799" s="16"/>
      <c r="AC799" s="16"/>
      <c r="AD799" s="16"/>
      <c r="AE799" s="16"/>
      <c r="AF799" s="16"/>
      <c r="AG799" s="16"/>
      <c r="AH799" s="16"/>
      <c r="AI799" s="16"/>
      <c r="AJ799" s="16"/>
      <c r="AK799" s="16"/>
      <c r="AL799" s="16"/>
      <c r="AM799" s="16"/>
      <c r="AN799" s="16"/>
      <c r="AO799" s="16"/>
      <c r="AP799" s="16"/>
      <c r="AQ799" s="16"/>
      <c r="AR799" s="16"/>
      <c r="AS799" s="16"/>
      <c r="AT799" s="16"/>
      <c r="AU799" s="16"/>
      <c r="AV799" s="16"/>
      <c r="AW799" s="16"/>
      <c r="AX799" s="16"/>
      <c r="AY799" s="16"/>
    </row>
    <row r="800">
      <c r="A800" s="16"/>
      <c r="B800" s="16"/>
      <c r="C800" s="16"/>
      <c r="D800" s="16"/>
      <c r="E800" s="16"/>
      <c r="F800" s="16"/>
      <c r="G800" s="20"/>
      <c r="H800" s="16"/>
      <c r="I800" s="16"/>
      <c r="J800" s="16"/>
      <c r="K800" s="16"/>
      <c r="L800" s="16"/>
      <c r="M800" s="20"/>
      <c r="N800" s="20"/>
      <c r="O800" s="16"/>
      <c r="P800" s="16"/>
      <c r="Q800" s="16"/>
      <c r="R800" s="16"/>
      <c r="S800" s="16"/>
      <c r="T800" s="16"/>
      <c r="U800" s="16"/>
      <c r="V800" s="16"/>
      <c r="W800" s="16"/>
      <c r="X800" s="16"/>
      <c r="Y800" s="16"/>
      <c r="Z800" s="16"/>
      <c r="AA800" s="16"/>
      <c r="AB800" s="16"/>
      <c r="AC800" s="16"/>
      <c r="AD800" s="16"/>
      <c r="AE800" s="16"/>
      <c r="AF800" s="16"/>
      <c r="AG800" s="16"/>
      <c r="AH800" s="16"/>
      <c r="AI800" s="16"/>
      <c r="AJ800" s="16"/>
      <c r="AK800" s="16"/>
      <c r="AL800" s="16"/>
      <c r="AM800" s="16"/>
      <c r="AN800" s="16"/>
      <c r="AO800" s="16"/>
      <c r="AP800" s="16"/>
      <c r="AQ800" s="16"/>
      <c r="AR800" s="16"/>
      <c r="AS800" s="16"/>
      <c r="AT800" s="16"/>
      <c r="AU800" s="16"/>
      <c r="AV800" s="16"/>
      <c r="AW800" s="16"/>
      <c r="AX800" s="16"/>
      <c r="AY800" s="16"/>
    </row>
    <row r="801">
      <c r="A801" s="16"/>
      <c r="B801" s="16"/>
      <c r="C801" s="16"/>
      <c r="D801" s="16"/>
      <c r="E801" s="16"/>
      <c r="F801" s="16"/>
      <c r="G801" s="20"/>
      <c r="H801" s="16"/>
      <c r="I801" s="16"/>
      <c r="J801" s="16"/>
      <c r="K801" s="16"/>
      <c r="L801" s="16"/>
      <c r="M801" s="20"/>
      <c r="N801" s="20"/>
      <c r="O801" s="16"/>
      <c r="P801" s="16"/>
      <c r="Q801" s="16"/>
      <c r="R801" s="16"/>
      <c r="S801" s="16"/>
      <c r="T801" s="16"/>
      <c r="U801" s="16"/>
      <c r="V801" s="16"/>
      <c r="W801" s="16"/>
      <c r="X801" s="16"/>
      <c r="Y801" s="16"/>
      <c r="Z801" s="16"/>
      <c r="AA801" s="16"/>
      <c r="AB801" s="16"/>
      <c r="AC801" s="16"/>
      <c r="AD801" s="16"/>
      <c r="AE801" s="16"/>
      <c r="AF801" s="16"/>
      <c r="AG801" s="16"/>
      <c r="AH801" s="16"/>
      <c r="AI801" s="16"/>
      <c r="AJ801" s="16"/>
      <c r="AK801" s="16"/>
      <c r="AL801" s="16"/>
      <c r="AM801" s="16"/>
      <c r="AN801" s="16"/>
      <c r="AO801" s="16"/>
      <c r="AP801" s="16"/>
      <c r="AQ801" s="16"/>
      <c r="AR801" s="16"/>
      <c r="AS801" s="16"/>
      <c r="AT801" s="16"/>
      <c r="AU801" s="16"/>
      <c r="AV801" s="16"/>
      <c r="AW801" s="16"/>
      <c r="AX801" s="16"/>
      <c r="AY801" s="16"/>
    </row>
    <row r="802">
      <c r="A802" s="16"/>
      <c r="B802" s="16"/>
      <c r="C802" s="16"/>
      <c r="D802" s="16"/>
      <c r="E802" s="16"/>
      <c r="F802" s="16"/>
      <c r="G802" s="20"/>
      <c r="H802" s="16"/>
      <c r="I802" s="16"/>
      <c r="J802" s="16"/>
      <c r="K802" s="16"/>
      <c r="L802" s="16"/>
      <c r="M802" s="20"/>
      <c r="N802" s="20"/>
      <c r="O802" s="16"/>
      <c r="P802" s="16"/>
      <c r="Q802" s="16"/>
      <c r="R802" s="16"/>
      <c r="S802" s="16"/>
      <c r="T802" s="16"/>
      <c r="U802" s="16"/>
      <c r="V802" s="16"/>
      <c r="W802" s="16"/>
      <c r="X802" s="16"/>
      <c r="Y802" s="16"/>
      <c r="Z802" s="16"/>
      <c r="AA802" s="16"/>
      <c r="AB802" s="16"/>
      <c r="AC802" s="16"/>
      <c r="AD802" s="16"/>
      <c r="AE802" s="16"/>
      <c r="AF802" s="16"/>
      <c r="AG802" s="16"/>
      <c r="AH802" s="16"/>
      <c r="AI802" s="16"/>
      <c r="AJ802" s="16"/>
      <c r="AK802" s="16"/>
      <c r="AL802" s="16"/>
      <c r="AM802" s="16"/>
      <c r="AN802" s="16"/>
      <c r="AO802" s="16"/>
      <c r="AP802" s="16"/>
      <c r="AQ802" s="16"/>
      <c r="AR802" s="16"/>
      <c r="AS802" s="16"/>
      <c r="AT802" s="16"/>
      <c r="AU802" s="16"/>
      <c r="AV802" s="16"/>
      <c r="AW802" s="16"/>
      <c r="AX802" s="16"/>
      <c r="AY802" s="16"/>
    </row>
    <row r="803">
      <c r="A803" s="16"/>
      <c r="B803" s="16"/>
      <c r="C803" s="16"/>
      <c r="D803" s="16"/>
      <c r="E803" s="16"/>
      <c r="F803" s="16"/>
      <c r="G803" s="20"/>
      <c r="H803" s="16"/>
      <c r="I803" s="16"/>
      <c r="J803" s="16"/>
      <c r="K803" s="16"/>
      <c r="L803" s="16"/>
      <c r="M803" s="20"/>
      <c r="N803" s="20"/>
      <c r="O803" s="16"/>
      <c r="P803" s="16"/>
      <c r="Q803" s="16"/>
      <c r="R803" s="16"/>
      <c r="S803" s="16"/>
      <c r="T803" s="16"/>
      <c r="U803" s="16"/>
      <c r="V803" s="16"/>
      <c r="W803" s="16"/>
      <c r="X803" s="16"/>
      <c r="Y803" s="16"/>
      <c r="Z803" s="16"/>
      <c r="AA803" s="16"/>
      <c r="AB803" s="16"/>
      <c r="AC803" s="16"/>
      <c r="AD803" s="16"/>
      <c r="AE803" s="16"/>
      <c r="AF803" s="16"/>
      <c r="AG803" s="16"/>
      <c r="AH803" s="16"/>
      <c r="AI803" s="16"/>
      <c r="AJ803" s="16"/>
      <c r="AK803" s="16"/>
      <c r="AL803" s="16"/>
      <c r="AM803" s="16"/>
      <c r="AN803" s="16"/>
      <c r="AO803" s="16"/>
      <c r="AP803" s="16"/>
      <c r="AQ803" s="16"/>
      <c r="AR803" s="16"/>
      <c r="AS803" s="16"/>
      <c r="AT803" s="16"/>
      <c r="AU803" s="16"/>
      <c r="AV803" s="16"/>
      <c r="AW803" s="16"/>
      <c r="AX803" s="16"/>
      <c r="AY803" s="16"/>
    </row>
    <row r="804">
      <c r="A804" s="16"/>
      <c r="B804" s="16"/>
      <c r="C804" s="16"/>
      <c r="D804" s="16"/>
      <c r="E804" s="16"/>
      <c r="F804" s="16"/>
      <c r="G804" s="20"/>
      <c r="H804" s="16"/>
      <c r="I804" s="16"/>
      <c r="J804" s="16"/>
      <c r="K804" s="16"/>
      <c r="L804" s="16"/>
      <c r="M804" s="20"/>
      <c r="N804" s="20"/>
      <c r="O804" s="16"/>
      <c r="P804" s="16"/>
      <c r="Q804" s="16"/>
      <c r="R804" s="16"/>
      <c r="S804" s="16"/>
      <c r="T804" s="16"/>
      <c r="U804" s="16"/>
      <c r="V804" s="16"/>
      <c r="W804" s="16"/>
      <c r="X804" s="16"/>
      <c r="Y804" s="16"/>
      <c r="Z804" s="16"/>
      <c r="AA804" s="16"/>
      <c r="AB804" s="16"/>
      <c r="AC804" s="16"/>
      <c r="AD804" s="16"/>
      <c r="AE804" s="16"/>
      <c r="AF804" s="16"/>
      <c r="AG804" s="16"/>
      <c r="AH804" s="16"/>
      <c r="AI804" s="16"/>
      <c r="AJ804" s="16"/>
      <c r="AK804" s="16"/>
      <c r="AL804" s="16"/>
      <c r="AM804" s="16"/>
      <c r="AN804" s="16"/>
      <c r="AO804" s="16"/>
      <c r="AP804" s="16"/>
      <c r="AQ804" s="16"/>
      <c r="AR804" s="16"/>
      <c r="AS804" s="16"/>
      <c r="AT804" s="16"/>
      <c r="AU804" s="16"/>
      <c r="AV804" s="16"/>
      <c r="AW804" s="16"/>
      <c r="AX804" s="16"/>
      <c r="AY804" s="16"/>
    </row>
    <row r="805">
      <c r="A805" s="16"/>
      <c r="B805" s="16"/>
      <c r="C805" s="16"/>
      <c r="D805" s="16"/>
      <c r="E805" s="16"/>
      <c r="F805" s="16"/>
      <c r="G805" s="20"/>
      <c r="H805" s="16"/>
      <c r="I805" s="16"/>
      <c r="J805" s="16"/>
      <c r="K805" s="16"/>
      <c r="L805" s="16"/>
      <c r="M805" s="20"/>
      <c r="N805" s="20"/>
      <c r="O805" s="16"/>
      <c r="P805" s="16"/>
      <c r="Q805" s="16"/>
      <c r="R805" s="16"/>
      <c r="S805" s="16"/>
      <c r="T805" s="16"/>
      <c r="U805" s="16"/>
      <c r="V805" s="16"/>
      <c r="W805" s="16"/>
      <c r="X805" s="16"/>
      <c r="Y805" s="16"/>
      <c r="Z805" s="16"/>
      <c r="AA805" s="16"/>
      <c r="AB805" s="16"/>
      <c r="AC805" s="16"/>
      <c r="AD805" s="16"/>
      <c r="AE805" s="16"/>
      <c r="AF805" s="16"/>
      <c r="AG805" s="16"/>
      <c r="AH805" s="16"/>
      <c r="AI805" s="16"/>
      <c r="AJ805" s="16"/>
      <c r="AK805" s="16"/>
      <c r="AL805" s="16"/>
      <c r="AM805" s="16"/>
      <c r="AN805" s="16"/>
      <c r="AO805" s="16"/>
      <c r="AP805" s="16"/>
      <c r="AQ805" s="16"/>
      <c r="AR805" s="16"/>
      <c r="AS805" s="16"/>
      <c r="AT805" s="16"/>
      <c r="AU805" s="16"/>
      <c r="AV805" s="16"/>
      <c r="AW805" s="16"/>
      <c r="AX805" s="16"/>
      <c r="AY805" s="16"/>
    </row>
    <row r="806">
      <c r="A806" s="16"/>
      <c r="B806" s="16"/>
      <c r="C806" s="16"/>
      <c r="D806" s="16"/>
      <c r="E806" s="16"/>
      <c r="F806" s="16"/>
      <c r="G806" s="20"/>
      <c r="H806" s="16"/>
      <c r="I806" s="16"/>
      <c r="J806" s="16"/>
      <c r="K806" s="16"/>
      <c r="L806" s="16"/>
      <c r="M806" s="20"/>
      <c r="N806" s="20"/>
      <c r="O806" s="16"/>
      <c r="P806" s="16"/>
      <c r="Q806" s="16"/>
      <c r="R806" s="16"/>
      <c r="S806" s="16"/>
      <c r="T806" s="16"/>
      <c r="U806" s="16"/>
      <c r="V806" s="16"/>
      <c r="W806" s="16"/>
      <c r="X806" s="16"/>
      <c r="Y806" s="16"/>
      <c r="Z806" s="16"/>
      <c r="AA806" s="16"/>
      <c r="AB806" s="16"/>
      <c r="AC806" s="16"/>
      <c r="AD806" s="16"/>
      <c r="AE806" s="16"/>
      <c r="AF806" s="16"/>
      <c r="AG806" s="16"/>
      <c r="AH806" s="16"/>
      <c r="AI806" s="16"/>
      <c r="AJ806" s="16"/>
      <c r="AK806" s="16"/>
      <c r="AL806" s="16"/>
      <c r="AM806" s="16"/>
      <c r="AN806" s="16"/>
      <c r="AO806" s="16"/>
      <c r="AP806" s="16"/>
      <c r="AQ806" s="16"/>
      <c r="AR806" s="16"/>
      <c r="AS806" s="16"/>
      <c r="AT806" s="16"/>
      <c r="AU806" s="16"/>
      <c r="AV806" s="16"/>
      <c r="AW806" s="16"/>
      <c r="AX806" s="16"/>
      <c r="AY806" s="16"/>
    </row>
    <row r="807">
      <c r="A807" s="16"/>
      <c r="B807" s="16"/>
      <c r="C807" s="16"/>
      <c r="D807" s="16"/>
      <c r="E807" s="16"/>
      <c r="F807" s="16"/>
      <c r="G807" s="20"/>
      <c r="H807" s="16"/>
      <c r="I807" s="16"/>
      <c r="J807" s="16"/>
      <c r="K807" s="16"/>
      <c r="L807" s="16"/>
      <c r="M807" s="20"/>
      <c r="N807" s="20"/>
      <c r="O807" s="16"/>
      <c r="P807" s="16"/>
      <c r="Q807" s="16"/>
      <c r="R807" s="16"/>
      <c r="S807" s="16"/>
      <c r="T807" s="16"/>
      <c r="U807" s="16"/>
      <c r="V807" s="16"/>
      <c r="W807" s="16"/>
      <c r="X807" s="16"/>
      <c r="Y807" s="16"/>
      <c r="Z807" s="16"/>
      <c r="AA807" s="16"/>
      <c r="AB807" s="16"/>
      <c r="AC807" s="16"/>
      <c r="AD807" s="16"/>
      <c r="AE807" s="16"/>
      <c r="AF807" s="16"/>
      <c r="AG807" s="16"/>
      <c r="AH807" s="16"/>
      <c r="AI807" s="16"/>
      <c r="AJ807" s="16"/>
      <c r="AK807" s="16"/>
      <c r="AL807" s="16"/>
      <c r="AM807" s="16"/>
      <c r="AN807" s="16"/>
      <c r="AO807" s="16"/>
      <c r="AP807" s="16"/>
      <c r="AQ807" s="16"/>
      <c r="AR807" s="16"/>
      <c r="AS807" s="16"/>
      <c r="AT807" s="16"/>
      <c r="AU807" s="16"/>
      <c r="AV807" s="16"/>
      <c r="AW807" s="16"/>
      <c r="AX807" s="16"/>
      <c r="AY807" s="16"/>
    </row>
    <row r="808">
      <c r="A808" s="16"/>
      <c r="B808" s="16"/>
      <c r="C808" s="16"/>
      <c r="D808" s="16"/>
      <c r="E808" s="16"/>
      <c r="F808" s="16"/>
      <c r="G808" s="20"/>
      <c r="H808" s="16"/>
      <c r="I808" s="16"/>
      <c r="J808" s="16"/>
      <c r="K808" s="16"/>
      <c r="L808" s="16"/>
      <c r="M808" s="20"/>
      <c r="N808" s="20"/>
      <c r="O808" s="16"/>
      <c r="P808" s="16"/>
      <c r="Q808" s="16"/>
      <c r="R808" s="16"/>
      <c r="S808" s="16"/>
      <c r="T808" s="16"/>
      <c r="U808" s="16"/>
      <c r="V808" s="16"/>
      <c r="W808" s="16"/>
      <c r="X808" s="16"/>
      <c r="Y808" s="16"/>
      <c r="Z808" s="16"/>
      <c r="AA808" s="16"/>
      <c r="AB808" s="16"/>
      <c r="AC808" s="16"/>
      <c r="AD808" s="16"/>
      <c r="AE808" s="16"/>
      <c r="AF808" s="16"/>
      <c r="AG808" s="16"/>
      <c r="AH808" s="16"/>
      <c r="AI808" s="16"/>
      <c r="AJ808" s="16"/>
      <c r="AK808" s="16"/>
      <c r="AL808" s="16"/>
      <c r="AM808" s="16"/>
      <c r="AN808" s="16"/>
      <c r="AO808" s="16"/>
      <c r="AP808" s="16"/>
      <c r="AQ808" s="16"/>
      <c r="AR808" s="16"/>
      <c r="AS808" s="16"/>
      <c r="AT808" s="16"/>
      <c r="AU808" s="16"/>
      <c r="AV808" s="16"/>
      <c r="AW808" s="16"/>
      <c r="AX808" s="16"/>
      <c r="AY808" s="16"/>
    </row>
    <row r="809">
      <c r="A809" s="16"/>
      <c r="B809" s="16"/>
      <c r="C809" s="16"/>
      <c r="D809" s="16"/>
      <c r="E809" s="16"/>
      <c r="F809" s="16"/>
      <c r="G809" s="20"/>
      <c r="H809" s="16"/>
      <c r="I809" s="16"/>
      <c r="J809" s="16"/>
      <c r="K809" s="16"/>
      <c r="L809" s="16"/>
      <c r="M809" s="20"/>
      <c r="N809" s="20"/>
      <c r="O809" s="16"/>
      <c r="P809" s="16"/>
      <c r="Q809" s="16"/>
      <c r="R809" s="16"/>
      <c r="S809" s="16"/>
      <c r="T809" s="16"/>
      <c r="U809" s="16"/>
      <c r="V809" s="16"/>
      <c r="W809" s="16"/>
      <c r="X809" s="16"/>
      <c r="Y809" s="16"/>
      <c r="Z809" s="16"/>
      <c r="AA809" s="16"/>
      <c r="AB809" s="16"/>
      <c r="AC809" s="16"/>
      <c r="AD809" s="16"/>
      <c r="AE809" s="16"/>
      <c r="AF809" s="16"/>
      <c r="AG809" s="16"/>
      <c r="AH809" s="16"/>
      <c r="AI809" s="16"/>
      <c r="AJ809" s="16"/>
      <c r="AK809" s="16"/>
      <c r="AL809" s="16"/>
      <c r="AM809" s="16"/>
      <c r="AN809" s="16"/>
      <c r="AO809" s="16"/>
      <c r="AP809" s="16"/>
      <c r="AQ809" s="16"/>
      <c r="AR809" s="16"/>
      <c r="AS809" s="16"/>
      <c r="AT809" s="16"/>
      <c r="AU809" s="16"/>
      <c r="AV809" s="16"/>
      <c r="AW809" s="16"/>
      <c r="AX809" s="16"/>
      <c r="AY809" s="16"/>
    </row>
    <row r="810">
      <c r="A810" s="16"/>
      <c r="B810" s="16"/>
      <c r="C810" s="16"/>
      <c r="D810" s="16"/>
      <c r="E810" s="16"/>
      <c r="F810" s="16"/>
      <c r="G810" s="20"/>
      <c r="H810" s="16"/>
      <c r="I810" s="16"/>
      <c r="J810" s="16"/>
      <c r="K810" s="16"/>
      <c r="L810" s="16"/>
      <c r="M810" s="20"/>
      <c r="N810" s="20"/>
      <c r="O810" s="16"/>
      <c r="P810" s="16"/>
      <c r="Q810" s="16"/>
      <c r="R810" s="16"/>
      <c r="S810" s="16"/>
      <c r="T810" s="16"/>
      <c r="U810" s="16"/>
      <c r="V810" s="16"/>
      <c r="W810" s="16"/>
      <c r="X810" s="16"/>
      <c r="Y810" s="16"/>
      <c r="Z810" s="16"/>
      <c r="AA810" s="16"/>
      <c r="AB810" s="16"/>
      <c r="AC810" s="16"/>
      <c r="AD810" s="16"/>
      <c r="AE810" s="16"/>
      <c r="AF810" s="16"/>
      <c r="AG810" s="16"/>
      <c r="AH810" s="16"/>
      <c r="AI810" s="16"/>
      <c r="AJ810" s="16"/>
      <c r="AK810" s="16"/>
      <c r="AL810" s="16"/>
      <c r="AM810" s="16"/>
      <c r="AN810" s="16"/>
      <c r="AO810" s="16"/>
      <c r="AP810" s="16"/>
      <c r="AQ810" s="16"/>
      <c r="AR810" s="16"/>
      <c r="AS810" s="16"/>
      <c r="AT810" s="16"/>
      <c r="AU810" s="16"/>
      <c r="AV810" s="16"/>
      <c r="AW810" s="16"/>
      <c r="AX810" s="16"/>
      <c r="AY810" s="16"/>
    </row>
    <row r="811">
      <c r="A811" s="16"/>
      <c r="B811" s="16"/>
      <c r="C811" s="16"/>
      <c r="D811" s="16"/>
      <c r="E811" s="16"/>
      <c r="F811" s="16"/>
      <c r="G811" s="20"/>
      <c r="H811" s="16"/>
      <c r="I811" s="16"/>
      <c r="J811" s="16"/>
      <c r="K811" s="16"/>
      <c r="L811" s="16"/>
      <c r="M811" s="20"/>
      <c r="N811" s="20"/>
      <c r="O811" s="16"/>
      <c r="P811" s="16"/>
      <c r="Q811" s="16"/>
      <c r="R811" s="16"/>
      <c r="S811" s="16"/>
      <c r="T811" s="16"/>
      <c r="U811" s="16"/>
      <c r="V811" s="16"/>
      <c r="W811" s="16"/>
      <c r="X811" s="16"/>
      <c r="Y811" s="16"/>
      <c r="Z811" s="16"/>
      <c r="AA811" s="16"/>
      <c r="AB811" s="16"/>
      <c r="AC811" s="16"/>
      <c r="AD811" s="16"/>
      <c r="AE811" s="16"/>
      <c r="AF811" s="16"/>
      <c r="AG811" s="16"/>
      <c r="AH811" s="16"/>
      <c r="AI811" s="16"/>
      <c r="AJ811" s="16"/>
      <c r="AK811" s="16"/>
      <c r="AL811" s="16"/>
      <c r="AM811" s="16"/>
      <c r="AN811" s="16"/>
      <c r="AO811" s="16"/>
      <c r="AP811" s="16"/>
      <c r="AQ811" s="16"/>
      <c r="AR811" s="16"/>
      <c r="AS811" s="16"/>
      <c r="AT811" s="16"/>
      <c r="AU811" s="16"/>
      <c r="AV811" s="16"/>
      <c r="AW811" s="16"/>
      <c r="AX811" s="16"/>
      <c r="AY811" s="16"/>
    </row>
    <row r="812">
      <c r="A812" s="16"/>
      <c r="B812" s="16"/>
      <c r="C812" s="16"/>
      <c r="D812" s="16"/>
      <c r="E812" s="16"/>
      <c r="F812" s="16"/>
      <c r="G812" s="20"/>
      <c r="H812" s="16"/>
      <c r="I812" s="16"/>
      <c r="J812" s="16"/>
      <c r="K812" s="16"/>
      <c r="L812" s="16"/>
      <c r="M812" s="20"/>
      <c r="N812" s="20"/>
      <c r="O812" s="16"/>
      <c r="P812" s="16"/>
      <c r="Q812" s="16"/>
      <c r="R812" s="16"/>
      <c r="S812" s="16"/>
      <c r="T812" s="16"/>
      <c r="U812" s="16"/>
      <c r="V812" s="16"/>
      <c r="W812" s="16"/>
      <c r="X812" s="16"/>
      <c r="Y812" s="16"/>
      <c r="Z812" s="16"/>
      <c r="AA812" s="16"/>
      <c r="AB812" s="16"/>
      <c r="AC812" s="16"/>
      <c r="AD812" s="16"/>
      <c r="AE812" s="16"/>
      <c r="AF812" s="16"/>
      <c r="AG812" s="16"/>
      <c r="AH812" s="16"/>
      <c r="AI812" s="16"/>
      <c r="AJ812" s="16"/>
      <c r="AK812" s="16"/>
      <c r="AL812" s="16"/>
      <c r="AM812" s="16"/>
      <c r="AN812" s="16"/>
      <c r="AO812" s="16"/>
      <c r="AP812" s="16"/>
      <c r="AQ812" s="16"/>
      <c r="AR812" s="16"/>
      <c r="AS812" s="16"/>
      <c r="AT812" s="16"/>
      <c r="AU812" s="16"/>
      <c r="AV812" s="16"/>
      <c r="AW812" s="16"/>
      <c r="AX812" s="16"/>
      <c r="AY812" s="16"/>
    </row>
    <row r="813">
      <c r="A813" s="16"/>
      <c r="B813" s="16"/>
      <c r="C813" s="16"/>
      <c r="D813" s="16"/>
      <c r="E813" s="16"/>
      <c r="F813" s="16"/>
      <c r="G813" s="20"/>
      <c r="H813" s="16"/>
      <c r="I813" s="16"/>
      <c r="J813" s="16"/>
      <c r="K813" s="16"/>
      <c r="L813" s="16"/>
      <c r="M813" s="20"/>
      <c r="N813" s="20"/>
      <c r="O813" s="16"/>
      <c r="P813" s="16"/>
      <c r="Q813" s="16"/>
      <c r="R813" s="16"/>
      <c r="S813" s="16"/>
      <c r="T813" s="16"/>
      <c r="U813" s="16"/>
      <c r="V813" s="16"/>
      <c r="W813" s="16"/>
      <c r="X813" s="16"/>
      <c r="Y813" s="16"/>
      <c r="Z813" s="16"/>
      <c r="AA813" s="16"/>
      <c r="AB813" s="16"/>
      <c r="AC813" s="16"/>
      <c r="AD813" s="16"/>
      <c r="AE813" s="16"/>
      <c r="AF813" s="16"/>
      <c r="AG813" s="16"/>
      <c r="AH813" s="16"/>
      <c r="AI813" s="16"/>
      <c r="AJ813" s="16"/>
      <c r="AK813" s="16"/>
      <c r="AL813" s="16"/>
      <c r="AM813" s="16"/>
      <c r="AN813" s="16"/>
      <c r="AO813" s="16"/>
      <c r="AP813" s="16"/>
      <c r="AQ813" s="16"/>
      <c r="AR813" s="16"/>
      <c r="AS813" s="16"/>
      <c r="AT813" s="16"/>
      <c r="AU813" s="16"/>
      <c r="AV813" s="16"/>
      <c r="AW813" s="16"/>
      <c r="AX813" s="16"/>
      <c r="AY813" s="16"/>
    </row>
    <row r="814">
      <c r="A814" s="16"/>
      <c r="B814" s="16"/>
      <c r="C814" s="16"/>
      <c r="D814" s="16"/>
      <c r="E814" s="16"/>
      <c r="F814" s="16"/>
      <c r="G814" s="20"/>
      <c r="H814" s="16"/>
      <c r="I814" s="16"/>
      <c r="J814" s="16"/>
      <c r="K814" s="16"/>
      <c r="L814" s="16"/>
      <c r="M814" s="20"/>
      <c r="N814" s="20"/>
      <c r="O814" s="16"/>
      <c r="P814" s="16"/>
      <c r="Q814" s="16"/>
      <c r="R814" s="16"/>
      <c r="S814" s="16"/>
      <c r="T814" s="16"/>
      <c r="U814" s="16"/>
      <c r="V814" s="16"/>
      <c r="W814" s="16"/>
      <c r="X814" s="16"/>
      <c r="Y814" s="16"/>
      <c r="Z814" s="16"/>
      <c r="AA814" s="16"/>
      <c r="AB814" s="16"/>
      <c r="AC814" s="16"/>
      <c r="AD814" s="16"/>
      <c r="AE814" s="16"/>
      <c r="AF814" s="16"/>
      <c r="AG814" s="16"/>
      <c r="AH814" s="16"/>
      <c r="AI814" s="16"/>
      <c r="AJ814" s="16"/>
      <c r="AK814" s="16"/>
      <c r="AL814" s="16"/>
      <c r="AM814" s="16"/>
      <c r="AN814" s="16"/>
      <c r="AO814" s="16"/>
      <c r="AP814" s="16"/>
      <c r="AQ814" s="16"/>
      <c r="AR814" s="16"/>
      <c r="AS814" s="16"/>
      <c r="AT814" s="16"/>
      <c r="AU814" s="16"/>
      <c r="AV814" s="16"/>
      <c r="AW814" s="16"/>
      <c r="AX814" s="16"/>
      <c r="AY814" s="16"/>
    </row>
    <row r="815">
      <c r="A815" s="16"/>
      <c r="B815" s="16"/>
      <c r="C815" s="16"/>
      <c r="D815" s="16"/>
      <c r="E815" s="16"/>
      <c r="F815" s="16"/>
      <c r="G815" s="20"/>
      <c r="H815" s="16"/>
      <c r="I815" s="16"/>
      <c r="J815" s="16"/>
      <c r="K815" s="16"/>
      <c r="L815" s="16"/>
      <c r="M815" s="20"/>
      <c r="N815" s="20"/>
      <c r="O815" s="16"/>
      <c r="P815" s="16"/>
      <c r="Q815" s="16"/>
      <c r="R815" s="16"/>
      <c r="S815" s="16"/>
      <c r="T815" s="16"/>
      <c r="U815" s="16"/>
      <c r="V815" s="16"/>
      <c r="W815" s="16"/>
      <c r="X815" s="16"/>
      <c r="Y815" s="16"/>
      <c r="Z815" s="16"/>
      <c r="AA815" s="16"/>
      <c r="AB815" s="16"/>
      <c r="AC815" s="16"/>
      <c r="AD815" s="16"/>
      <c r="AE815" s="16"/>
      <c r="AF815" s="16"/>
      <c r="AG815" s="16"/>
      <c r="AH815" s="16"/>
      <c r="AI815" s="16"/>
      <c r="AJ815" s="16"/>
      <c r="AK815" s="16"/>
      <c r="AL815" s="16"/>
      <c r="AM815" s="16"/>
      <c r="AN815" s="16"/>
      <c r="AO815" s="16"/>
      <c r="AP815" s="16"/>
      <c r="AQ815" s="16"/>
      <c r="AR815" s="16"/>
      <c r="AS815" s="16"/>
      <c r="AT815" s="16"/>
      <c r="AU815" s="16"/>
      <c r="AV815" s="16"/>
      <c r="AW815" s="16"/>
      <c r="AX815" s="16"/>
      <c r="AY815" s="16"/>
    </row>
    <row r="816">
      <c r="A816" s="16"/>
      <c r="B816" s="16"/>
      <c r="C816" s="16"/>
      <c r="D816" s="16"/>
      <c r="E816" s="16"/>
      <c r="F816" s="16"/>
      <c r="G816" s="20"/>
      <c r="H816" s="16"/>
      <c r="I816" s="16"/>
      <c r="J816" s="16"/>
      <c r="K816" s="16"/>
      <c r="L816" s="16"/>
      <c r="M816" s="20"/>
      <c r="N816" s="20"/>
      <c r="O816" s="16"/>
      <c r="P816" s="16"/>
      <c r="Q816" s="16"/>
      <c r="R816" s="16"/>
      <c r="S816" s="16"/>
      <c r="T816" s="16"/>
      <c r="U816" s="16"/>
      <c r="V816" s="16"/>
      <c r="W816" s="16"/>
      <c r="X816" s="16"/>
      <c r="Y816" s="16"/>
      <c r="Z816" s="16"/>
      <c r="AA816" s="16"/>
      <c r="AB816" s="16"/>
      <c r="AC816" s="16"/>
      <c r="AD816" s="16"/>
      <c r="AE816" s="16"/>
      <c r="AF816" s="16"/>
      <c r="AG816" s="16"/>
      <c r="AH816" s="16"/>
      <c r="AI816" s="16"/>
      <c r="AJ816" s="16"/>
      <c r="AK816" s="16"/>
      <c r="AL816" s="16"/>
      <c r="AM816" s="16"/>
      <c r="AN816" s="16"/>
      <c r="AO816" s="16"/>
      <c r="AP816" s="16"/>
      <c r="AQ816" s="16"/>
      <c r="AR816" s="16"/>
      <c r="AS816" s="16"/>
      <c r="AT816" s="16"/>
      <c r="AU816" s="16"/>
      <c r="AV816" s="16"/>
      <c r="AW816" s="16"/>
      <c r="AX816" s="16"/>
      <c r="AY816" s="16"/>
    </row>
    <row r="817">
      <c r="A817" s="16"/>
      <c r="B817" s="16"/>
      <c r="C817" s="16"/>
      <c r="D817" s="16"/>
      <c r="E817" s="16"/>
      <c r="F817" s="16"/>
      <c r="G817" s="20"/>
      <c r="H817" s="16"/>
      <c r="I817" s="16"/>
      <c r="J817" s="16"/>
      <c r="K817" s="16"/>
      <c r="L817" s="16"/>
      <c r="M817" s="20"/>
      <c r="N817" s="20"/>
      <c r="O817" s="16"/>
      <c r="P817" s="16"/>
      <c r="Q817" s="16"/>
      <c r="R817" s="16"/>
      <c r="S817" s="16"/>
      <c r="T817" s="16"/>
      <c r="U817" s="16"/>
      <c r="V817" s="16"/>
      <c r="W817" s="16"/>
      <c r="X817" s="16"/>
      <c r="Y817" s="16"/>
      <c r="Z817" s="16"/>
      <c r="AA817" s="16"/>
      <c r="AB817" s="16"/>
      <c r="AC817" s="16"/>
      <c r="AD817" s="16"/>
      <c r="AE817" s="16"/>
      <c r="AF817" s="16"/>
      <c r="AG817" s="16"/>
      <c r="AH817" s="16"/>
      <c r="AI817" s="16"/>
      <c r="AJ817" s="16"/>
      <c r="AK817" s="16"/>
      <c r="AL817" s="16"/>
      <c r="AM817" s="16"/>
      <c r="AN817" s="16"/>
      <c r="AO817" s="16"/>
      <c r="AP817" s="16"/>
      <c r="AQ817" s="16"/>
      <c r="AR817" s="16"/>
      <c r="AS817" s="16"/>
      <c r="AT817" s="16"/>
      <c r="AU817" s="16"/>
      <c r="AV817" s="16"/>
      <c r="AW817" s="16"/>
      <c r="AX817" s="16"/>
      <c r="AY817" s="16"/>
    </row>
    <row r="818">
      <c r="A818" s="16"/>
      <c r="B818" s="16"/>
      <c r="C818" s="16"/>
      <c r="D818" s="16"/>
      <c r="E818" s="16"/>
      <c r="F818" s="16"/>
      <c r="G818" s="20"/>
      <c r="H818" s="16"/>
      <c r="I818" s="16"/>
      <c r="J818" s="16"/>
      <c r="K818" s="16"/>
      <c r="L818" s="16"/>
      <c r="M818" s="20"/>
      <c r="N818" s="20"/>
      <c r="O818" s="16"/>
      <c r="P818" s="16"/>
      <c r="Q818" s="16"/>
      <c r="R818" s="16"/>
      <c r="S818" s="16"/>
      <c r="T818" s="16"/>
      <c r="U818" s="16"/>
      <c r="V818" s="16"/>
      <c r="W818" s="16"/>
      <c r="X818" s="16"/>
      <c r="Y818" s="16"/>
      <c r="Z818" s="16"/>
      <c r="AA818" s="16"/>
      <c r="AB818" s="16"/>
      <c r="AC818" s="16"/>
      <c r="AD818" s="16"/>
      <c r="AE818" s="16"/>
      <c r="AF818" s="16"/>
      <c r="AG818" s="16"/>
      <c r="AH818" s="16"/>
      <c r="AI818" s="16"/>
      <c r="AJ818" s="16"/>
      <c r="AK818" s="16"/>
      <c r="AL818" s="16"/>
      <c r="AM818" s="16"/>
      <c r="AN818" s="16"/>
      <c r="AO818" s="16"/>
      <c r="AP818" s="16"/>
      <c r="AQ818" s="16"/>
      <c r="AR818" s="16"/>
      <c r="AS818" s="16"/>
      <c r="AT818" s="16"/>
      <c r="AU818" s="16"/>
      <c r="AV818" s="16"/>
      <c r="AW818" s="16"/>
      <c r="AX818" s="16"/>
      <c r="AY818" s="16"/>
    </row>
    <row r="819">
      <c r="A819" s="16"/>
      <c r="B819" s="16"/>
      <c r="C819" s="16"/>
      <c r="D819" s="16"/>
      <c r="E819" s="16"/>
      <c r="F819" s="16"/>
      <c r="G819" s="20"/>
      <c r="H819" s="16"/>
      <c r="I819" s="16"/>
      <c r="J819" s="16"/>
      <c r="K819" s="16"/>
      <c r="L819" s="16"/>
      <c r="M819" s="20"/>
      <c r="N819" s="20"/>
      <c r="O819" s="16"/>
      <c r="P819" s="16"/>
      <c r="Q819" s="16"/>
      <c r="R819" s="16"/>
      <c r="S819" s="16"/>
      <c r="T819" s="16"/>
      <c r="U819" s="16"/>
      <c r="V819" s="16"/>
      <c r="W819" s="16"/>
      <c r="X819" s="16"/>
      <c r="Y819" s="16"/>
      <c r="Z819" s="16"/>
      <c r="AA819" s="16"/>
      <c r="AB819" s="16"/>
      <c r="AC819" s="16"/>
      <c r="AD819" s="16"/>
      <c r="AE819" s="16"/>
      <c r="AF819" s="16"/>
      <c r="AG819" s="16"/>
      <c r="AH819" s="16"/>
      <c r="AI819" s="16"/>
      <c r="AJ819" s="16"/>
      <c r="AK819" s="16"/>
      <c r="AL819" s="16"/>
      <c r="AM819" s="16"/>
      <c r="AN819" s="16"/>
      <c r="AO819" s="16"/>
      <c r="AP819" s="16"/>
      <c r="AQ819" s="16"/>
      <c r="AR819" s="16"/>
      <c r="AS819" s="16"/>
      <c r="AT819" s="16"/>
      <c r="AU819" s="16"/>
      <c r="AV819" s="16"/>
      <c r="AW819" s="16"/>
      <c r="AX819" s="16"/>
      <c r="AY819" s="16"/>
    </row>
    <row r="820">
      <c r="A820" s="16"/>
      <c r="B820" s="16"/>
      <c r="C820" s="16"/>
      <c r="D820" s="16"/>
      <c r="E820" s="16"/>
      <c r="F820" s="16"/>
      <c r="G820" s="20"/>
      <c r="H820" s="16"/>
      <c r="I820" s="16"/>
      <c r="J820" s="16"/>
      <c r="K820" s="16"/>
      <c r="L820" s="16"/>
      <c r="M820" s="20"/>
      <c r="N820" s="20"/>
      <c r="O820" s="16"/>
      <c r="P820" s="16"/>
      <c r="Q820" s="16"/>
      <c r="R820" s="16"/>
      <c r="S820" s="16"/>
      <c r="T820" s="16"/>
      <c r="U820" s="16"/>
      <c r="V820" s="16"/>
      <c r="W820" s="16"/>
      <c r="X820" s="16"/>
      <c r="Y820" s="16"/>
      <c r="Z820" s="16"/>
      <c r="AA820" s="16"/>
      <c r="AB820" s="16"/>
      <c r="AC820" s="16"/>
      <c r="AD820" s="16"/>
      <c r="AE820" s="16"/>
      <c r="AF820" s="16"/>
      <c r="AG820" s="16"/>
      <c r="AH820" s="16"/>
      <c r="AI820" s="16"/>
      <c r="AJ820" s="16"/>
      <c r="AK820" s="16"/>
      <c r="AL820" s="16"/>
      <c r="AM820" s="16"/>
      <c r="AN820" s="16"/>
      <c r="AO820" s="16"/>
      <c r="AP820" s="16"/>
      <c r="AQ820" s="16"/>
      <c r="AR820" s="16"/>
      <c r="AS820" s="16"/>
      <c r="AT820" s="16"/>
      <c r="AU820" s="16"/>
      <c r="AV820" s="16"/>
      <c r="AW820" s="16"/>
      <c r="AX820" s="16"/>
      <c r="AY820" s="16"/>
    </row>
    <row r="821">
      <c r="A821" s="16"/>
      <c r="B821" s="16"/>
      <c r="C821" s="16"/>
      <c r="D821" s="16"/>
      <c r="E821" s="16"/>
      <c r="F821" s="16"/>
      <c r="G821" s="20"/>
      <c r="H821" s="16"/>
      <c r="I821" s="16"/>
      <c r="J821" s="16"/>
      <c r="K821" s="16"/>
      <c r="L821" s="16"/>
      <c r="M821" s="20"/>
      <c r="N821" s="20"/>
      <c r="O821" s="16"/>
      <c r="P821" s="16"/>
      <c r="Q821" s="16"/>
      <c r="R821" s="16"/>
      <c r="S821" s="16"/>
      <c r="T821" s="16"/>
      <c r="U821" s="16"/>
      <c r="V821" s="16"/>
      <c r="W821" s="16"/>
      <c r="X821" s="16"/>
      <c r="Y821" s="16"/>
      <c r="Z821" s="16"/>
      <c r="AA821" s="16"/>
      <c r="AB821" s="16"/>
      <c r="AC821" s="16"/>
      <c r="AD821" s="16"/>
      <c r="AE821" s="16"/>
      <c r="AF821" s="16"/>
      <c r="AG821" s="16"/>
      <c r="AH821" s="16"/>
      <c r="AI821" s="16"/>
      <c r="AJ821" s="16"/>
      <c r="AK821" s="16"/>
      <c r="AL821" s="16"/>
      <c r="AM821" s="16"/>
      <c r="AN821" s="16"/>
      <c r="AO821" s="16"/>
      <c r="AP821" s="16"/>
      <c r="AQ821" s="16"/>
      <c r="AR821" s="16"/>
      <c r="AS821" s="16"/>
      <c r="AT821" s="16"/>
      <c r="AU821" s="16"/>
      <c r="AV821" s="16"/>
      <c r="AW821" s="16"/>
      <c r="AX821" s="16"/>
      <c r="AY821" s="16"/>
    </row>
    <row r="822">
      <c r="A822" s="16"/>
      <c r="B822" s="16"/>
      <c r="C822" s="16"/>
      <c r="D822" s="16"/>
      <c r="E822" s="16"/>
      <c r="F822" s="16"/>
      <c r="G822" s="20"/>
      <c r="H822" s="16"/>
      <c r="I822" s="16"/>
      <c r="J822" s="16"/>
      <c r="K822" s="16"/>
      <c r="L822" s="16"/>
      <c r="M822" s="20"/>
      <c r="N822" s="20"/>
      <c r="O822" s="16"/>
      <c r="P822" s="16"/>
      <c r="Q822" s="16"/>
      <c r="R822" s="16"/>
      <c r="S822" s="16"/>
      <c r="T822" s="16"/>
      <c r="U822" s="16"/>
      <c r="V822" s="16"/>
      <c r="W822" s="16"/>
      <c r="X822" s="16"/>
      <c r="Y822" s="16"/>
      <c r="Z822" s="16"/>
      <c r="AA822" s="16"/>
      <c r="AB822" s="16"/>
      <c r="AC822" s="16"/>
      <c r="AD822" s="16"/>
      <c r="AE822" s="16"/>
      <c r="AF822" s="16"/>
      <c r="AG822" s="16"/>
      <c r="AH822" s="16"/>
      <c r="AI822" s="16"/>
      <c r="AJ822" s="16"/>
      <c r="AK822" s="16"/>
      <c r="AL822" s="16"/>
      <c r="AM822" s="16"/>
      <c r="AN822" s="16"/>
      <c r="AO822" s="16"/>
      <c r="AP822" s="16"/>
      <c r="AQ822" s="16"/>
      <c r="AR822" s="16"/>
      <c r="AS822" s="16"/>
      <c r="AT822" s="16"/>
      <c r="AU822" s="16"/>
      <c r="AV822" s="16"/>
      <c r="AW822" s="16"/>
      <c r="AX822" s="16"/>
      <c r="AY822" s="16"/>
    </row>
    <row r="823">
      <c r="A823" s="16"/>
      <c r="B823" s="16"/>
      <c r="C823" s="16"/>
      <c r="D823" s="16"/>
      <c r="E823" s="16"/>
      <c r="F823" s="16"/>
      <c r="G823" s="20"/>
      <c r="H823" s="16"/>
      <c r="I823" s="16"/>
      <c r="J823" s="16"/>
      <c r="K823" s="16"/>
      <c r="L823" s="16"/>
      <c r="M823" s="20"/>
      <c r="N823" s="20"/>
      <c r="O823" s="16"/>
      <c r="P823" s="16"/>
      <c r="Q823" s="16"/>
      <c r="R823" s="16"/>
      <c r="S823" s="16"/>
      <c r="T823" s="16"/>
      <c r="U823" s="16"/>
      <c r="V823" s="16"/>
      <c r="W823" s="16"/>
      <c r="X823" s="16"/>
      <c r="Y823" s="16"/>
      <c r="Z823" s="16"/>
      <c r="AA823" s="16"/>
      <c r="AB823" s="16"/>
      <c r="AC823" s="16"/>
      <c r="AD823" s="16"/>
      <c r="AE823" s="16"/>
      <c r="AF823" s="16"/>
      <c r="AG823" s="16"/>
      <c r="AH823" s="16"/>
      <c r="AI823" s="16"/>
      <c r="AJ823" s="16"/>
      <c r="AK823" s="16"/>
      <c r="AL823" s="16"/>
      <c r="AM823" s="16"/>
      <c r="AN823" s="16"/>
      <c r="AO823" s="16"/>
      <c r="AP823" s="16"/>
      <c r="AQ823" s="16"/>
      <c r="AR823" s="16"/>
      <c r="AS823" s="16"/>
      <c r="AT823" s="16"/>
      <c r="AU823" s="16"/>
      <c r="AV823" s="16"/>
      <c r="AW823" s="16"/>
      <c r="AX823" s="16"/>
      <c r="AY823" s="16"/>
    </row>
    <row r="824">
      <c r="A824" s="16"/>
      <c r="B824" s="16"/>
      <c r="C824" s="16"/>
      <c r="D824" s="16"/>
      <c r="E824" s="16"/>
      <c r="F824" s="16"/>
      <c r="G824" s="20"/>
      <c r="H824" s="16"/>
      <c r="I824" s="16"/>
      <c r="J824" s="16"/>
      <c r="K824" s="16"/>
      <c r="L824" s="16"/>
      <c r="M824" s="20"/>
      <c r="N824" s="20"/>
      <c r="O824" s="16"/>
      <c r="P824" s="16"/>
      <c r="Q824" s="16"/>
      <c r="R824" s="16"/>
      <c r="S824" s="16"/>
      <c r="T824" s="16"/>
      <c r="U824" s="16"/>
      <c r="V824" s="16"/>
      <c r="W824" s="16"/>
      <c r="X824" s="16"/>
      <c r="Y824" s="16"/>
      <c r="Z824" s="16"/>
      <c r="AA824" s="16"/>
      <c r="AB824" s="16"/>
      <c r="AC824" s="16"/>
      <c r="AD824" s="16"/>
      <c r="AE824" s="16"/>
      <c r="AF824" s="16"/>
      <c r="AG824" s="16"/>
      <c r="AH824" s="16"/>
      <c r="AI824" s="16"/>
      <c r="AJ824" s="16"/>
      <c r="AK824" s="16"/>
      <c r="AL824" s="16"/>
      <c r="AM824" s="16"/>
      <c r="AN824" s="16"/>
      <c r="AO824" s="16"/>
      <c r="AP824" s="16"/>
      <c r="AQ824" s="16"/>
      <c r="AR824" s="16"/>
      <c r="AS824" s="16"/>
      <c r="AT824" s="16"/>
      <c r="AU824" s="16"/>
      <c r="AV824" s="16"/>
      <c r="AW824" s="16"/>
      <c r="AX824" s="16"/>
      <c r="AY824" s="16"/>
    </row>
    <row r="825">
      <c r="A825" s="16"/>
      <c r="B825" s="16"/>
      <c r="C825" s="16"/>
      <c r="D825" s="16"/>
      <c r="E825" s="16"/>
      <c r="F825" s="16"/>
      <c r="G825" s="20"/>
      <c r="H825" s="16"/>
      <c r="I825" s="16"/>
      <c r="J825" s="16"/>
      <c r="K825" s="16"/>
      <c r="L825" s="16"/>
      <c r="M825" s="20"/>
      <c r="N825" s="20"/>
      <c r="O825" s="16"/>
      <c r="P825" s="16"/>
      <c r="Q825" s="16"/>
      <c r="R825" s="16"/>
      <c r="S825" s="16"/>
      <c r="T825" s="16"/>
      <c r="U825" s="16"/>
      <c r="V825" s="16"/>
      <c r="W825" s="16"/>
      <c r="X825" s="16"/>
      <c r="Y825" s="16"/>
      <c r="Z825" s="16"/>
      <c r="AA825" s="16"/>
      <c r="AB825" s="16"/>
      <c r="AC825" s="16"/>
      <c r="AD825" s="16"/>
      <c r="AE825" s="16"/>
      <c r="AF825" s="16"/>
      <c r="AG825" s="16"/>
      <c r="AH825" s="16"/>
      <c r="AI825" s="16"/>
      <c r="AJ825" s="16"/>
      <c r="AK825" s="16"/>
      <c r="AL825" s="16"/>
      <c r="AM825" s="16"/>
      <c r="AN825" s="16"/>
      <c r="AO825" s="16"/>
      <c r="AP825" s="16"/>
      <c r="AQ825" s="16"/>
      <c r="AR825" s="16"/>
      <c r="AS825" s="16"/>
      <c r="AT825" s="16"/>
      <c r="AU825" s="16"/>
      <c r="AV825" s="16"/>
      <c r="AW825" s="16"/>
      <c r="AX825" s="16"/>
      <c r="AY825" s="16"/>
    </row>
    <row r="826">
      <c r="A826" s="16"/>
      <c r="B826" s="16"/>
      <c r="C826" s="16"/>
      <c r="D826" s="16"/>
      <c r="E826" s="16"/>
      <c r="F826" s="16"/>
      <c r="G826" s="20"/>
      <c r="H826" s="16"/>
      <c r="I826" s="16"/>
      <c r="J826" s="16"/>
      <c r="K826" s="16"/>
      <c r="L826" s="16"/>
      <c r="M826" s="20"/>
      <c r="N826" s="20"/>
      <c r="O826" s="16"/>
      <c r="P826" s="16"/>
      <c r="Q826" s="16"/>
      <c r="R826" s="16"/>
      <c r="S826" s="16"/>
      <c r="T826" s="16"/>
      <c r="U826" s="16"/>
      <c r="V826" s="16"/>
      <c r="W826" s="16"/>
      <c r="X826" s="16"/>
      <c r="Y826" s="16"/>
      <c r="Z826" s="16"/>
      <c r="AA826" s="16"/>
      <c r="AB826" s="16"/>
      <c r="AC826" s="16"/>
      <c r="AD826" s="16"/>
      <c r="AE826" s="16"/>
      <c r="AF826" s="16"/>
      <c r="AG826" s="16"/>
      <c r="AH826" s="16"/>
      <c r="AI826" s="16"/>
      <c r="AJ826" s="16"/>
      <c r="AK826" s="16"/>
      <c r="AL826" s="16"/>
      <c r="AM826" s="16"/>
      <c r="AN826" s="16"/>
      <c r="AO826" s="16"/>
      <c r="AP826" s="16"/>
      <c r="AQ826" s="16"/>
      <c r="AR826" s="16"/>
      <c r="AS826" s="16"/>
      <c r="AT826" s="16"/>
      <c r="AU826" s="16"/>
      <c r="AV826" s="16"/>
      <c r="AW826" s="16"/>
      <c r="AX826" s="16"/>
      <c r="AY826" s="16"/>
    </row>
    <row r="827">
      <c r="A827" s="16"/>
      <c r="B827" s="16"/>
      <c r="C827" s="16"/>
      <c r="D827" s="16"/>
      <c r="E827" s="16"/>
      <c r="F827" s="16"/>
      <c r="G827" s="20"/>
      <c r="H827" s="16"/>
      <c r="I827" s="16"/>
      <c r="J827" s="16"/>
      <c r="K827" s="16"/>
      <c r="L827" s="16"/>
      <c r="M827" s="20"/>
      <c r="N827" s="20"/>
      <c r="O827" s="16"/>
      <c r="P827" s="16"/>
      <c r="Q827" s="16"/>
      <c r="R827" s="16"/>
      <c r="S827" s="16"/>
      <c r="T827" s="16"/>
      <c r="U827" s="16"/>
      <c r="V827" s="16"/>
      <c r="W827" s="16"/>
      <c r="X827" s="16"/>
      <c r="Y827" s="16"/>
      <c r="Z827" s="16"/>
      <c r="AA827" s="16"/>
      <c r="AB827" s="16"/>
      <c r="AC827" s="16"/>
      <c r="AD827" s="16"/>
      <c r="AE827" s="16"/>
      <c r="AF827" s="16"/>
      <c r="AG827" s="16"/>
      <c r="AH827" s="16"/>
      <c r="AI827" s="16"/>
      <c r="AJ827" s="16"/>
      <c r="AK827" s="16"/>
      <c r="AL827" s="16"/>
      <c r="AM827" s="16"/>
      <c r="AN827" s="16"/>
      <c r="AO827" s="16"/>
      <c r="AP827" s="16"/>
      <c r="AQ827" s="16"/>
      <c r="AR827" s="16"/>
      <c r="AS827" s="16"/>
      <c r="AT827" s="16"/>
      <c r="AU827" s="16"/>
      <c r="AV827" s="16"/>
      <c r="AW827" s="16"/>
      <c r="AX827" s="16"/>
      <c r="AY827" s="16"/>
    </row>
    <row r="828">
      <c r="A828" s="16"/>
      <c r="B828" s="16"/>
      <c r="C828" s="16"/>
      <c r="D828" s="16"/>
      <c r="E828" s="16"/>
      <c r="F828" s="16"/>
      <c r="G828" s="20"/>
      <c r="H828" s="16"/>
      <c r="I828" s="16"/>
      <c r="J828" s="16"/>
      <c r="K828" s="16"/>
      <c r="L828" s="16"/>
      <c r="M828" s="20"/>
      <c r="N828" s="20"/>
      <c r="O828" s="16"/>
      <c r="P828" s="16"/>
      <c r="Q828" s="16"/>
      <c r="R828" s="16"/>
      <c r="S828" s="16"/>
      <c r="T828" s="16"/>
      <c r="U828" s="16"/>
      <c r="V828" s="16"/>
      <c r="W828" s="16"/>
      <c r="X828" s="16"/>
      <c r="Y828" s="16"/>
      <c r="Z828" s="16"/>
      <c r="AA828" s="16"/>
      <c r="AB828" s="16"/>
      <c r="AC828" s="16"/>
      <c r="AD828" s="16"/>
      <c r="AE828" s="16"/>
      <c r="AF828" s="16"/>
      <c r="AG828" s="16"/>
      <c r="AH828" s="16"/>
      <c r="AI828" s="16"/>
      <c r="AJ828" s="16"/>
      <c r="AK828" s="16"/>
      <c r="AL828" s="16"/>
      <c r="AM828" s="16"/>
      <c r="AN828" s="16"/>
      <c r="AO828" s="16"/>
      <c r="AP828" s="16"/>
      <c r="AQ828" s="16"/>
      <c r="AR828" s="16"/>
      <c r="AS828" s="16"/>
      <c r="AT828" s="16"/>
      <c r="AU828" s="16"/>
      <c r="AV828" s="16"/>
      <c r="AW828" s="16"/>
      <c r="AX828" s="16"/>
      <c r="AY828" s="16"/>
    </row>
    <row r="829">
      <c r="A829" s="16"/>
      <c r="B829" s="16"/>
      <c r="C829" s="16"/>
      <c r="D829" s="16"/>
      <c r="E829" s="16"/>
      <c r="F829" s="16"/>
      <c r="G829" s="20"/>
      <c r="H829" s="16"/>
      <c r="I829" s="16"/>
      <c r="J829" s="16"/>
      <c r="K829" s="16"/>
      <c r="L829" s="16"/>
      <c r="M829" s="20"/>
      <c r="N829" s="20"/>
      <c r="O829" s="16"/>
      <c r="P829" s="16"/>
      <c r="Q829" s="16"/>
      <c r="R829" s="16"/>
      <c r="S829" s="16"/>
      <c r="T829" s="16"/>
      <c r="U829" s="16"/>
      <c r="V829" s="16"/>
      <c r="W829" s="16"/>
      <c r="X829" s="16"/>
      <c r="Y829" s="16"/>
      <c r="Z829" s="16"/>
      <c r="AA829" s="16"/>
      <c r="AB829" s="16"/>
      <c r="AC829" s="16"/>
      <c r="AD829" s="16"/>
      <c r="AE829" s="16"/>
      <c r="AF829" s="16"/>
      <c r="AG829" s="16"/>
      <c r="AH829" s="16"/>
      <c r="AI829" s="16"/>
      <c r="AJ829" s="16"/>
      <c r="AK829" s="16"/>
      <c r="AL829" s="16"/>
      <c r="AM829" s="16"/>
      <c r="AN829" s="16"/>
      <c r="AO829" s="16"/>
      <c r="AP829" s="16"/>
      <c r="AQ829" s="16"/>
      <c r="AR829" s="16"/>
      <c r="AS829" s="16"/>
      <c r="AT829" s="16"/>
      <c r="AU829" s="16"/>
      <c r="AV829" s="16"/>
      <c r="AW829" s="16"/>
      <c r="AX829" s="16"/>
      <c r="AY829" s="16"/>
    </row>
    <row r="830">
      <c r="A830" s="16"/>
      <c r="B830" s="16"/>
      <c r="C830" s="16"/>
      <c r="D830" s="16"/>
      <c r="E830" s="16"/>
      <c r="F830" s="16"/>
      <c r="G830" s="20"/>
      <c r="H830" s="16"/>
      <c r="I830" s="16"/>
      <c r="J830" s="16"/>
      <c r="K830" s="16"/>
      <c r="L830" s="16"/>
      <c r="M830" s="20"/>
      <c r="N830" s="20"/>
      <c r="O830" s="16"/>
      <c r="P830" s="16"/>
      <c r="Q830" s="16"/>
      <c r="R830" s="16"/>
      <c r="S830" s="16"/>
      <c r="T830" s="16"/>
      <c r="U830" s="16"/>
      <c r="V830" s="16"/>
      <c r="W830" s="16"/>
      <c r="X830" s="16"/>
      <c r="Y830" s="16"/>
      <c r="Z830" s="16"/>
      <c r="AA830" s="16"/>
      <c r="AB830" s="16"/>
      <c r="AC830" s="16"/>
      <c r="AD830" s="16"/>
      <c r="AE830" s="16"/>
      <c r="AF830" s="16"/>
      <c r="AG830" s="16"/>
      <c r="AH830" s="16"/>
      <c r="AI830" s="16"/>
      <c r="AJ830" s="16"/>
      <c r="AK830" s="16"/>
      <c r="AL830" s="16"/>
      <c r="AM830" s="16"/>
      <c r="AN830" s="16"/>
      <c r="AO830" s="16"/>
      <c r="AP830" s="16"/>
      <c r="AQ830" s="16"/>
      <c r="AR830" s="16"/>
      <c r="AS830" s="16"/>
      <c r="AT830" s="16"/>
      <c r="AU830" s="16"/>
      <c r="AV830" s="16"/>
      <c r="AW830" s="16"/>
      <c r="AX830" s="16"/>
      <c r="AY830" s="16"/>
    </row>
    <row r="831">
      <c r="A831" s="16"/>
      <c r="B831" s="16"/>
      <c r="C831" s="16"/>
      <c r="D831" s="16"/>
      <c r="E831" s="16"/>
      <c r="F831" s="16"/>
      <c r="G831" s="20"/>
      <c r="H831" s="16"/>
      <c r="I831" s="16"/>
      <c r="J831" s="16"/>
      <c r="K831" s="16"/>
      <c r="L831" s="16"/>
      <c r="M831" s="20"/>
      <c r="N831" s="20"/>
      <c r="O831" s="16"/>
      <c r="P831" s="16"/>
      <c r="Q831" s="16"/>
      <c r="R831" s="16"/>
      <c r="S831" s="16"/>
      <c r="T831" s="16"/>
      <c r="U831" s="16"/>
      <c r="V831" s="16"/>
      <c r="W831" s="16"/>
      <c r="X831" s="16"/>
      <c r="Y831" s="16"/>
      <c r="Z831" s="16"/>
      <c r="AA831" s="16"/>
      <c r="AB831" s="16"/>
      <c r="AC831" s="16"/>
      <c r="AD831" s="16"/>
      <c r="AE831" s="16"/>
      <c r="AF831" s="16"/>
      <c r="AG831" s="16"/>
      <c r="AH831" s="16"/>
      <c r="AI831" s="16"/>
      <c r="AJ831" s="16"/>
      <c r="AK831" s="16"/>
      <c r="AL831" s="16"/>
      <c r="AM831" s="16"/>
      <c r="AN831" s="16"/>
      <c r="AO831" s="16"/>
      <c r="AP831" s="16"/>
      <c r="AQ831" s="16"/>
      <c r="AR831" s="16"/>
      <c r="AS831" s="16"/>
      <c r="AT831" s="16"/>
      <c r="AU831" s="16"/>
      <c r="AV831" s="16"/>
      <c r="AW831" s="16"/>
      <c r="AX831" s="16"/>
      <c r="AY831" s="16"/>
    </row>
    <row r="832">
      <c r="A832" s="16"/>
      <c r="B832" s="16"/>
      <c r="C832" s="16"/>
      <c r="D832" s="16"/>
      <c r="E832" s="16"/>
      <c r="F832" s="16"/>
      <c r="G832" s="20"/>
      <c r="H832" s="16"/>
      <c r="I832" s="16"/>
      <c r="J832" s="16"/>
      <c r="K832" s="16"/>
      <c r="L832" s="16"/>
      <c r="M832" s="20"/>
      <c r="N832" s="20"/>
      <c r="O832" s="16"/>
      <c r="P832" s="16"/>
      <c r="Q832" s="16"/>
      <c r="R832" s="16"/>
      <c r="S832" s="16"/>
      <c r="T832" s="16"/>
      <c r="U832" s="16"/>
      <c r="V832" s="16"/>
      <c r="W832" s="16"/>
      <c r="X832" s="16"/>
      <c r="Y832" s="16"/>
      <c r="Z832" s="16"/>
      <c r="AA832" s="16"/>
      <c r="AB832" s="16"/>
      <c r="AC832" s="16"/>
      <c r="AD832" s="16"/>
      <c r="AE832" s="16"/>
      <c r="AF832" s="16"/>
      <c r="AG832" s="16"/>
      <c r="AH832" s="16"/>
      <c r="AI832" s="16"/>
      <c r="AJ832" s="16"/>
      <c r="AK832" s="16"/>
      <c r="AL832" s="16"/>
      <c r="AM832" s="16"/>
      <c r="AN832" s="16"/>
      <c r="AO832" s="16"/>
      <c r="AP832" s="16"/>
      <c r="AQ832" s="16"/>
      <c r="AR832" s="16"/>
      <c r="AS832" s="16"/>
      <c r="AT832" s="16"/>
      <c r="AU832" s="16"/>
      <c r="AV832" s="16"/>
      <c r="AW832" s="16"/>
      <c r="AX832" s="16"/>
      <c r="AY832" s="16"/>
    </row>
    <row r="833">
      <c r="A833" s="16"/>
      <c r="B833" s="16"/>
      <c r="C833" s="16"/>
      <c r="D833" s="16"/>
      <c r="E833" s="16"/>
      <c r="F833" s="16"/>
      <c r="G833" s="20"/>
      <c r="H833" s="16"/>
      <c r="I833" s="16"/>
      <c r="J833" s="16"/>
      <c r="K833" s="16"/>
      <c r="L833" s="16"/>
      <c r="M833" s="20"/>
      <c r="N833" s="20"/>
      <c r="O833" s="16"/>
      <c r="P833" s="16"/>
      <c r="Q833" s="16"/>
      <c r="R833" s="16"/>
      <c r="S833" s="16"/>
      <c r="T833" s="16"/>
      <c r="U833" s="16"/>
      <c r="V833" s="16"/>
      <c r="W833" s="16"/>
      <c r="X833" s="16"/>
      <c r="Y833" s="16"/>
      <c r="Z833" s="16"/>
      <c r="AA833" s="16"/>
      <c r="AB833" s="16"/>
      <c r="AC833" s="16"/>
      <c r="AD833" s="16"/>
      <c r="AE833" s="16"/>
      <c r="AF833" s="16"/>
      <c r="AG833" s="16"/>
      <c r="AH833" s="16"/>
      <c r="AI833" s="16"/>
      <c r="AJ833" s="16"/>
      <c r="AK833" s="16"/>
      <c r="AL833" s="16"/>
      <c r="AM833" s="16"/>
      <c r="AN833" s="16"/>
      <c r="AO833" s="16"/>
      <c r="AP833" s="16"/>
      <c r="AQ833" s="16"/>
      <c r="AR833" s="16"/>
      <c r="AS833" s="16"/>
      <c r="AT833" s="16"/>
      <c r="AU833" s="16"/>
      <c r="AV833" s="16"/>
      <c r="AW833" s="16"/>
      <c r="AX833" s="16"/>
      <c r="AY833" s="16"/>
    </row>
    <row r="834">
      <c r="A834" s="16"/>
      <c r="B834" s="16"/>
      <c r="C834" s="16"/>
      <c r="D834" s="16"/>
      <c r="E834" s="16"/>
      <c r="F834" s="16"/>
      <c r="G834" s="20"/>
      <c r="H834" s="16"/>
      <c r="I834" s="16"/>
      <c r="J834" s="16"/>
      <c r="K834" s="16"/>
      <c r="L834" s="16"/>
      <c r="M834" s="20"/>
      <c r="N834" s="20"/>
      <c r="O834" s="16"/>
      <c r="P834" s="16"/>
      <c r="Q834" s="16"/>
      <c r="R834" s="16"/>
      <c r="S834" s="16"/>
      <c r="T834" s="16"/>
      <c r="U834" s="16"/>
      <c r="V834" s="16"/>
      <c r="W834" s="16"/>
      <c r="X834" s="16"/>
      <c r="Y834" s="16"/>
      <c r="Z834" s="16"/>
      <c r="AA834" s="16"/>
      <c r="AB834" s="16"/>
      <c r="AC834" s="16"/>
      <c r="AD834" s="16"/>
      <c r="AE834" s="16"/>
      <c r="AF834" s="16"/>
      <c r="AG834" s="16"/>
      <c r="AH834" s="16"/>
      <c r="AI834" s="16"/>
      <c r="AJ834" s="16"/>
      <c r="AK834" s="16"/>
      <c r="AL834" s="16"/>
      <c r="AM834" s="16"/>
      <c r="AN834" s="16"/>
      <c r="AO834" s="16"/>
      <c r="AP834" s="16"/>
      <c r="AQ834" s="16"/>
      <c r="AR834" s="16"/>
      <c r="AS834" s="16"/>
      <c r="AT834" s="16"/>
      <c r="AU834" s="16"/>
      <c r="AV834" s="16"/>
      <c r="AW834" s="16"/>
      <c r="AX834" s="16"/>
      <c r="AY834" s="16"/>
    </row>
    <row r="835">
      <c r="A835" s="16"/>
      <c r="B835" s="16"/>
      <c r="C835" s="16"/>
      <c r="D835" s="16"/>
      <c r="E835" s="16"/>
      <c r="F835" s="16"/>
      <c r="G835" s="20"/>
      <c r="H835" s="16"/>
      <c r="I835" s="16"/>
      <c r="J835" s="16"/>
      <c r="K835" s="16"/>
      <c r="L835" s="16"/>
      <c r="M835" s="20"/>
      <c r="N835" s="20"/>
      <c r="O835" s="16"/>
      <c r="P835" s="16"/>
      <c r="Q835" s="16"/>
      <c r="R835" s="16"/>
      <c r="S835" s="16"/>
      <c r="T835" s="16"/>
      <c r="U835" s="16"/>
      <c r="V835" s="16"/>
      <c r="W835" s="16"/>
      <c r="X835" s="16"/>
      <c r="Y835" s="16"/>
      <c r="Z835" s="16"/>
      <c r="AA835" s="16"/>
      <c r="AB835" s="16"/>
      <c r="AC835" s="16"/>
      <c r="AD835" s="16"/>
      <c r="AE835" s="16"/>
      <c r="AF835" s="16"/>
      <c r="AG835" s="16"/>
      <c r="AH835" s="16"/>
      <c r="AI835" s="16"/>
      <c r="AJ835" s="16"/>
      <c r="AK835" s="16"/>
      <c r="AL835" s="16"/>
      <c r="AM835" s="16"/>
      <c r="AN835" s="16"/>
      <c r="AO835" s="16"/>
      <c r="AP835" s="16"/>
      <c r="AQ835" s="16"/>
      <c r="AR835" s="16"/>
      <c r="AS835" s="16"/>
      <c r="AT835" s="16"/>
      <c r="AU835" s="16"/>
      <c r="AV835" s="16"/>
      <c r="AW835" s="16"/>
      <c r="AX835" s="16"/>
      <c r="AY835" s="16"/>
    </row>
    <row r="836">
      <c r="A836" s="16"/>
      <c r="B836" s="16"/>
      <c r="C836" s="16"/>
      <c r="D836" s="16"/>
      <c r="E836" s="16"/>
      <c r="F836" s="16"/>
      <c r="G836" s="20"/>
      <c r="H836" s="16"/>
      <c r="I836" s="16"/>
      <c r="J836" s="16"/>
      <c r="K836" s="16"/>
      <c r="L836" s="16"/>
      <c r="M836" s="20"/>
      <c r="N836" s="20"/>
      <c r="O836" s="16"/>
      <c r="P836" s="16"/>
      <c r="Q836" s="16"/>
      <c r="R836" s="16"/>
      <c r="S836" s="16"/>
      <c r="T836" s="16"/>
      <c r="U836" s="16"/>
      <c r="V836" s="16"/>
      <c r="W836" s="16"/>
      <c r="X836" s="16"/>
      <c r="Y836" s="16"/>
      <c r="Z836" s="16"/>
      <c r="AA836" s="16"/>
      <c r="AB836" s="16"/>
      <c r="AC836" s="16"/>
      <c r="AD836" s="16"/>
      <c r="AE836" s="16"/>
      <c r="AF836" s="16"/>
      <c r="AG836" s="16"/>
      <c r="AH836" s="16"/>
      <c r="AI836" s="16"/>
      <c r="AJ836" s="16"/>
      <c r="AK836" s="16"/>
      <c r="AL836" s="16"/>
      <c r="AM836" s="16"/>
      <c r="AN836" s="16"/>
      <c r="AO836" s="16"/>
      <c r="AP836" s="16"/>
      <c r="AQ836" s="16"/>
      <c r="AR836" s="16"/>
      <c r="AS836" s="16"/>
      <c r="AT836" s="16"/>
      <c r="AU836" s="16"/>
      <c r="AV836" s="16"/>
      <c r="AW836" s="16"/>
      <c r="AX836" s="16"/>
      <c r="AY836" s="16"/>
    </row>
    <row r="837">
      <c r="A837" s="16"/>
      <c r="B837" s="16"/>
      <c r="C837" s="16"/>
      <c r="D837" s="16"/>
      <c r="E837" s="16"/>
      <c r="F837" s="16"/>
      <c r="G837" s="20"/>
      <c r="H837" s="16"/>
      <c r="I837" s="16"/>
      <c r="J837" s="16"/>
      <c r="K837" s="16"/>
      <c r="L837" s="16"/>
      <c r="M837" s="20"/>
      <c r="N837" s="20"/>
      <c r="O837" s="16"/>
      <c r="P837" s="16"/>
      <c r="Q837" s="16"/>
      <c r="R837" s="16"/>
      <c r="S837" s="16"/>
      <c r="T837" s="16"/>
      <c r="U837" s="16"/>
      <c r="V837" s="16"/>
      <c r="W837" s="16"/>
      <c r="X837" s="16"/>
      <c r="Y837" s="16"/>
      <c r="Z837" s="16"/>
      <c r="AA837" s="16"/>
      <c r="AB837" s="16"/>
      <c r="AC837" s="16"/>
      <c r="AD837" s="16"/>
      <c r="AE837" s="16"/>
      <c r="AF837" s="16"/>
      <c r="AG837" s="16"/>
      <c r="AH837" s="16"/>
      <c r="AI837" s="16"/>
      <c r="AJ837" s="16"/>
      <c r="AK837" s="16"/>
      <c r="AL837" s="16"/>
      <c r="AM837" s="16"/>
      <c r="AN837" s="16"/>
      <c r="AO837" s="16"/>
      <c r="AP837" s="16"/>
      <c r="AQ837" s="16"/>
      <c r="AR837" s="16"/>
      <c r="AS837" s="16"/>
      <c r="AT837" s="16"/>
      <c r="AU837" s="16"/>
      <c r="AV837" s="16"/>
      <c r="AW837" s="16"/>
      <c r="AX837" s="16"/>
      <c r="AY837" s="16"/>
    </row>
    <row r="838">
      <c r="A838" s="16"/>
      <c r="B838" s="16"/>
      <c r="C838" s="16"/>
      <c r="D838" s="16"/>
      <c r="E838" s="16"/>
      <c r="F838" s="16"/>
      <c r="G838" s="20"/>
      <c r="H838" s="16"/>
      <c r="I838" s="16"/>
      <c r="J838" s="16"/>
      <c r="K838" s="16"/>
      <c r="L838" s="16"/>
      <c r="M838" s="20"/>
      <c r="N838" s="20"/>
      <c r="O838" s="16"/>
      <c r="P838" s="16"/>
      <c r="Q838" s="16"/>
      <c r="R838" s="16"/>
      <c r="S838" s="16"/>
      <c r="T838" s="16"/>
      <c r="U838" s="16"/>
      <c r="V838" s="16"/>
      <c r="W838" s="16"/>
      <c r="X838" s="16"/>
      <c r="Y838" s="16"/>
      <c r="Z838" s="16"/>
      <c r="AA838" s="16"/>
      <c r="AB838" s="16"/>
      <c r="AC838" s="16"/>
      <c r="AD838" s="16"/>
      <c r="AE838" s="16"/>
      <c r="AF838" s="16"/>
      <c r="AG838" s="16"/>
      <c r="AH838" s="16"/>
      <c r="AI838" s="16"/>
      <c r="AJ838" s="16"/>
      <c r="AK838" s="16"/>
      <c r="AL838" s="16"/>
      <c r="AM838" s="16"/>
      <c r="AN838" s="16"/>
      <c r="AO838" s="16"/>
      <c r="AP838" s="16"/>
      <c r="AQ838" s="16"/>
      <c r="AR838" s="16"/>
      <c r="AS838" s="16"/>
      <c r="AT838" s="16"/>
      <c r="AU838" s="16"/>
      <c r="AV838" s="16"/>
      <c r="AW838" s="16"/>
      <c r="AX838" s="16"/>
      <c r="AY838" s="16"/>
    </row>
    <row r="839">
      <c r="A839" s="16"/>
      <c r="B839" s="16"/>
      <c r="C839" s="16"/>
      <c r="D839" s="16"/>
      <c r="E839" s="16"/>
      <c r="F839" s="16"/>
      <c r="G839" s="20"/>
      <c r="H839" s="16"/>
      <c r="I839" s="16"/>
      <c r="J839" s="16"/>
      <c r="K839" s="16"/>
      <c r="L839" s="16"/>
      <c r="M839" s="20"/>
      <c r="N839" s="20"/>
      <c r="O839" s="16"/>
      <c r="P839" s="16"/>
      <c r="Q839" s="16"/>
      <c r="R839" s="16"/>
      <c r="S839" s="16"/>
      <c r="T839" s="16"/>
      <c r="U839" s="16"/>
      <c r="V839" s="16"/>
      <c r="W839" s="16"/>
      <c r="X839" s="16"/>
      <c r="Y839" s="16"/>
      <c r="Z839" s="16"/>
      <c r="AA839" s="16"/>
      <c r="AB839" s="16"/>
      <c r="AC839" s="16"/>
      <c r="AD839" s="16"/>
      <c r="AE839" s="16"/>
      <c r="AF839" s="16"/>
      <c r="AG839" s="16"/>
      <c r="AH839" s="16"/>
      <c r="AI839" s="16"/>
      <c r="AJ839" s="16"/>
      <c r="AK839" s="16"/>
      <c r="AL839" s="16"/>
      <c r="AM839" s="16"/>
      <c r="AN839" s="16"/>
      <c r="AO839" s="16"/>
      <c r="AP839" s="16"/>
      <c r="AQ839" s="16"/>
      <c r="AR839" s="16"/>
      <c r="AS839" s="16"/>
      <c r="AT839" s="16"/>
      <c r="AU839" s="16"/>
      <c r="AV839" s="16"/>
      <c r="AW839" s="16"/>
      <c r="AX839" s="16"/>
      <c r="AY839" s="16"/>
    </row>
    <row r="840">
      <c r="A840" s="16"/>
      <c r="B840" s="16"/>
      <c r="C840" s="16"/>
      <c r="D840" s="16"/>
      <c r="E840" s="16"/>
      <c r="F840" s="16"/>
      <c r="G840" s="20"/>
      <c r="H840" s="16"/>
      <c r="I840" s="16"/>
      <c r="J840" s="16"/>
      <c r="K840" s="16"/>
      <c r="L840" s="16"/>
      <c r="M840" s="20"/>
      <c r="N840" s="20"/>
      <c r="O840" s="16"/>
      <c r="P840" s="16"/>
      <c r="Q840" s="16"/>
      <c r="R840" s="16"/>
      <c r="S840" s="16"/>
      <c r="T840" s="16"/>
      <c r="U840" s="16"/>
      <c r="V840" s="16"/>
      <c r="W840" s="16"/>
      <c r="X840" s="16"/>
      <c r="Y840" s="16"/>
      <c r="Z840" s="16"/>
      <c r="AA840" s="16"/>
      <c r="AB840" s="16"/>
      <c r="AC840" s="16"/>
      <c r="AD840" s="16"/>
      <c r="AE840" s="16"/>
      <c r="AF840" s="16"/>
      <c r="AG840" s="16"/>
      <c r="AH840" s="16"/>
      <c r="AI840" s="16"/>
      <c r="AJ840" s="16"/>
      <c r="AK840" s="16"/>
      <c r="AL840" s="16"/>
      <c r="AM840" s="16"/>
      <c r="AN840" s="16"/>
      <c r="AO840" s="16"/>
      <c r="AP840" s="16"/>
      <c r="AQ840" s="16"/>
      <c r="AR840" s="16"/>
      <c r="AS840" s="16"/>
      <c r="AT840" s="16"/>
      <c r="AU840" s="16"/>
      <c r="AV840" s="16"/>
      <c r="AW840" s="16"/>
      <c r="AX840" s="16"/>
      <c r="AY840" s="16"/>
    </row>
    <row r="841">
      <c r="A841" s="16"/>
      <c r="B841" s="16"/>
      <c r="C841" s="16"/>
      <c r="D841" s="16"/>
      <c r="E841" s="16"/>
      <c r="F841" s="16"/>
      <c r="G841" s="20"/>
      <c r="H841" s="16"/>
      <c r="I841" s="16"/>
      <c r="J841" s="16"/>
      <c r="K841" s="16"/>
      <c r="L841" s="16"/>
      <c r="M841" s="20"/>
      <c r="N841" s="20"/>
      <c r="O841" s="16"/>
      <c r="P841" s="16"/>
      <c r="Q841" s="16"/>
      <c r="R841" s="16"/>
      <c r="S841" s="16"/>
      <c r="T841" s="16"/>
      <c r="U841" s="16"/>
      <c r="V841" s="16"/>
      <c r="W841" s="16"/>
      <c r="X841" s="16"/>
      <c r="Y841" s="16"/>
      <c r="Z841" s="16"/>
      <c r="AA841" s="16"/>
      <c r="AB841" s="16"/>
      <c r="AC841" s="16"/>
      <c r="AD841" s="16"/>
      <c r="AE841" s="16"/>
      <c r="AF841" s="16"/>
      <c r="AG841" s="16"/>
      <c r="AH841" s="16"/>
      <c r="AI841" s="16"/>
      <c r="AJ841" s="16"/>
      <c r="AK841" s="16"/>
      <c r="AL841" s="16"/>
      <c r="AM841" s="16"/>
      <c r="AN841" s="16"/>
      <c r="AO841" s="16"/>
      <c r="AP841" s="16"/>
      <c r="AQ841" s="16"/>
      <c r="AR841" s="16"/>
      <c r="AS841" s="16"/>
      <c r="AT841" s="16"/>
      <c r="AU841" s="16"/>
      <c r="AV841" s="16"/>
      <c r="AW841" s="16"/>
      <c r="AX841" s="16"/>
      <c r="AY841" s="16"/>
    </row>
    <row r="842">
      <c r="A842" s="16"/>
      <c r="B842" s="16"/>
      <c r="C842" s="16"/>
      <c r="D842" s="16"/>
      <c r="E842" s="16"/>
      <c r="F842" s="16"/>
      <c r="G842" s="20"/>
      <c r="H842" s="16"/>
      <c r="I842" s="16"/>
      <c r="J842" s="16"/>
      <c r="K842" s="16"/>
      <c r="L842" s="16"/>
      <c r="M842" s="20"/>
      <c r="N842" s="20"/>
      <c r="O842" s="16"/>
      <c r="P842" s="16"/>
      <c r="Q842" s="16"/>
      <c r="R842" s="16"/>
      <c r="S842" s="16"/>
      <c r="T842" s="16"/>
      <c r="U842" s="16"/>
      <c r="V842" s="16"/>
      <c r="W842" s="16"/>
      <c r="X842" s="16"/>
      <c r="Y842" s="16"/>
      <c r="Z842" s="16"/>
      <c r="AA842" s="16"/>
      <c r="AB842" s="16"/>
      <c r="AC842" s="16"/>
      <c r="AD842" s="16"/>
      <c r="AE842" s="16"/>
      <c r="AF842" s="16"/>
      <c r="AG842" s="16"/>
      <c r="AH842" s="16"/>
      <c r="AI842" s="16"/>
      <c r="AJ842" s="16"/>
      <c r="AK842" s="16"/>
      <c r="AL842" s="16"/>
      <c r="AM842" s="16"/>
      <c r="AN842" s="16"/>
      <c r="AO842" s="16"/>
      <c r="AP842" s="16"/>
      <c r="AQ842" s="16"/>
      <c r="AR842" s="16"/>
      <c r="AS842" s="16"/>
      <c r="AT842" s="16"/>
      <c r="AU842" s="16"/>
      <c r="AV842" s="16"/>
      <c r="AW842" s="16"/>
      <c r="AX842" s="16"/>
      <c r="AY842" s="16"/>
    </row>
    <row r="843">
      <c r="A843" s="16"/>
      <c r="B843" s="16"/>
      <c r="C843" s="16"/>
      <c r="D843" s="16"/>
      <c r="E843" s="16"/>
      <c r="F843" s="16"/>
      <c r="G843" s="20"/>
      <c r="H843" s="16"/>
      <c r="I843" s="16"/>
      <c r="J843" s="16"/>
      <c r="K843" s="16"/>
      <c r="L843" s="16"/>
      <c r="M843" s="20"/>
      <c r="N843" s="20"/>
      <c r="O843" s="16"/>
      <c r="P843" s="16"/>
      <c r="Q843" s="16"/>
      <c r="R843" s="16"/>
      <c r="S843" s="16"/>
      <c r="T843" s="16"/>
      <c r="U843" s="16"/>
      <c r="V843" s="16"/>
      <c r="W843" s="16"/>
      <c r="X843" s="16"/>
      <c r="Y843" s="16"/>
      <c r="Z843" s="16"/>
      <c r="AA843" s="16"/>
      <c r="AB843" s="16"/>
      <c r="AC843" s="16"/>
      <c r="AD843" s="16"/>
      <c r="AE843" s="16"/>
      <c r="AF843" s="16"/>
      <c r="AG843" s="16"/>
      <c r="AH843" s="16"/>
      <c r="AI843" s="16"/>
      <c r="AJ843" s="16"/>
      <c r="AK843" s="16"/>
      <c r="AL843" s="16"/>
      <c r="AM843" s="16"/>
      <c r="AN843" s="16"/>
      <c r="AO843" s="16"/>
      <c r="AP843" s="16"/>
      <c r="AQ843" s="16"/>
      <c r="AR843" s="16"/>
      <c r="AS843" s="16"/>
      <c r="AT843" s="16"/>
      <c r="AU843" s="16"/>
      <c r="AV843" s="16"/>
      <c r="AW843" s="16"/>
      <c r="AX843" s="16"/>
      <c r="AY843" s="16"/>
    </row>
    <row r="844">
      <c r="A844" s="16"/>
      <c r="B844" s="16"/>
      <c r="C844" s="16"/>
      <c r="D844" s="16"/>
      <c r="E844" s="16"/>
      <c r="F844" s="16"/>
      <c r="G844" s="20"/>
      <c r="H844" s="16"/>
      <c r="I844" s="16"/>
      <c r="J844" s="16"/>
      <c r="K844" s="16"/>
      <c r="L844" s="16"/>
      <c r="M844" s="20"/>
      <c r="N844" s="20"/>
      <c r="O844" s="16"/>
      <c r="P844" s="16"/>
      <c r="Q844" s="16"/>
      <c r="R844" s="16"/>
      <c r="S844" s="16"/>
      <c r="T844" s="16"/>
      <c r="U844" s="16"/>
      <c r="V844" s="16"/>
      <c r="W844" s="16"/>
      <c r="X844" s="16"/>
      <c r="Y844" s="16"/>
      <c r="Z844" s="16"/>
      <c r="AA844" s="16"/>
      <c r="AB844" s="16"/>
      <c r="AC844" s="16"/>
      <c r="AD844" s="16"/>
      <c r="AE844" s="16"/>
      <c r="AF844" s="16"/>
      <c r="AG844" s="16"/>
      <c r="AH844" s="16"/>
      <c r="AI844" s="16"/>
      <c r="AJ844" s="16"/>
      <c r="AK844" s="16"/>
      <c r="AL844" s="16"/>
      <c r="AM844" s="16"/>
      <c r="AN844" s="16"/>
      <c r="AO844" s="16"/>
      <c r="AP844" s="16"/>
      <c r="AQ844" s="16"/>
      <c r="AR844" s="16"/>
      <c r="AS844" s="16"/>
      <c r="AT844" s="16"/>
      <c r="AU844" s="16"/>
      <c r="AV844" s="16"/>
      <c r="AW844" s="16"/>
      <c r="AX844" s="16"/>
      <c r="AY844" s="16"/>
    </row>
    <row r="845">
      <c r="A845" s="16"/>
      <c r="B845" s="16"/>
      <c r="C845" s="16"/>
      <c r="D845" s="16"/>
      <c r="E845" s="16"/>
      <c r="F845" s="16"/>
      <c r="G845" s="20"/>
      <c r="H845" s="16"/>
      <c r="I845" s="16"/>
      <c r="J845" s="16"/>
      <c r="K845" s="16"/>
      <c r="L845" s="16"/>
      <c r="M845" s="20"/>
      <c r="N845" s="20"/>
      <c r="O845" s="16"/>
      <c r="P845" s="16"/>
      <c r="Q845" s="16"/>
      <c r="R845" s="16"/>
      <c r="S845" s="16"/>
      <c r="T845" s="16"/>
      <c r="U845" s="16"/>
      <c r="V845" s="16"/>
      <c r="W845" s="16"/>
      <c r="X845" s="16"/>
      <c r="Y845" s="16"/>
      <c r="Z845" s="16"/>
      <c r="AA845" s="16"/>
      <c r="AB845" s="16"/>
      <c r="AC845" s="16"/>
      <c r="AD845" s="16"/>
      <c r="AE845" s="16"/>
      <c r="AF845" s="16"/>
      <c r="AG845" s="16"/>
      <c r="AH845" s="16"/>
      <c r="AI845" s="16"/>
      <c r="AJ845" s="16"/>
      <c r="AK845" s="16"/>
      <c r="AL845" s="16"/>
      <c r="AM845" s="16"/>
      <c r="AN845" s="16"/>
      <c r="AO845" s="16"/>
      <c r="AP845" s="16"/>
      <c r="AQ845" s="16"/>
      <c r="AR845" s="16"/>
      <c r="AS845" s="16"/>
      <c r="AT845" s="16"/>
      <c r="AU845" s="16"/>
      <c r="AV845" s="16"/>
      <c r="AW845" s="16"/>
      <c r="AX845" s="16"/>
      <c r="AY845" s="16"/>
    </row>
    <row r="846">
      <c r="A846" s="16"/>
      <c r="B846" s="16"/>
      <c r="C846" s="16"/>
      <c r="D846" s="16"/>
      <c r="E846" s="16"/>
      <c r="F846" s="16"/>
      <c r="G846" s="20"/>
      <c r="H846" s="16"/>
      <c r="I846" s="16"/>
      <c r="J846" s="16"/>
      <c r="K846" s="16"/>
      <c r="L846" s="16"/>
      <c r="M846" s="20"/>
      <c r="N846" s="20"/>
      <c r="O846" s="16"/>
      <c r="P846" s="16"/>
      <c r="Q846" s="16"/>
      <c r="R846" s="16"/>
      <c r="S846" s="16"/>
      <c r="T846" s="16"/>
      <c r="U846" s="16"/>
      <c r="V846" s="16"/>
      <c r="W846" s="16"/>
      <c r="X846" s="16"/>
      <c r="Y846" s="16"/>
      <c r="Z846" s="16"/>
      <c r="AA846" s="16"/>
      <c r="AB846" s="16"/>
      <c r="AC846" s="16"/>
      <c r="AD846" s="16"/>
      <c r="AE846" s="16"/>
      <c r="AF846" s="16"/>
      <c r="AG846" s="16"/>
      <c r="AH846" s="16"/>
      <c r="AI846" s="16"/>
      <c r="AJ846" s="16"/>
      <c r="AK846" s="16"/>
      <c r="AL846" s="16"/>
      <c r="AM846" s="16"/>
      <c r="AN846" s="16"/>
      <c r="AO846" s="16"/>
      <c r="AP846" s="16"/>
      <c r="AQ846" s="16"/>
      <c r="AR846" s="16"/>
      <c r="AS846" s="16"/>
      <c r="AT846" s="16"/>
      <c r="AU846" s="16"/>
      <c r="AV846" s="16"/>
      <c r="AW846" s="16"/>
      <c r="AX846" s="16"/>
      <c r="AY846" s="16"/>
    </row>
    <row r="847">
      <c r="A847" s="16"/>
      <c r="B847" s="16"/>
      <c r="C847" s="16"/>
      <c r="D847" s="16"/>
      <c r="E847" s="16"/>
      <c r="F847" s="16"/>
      <c r="G847" s="20"/>
      <c r="H847" s="16"/>
      <c r="I847" s="16"/>
      <c r="J847" s="16"/>
      <c r="K847" s="16"/>
      <c r="L847" s="16"/>
      <c r="M847" s="20"/>
      <c r="N847" s="20"/>
      <c r="O847" s="16"/>
      <c r="P847" s="16"/>
      <c r="Q847" s="16"/>
      <c r="R847" s="16"/>
      <c r="S847" s="16"/>
      <c r="T847" s="16"/>
      <c r="U847" s="16"/>
      <c r="V847" s="16"/>
      <c r="W847" s="16"/>
      <c r="X847" s="16"/>
      <c r="Y847" s="16"/>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c r="AV847" s="16"/>
      <c r="AW847" s="16"/>
      <c r="AX847" s="16"/>
      <c r="AY847" s="16"/>
    </row>
    <row r="848">
      <c r="A848" s="16"/>
      <c r="B848" s="16"/>
      <c r="C848" s="16"/>
      <c r="D848" s="16"/>
      <c r="E848" s="16"/>
      <c r="F848" s="16"/>
      <c r="G848" s="20"/>
      <c r="H848" s="16"/>
      <c r="I848" s="16"/>
      <c r="J848" s="16"/>
      <c r="K848" s="16"/>
      <c r="L848" s="16"/>
      <c r="M848" s="20"/>
      <c r="N848" s="20"/>
      <c r="O848" s="16"/>
      <c r="P848" s="16"/>
      <c r="Q848" s="16"/>
      <c r="R848" s="16"/>
      <c r="S848" s="16"/>
      <c r="T848" s="16"/>
      <c r="U848" s="16"/>
      <c r="V848" s="16"/>
      <c r="W848" s="16"/>
      <c r="X848" s="16"/>
      <c r="Y848" s="16"/>
      <c r="Z848" s="16"/>
      <c r="AA848" s="16"/>
      <c r="AB848" s="16"/>
      <c r="AC848" s="16"/>
      <c r="AD848" s="16"/>
      <c r="AE848" s="16"/>
      <c r="AF848" s="16"/>
      <c r="AG848" s="16"/>
      <c r="AH848" s="16"/>
      <c r="AI848" s="16"/>
      <c r="AJ848" s="16"/>
      <c r="AK848" s="16"/>
      <c r="AL848" s="16"/>
      <c r="AM848" s="16"/>
      <c r="AN848" s="16"/>
      <c r="AO848" s="16"/>
      <c r="AP848" s="16"/>
      <c r="AQ848" s="16"/>
      <c r="AR848" s="16"/>
      <c r="AS848" s="16"/>
      <c r="AT848" s="16"/>
      <c r="AU848" s="16"/>
      <c r="AV848" s="16"/>
      <c r="AW848" s="16"/>
      <c r="AX848" s="16"/>
      <c r="AY848" s="16"/>
    </row>
    <row r="849">
      <c r="A849" s="16"/>
      <c r="B849" s="16"/>
      <c r="C849" s="16"/>
      <c r="D849" s="16"/>
      <c r="E849" s="16"/>
      <c r="F849" s="16"/>
      <c r="G849" s="20"/>
      <c r="H849" s="16"/>
      <c r="I849" s="16"/>
      <c r="J849" s="16"/>
      <c r="K849" s="16"/>
      <c r="L849" s="16"/>
      <c r="M849" s="20"/>
      <c r="N849" s="20"/>
      <c r="O849" s="16"/>
      <c r="P849" s="16"/>
      <c r="Q849" s="16"/>
      <c r="R849" s="16"/>
      <c r="S849" s="16"/>
      <c r="T849" s="16"/>
      <c r="U849" s="16"/>
      <c r="V849" s="16"/>
      <c r="W849" s="16"/>
      <c r="X849" s="16"/>
      <c r="Y849" s="16"/>
      <c r="Z849" s="16"/>
      <c r="AA849" s="16"/>
      <c r="AB849" s="16"/>
      <c r="AC849" s="16"/>
      <c r="AD849" s="16"/>
      <c r="AE849" s="16"/>
      <c r="AF849" s="16"/>
      <c r="AG849" s="16"/>
      <c r="AH849" s="16"/>
      <c r="AI849" s="16"/>
      <c r="AJ849" s="16"/>
      <c r="AK849" s="16"/>
      <c r="AL849" s="16"/>
      <c r="AM849" s="16"/>
      <c r="AN849" s="16"/>
      <c r="AO849" s="16"/>
      <c r="AP849" s="16"/>
      <c r="AQ849" s="16"/>
      <c r="AR849" s="16"/>
      <c r="AS849" s="16"/>
      <c r="AT849" s="16"/>
      <c r="AU849" s="16"/>
      <c r="AV849" s="16"/>
      <c r="AW849" s="16"/>
      <c r="AX849" s="16"/>
      <c r="AY849" s="16"/>
    </row>
    <row r="850">
      <c r="A850" s="16"/>
      <c r="B850" s="16"/>
      <c r="C850" s="16"/>
      <c r="D850" s="16"/>
      <c r="E850" s="16"/>
      <c r="F850" s="16"/>
      <c r="G850" s="20"/>
      <c r="H850" s="16"/>
      <c r="I850" s="16"/>
      <c r="J850" s="16"/>
      <c r="K850" s="16"/>
      <c r="L850" s="16"/>
      <c r="M850" s="20"/>
      <c r="N850" s="20"/>
      <c r="O850" s="16"/>
      <c r="P850" s="16"/>
      <c r="Q850" s="16"/>
      <c r="R850" s="16"/>
      <c r="S850" s="16"/>
      <c r="T850" s="16"/>
      <c r="U850" s="16"/>
      <c r="V850" s="16"/>
      <c r="W850" s="16"/>
      <c r="X850" s="16"/>
      <c r="Y850" s="16"/>
      <c r="Z850" s="16"/>
      <c r="AA850" s="16"/>
      <c r="AB850" s="16"/>
      <c r="AC850" s="16"/>
      <c r="AD850" s="16"/>
      <c r="AE850" s="16"/>
      <c r="AF850" s="16"/>
      <c r="AG850" s="16"/>
      <c r="AH850" s="16"/>
      <c r="AI850" s="16"/>
      <c r="AJ850" s="16"/>
      <c r="AK850" s="16"/>
      <c r="AL850" s="16"/>
      <c r="AM850" s="16"/>
      <c r="AN850" s="16"/>
      <c r="AO850" s="16"/>
      <c r="AP850" s="16"/>
      <c r="AQ850" s="16"/>
      <c r="AR850" s="16"/>
      <c r="AS850" s="16"/>
      <c r="AT850" s="16"/>
      <c r="AU850" s="16"/>
      <c r="AV850" s="16"/>
      <c r="AW850" s="16"/>
      <c r="AX850" s="16"/>
      <c r="AY850" s="16"/>
    </row>
    <row r="851">
      <c r="A851" s="16"/>
      <c r="B851" s="16"/>
      <c r="C851" s="16"/>
      <c r="D851" s="16"/>
      <c r="E851" s="16"/>
      <c r="F851" s="16"/>
      <c r="G851" s="20"/>
      <c r="H851" s="16"/>
      <c r="I851" s="16"/>
      <c r="J851" s="16"/>
      <c r="K851" s="16"/>
      <c r="L851" s="16"/>
      <c r="M851" s="20"/>
      <c r="N851" s="20"/>
      <c r="O851" s="16"/>
      <c r="P851" s="16"/>
      <c r="Q851" s="16"/>
      <c r="R851" s="16"/>
      <c r="S851" s="16"/>
      <c r="T851" s="16"/>
      <c r="U851" s="16"/>
      <c r="V851" s="16"/>
      <c r="W851" s="16"/>
      <c r="X851" s="16"/>
      <c r="Y851" s="16"/>
      <c r="Z851" s="16"/>
      <c r="AA851" s="16"/>
      <c r="AB851" s="16"/>
      <c r="AC851" s="16"/>
      <c r="AD851" s="16"/>
      <c r="AE851" s="16"/>
      <c r="AF851" s="16"/>
      <c r="AG851" s="16"/>
      <c r="AH851" s="16"/>
      <c r="AI851" s="16"/>
      <c r="AJ851" s="16"/>
      <c r="AK851" s="16"/>
      <c r="AL851" s="16"/>
      <c r="AM851" s="16"/>
      <c r="AN851" s="16"/>
      <c r="AO851" s="16"/>
      <c r="AP851" s="16"/>
      <c r="AQ851" s="16"/>
      <c r="AR851" s="16"/>
      <c r="AS851" s="16"/>
      <c r="AT851" s="16"/>
      <c r="AU851" s="16"/>
      <c r="AV851" s="16"/>
      <c r="AW851" s="16"/>
      <c r="AX851" s="16"/>
      <c r="AY851" s="16"/>
    </row>
    <row r="852">
      <c r="A852" s="16"/>
      <c r="B852" s="16"/>
      <c r="C852" s="16"/>
      <c r="D852" s="16"/>
      <c r="E852" s="16"/>
      <c r="F852" s="16"/>
      <c r="G852" s="20"/>
      <c r="H852" s="16"/>
      <c r="I852" s="16"/>
      <c r="J852" s="16"/>
      <c r="K852" s="16"/>
      <c r="L852" s="16"/>
      <c r="M852" s="20"/>
      <c r="N852" s="20"/>
      <c r="O852" s="16"/>
      <c r="P852" s="16"/>
      <c r="Q852" s="16"/>
      <c r="R852" s="16"/>
      <c r="S852" s="16"/>
      <c r="T852" s="16"/>
      <c r="U852" s="16"/>
      <c r="V852" s="16"/>
      <c r="W852" s="16"/>
      <c r="X852" s="16"/>
      <c r="Y852" s="16"/>
      <c r="Z852" s="16"/>
      <c r="AA852" s="16"/>
      <c r="AB852" s="16"/>
      <c r="AC852" s="16"/>
      <c r="AD852" s="16"/>
      <c r="AE852" s="16"/>
      <c r="AF852" s="16"/>
      <c r="AG852" s="16"/>
      <c r="AH852" s="16"/>
      <c r="AI852" s="16"/>
      <c r="AJ852" s="16"/>
      <c r="AK852" s="16"/>
      <c r="AL852" s="16"/>
      <c r="AM852" s="16"/>
      <c r="AN852" s="16"/>
      <c r="AO852" s="16"/>
      <c r="AP852" s="16"/>
      <c r="AQ852" s="16"/>
      <c r="AR852" s="16"/>
      <c r="AS852" s="16"/>
      <c r="AT852" s="16"/>
      <c r="AU852" s="16"/>
      <c r="AV852" s="16"/>
      <c r="AW852" s="16"/>
      <c r="AX852" s="16"/>
      <c r="AY852" s="16"/>
    </row>
    <row r="853">
      <c r="A853" s="16"/>
      <c r="B853" s="16"/>
      <c r="C853" s="16"/>
      <c r="D853" s="16"/>
      <c r="E853" s="16"/>
      <c r="F853" s="16"/>
      <c r="G853" s="20"/>
      <c r="H853" s="16"/>
      <c r="I853" s="16"/>
      <c r="J853" s="16"/>
      <c r="K853" s="16"/>
      <c r="L853" s="16"/>
      <c r="M853" s="20"/>
      <c r="N853" s="20"/>
      <c r="O853" s="16"/>
      <c r="P853" s="16"/>
      <c r="Q853" s="16"/>
      <c r="R853" s="16"/>
      <c r="S853" s="16"/>
      <c r="T853" s="16"/>
      <c r="U853" s="16"/>
      <c r="V853" s="16"/>
      <c r="W853" s="16"/>
      <c r="X853" s="16"/>
      <c r="Y853" s="16"/>
      <c r="Z853" s="16"/>
      <c r="AA853" s="16"/>
      <c r="AB853" s="16"/>
      <c r="AC853" s="16"/>
      <c r="AD853" s="16"/>
      <c r="AE853" s="16"/>
      <c r="AF853" s="16"/>
      <c r="AG853" s="16"/>
      <c r="AH853" s="16"/>
      <c r="AI853" s="16"/>
      <c r="AJ853" s="16"/>
      <c r="AK853" s="16"/>
      <c r="AL853" s="16"/>
      <c r="AM853" s="16"/>
      <c r="AN853" s="16"/>
      <c r="AO853" s="16"/>
      <c r="AP853" s="16"/>
      <c r="AQ853" s="16"/>
      <c r="AR853" s="16"/>
      <c r="AS853" s="16"/>
      <c r="AT853" s="16"/>
      <c r="AU853" s="16"/>
      <c r="AV853" s="16"/>
      <c r="AW853" s="16"/>
      <c r="AX853" s="16"/>
      <c r="AY853" s="16"/>
    </row>
    <row r="854">
      <c r="A854" s="16"/>
      <c r="B854" s="16"/>
      <c r="C854" s="16"/>
      <c r="D854" s="16"/>
      <c r="E854" s="16"/>
      <c r="F854" s="16"/>
      <c r="G854" s="20"/>
      <c r="H854" s="16"/>
      <c r="I854" s="16"/>
      <c r="J854" s="16"/>
      <c r="K854" s="16"/>
      <c r="L854" s="16"/>
      <c r="M854" s="20"/>
      <c r="N854" s="20"/>
      <c r="O854" s="16"/>
      <c r="P854" s="16"/>
      <c r="Q854" s="16"/>
      <c r="R854" s="16"/>
      <c r="S854" s="16"/>
      <c r="T854" s="16"/>
      <c r="U854" s="16"/>
      <c r="V854" s="16"/>
      <c r="W854" s="16"/>
      <c r="X854" s="16"/>
      <c r="Y854" s="16"/>
      <c r="Z854" s="16"/>
      <c r="AA854" s="16"/>
      <c r="AB854" s="16"/>
      <c r="AC854" s="16"/>
      <c r="AD854" s="16"/>
      <c r="AE854" s="16"/>
      <c r="AF854" s="16"/>
      <c r="AG854" s="16"/>
      <c r="AH854" s="16"/>
      <c r="AI854" s="16"/>
      <c r="AJ854" s="16"/>
      <c r="AK854" s="16"/>
      <c r="AL854" s="16"/>
      <c r="AM854" s="16"/>
      <c r="AN854" s="16"/>
      <c r="AO854" s="16"/>
      <c r="AP854" s="16"/>
      <c r="AQ854" s="16"/>
      <c r="AR854" s="16"/>
      <c r="AS854" s="16"/>
      <c r="AT854" s="16"/>
      <c r="AU854" s="16"/>
      <c r="AV854" s="16"/>
      <c r="AW854" s="16"/>
      <c r="AX854" s="16"/>
      <c r="AY854" s="16"/>
    </row>
    <row r="855">
      <c r="A855" s="16"/>
      <c r="B855" s="16"/>
      <c r="C855" s="16"/>
      <c r="D855" s="16"/>
      <c r="E855" s="16"/>
      <c r="F855" s="16"/>
      <c r="G855" s="20"/>
      <c r="H855" s="16"/>
      <c r="I855" s="16"/>
      <c r="J855" s="16"/>
      <c r="K855" s="16"/>
      <c r="L855" s="16"/>
      <c r="M855" s="20"/>
      <c r="N855" s="20"/>
      <c r="O855" s="16"/>
      <c r="P855" s="16"/>
      <c r="Q855" s="16"/>
      <c r="R855" s="16"/>
      <c r="S855" s="16"/>
      <c r="T855" s="16"/>
      <c r="U855" s="16"/>
      <c r="V855" s="16"/>
      <c r="W855" s="16"/>
      <c r="X855" s="16"/>
      <c r="Y855" s="16"/>
      <c r="Z855" s="16"/>
      <c r="AA855" s="16"/>
      <c r="AB855" s="16"/>
      <c r="AC855" s="16"/>
      <c r="AD855" s="16"/>
      <c r="AE855" s="16"/>
      <c r="AF855" s="16"/>
      <c r="AG855" s="16"/>
      <c r="AH855" s="16"/>
      <c r="AI855" s="16"/>
      <c r="AJ855" s="16"/>
      <c r="AK855" s="16"/>
      <c r="AL855" s="16"/>
      <c r="AM855" s="16"/>
      <c r="AN855" s="16"/>
      <c r="AO855" s="16"/>
      <c r="AP855" s="16"/>
      <c r="AQ855" s="16"/>
      <c r="AR855" s="16"/>
      <c r="AS855" s="16"/>
      <c r="AT855" s="16"/>
      <c r="AU855" s="16"/>
      <c r="AV855" s="16"/>
      <c r="AW855" s="16"/>
      <c r="AX855" s="16"/>
      <c r="AY855" s="16"/>
    </row>
    <row r="856">
      <c r="A856" s="16"/>
      <c r="B856" s="16"/>
      <c r="C856" s="16"/>
      <c r="D856" s="16"/>
      <c r="E856" s="16"/>
      <c r="F856" s="16"/>
      <c r="G856" s="20"/>
      <c r="H856" s="16"/>
      <c r="I856" s="16"/>
      <c r="J856" s="16"/>
      <c r="K856" s="16"/>
      <c r="L856" s="16"/>
      <c r="M856" s="20"/>
      <c r="N856" s="20"/>
      <c r="O856" s="16"/>
      <c r="P856" s="16"/>
      <c r="Q856" s="16"/>
      <c r="R856" s="16"/>
      <c r="S856" s="16"/>
      <c r="T856" s="16"/>
      <c r="U856" s="16"/>
      <c r="V856" s="16"/>
      <c r="W856" s="16"/>
      <c r="X856" s="16"/>
      <c r="Y856" s="16"/>
      <c r="Z856" s="16"/>
      <c r="AA856" s="16"/>
      <c r="AB856" s="16"/>
      <c r="AC856" s="16"/>
      <c r="AD856" s="16"/>
      <c r="AE856" s="16"/>
      <c r="AF856" s="16"/>
      <c r="AG856" s="16"/>
      <c r="AH856" s="16"/>
      <c r="AI856" s="16"/>
      <c r="AJ856" s="16"/>
      <c r="AK856" s="16"/>
      <c r="AL856" s="16"/>
      <c r="AM856" s="16"/>
      <c r="AN856" s="16"/>
      <c r="AO856" s="16"/>
      <c r="AP856" s="16"/>
      <c r="AQ856" s="16"/>
      <c r="AR856" s="16"/>
      <c r="AS856" s="16"/>
      <c r="AT856" s="16"/>
      <c r="AU856" s="16"/>
      <c r="AV856" s="16"/>
      <c r="AW856" s="16"/>
      <c r="AX856" s="16"/>
      <c r="AY856" s="16"/>
    </row>
    <row r="857">
      <c r="A857" s="16"/>
      <c r="B857" s="16"/>
      <c r="C857" s="16"/>
      <c r="D857" s="16"/>
      <c r="E857" s="16"/>
      <c r="F857" s="16"/>
      <c r="G857" s="20"/>
      <c r="H857" s="16"/>
      <c r="I857" s="16"/>
      <c r="J857" s="16"/>
      <c r="K857" s="16"/>
      <c r="L857" s="16"/>
      <c r="M857" s="20"/>
      <c r="N857" s="20"/>
      <c r="O857" s="16"/>
      <c r="P857" s="16"/>
      <c r="Q857" s="16"/>
      <c r="R857" s="16"/>
      <c r="S857" s="16"/>
      <c r="T857" s="16"/>
      <c r="U857" s="16"/>
      <c r="V857" s="16"/>
      <c r="W857" s="16"/>
      <c r="X857" s="16"/>
      <c r="Y857" s="16"/>
      <c r="Z857" s="16"/>
      <c r="AA857" s="16"/>
      <c r="AB857" s="16"/>
      <c r="AC857" s="16"/>
      <c r="AD857" s="16"/>
      <c r="AE857" s="16"/>
      <c r="AF857" s="16"/>
      <c r="AG857" s="16"/>
      <c r="AH857" s="16"/>
      <c r="AI857" s="16"/>
      <c r="AJ857" s="16"/>
      <c r="AK857" s="16"/>
      <c r="AL857" s="16"/>
      <c r="AM857" s="16"/>
      <c r="AN857" s="16"/>
      <c r="AO857" s="16"/>
      <c r="AP857" s="16"/>
      <c r="AQ857" s="16"/>
      <c r="AR857" s="16"/>
      <c r="AS857" s="16"/>
      <c r="AT857" s="16"/>
      <c r="AU857" s="16"/>
      <c r="AV857" s="16"/>
      <c r="AW857" s="16"/>
      <c r="AX857" s="16"/>
      <c r="AY857" s="16"/>
    </row>
    <row r="858">
      <c r="A858" s="16"/>
      <c r="B858" s="16"/>
      <c r="C858" s="16"/>
      <c r="D858" s="16"/>
      <c r="E858" s="16"/>
      <c r="F858" s="16"/>
      <c r="G858" s="20"/>
      <c r="H858" s="16"/>
      <c r="I858" s="16"/>
      <c r="J858" s="16"/>
      <c r="K858" s="16"/>
      <c r="L858" s="16"/>
      <c r="M858" s="20"/>
      <c r="N858" s="20"/>
      <c r="O858" s="16"/>
      <c r="P858" s="16"/>
      <c r="Q858" s="16"/>
      <c r="R858" s="16"/>
      <c r="S858" s="16"/>
      <c r="T858" s="16"/>
      <c r="U858" s="16"/>
      <c r="V858" s="16"/>
      <c r="W858" s="16"/>
      <c r="X858" s="16"/>
      <c r="Y858" s="16"/>
      <c r="Z858" s="16"/>
      <c r="AA858" s="16"/>
      <c r="AB858" s="16"/>
      <c r="AC858" s="16"/>
      <c r="AD858" s="16"/>
      <c r="AE858" s="16"/>
      <c r="AF858" s="16"/>
      <c r="AG858" s="16"/>
      <c r="AH858" s="16"/>
      <c r="AI858" s="16"/>
      <c r="AJ858" s="16"/>
      <c r="AK858" s="16"/>
      <c r="AL858" s="16"/>
      <c r="AM858" s="16"/>
      <c r="AN858" s="16"/>
      <c r="AO858" s="16"/>
      <c r="AP858" s="16"/>
      <c r="AQ858" s="16"/>
      <c r="AR858" s="16"/>
      <c r="AS858" s="16"/>
      <c r="AT858" s="16"/>
      <c r="AU858" s="16"/>
      <c r="AV858" s="16"/>
      <c r="AW858" s="16"/>
      <c r="AX858" s="16"/>
      <c r="AY858" s="16"/>
    </row>
    <row r="859">
      <c r="A859" s="16"/>
      <c r="B859" s="16"/>
      <c r="C859" s="16"/>
      <c r="D859" s="16"/>
      <c r="E859" s="16"/>
      <c r="F859" s="16"/>
      <c r="G859" s="20"/>
      <c r="H859" s="16"/>
      <c r="I859" s="16"/>
      <c r="J859" s="16"/>
      <c r="K859" s="16"/>
      <c r="L859" s="16"/>
      <c r="M859" s="20"/>
      <c r="N859" s="20"/>
      <c r="O859" s="16"/>
      <c r="P859" s="16"/>
      <c r="Q859" s="16"/>
      <c r="R859" s="16"/>
      <c r="S859" s="16"/>
      <c r="T859" s="16"/>
      <c r="U859" s="16"/>
      <c r="V859" s="16"/>
      <c r="W859" s="16"/>
      <c r="X859" s="16"/>
      <c r="Y859" s="16"/>
      <c r="Z859" s="16"/>
      <c r="AA859" s="16"/>
      <c r="AB859" s="16"/>
      <c r="AC859" s="16"/>
      <c r="AD859" s="16"/>
      <c r="AE859" s="16"/>
      <c r="AF859" s="16"/>
      <c r="AG859" s="16"/>
      <c r="AH859" s="16"/>
      <c r="AI859" s="16"/>
      <c r="AJ859" s="16"/>
      <c r="AK859" s="16"/>
      <c r="AL859" s="16"/>
      <c r="AM859" s="16"/>
      <c r="AN859" s="16"/>
      <c r="AO859" s="16"/>
      <c r="AP859" s="16"/>
      <c r="AQ859" s="16"/>
      <c r="AR859" s="16"/>
      <c r="AS859" s="16"/>
      <c r="AT859" s="16"/>
      <c r="AU859" s="16"/>
      <c r="AV859" s="16"/>
      <c r="AW859" s="16"/>
      <c r="AX859" s="16"/>
      <c r="AY859" s="16"/>
    </row>
    <row r="860">
      <c r="A860" s="16"/>
      <c r="B860" s="16"/>
      <c r="C860" s="16"/>
      <c r="D860" s="16"/>
      <c r="E860" s="16"/>
      <c r="F860" s="16"/>
      <c r="G860" s="20"/>
      <c r="H860" s="16"/>
      <c r="I860" s="16"/>
      <c r="J860" s="16"/>
      <c r="K860" s="16"/>
      <c r="L860" s="16"/>
      <c r="M860" s="20"/>
      <c r="N860" s="20"/>
      <c r="O860" s="16"/>
      <c r="P860" s="16"/>
      <c r="Q860" s="16"/>
      <c r="R860" s="16"/>
      <c r="S860" s="16"/>
      <c r="T860" s="16"/>
      <c r="U860" s="16"/>
      <c r="V860" s="16"/>
      <c r="W860" s="16"/>
      <c r="X860" s="16"/>
      <c r="Y860" s="16"/>
      <c r="Z860" s="16"/>
      <c r="AA860" s="16"/>
      <c r="AB860" s="16"/>
      <c r="AC860" s="16"/>
      <c r="AD860" s="16"/>
      <c r="AE860" s="16"/>
      <c r="AF860" s="16"/>
      <c r="AG860" s="16"/>
      <c r="AH860" s="16"/>
      <c r="AI860" s="16"/>
      <c r="AJ860" s="16"/>
      <c r="AK860" s="16"/>
      <c r="AL860" s="16"/>
      <c r="AM860" s="16"/>
      <c r="AN860" s="16"/>
      <c r="AO860" s="16"/>
      <c r="AP860" s="16"/>
      <c r="AQ860" s="16"/>
      <c r="AR860" s="16"/>
      <c r="AS860" s="16"/>
      <c r="AT860" s="16"/>
      <c r="AU860" s="16"/>
      <c r="AV860" s="16"/>
      <c r="AW860" s="16"/>
      <c r="AX860" s="16"/>
      <c r="AY860" s="16"/>
    </row>
    <row r="861">
      <c r="A861" s="16"/>
      <c r="B861" s="16"/>
      <c r="C861" s="16"/>
      <c r="D861" s="16"/>
      <c r="E861" s="16"/>
      <c r="F861" s="16"/>
      <c r="G861" s="20"/>
      <c r="H861" s="16"/>
      <c r="I861" s="16"/>
      <c r="J861" s="16"/>
      <c r="K861" s="16"/>
      <c r="L861" s="16"/>
      <c r="M861" s="20"/>
      <c r="N861" s="20"/>
      <c r="O861" s="16"/>
      <c r="P861" s="16"/>
      <c r="Q861" s="16"/>
      <c r="R861" s="16"/>
      <c r="S861" s="16"/>
      <c r="T861" s="16"/>
      <c r="U861" s="16"/>
      <c r="V861" s="16"/>
      <c r="W861" s="16"/>
      <c r="X861" s="16"/>
      <c r="Y861" s="16"/>
      <c r="Z861" s="16"/>
      <c r="AA861" s="16"/>
      <c r="AB861" s="16"/>
      <c r="AC861" s="16"/>
      <c r="AD861" s="16"/>
      <c r="AE861" s="16"/>
      <c r="AF861" s="16"/>
      <c r="AG861" s="16"/>
      <c r="AH861" s="16"/>
      <c r="AI861" s="16"/>
      <c r="AJ861" s="16"/>
      <c r="AK861" s="16"/>
      <c r="AL861" s="16"/>
      <c r="AM861" s="16"/>
      <c r="AN861" s="16"/>
      <c r="AO861" s="16"/>
      <c r="AP861" s="16"/>
      <c r="AQ861" s="16"/>
      <c r="AR861" s="16"/>
      <c r="AS861" s="16"/>
      <c r="AT861" s="16"/>
      <c r="AU861" s="16"/>
      <c r="AV861" s="16"/>
      <c r="AW861" s="16"/>
      <c r="AX861" s="16"/>
      <c r="AY861" s="16"/>
    </row>
    <row r="862">
      <c r="A862" s="16"/>
      <c r="B862" s="16"/>
      <c r="C862" s="16"/>
      <c r="D862" s="16"/>
      <c r="E862" s="16"/>
      <c r="F862" s="16"/>
      <c r="G862" s="20"/>
      <c r="H862" s="16"/>
      <c r="I862" s="16"/>
      <c r="J862" s="16"/>
      <c r="K862" s="16"/>
      <c r="L862" s="16"/>
      <c r="M862" s="20"/>
      <c r="N862" s="20"/>
      <c r="O862" s="16"/>
      <c r="P862" s="16"/>
      <c r="Q862" s="16"/>
      <c r="R862" s="16"/>
      <c r="S862" s="16"/>
      <c r="T862" s="16"/>
      <c r="U862" s="16"/>
      <c r="V862" s="16"/>
      <c r="W862" s="16"/>
      <c r="X862" s="16"/>
      <c r="Y862" s="16"/>
      <c r="Z862" s="16"/>
      <c r="AA862" s="16"/>
      <c r="AB862" s="16"/>
      <c r="AC862" s="16"/>
      <c r="AD862" s="16"/>
      <c r="AE862" s="16"/>
      <c r="AF862" s="16"/>
      <c r="AG862" s="16"/>
      <c r="AH862" s="16"/>
      <c r="AI862" s="16"/>
      <c r="AJ862" s="16"/>
      <c r="AK862" s="16"/>
      <c r="AL862" s="16"/>
      <c r="AM862" s="16"/>
      <c r="AN862" s="16"/>
      <c r="AO862" s="16"/>
      <c r="AP862" s="16"/>
      <c r="AQ862" s="16"/>
      <c r="AR862" s="16"/>
      <c r="AS862" s="16"/>
      <c r="AT862" s="16"/>
      <c r="AU862" s="16"/>
      <c r="AV862" s="16"/>
      <c r="AW862" s="16"/>
      <c r="AX862" s="16"/>
      <c r="AY862" s="16"/>
    </row>
    <row r="863">
      <c r="A863" s="16"/>
      <c r="B863" s="16"/>
      <c r="C863" s="16"/>
      <c r="D863" s="16"/>
      <c r="E863" s="16"/>
      <c r="F863" s="16"/>
      <c r="G863" s="20"/>
      <c r="H863" s="16"/>
      <c r="I863" s="16"/>
      <c r="J863" s="16"/>
      <c r="K863" s="16"/>
      <c r="L863" s="16"/>
      <c r="M863" s="20"/>
      <c r="N863" s="20"/>
      <c r="O863" s="16"/>
      <c r="P863" s="16"/>
      <c r="Q863" s="16"/>
      <c r="R863" s="16"/>
      <c r="S863" s="16"/>
      <c r="T863" s="16"/>
      <c r="U863" s="16"/>
      <c r="V863" s="16"/>
      <c r="W863" s="16"/>
      <c r="X863" s="16"/>
      <c r="Y863" s="16"/>
      <c r="Z863" s="16"/>
      <c r="AA863" s="16"/>
      <c r="AB863" s="16"/>
      <c r="AC863" s="16"/>
      <c r="AD863" s="16"/>
      <c r="AE863" s="16"/>
      <c r="AF863" s="16"/>
      <c r="AG863" s="16"/>
      <c r="AH863" s="16"/>
      <c r="AI863" s="16"/>
      <c r="AJ863" s="16"/>
      <c r="AK863" s="16"/>
      <c r="AL863" s="16"/>
      <c r="AM863" s="16"/>
      <c r="AN863" s="16"/>
      <c r="AO863" s="16"/>
      <c r="AP863" s="16"/>
      <c r="AQ863" s="16"/>
      <c r="AR863" s="16"/>
      <c r="AS863" s="16"/>
      <c r="AT863" s="16"/>
      <c r="AU863" s="16"/>
      <c r="AV863" s="16"/>
      <c r="AW863" s="16"/>
      <c r="AX863" s="16"/>
      <c r="AY863" s="16"/>
    </row>
    <row r="864">
      <c r="A864" s="16"/>
      <c r="B864" s="16"/>
      <c r="C864" s="16"/>
      <c r="D864" s="16"/>
      <c r="E864" s="16"/>
      <c r="F864" s="16"/>
      <c r="G864" s="20"/>
      <c r="H864" s="16"/>
      <c r="I864" s="16"/>
      <c r="J864" s="16"/>
      <c r="K864" s="16"/>
      <c r="L864" s="16"/>
      <c r="M864" s="20"/>
      <c r="N864" s="20"/>
      <c r="O864" s="16"/>
      <c r="P864" s="16"/>
      <c r="Q864" s="16"/>
      <c r="R864" s="16"/>
      <c r="S864" s="16"/>
      <c r="T864" s="16"/>
      <c r="U864" s="16"/>
      <c r="V864" s="16"/>
      <c r="W864" s="16"/>
      <c r="X864" s="16"/>
      <c r="Y864" s="16"/>
      <c r="Z864" s="16"/>
      <c r="AA864" s="16"/>
      <c r="AB864" s="16"/>
      <c r="AC864" s="16"/>
      <c r="AD864" s="16"/>
      <c r="AE864" s="16"/>
      <c r="AF864" s="16"/>
      <c r="AG864" s="16"/>
      <c r="AH864" s="16"/>
      <c r="AI864" s="16"/>
      <c r="AJ864" s="16"/>
      <c r="AK864" s="16"/>
      <c r="AL864" s="16"/>
      <c r="AM864" s="16"/>
      <c r="AN864" s="16"/>
      <c r="AO864" s="16"/>
      <c r="AP864" s="16"/>
      <c r="AQ864" s="16"/>
      <c r="AR864" s="16"/>
      <c r="AS864" s="16"/>
      <c r="AT864" s="16"/>
      <c r="AU864" s="16"/>
      <c r="AV864" s="16"/>
      <c r="AW864" s="16"/>
      <c r="AX864" s="16"/>
      <c r="AY864" s="16"/>
    </row>
    <row r="865">
      <c r="A865" s="16"/>
      <c r="B865" s="16"/>
      <c r="C865" s="16"/>
      <c r="D865" s="16"/>
      <c r="E865" s="16"/>
      <c r="F865" s="16"/>
      <c r="G865" s="20"/>
      <c r="H865" s="16"/>
      <c r="I865" s="16"/>
      <c r="J865" s="16"/>
      <c r="K865" s="16"/>
      <c r="L865" s="16"/>
      <c r="M865" s="20"/>
      <c r="N865" s="20"/>
      <c r="O865" s="16"/>
      <c r="P865" s="16"/>
      <c r="Q865" s="16"/>
      <c r="R865" s="16"/>
      <c r="S865" s="16"/>
      <c r="T865" s="16"/>
      <c r="U865" s="16"/>
      <c r="V865" s="16"/>
      <c r="W865" s="16"/>
      <c r="X865" s="16"/>
      <c r="Y865" s="16"/>
      <c r="Z865" s="16"/>
      <c r="AA865" s="16"/>
      <c r="AB865" s="16"/>
      <c r="AC865" s="16"/>
      <c r="AD865" s="16"/>
      <c r="AE865" s="16"/>
      <c r="AF865" s="16"/>
      <c r="AG865" s="16"/>
      <c r="AH865" s="16"/>
      <c r="AI865" s="16"/>
      <c r="AJ865" s="16"/>
      <c r="AK865" s="16"/>
      <c r="AL865" s="16"/>
      <c r="AM865" s="16"/>
      <c r="AN865" s="16"/>
      <c r="AO865" s="16"/>
      <c r="AP865" s="16"/>
      <c r="AQ865" s="16"/>
      <c r="AR865" s="16"/>
      <c r="AS865" s="16"/>
      <c r="AT865" s="16"/>
      <c r="AU865" s="16"/>
      <c r="AV865" s="16"/>
      <c r="AW865" s="16"/>
      <c r="AX865" s="16"/>
      <c r="AY865" s="16"/>
    </row>
    <row r="866">
      <c r="A866" s="16"/>
      <c r="B866" s="16"/>
      <c r="C866" s="16"/>
      <c r="D866" s="16"/>
      <c r="E866" s="16"/>
      <c r="F866" s="16"/>
      <c r="G866" s="20"/>
      <c r="H866" s="16"/>
      <c r="I866" s="16"/>
      <c r="J866" s="16"/>
      <c r="K866" s="16"/>
      <c r="L866" s="16"/>
      <c r="M866" s="20"/>
      <c r="N866" s="20"/>
      <c r="O866" s="16"/>
      <c r="P866" s="16"/>
      <c r="Q866" s="16"/>
      <c r="R866" s="16"/>
      <c r="S866" s="16"/>
      <c r="T866" s="16"/>
      <c r="U866" s="16"/>
      <c r="V866" s="16"/>
      <c r="W866" s="16"/>
      <c r="X866" s="16"/>
      <c r="Y866" s="16"/>
      <c r="Z866" s="16"/>
      <c r="AA866" s="16"/>
      <c r="AB866" s="16"/>
      <c r="AC866" s="16"/>
      <c r="AD866" s="16"/>
      <c r="AE866" s="16"/>
      <c r="AF866" s="16"/>
      <c r="AG866" s="16"/>
      <c r="AH866" s="16"/>
      <c r="AI866" s="16"/>
      <c r="AJ866" s="16"/>
      <c r="AK866" s="16"/>
      <c r="AL866" s="16"/>
      <c r="AM866" s="16"/>
      <c r="AN866" s="16"/>
      <c r="AO866" s="16"/>
      <c r="AP866" s="16"/>
      <c r="AQ866" s="16"/>
      <c r="AR866" s="16"/>
      <c r="AS866" s="16"/>
      <c r="AT866" s="16"/>
      <c r="AU866" s="16"/>
      <c r="AV866" s="16"/>
      <c r="AW866" s="16"/>
      <c r="AX866" s="16"/>
      <c r="AY866" s="16"/>
    </row>
    <row r="867">
      <c r="A867" s="16"/>
      <c r="B867" s="16"/>
      <c r="C867" s="16"/>
      <c r="D867" s="16"/>
      <c r="E867" s="16"/>
      <c r="F867" s="16"/>
      <c r="G867" s="20"/>
      <c r="H867" s="16"/>
      <c r="I867" s="16"/>
      <c r="J867" s="16"/>
      <c r="K867" s="16"/>
      <c r="L867" s="16"/>
      <c r="M867" s="20"/>
      <c r="N867" s="20"/>
      <c r="O867" s="16"/>
      <c r="P867" s="16"/>
      <c r="Q867" s="16"/>
      <c r="R867" s="16"/>
      <c r="S867" s="16"/>
      <c r="T867" s="16"/>
      <c r="U867" s="16"/>
      <c r="V867" s="16"/>
      <c r="W867" s="16"/>
      <c r="X867" s="16"/>
      <c r="Y867" s="16"/>
      <c r="Z867" s="16"/>
      <c r="AA867" s="16"/>
      <c r="AB867" s="16"/>
      <c r="AC867" s="16"/>
      <c r="AD867" s="16"/>
      <c r="AE867" s="16"/>
      <c r="AF867" s="16"/>
      <c r="AG867" s="16"/>
      <c r="AH867" s="16"/>
      <c r="AI867" s="16"/>
      <c r="AJ867" s="16"/>
      <c r="AK867" s="16"/>
      <c r="AL867" s="16"/>
      <c r="AM867" s="16"/>
      <c r="AN867" s="16"/>
      <c r="AO867" s="16"/>
      <c r="AP867" s="16"/>
      <c r="AQ867" s="16"/>
      <c r="AR867" s="16"/>
      <c r="AS867" s="16"/>
      <c r="AT867" s="16"/>
      <c r="AU867" s="16"/>
      <c r="AV867" s="16"/>
      <c r="AW867" s="16"/>
      <c r="AX867" s="16"/>
      <c r="AY867" s="16"/>
    </row>
    <row r="868">
      <c r="A868" s="16"/>
      <c r="B868" s="16"/>
      <c r="C868" s="16"/>
      <c r="D868" s="16"/>
      <c r="E868" s="16"/>
      <c r="F868" s="16"/>
      <c r="G868" s="20"/>
      <c r="H868" s="16"/>
      <c r="I868" s="16"/>
      <c r="J868" s="16"/>
      <c r="K868" s="16"/>
      <c r="L868" s="16"/>
      <c r="M868" s="20"/>
      <c r="N868" s="20"/>
      <c r="O868" s="16"/>
      <c r="P868" s="16"/>
      <c r="Q868" s="16"/>
      <c r="R868" s="16"/>
      <c r="S868" s="16"/>
      <c r="T868" s="16"/>
      <c r="U868" s="16"/>
      <c r="V868" s="16"/>
      <c r="W868" s="16"/>
      <c r="X868" s="16"/>
      <c r="Y868" s="16"/>
      <c r="Z868" s="16"/>
      <c r="AA868" s="16"/>
      <c r="AB868" s="16"/>
      <c r="AC868" s="16"/>
      <c r="AD868" s="16"/>
      <c r="AE868" s="16"/>
      <c r="AF868" s="16"/>
      <c r="AG868" s="16"/>
      <c r="AH868" s="16"/>
      <c r="AI868" s="16"/>
      <c r="AJ868" s="16"/>
      <c r="AK868" s="16"/>
      <c r="AL868" s="16"/>
      <c r="AM868" s="16"/>
      <c r="AN868" s="16"/>
      <c r="AO868" s="16"/>
      <c r="AP868" s="16"/>
      <c r="AQ868" s="16"/>
      <c r="AR868" s="16"/>
      <c r="AS868" s="16"/>
      <c r="AT868" s="16"/>
      <c r="AU868" s="16"/>
      <c r="AV868" s="16"/>
      <c r="AW868" s="16"/>
      <c r="AX868" s="16"/>
      <c r="AY868" s="16"/>
    </row>
    <row r="869">
      <c r="A869" s="16"/>
      <c r="B869" s="16"/>
      <c r="C869" s="16"/>
      <c r="D869" s="16"/>
      <c r="E869" s="16"/>
      <c r="F869" s="16"/>
      <c r="G869" s="20"/>
      <c r="H869" s="16"/>
      <c r="I869" s="16"/>
      <c r="J869" s="16"/>
      <c r="K869" s="16"/>
      <c r="L869" s="16"/>
      <c r="M869" s="20"/>
      <c r="N869" s="20"/>
      <c r="O869" s="16"/>
      <c r="P869" s="16"/>
      <c r="Q869" s="16"/>
      <c r="R869" s="16"/>
      <c r="S869" s="16"/>
      <c r="T869" s="16"/>
      <c r="U869" s="16"/>
      <c r="V869" s="16"/>
      <c r="W869" s="16"/>
      <c r="X869" s="16"/>
      <c r="Y869" s="16"/>
      <c r="Z869" s="16"/>
      <c r="AA869" s="16"/>
      <c r="AB869" s="16"/>
      <c r="AC869" s="16"/>
      <c r="AD869" s="16"/>
      <c r="AE869" s="16"/>
      <c r="AF869" s="16"/>
      <c r="AG869" s="16"/>
      <c r="AH869" s="16"/>
      <c r="AI869" s="16"/>
      <c r="AJ869" s="16"/>
      <c r="AK869" s="16"/>
      <c r="AL869" s="16"/>
      <c r="AM869" s="16"/>
      <c r="AN869" s="16"/>
      <c r="AO869" s="16"/>
      <c r="AP869" s="16"/>
      <c r="AQ869" s="16"/>
      <c r="AR869" s="16"/>
      <c r="AS869" s="16"/>
      <c r="AT869" s="16"/>
      <c r="AU869" s="16"/>
      <c r="AV869" s="16"/>
      <c r="AW869" s="16"/>
      <c r="AX869" s="16"/>
      <c r="AY869" s="16"/>
    </row>
    <row r="870">
      <c r="A870" s="16"/>
      <c r="B870" s="16"/>
      <c r="C870" s="16"/>
      <c r="D870" s="16"/>
      <c r="E870" s="16"/>
      <c r="F870" s="16"/>
      <c r="G870" s="20"/>
      <c r="H870" s="16"/>
      <c r="I870" s="16"/>
      <c r="J870" s="16"/>
      <c r="K870" s="16"/>
      <c r="L870" s="16"/>
      <c r="M870" s="20"/>
      <c r="N870" s="20"/>
      <c r="O870" s="16"/>
      <c r="P870" s="16"/>
      <c r="Q870" s="16"/>
      <c r="R870" s="16"/>
      <c r="S870" s="16"/>
      <c r="T870" s="16"/>
      <c r="U870" s="16"/>
      <c r="V870" s="16"/>
      <c r="W870" s="16"/>
      <c r="X870" s="16"/>
      <c r="Y870" s="16"/>
      <c r="Z870" s="16"/>
      <c r="AA870" s="16"/>
      <c r="AB870" s="16"/>
      <c r="AC870" s="16"/>
      <c r="AD870" s="16"/>
      <c r="AE870" s="16"/>
      <c r="AF870" s="16"/>
      <c r="AG870" s="16"/>
      <c r="AH870" s="16"/>
      <c r="AI870" s="16"/>
      <c r="AJ870" s="16"/>
      <c r="AK870" s="16"/>
      <c r="AL870" s="16"/>
      <c r="AM870" s="16"/>
      <c r="AN870" s="16"/>
      <c r="AO870" s="16"/>
      <c r="AP870" s="16"/>
      <c r="AQ870" s="16"/>
      <c r="AR870" s="16"/>
      <c r="AS870" s="16"/>
      <c r="AT870" s="16"/>
      <c r="AU870" s="16"/>
      <c r="AV870" s="16"/>
      <c r="AW870" s="16"/>
      <c r="AX870" s="16"/>
      <c r="AY870" s="16"/>
    </row>
    <row r="871">
      <c r="A871" s="16"/>
      <c r="B871" s="16"/>
      <c r="C871" s="16"/>
      <c r="D871" s="16"/>
      <c r="E871" s="16"/>
      <c r="F871" s="16"/>
      <c r="G871" s="20"/>
      <c r="H871" s="16"/>
      <c r="I871" s="16"/>
      <c r="J871" s="16"/>
      <c r="K871" s="16"/>
      <c r="L871" s="16"/>
      <c r="M871" s="20"/>
      <c r="N871" s="20"/>
      <c r="O871" s="16"/>
      <c r="P871" s="16"/>
      <c r="Q871" s="16"/>
      <c r="R871" s="16"/>
      <c r="S871" s="16"/>
      <c r="T871" s="16"/>
      <c r="U871" s="16"/>
      <c r="V871" s="16"/>
      <c r="W871" s="16"/>
      <c r="X871" s="16"/>
      <c r="Y871" s="16"/>
      <c r="Z871" s="16"/>
      <c r="AA871" s="16"/>
      <c r="AB871" s="16"/>
      <c r="AC871" s="16"/>
      <c r="AD871" s="16"/>
      <c r="AE871" s="16"/>
      <c r="AF871" s="16"/>
      <c r="AG871" s="16"/>
      <c r="AH871" s="16"/>
      <c r="AI871" s="16"/>
      <c r="AJ871" s="16"/>
      <c r="AK871" s="16"/>
      <c r="AL871" s="16"/>
      <c r="AM871" s="16"/>
      <c r="AN871" s="16"/>
      <c r="AO871" s="16"/>
      <c r="AP871" s="16"/>
      <c r="AQ871" s="16"/>
      <c r="AR871" s="16"/>
      <c r="AS871" s="16"/>
      <c r="AT871" s="16"/>
      <c r="AU871" s="16"/>
      <c r="AV871" s="16"/>
      <c r="AW871" s="16"/>
      <c r="AX871" s="16"/>
      <c r="AY871" s="16"/>
    </row>
    <row r="872">
      <c r="A872" s="16"/>
      <c r="B872" s="16"/>
      <c r="C872" s="16"/>
      <c r="D872" s="16"/>
      <c r="E872" s="16"/>
      <c r="F872" s="16"/>
      <c r="G872" s="20"/>
      <c r="H872" s="16"/>
      <c r="I872" s="16"/>
      <c r="J872" s="16"/>
      <c r="K872" s="16"/>
      <c r="L872" s="16"/>
      <c r="M872" s="20"/>
      <c r="N872" s="20"/>
      <c r="O872" s="16"/>
      <c r="P872" s="16"/>
      <c r="Q872" s="16"/>
      <c r="R872" s="16"/>
      <c r="S872" s="16"/>
      <c r="T872" s="16"/>
      <c r="U872" s="16"/>
      <c r="V872" s="16"/>
      <c r="W872" s="16"/>
      <c r="X872" s="16"/>
      <c r="Y872" s="16"/>
      <c r="Z872" s="16"/>
      <c r="AA872" s="16"/>
      <c r="AB872" s="16"/>
      <c r="AC872" s="16"/>
      <c r="AD872" s="16"/>
      <c r="AE872" s="16"/>
      <c r="AF872" s="16"/>
      <c r="AG872" s="16"/>
      <c r="AH872" s="16"/>
      <c r="AI872" s="16"/>
      <c r="AJ872" s="16"/>
      <c r="AK872" s="16"/>
      <c r="AL872" s="16"/>
      <c r="AM872" s="16"/>
      <c r="AN872" s="16"/>
      <c r="AO872" s="16"/>
      <c r="AP872" s="16"/>
      <c r="AQ872" s="16"/>
      <c r="AR872" s="16"/>
      <c r="AS872" s="16"/>
      <c r="AT872" s="16"/>
      <c r="AU872" s="16"/>
      <c r="AV872" s="16"/>
      <c r="AW872" s="16"/>
      <c r="AX872" s="16"/>
      <c r="AY872" s="16"/>
    </row>
    <row r="873">
      <c r="A873" s="16"/>
      <c r="B873" s="16"/>
      <c r="C873" s="16"/>
      <c r="D873" s="16"/>
      <c r="E873" s="16"/>
      <c r="F873" s="16"/>
      <c r="G873" s="20"/>
      <c r="H873" s="16"/>
      <c r="I873" s="16"/>
      <c r="J873" s="16"/>
      <c r="K873" s="16"/>
      <c r="L873" s="16"/>
      <c r="M873" s="20"/>
      <c r="N873" s="20"/>
      <c r="O873" s="16"/>
      <c r="P873" s="16"/>
      <c r="Q873" s="16"/>
      <c r="R873" s="16"/>
      <c r="S873" s="16"/>
      <c r="T873" s="16"/>
      <c r="U873" s="16"/>
      <c r="V873" s="16"/>
      <c r="W873" s="16"/>
      <c r="X873" s="16"/>
      <c r="Y873" s="16"/>
      <c r="Z873" s="16"/>
      <c r="AA873" s="16"/>
      <c r="AB873" s="16"/>
      <c r="AC873" s="16"/>
      <c r="AD873" s="16"/>
      <c r="AE873" s="16"/>
      <c r="AF873" s="16"/>
      <c r="AG873" s="16"/>
      <c r="AH873" s="16"/>
      <c r="AI873" s="16"/>
      <c r="AJ873" s="16"/>
      <c r="AK873" s="16"/>
      <c r="AL873" s="16"/>
      <c r="AM873" s="16"/>
      <c r="AN873" s="16"/>
      <c r="AO873" s="16"/>
      <c r="AP873" s="16"/>
      <c r="AQ873" s="16"/>
      <c r="AR873" s="16"/>
      <c r="AS873" s="16"/>
      <c r="AT873" s="16"/>
      <c r="AU873" s="16"/>
      <c r="AV873" s="16"/>
      <c r="AW873" s="16"/>
      <c r="AX873" s="16"/>
      <c r="AY873" s="16"/>
    </row>
    <row r="874">
      <c r="A874" s="16"/>
      <c r="B874" s="16"/>
      <c r="C874" s="16"/>
      <c r="D874" s="16"/>
      <c r="E874" s="16"/>
      <c r="F874" s="16"/>
      <c r="G874" s="20"/>
      <c r="H874" s="16"/>
      <c r="I874" s="16"/>
      <c r="J874" s="16"/>
      <c r="K874" s="16"/>
      <c r="L874" s="16"/>
      <c r="M874" s="20"/>
      <c r="N874" s="20"/>
      <c r="O874" s="16"/>
      <c r="P874" s="16"/>
      <c r="Q874" s="16"/>
      <c r="R874" s="16"/>
      <c r="S874" s="16"/>
      <c r="T874" s="16"/>
      <c r="U874" s="16"/>
      <c r="V874" s="16"/>
      <c r="W874" s="16"/>
      <c r="X874" s="16"/>
      <c r="Y874" s="16"/>
      <c r="Z874" s="16"/>
      <c r="AA874" s="16"/>
      <c r="AB874" s="16"/>
      <c r="AC874" s="16"/>
      <c r="AD874" s="16"/>
      <c r="AE874" s="16"/>
      <c r="AF874" s="16"/>
      <c r="AG874" s="16"/>
      <c r="AH874" s="16"/>
      <c r="AI874" s="16"/>
      <c r="AJ874" s="16"/>
      <c r="AK874" s="16"/>
      <c r="AL874" s="16"/>
      <c r="AM874" s="16"/>
      <c r="AN874" s="16"/>
      <c r="AO874" s="16"/>
      <c r="AP874" s="16"/>
      <c r="AQ874" s="16"/>
      <c r="AR874" s="16"/>
      <c r="AS874" s="16"/>
      <c r="AT874" s="16"/>
      <c r="AU874" s="16"/>
      <c r="AV874" s="16"/>
      <c r="AW874" s="16"/>
      <c r="AX874" s="16"/>
      <c r="AY874" s="16"/>
    </row>
    <row r="875">
      <c r="A875" s="16"/>
      <c r="B875" s="16"/>
      <c r="C875" s="16"/>
      <c r="D875" s="16"/>
      <c r="E875" s="16"/>
      <c r="F875" s="16"/>
      <c r="G875" s="20"/>
      <c r="H875" s="16"/>
      <c r="I875" s="16"/>
      <c r="J875" s="16"/>
      <c r="K875" s="16"/>
      <c r="L875" s="16"/>
      <c r="M875" s="20"/>
      <c r="N875" s="20"/>
      <c r="O875" s="16"/>
      <c r="P875" s="16"/>
      <c r="Q875" s="16"/>
      <c r="R875" s="16"/>
      <c r="S875" s="16"/>
      <c r="T875" s="16"/>
      <c r="U875" s="16"/>
      <c r="V875" s="16"/>
      <c r="W875" s="16"/>
      <c r="X875" s="16"/>
      <c r="Y875" s="16"/>
      <c r="Z875" s="16"/>
      <c r="AA875" s="16"/>
      <c r="AB875" s="16"/>
      <c r="AC875" s="16"/>
      <c r="AD875" s="16"/>
      <c r="AE875" s="16"/>
      <c r="AF875" s="16"/>
      <c r="AG875" s="16"/>
      <c r="AH875" s="16"/>
      <c r="AI875" s="16"/>
      <c r="AJ875" s="16"/>
      <c r="AK875" s="16"/>
      <c r="AL875" s="16"/>
      <c r="AM875" s="16"/>
      <c r="AN875" s="16"/>
      <c r="AO875" s="16"/>
      <c r="AP875" s="16"/>
      <c r="AQ875" s="16"/>
      <c r="AR875" s="16"/>
      <c r="AS875" s="16"/>
      <c r="AT875" s="16"/>
      <c r="AU875" s="16"/>
      <c r="AV875" s="16"/>
      <c r="AW875" s="16"/>
      <c r="AX875" s="16"/>
      <c r="AY875" s="16"/>
    </row>
    <row r="876">
      <c r="A876" s="16"/>
      <c r="B876" s="16"/>
      <c r="C876" s="16"/>
      <c r="D876" s="16"/>
      <c r="E876" s="16"/>
      <c r="F876" s="16"/>
      <c r="G876" s="20"/>
      <c r="H876" s="16"/>
      <c r="I876" s="16"/>
      <c r="J876" s="16"/>
      <c r="K876" s="16"/>
      <c r="L876" s="16"/>
      <c r="M876" s="20"/>
      <c r="N876" s="20"/>
      <c r="O876" s="16"/>
      <c r="P876" s="16"/>
      <c r="Q876" s="16"/>
      <c r="R876" s="16"/>
      <c r="S876" s="16"/>
      <c r="T876" s="16"/>
      <c r="U876" s="16"/>
      <c r="V876" s="16"/>
      <c r="W876" s="16"/>
      <c r="X876" s="16"/>
      <c r="Y876" s="16"/>
      <c r="Z876" s="16"/>
      <c r="AA876" s="16"/>
      <c r="AB876" s="16"/>
      <c r="AC876" s="16"/>
      <c r="AD876" s="16"/>
      <c r="AE876" s="16"/>
      <c r="AF876" s="16"/>
      <c r="AG876" s="16"/>
      <c r="AH876" s="16"/>
      <c r="AI876" s="16"/>
      <c r="AJ876" s="16"/>
      <c r="AK876" s="16"/>
      <c r="AL876" s="16"/>
      <c r="AM876" s="16"/>
      <c r="AN876" s="16"/>
      <c r="AO876" s="16"/>
      <c r="AP876" s="16"/>
      <c r="AQ876" s="16"/>
      <c r="AR876" s="16"/>
      <c r="AS876" s="16"/>
      <c r="AT876" s="16"/>
      <c r="AU876" s="16"/>
      <c r="AV876" s="16"/>
      <c r="AW876" s="16"/>
      <c r="AX876" s="16"/>
      <c r="AY876" s="16"/>
    </row>
    <row r="877">
      <c r="A877" s="16"/>
      <c r="B877" s="16"/>
      <c r="C877" s="16"/>
      <c r="D877" s="16"/>
      <c r="E877" s="16"/>
      <c r="F877" s="16"/>
      <c r="G877" s="20"/>
      <c r="H877" s="16"/>
      <c r="I877" s="16"/>
      <c r="J877" s="16"/>
      <c r="K877" s="16"/>
      <c r="L877" s="16"/>
      <c r="M877" s="20"/>
      <c r="N877" s="20"/>
      <c r="O877" s="16"/>
      <c r="P877" s="16"/>
      <c r="Q877" s="16"/>
      <c r="R877" s="16"/>
      <c r="S877" s="16"/>
      <c r="T877" s="16"/>
      <c r="U877" s="16"/>
      <c r="V877" s="16"/>
      <c r="W877" s="16"/>
      <c r="X877" s="16"/>
      <c r="Y877" s="16"/>
      <c r="Z877" s="16"/>
      <c r="AA877" s="16"/>
      <c r="AB877" s="16"/>
      <c r="AC877" s="16"/>
      <c r="AD877" s="16"/>
      <c r="AE877" s="16"/>
      <c r="AF877" s="16"/>
      <c r="AG877" s="16"/>
      <c r="AH877" s="16"/>
      <c r="AI877" s="16"/>
      <c r="AJ877" s="16"/>
      <c r="AK877" s="16"/>
      <c r="AL877" s="16"/>
      <c r="AM877" s="16"/>
      <c r="AN877" s="16"/>
      <c r="AO877" s="16"/>
      <c r="AP877" s="16"/>
      <c r="AQ877" s="16"/>
      <c r="AR877" s="16"/>
      <c r="AS877" s="16"/>
      <c r="AT877" s="16"/>
      <c r="AU877" s="16"/>
      <c r="AV877" s="16"/>
      <c r="AW877" s="16"/>
      <c r="AX877" s="16"/>
      <c r="AY877" s="16"/>
    </row>
    <row r="878">
      <c r="A878" s="16"/>
      <c r="B878" s="16"/>
      <c r="C878" s="16"/>
      <c r="D878" s="16"/>
      <c r="E878" s="16"/>
      <c r="F878" s="16"/>
      <c r="G878" s="20"/>
      <c r="H878" s="16"/>
      <c r="I878" s="16"/>
      <c r="J878" s="16"/>
      <c r="K878" s="16"/>
      <c r="L878" s="16"/>
      <c r="M878" s="20"/>
      <c r="N878" s="20"/>
      <c r="O878" s="16"/>
      <c r="P878" s="16"/>
      <c r="Q878" s="16"/>
      <c r="R878" s="16"/>
      <c r="S878" s="16"/>
      <c r="T878" s="16"/>
      <c r="U878" s="16"/>
      <c r="V878" s="16"/>
      <c r="W878" s="16"/>
      <c r="X878" s="16"/>
      <c r="Y878" s="16"/>
      <c r="Z878" s="16"/>
      <c r="AA878" s="16"/>
      <c r="AB878" s="16"/>
      <c r="AC878" s="16"/>
      <c r="AD878" s="16"/>
      <c r="AE878" s="16"/>
      <c r="AF878" s="16"/>
      <c r="AG878" s="16"/>
      <c r="AH878" s="16"/>
      <c r="AI878" s="16"/>
      <c r="AJ878" s="16"/>
      <c r="AK878" s="16"/>
      <c r="AL878" s="16"/>
      <c r="AM878" s="16"/>
      <c r="AN878" s="16"/>
      <c r="AO878" s="16"/>
      <c r="AP878" s="16"/>
      <c r="AQ878" s="16"/>
      <c r="AR878" s="16"/>
      <c r="AS878" s="16"/>
      <c r="AT878" s="16"/>
      <c r="AU878" s="16"/>
      <c r="AV878" s="16"/>
      <c r="AW878" s="16"/>
      <c r="AX878" s="16"/>
      <c r="AY878" s="16"/>
    </row>
    <row r="879">
      <c r="A879" s="16"/>
      <c r="B879" s="16"/>
      <c r="C879" s="16"/>
      <c r="D879" s="16"/>
      <c r="E879" s="16"/>
      <c r="F879" s="16"/>
      <c r="G879" s="20"/>
      <c r="H879" s="16"/>
      <c r="I879" s="16"/>
      <c r="J879" s="16"/>
      <c r="K879" s="16"/>
      <c r="L879" s="16"/>
      <c r="M879" s="20"/>
      <c r="N879" s="20"/>
      <c r="O879" s="16"/>
      <c r="P879" s="16"/>
      <c r="Q879" s="16"/>
      <c r="R879" s="16"/>
      <c r="S879" s="16"/>
      <c r="T879" s="16"/>
      <c r="U879" s="16"/>
      <c r="V879" s="16"/>
      <c r="W879" s="16"/>
      <c r="X879" s="16"/>
      <c r="Y879" s="16"/>
      <c r="Z879" s="16"/>
      <c r="AA879" s="16"/>
      <c r="AB879" s="16"/>
      <c r="AC879" s="16"/>
      <c r="AD879" s="16"/>
      <c r="AE879" s="16"/>
      <c r="AF879" s="16"/>
      <c r="AG879" s="16"/>
      <c r="AH879" s="16"/>
      <c r="AI879" s="16"/>
      <c r="AJ879" s="16"/>
      <c r="AK879" s="16"/>
      <c r="AL879" s="16"/>
      <c r="AM879" s="16"/>
      <c r="AN879" s="16"/>
      <c r="AO879" s="16"/>
      <c r="AP879" s="16"/>
      <c r="AQ879" s="16"/>
      <c r="AR879" s="16"/>
      <c r="AS879" s="16"/>
      <c r="AT879" s="16"/>
      <c r="AU879" s="16"/>
      <c r="AV879" s="16"/>
      <c r="AW879" s="16"/>
      <c r="AX879" s="16"/>
      <c r="AY879" s="16"/>
    </row>
    <row r="880">
      <c r="A880" s="16"/>
      <c r="B880" s="16"/>
      <c r="C880" s="16"/>
      <c r="D880" s="16"/>
      <c r="E880" s="16"/>
      <c r="F880" s="16"/>
      <c r="G880" s="20"/>
      <c r="H880" s="16"/>
      <c r="I880" s="16"/>
      <c r="J880" s="16"/>
      <c r="K880" s="16"/>
      <c r="L880" s="16"/>
      <c r="M880" s="20"/>
      <c r="N880" s="20"/>
      <c r="O880" s="16"/>
      <c r="P880" s="16"/>
      <c r="Q880" s="16"/>
      <c r="R880" s="16"/>
      <c r="S880" s="16"/>
      <c r="T880" s="16"/>
      <c r="U880" s="16"/>
      <c r="V880" s="16"/>
      <c r="W880" s="16"/>
      <c r="X880" s="16"/>
      <c r="Y880" s="16"/>
      <c r="Z880" s="16"/>
      <c r="AA880" s="16"/>
      <c r="AB880" s="16"/>
      <c r="AC880" s="16"/>
      <c r="AD880" s="16"/>
      <c r="AE880" s="16"/>
      <c r="AF880" s="16"/>
      <c r="AG880" s="16"/>
      <c r="AH880" s="16"/>
      <c r="AI880" s="16"/>
      <c r="AJ880" s="16"/>
      <c r="AK880" s="16"/>
      <c r="AL880" s="16"/>
      <c r="AM880" s="16"/>
      <c r="AN880" s="16"/>
      <c r="AO880" s="16"/>
      <c r="AP880" s="16"/>
      <c r="AQ880" s="16"/>
      <c r="AR880" s="16"/>
      <c r="AS880" s="16"/>
      <c r="AT880" s="16"/>
      <c r="AU880" s="16"/>
      <c r="AV880" s="16"/>
      <c r="AW880" s="16"/>
      <c r="AX880" s="16"/>
      <c r="AY880" s="16"/>
    </row>
    <row r="881">
      <c r="A881" s="16"/>
      <c r="B881" s="16"/>
      <c r="C881" s="16"/>
      <c r="D881" s="16"/>
      <c r="E881" s="16"/>
      <c r="F881" s="16"/>
      <c r="G881" s="20"/>
      <c r="H881" s="16"/>
      <c r="I881" s="16"/>
      <c r="J881" s="16"/>
      <c r="K881" s="16"/>
      <c r="L881" s="16"/>
      <c r="M881" s="20"/>
      <c r="N881" s="20"/>
      <c r="O881" s="16"/>
      <c r="P881" s="16"/>
      <c r="Q881" s="16"/>
      <c r="R881" s="16"/>
      <c r="S881" s="16"/>
      <c r="T881" s="16"/>
      <c r="U881" s="16"/>
      <c r="V881" s="16"/>
      <c r="W881" s="16"/>
      <c r="X881" s="16"/>
      <c r="Y881" s="16"/>
      <c r="Z881" s="16"/>
      <c r="AA881" s="16"/>
      <c r="AB881" s="16"/>
      <c r="AC881" s="16"/>
      <c r="AD881" s="16"/>
      <c r="AE881" s="16"/>
      <c r="AF881" s="16"/>
      <c r="AG881" s="16"/>
      <c r="AH881" s="16"/>
      <c r="AI881" s="16"/>
      <c r="AJ881" s="16"/>
      <c r="AK881" s="16"/>
      <c r="AL881" s="16"/>
      <c r="AM881" s="16"/>
      <c r="AN881" s="16"/>
      <c r="AO881" s="16"/>
      <c r="AP881" s="16"/>
      <c r="AQ881" s="16"/>
      <c r="AR881" s="16"/>
      <c r="AS881" s="16"/>
      <c r="AT881" s="16"/>
      <c r="AU881" s="16"/>
      <c r="AV881" s="16"/>
      <c r="AW881" s="16"/>
      <c r="AX881" s="16"/>
      <c r="AY881" s="16"/>
    </row>
    <row r="882">
      <c r="A882" s="16"/>
      <c r="B882" s="16"/>
      <c r="C882" s="16"/>
      <c r="D882" s="16"/>
      <c r="E882" s="16"/>
      <c r="F882" s="16"/>
      <c r="G882" s="20"/>
      <c r="H882" s="16"/>
      <c r="I882" s="16"/>
      <c r="J882" s="16"/>
      <c r="K882" s="16"/>
      <c r="L882" s="16"/>
      <c r="M882" s="20"/>
      <c r="N882" s="20"/>
      <c r="O882" s="16"/>
      <c r="P882" s="16"/>
      <c r="Q882" s="16"/>
      <c r="R882" s="16"/>
      <c r="S882" s="16"/>
      <c r="T882" s="16"/>
      <c r="U882" s="16"/>
      <c r="V882" s="16"/>
      <c r="W882" s="16"/>
      <c r="X882" s="16"/>
      <c r="Y882" s="16"/>
      <c r="Z882" s="16"/>
      <c r="AA882" s="16"/>
      <c r="AB882" s="16"/>
      <c r="AC882" s="16"/>
      <c r="AD882" s="16"/>
      <c r="AE882" s="16"/>
      <c r="AF882" s="16"/>
      <c r="AG882" s="16"/>
      <c r="AH882" s="16"/>
      <c r="AI882" s="16"/>
      <c r="AJ882" s="16"/>
      <c r="AK882" s="16"/>
      <c r="AL882" s="16"/>
      <c r="AM882" s="16"/>
      <c r="AN882" s="16"/>
      <c r="AO882" s="16"/>
      <c r="AP882" s="16"/>
      <c r="AQ882" s="16"/>
      <c r="AR882" s="16"/>
      <c r="AS882" s="16"/>
      <c r="AT882" s="16"/>
      <c r="AU882" s="16"/>
      <c r="AV882" s="16"/>
      <c r="AW882" s="16"/>
      <c r="AX882" s="16"/>
      <c r="AY882" s="16"/>
    </row>
    <row r="883">
      <c r="A883" s="16"/>
      <c r="B883" s="16"/>
      <c r="C883" s="16"/>
      <c r="D883" s="16"/>
      <c r="E883" s="16"/>
      <c r="F883" s="16"/>
      <c r="G883" s="20"/>
      <c r="H883" s="16"/>
      <c r="I883" s="16"/>
      <c r="J883" s="16"/>
      <c r="K883" s="16"/>
      <c r="L883" s="16"/>
      <c r="M883" s="20"/>
      <c r="N883" s="20"/>
      <c r="O883" s="16"/>
      <c r="P883" s="16"/>
      <c r="Q883" s="16"/>
      <c r="R883" s="16"/>
      <c r="S883" s="16"/>
      <c r="T883" s="16"/>
      <c r="U883" s="16"/>
      <c r="V883" s="16"/>
      <c r="W883" s="16"/>
      <c r="X883" s="16"/>
      <c r="Y883" s="16"/>
      <c r="Z883" s="16"/>
      <c r="AA883" s="16"/>
      <c r="AB883" s="16"/>
      <c r="AC883" s="16"/>
      <c r="AD883" s="16"/>
      <c r="AE883" s="16"/>
      <c r="AF883" s="16"/>
      <c r="AG883" s="16"/>
      <c r="AH883" s="16"/>
      <c r="AI883" s="16"/>
      <c r="AJ883" s="16"/>
      <c r="AK883" s="16"/>
      <c r="AL883" s="16"/>
      <c r="AM883" s="16"/>
      <c r="AN883" s="16"/>
      <c r="AO883" s="16"/>
      <c r="AP883" s="16"/>
      <c r="AQ883" s="16"/>
      <c r="AR883" s="16"/>
      <c r="AS883" s="16"/>
      <c r="AT883" s="16"/>
      <c r="AU883" s="16"/>
      <c r="AV883" s="16"/>
      <c r="AW883" s="16"/>
      <c r="AX883" s="16"/>
      <c r="AY883" s="16"/>
    </row>
    <row r="884">
      <c r="A884" s="16"/>
      <c r="B884" s="16"/>
      <c r="C884" s="16"/>
      <c r="D884" s="16"/>
      <c r="E884" s="16"/>
      <c r="F884" s="16"/>
      <c r="G884" s="20"/>
      <c r="H884" s="16"/>
      <c r="I884" s="16"/>
      <c r="J884" s="16"/>
      <c r="K884" s="16"/>
      <c r="L884" s="16"/>
      <c r="M884" s="20"/>
      <c r="N884" s="20"/>
      <c r="O884" s="16"/>
      <c r="P884" s="16"/>
      <c r="Q884" s="16"/>
      <c r="R884" s="16"/>
      <c r="S884" s="16"/>
      <c r="T884" s="16"/>
      <c r="U884" s="16"/>
      <c r="V884" s="16"/>
      <c r="W884" s="16"/>
      <c r="X884" s="16"/>
      <c r="Y884" s="16"/>
      <c r="Z884" s="16"/>
      <c r="AA884" s="16"/>
      <c r="AB884" s="16"/>
      <c r="AC884" s="16"/>
      <c r="AD884" s="16"/>
      <c r="AE884" s="16"/>
      <c r="AF884" s="16"/>
      <c r="AG884" s="16"/>
      <c r="AH884" s="16"/>
      <c r="AI884" s="16"/>
      <c r="AJ884" s="16"/>
      <c r="AK884" s="16"/>
      <c r="AL884" s="16"/>
      <c r="AM884" s="16"/>
      <c r="AN884" s="16"/>
      <c r="AO884" s="16"/>
      <c r="AP884" s="16"/>
      <c r="AQ884" s="16"/>
      <c r="AR884" s="16"/>
      <c r="AS884" s="16"/>
      <c r="AT884" s="16"/>
      <c r="AU884" s="16"/>
      <c r="AV884" s="16"/>
      <c r="AW884" s="16"/>
      <c r="AX884" s="16"/>
      <c r="AY884" s="16"/>
    </row>
    <row r="885">
      <c r="A885" s="16"/>
      <c r="B885" s="16"/>
      <c r="C885" s="16"/>
      <c r="D885" s="16"/>
      <c r="E885" s="16"/>
      <c r="F885" s="16"/>
      <c r="G885" s="20"/>
      <c r="H885" s="16"/>
      <c r="I885" s="16"/>
      <c r="J885" s="16"/>
      <c r="K885" s="16"/>
      <c r="L885" s="16"/>
      <c r="M885" s="20"/>
      <c r="N885" s="20"/>
      <c r="O885" s="16"/>
      <c r="P885" s="16"/>
      <c r="Q885" s="16"/>
      <c r="R885" s="16"/>
      <c r="S885" s="16"/>
      <c r="T885" s="16"/>
      <c r="U885" s="16"/>
      <c r="V885" s="16"/>
      <c r="W885" s="16"/>
      <c r="X885" s="16"/>
      <c r="Y885" s="16"/>
      <c r="Z885" s="16"/>
      <c r="AA885" s="16"/>
      <c r="AB885" s="16"/>
      <c r="AC885" s="16"/>
      <c r="AD885" s="16"/>
      <c r="AE885" s="16"/>
      <c r="AF885" s="16"/>
      <c r="AG885" s="16"/>
      <c r="AH885" s="16"/>
      <c r="AI885" s="16"/>
      <c r="AJ885" s="16"/>
      <c r="AK885" s="16"/>
      <c r="AL885" s="16"/>
      <c r="AM885" s="16"/>
      <c r="AN885" s="16"/>
      <c r="AO885" s="16"/>
      <c r="AP885" s="16"/>
      <c r="AQ885" s="16"/>
      <c r="AR885" s="16"/>
      <c r="AS885" s="16"/>
      <c r="AT885" s="16"/>
      <c r="AU885" s="16"/>
      <c r="AV885" s="16"/>
      <c r="AW885" s="16"/>
      <c r="AX885" s="16"/>
      <c r="AY885" s="16"/>
    </row>
    <row r="886">
      <c r="A886" s="16"/>
      <c r="B886" s="16"/>
      <c r="C886" s="16"/>
      <c r="D886" s="16"/>
      <c r="E886" s="16"/>
      <c r="F886" s="16"/>
      <c r="G886" s="20"/>
      <c r="H886" s="16"/>
      <c r="I886" s="16"/>
      <c r="J886" s="16"/>
      <c r="K886" s="16"/>
      <c r="L886" s="16"/>
      <c r="M886" s="20"/>
      <c r="N886" s="20"/>
      <c r="O886" s="16"/>
      <c r="P886" s="16"/>
      <c r="Q886" s="16"/>
      <c r="R886" s="16"/>
      <c r="S886" s="16"/>
      <c r="T886" s="16"/>
      <c r="U886" s="16"/>
      <c r="V886" s="16"/>
      <c r="W886" s="16"/>
      <c r="X886" s="16"/>
      <c r="Y886" s="16"/>
      <c r="Z886" s="16"/>
      <c r="AA886" s="16"/>
      <c r="AB886" s="16"/>
      <c r="AC886" s="16"/>
      <c r="AD886" s="16"/>
      <c r="AE886" s="16"/>
      <c r="AF886" s="16"/>
      <c r="AG886" s="16"/>
      <c r="AH886" s="16"/>
      <c r="AI886" s="16"/>
      <c r="AJ886" s="16"/>
      <c r="AK886" s="16"/>
      <c r="AL886" s="16"/>
      <c r="AM886" s="16"/>
      <c r="AN886" s="16"/>
      <c r="AO886" s="16"/>
      <c r="AP886" s="16"/>
      <c r="AQ886" s="16"/>
      <c r="AR886" s="16"/>
      <c r="AS886" s="16"/>
      <c r="AT886" s="16"/>
      <c r="AU886" s="16"/>
      <c r="AV886" s="16"/>
      <c r="AW886" s="16"/>
      <c r="AX886" s="16"/>
      <c r="AY886" s="16"/>
    </row>
    <row r="887">
      <c r="A887" s="16"/>
      <c r="B887" s="16"/>
      <c r="C887" s="16"/>
      <c r="D887" s="16"/>
      <c r="E887" s="16"/>
      <c r="F887" s="16"/>
      <c r="G887" s="20"/>
      <c r="H887" s="16"/>
      <c r="I887" s="16"/>
      <c r="J887" s="16"/>
      <c r="K887" s="16"/>
      <c r="L887" s="16"/>
      <c r="M887" s="20"/>
      <c r="N887" s="20"/>
      <c r="O887" s="16"/>
      <c r="P887" s="16"/>
      <c r="Q887" s="16"/>
      <c r="R887" s="16"/>
      <c r="S887" s="16"/>
      <c r="T887" s="16"/>
      <c r="U887" s="16"/>
      <c r="V887" s="16"/>
      <c r="W887" s="16"/>
      <c r="X887" s="16"/>
      <c r="Y887" s="16"/>
      <c r="Z887" s="16"/>
      <c r="AA887" s="16"/>
      <c r="AB887" s="16"/>
      <c r="AC887" s="16"/>
      <c r="AD887" s="16"/>
      <c r="AE887" s="16"/>
      <c r="AF887" s="16"/>
      <c r="AG887" s="16"/>
      <c r="AH887" s="16"/>
      <c r="AI887" s="16"/>
      <c r="AJ887" s="16"/>
      <c r="AK887" s="16"/>
      <c r="AL887" s="16"/>
      <c r="AM887" s="16"/>
      <c r="AN887" s="16"/>
      <c r="AO887" s="16"/>
      <c r="AP887" s="16"/>
      <c r="AQ887" s="16"/>
      <c r="AR887" s="16"/>
      <c r="AS887" s="16"/>
      <c r="AT887" s="16"/>
      <c r="AU887" s="16"/>
      <c r="AV887" s="16"/>
      <c r="AW887" s="16"/>
      <c r="AX887" s="16"/>
      <c r="AY887" s="16"/>
    </row>
    <row r="888">
      <c r="A888" s="16"/>
      <c r="B888" s="16"/>
      <c r="C888" s="16"/>
      <c r="D888" s="16"/>
      <c r="E888" s="16"/>
      <c r="F888" s="16"/>
      <c r="G888" s="20"/>
      <c r="H888" s="16"/>
      <c r="I888" s="16"/>
      <c r="J888" s="16"/>
      <c r="K888" s="16"/>
      <c r="L888" s="16"/>
      <c r="M888" s="20"/>
      <c r="N888" s="20"/>
      <c r="O888" s="16"/>
      <c r="P888" s="16"/>
      <c r="Q888" s="16"/>
      <c r="R888" s="16"/>
      <c r="S888" s="16"/>
      <c r="T888" s="16"/>
      <c r="U888" s="16"/>
      <c r="V888" s="16"/>
      <c r="W888" s="16"/>
      <c r="X888" s="16"/>
      <c r="Y888" s="16"/>
      <c r="Z888" s="16"/>
      <c r="AA888" s="16"/>
      <c r="AB888" s="16"/>
      <c r="AC888" s="16"/>
      <c r="AD888" s="16"/>
      <c r="AE888" s="16"/>
      <c r="AF888" s="16"/>
      <c r="AG888" s="16"/>
      <c r="AH888" s="16"/>
      <c r="AI888" s="16"/>
      <c r="AJ888" s="16"/>
      <c r="AK888" s="16"/>
      <c r="AL888" s="16"/>
      <c r="AM888" s="16"/>
      <c r="AN888" s="16"/>
      <c r="AO888" s="16"/>
      <c r="AP888" s="16"/>
      <c r="AQ888" s="16"/>
      <c r="AR888" s="16"/>
      <c r="AS888" s="16"/>
      <c r="AT888" s="16"/>
      <c r="AU888" s="16"/>
      <c r="AV888" s="16"/>
      <c r="AW888" s="16"/>
      <c r="AX888" s="16"/>
      <c r="AY888" s="16"/>
    </row>
    <row r="889">
      <c r="A889" s="16"/>
      <c r="B889" s="16"/>
      <c r="C889" s="16"/>
      <c r="D889" s="16"/>
      <c r="E889" s="16"/>
      <c r="F889" s="16"/>
      <c r="G889" s="20"/>
      <c r="H889" s="16"/>
      <c r="I889" s="16"/>
      <c r="J889" s="16"/>
      <c r="K889" s="16"/>
      <c r="L889" s="16"/>
      <c r="M889" s="20"/>
      <c r="N889" s="20"/>
      <c r="O889" s="16"/>
      <c r="P889" s="16"/>
      <c r="Q889" s="16"/>
      <c r="R889" s="16"/>
      <c r="S889" s="16"/>
      <c r="T889" s="16"/>
      <c r="U889" s="16"/>
      <c r="V889" s="16"/>
      <c r="W889" s="16"/>
      <c r="X889" s="16"/>
      <c r="Y889" s="16"/>
      <c r="Z889" s="16"/>
      <c r="AA889" s="16"/>
      <c r="AB889" s="16"/>
      <c r="AC889" s="16"/>
      <c r="AD889" s="16"/>
      <c r="AE889" s="16"/>
      <c r="AF889" s="16"/>
      <c r="AG889" s="16"/>
      <c r="AH889" s="16"/>
      <c r="AI889" s="16"/>
      <c r="AJ889" s="16"/>
      <c r="AK889" s="16"/>
      <c r="AL889" s="16"/>
      <c r="AM889" s="16"/>
      <c r="AN889" s="16"/>
      <c r="AO889" s="16"/>
      <c r="AP889" s="16"/>
      <c r="AQ889" s="16"/>
      <c r="AR889" s="16"/>
      <c r="AS889" s="16"/>
      <c r="AT889" s="16"/>
      <c r="AU889" s="16"/>
      <c r="AV889" s="16"/>
      <c r="AW889" s="16"/>
      <c r="AX889" s="16"/>
      <c r="AY889" s="16"/>
    </row>
    <row r="890">
      <c r="A890" s="16"/>
      <c r="B890" s="16"/>
      <c r="C890" s="16"/>
      <c r="D890" s="16"/>
      <c r="E890" s="16"/>
      <c r="F890" s="16"/>
      <c r="G890" s="20"/>
      <c r="H890" s="16"/>
      <c r="I890" s="16"/>
      <c r="J890" s="16"/>
      <c r="K890" s="16"/>
      <c r="L890" s="16"/>
      <c r="M890" s="20"/>
      <c r="N890" s="20"/>
      <c r="O890" s="16"/>
      <c r="P890" s="16"/>
      <c r="Q890" s="16"/>
      <c r="R890" s="16"/>
      <c r="S890" s="16"/>
      <c r="T890" s="16"/>
      <c r="U890" s="16"/>
      <c r="V890" s="16"/>
      <c r="W890" s="16"/>
      <c r="X890" s="16"/>
      <c r="Y890" s="16"/>
      <c r="Z890" s="16"/>
      <c r="AA890" s="16"/>
      <c r="AB890" s="16"/>
      <c r="AC890" s="16"/>
      <c r="AD890" s="16"/>
      <c r="AE890" s="16"/>
      <c r="AF890" s="16"/>
      <c r="AG890" s="16"/>
      <c r="AH890" s="16"/>
      <c r="AI890" s="16"/>
      <c r="AJ890" s="16"/>
      <c r="AK890" s="16"/>
      <c r="AL890" s="16"/>
      <c r="AM890" s="16"/>
      <c r="AN890" s="16"/>
      <c r="AO890" s="16"/>
      <c r="AP890" s="16"/>
      <c r="AQ890" s="16"/>
      <c r="AR890" s="16"/>
      <c r="AS890" s="16"/>
      <c r="AT890" s="16"/>
      <c r="AU890" s="16"/>
      <c r="AV890" s="16"/>
      <c r="AW890" s="16"/>
      <c r="AX890" s="16"/>
      <c r="AY890" s="16"/>
    </row>
    <row r="891">
      <c r="A891" s="16"/>
      <c r="B891" s="16"/>
      <c r="C891" s="16"/>
      <c r="D891" s="16"/>
      <c r="E891" s="16"/>
      <c r="F891" s="16"/>
      <c r="G891" s="20"/>
      <c r="H891" s="16"/>
      <c r="I891" s="16"/>
      <c r="J891" s="16"/>
      <c r="K891" s="16"/>
      <c r="L891" s="16"/>
      <c r="M891" s="20"/>
      <c r="N891" s="20"/>
      <c r="O891" s="16"/>
      <c r="P891" s="16"/>
      <c r="Q891" s="16"/>
      <c r="R891" s="16"/>
      <c r="S891" s="16"/>
      <c r="T891" s="16"/>
      <c r="U891" s="16"/>
      <c r="V891" s="16"/>
      <c r="W891" s="16"/>
      <c r="X891" s="16"/>
      <c r="Y891" s="16"/>
      <c r="Z891" s="16"/>
      <c r="AA891" s="16"/>
      <c r="AB891" s="16"/>
      <c r="AC891" s="16"/>
      <c r="AD891" s="16"/>
      <c r="AE891" s="16"/>
      <c r="AF891" s="16"/>
      <c r="AG891" s="16"/>
      <c r="AH891" s="16"/>
      <c r="AI891" s="16"/>
      <c r="AJ891" s="16"/>
      <c r="AK891" s="16"/>
      <c r="AL891" s="16"/>
      <c r="AM891" s="16"/>
      <c r="AN891" s="16"/>
      <c r="AO891" s="16"/>
      <c r="AP891" s="16"/>
      <c r="AQ891" s="16"/>
      <c r="AR891" s="16"/>
      <c r="AS891" s="16"/>
      <c r="AT891" s="16"/>
      <c r="AU891" s="16"/>
      <c r="AV891" s="16"/>
      <c r="AW891" s="16"/>
      <c r="AX891" s="16"/>
      <c r="AY891" s="16"/>
    </row>
    <row r="892">
      <c r="A892" s="16"/>
      <c r="B892" s="16"/>
      <c r="C892" s="16"/>
      <c r="D892" s="16"/>
      <c r="E892" s="16"/>
      <c r="F892" s="16"/>
      <c r="G892" s="20"/>
      <c r="H892" s="16"/>
      <c r="I892" s="16"/>
      <c r="J892" s="16"/>
      <c r="K892" s="16"/>
      <c r="L892" s="16"/>
      <c r="M892" s="20"/>
      <c r="N892" s="20"/>
      <c r="O892" s="16"/>
      <c r="P892" s="16"/>
      <c r="Q892" s="16"/>
      <c r="R892" s="16"/>
      <c r="S892" s="16"/>
      <c r="T892" s="16"/>
      <c r="U892" s="16"/>
      <c r="V892" s="16"/>
      <c r="W892" s="16"/>
      <c r="X892" s="16"/>
      <c r="Y892" s="16"/>
      <c r="Z892" s="16"/>
      <c r="AA892" s="16"/>
      <c r="AB892" s="16"/>
      <c r="AC892" s="16"/>
      <c r="AD892" s="16"/>
      <c r="AE892" s="16"/>
      <c r="AF892" s="16"/>
      <c r="AG892" s="16"/>
      <c r="AH892" s="16"/>
      <c r="AI892" s="16"/>
      <c r="AJ892" s="16"/>
      <c r="AK892" s="16"/>
      <c r="AL892" s="16"/>
      <c r="AM892" s="16"/>
      <c r="AN892" s="16"/>
      <c r="AO892" s="16"/>
      <c r="AP892" s="16"/>
      <c r="AQ892" s="16"/>
      <c r="AR892" s="16"/>
      <c r="AS892" s="16"/>
      <c r="AT892" s="16"/>
      <c r="AU892" s="16"/>
      <c r="AV892" s="16"/>
      <c r="AW892" s="16"/>
      <c r="AX892" s="16"/>
      <c r="AY892" s="16"/>
    </row>
    <row r="893">
      <c r="A893" s="16"/>
      <c r="B893" s="16"/>
      <c r="C893" s="16"/>
      <c r="D893" s="16"/>
      <c r="E893" s="16"/>
      <c r="F893" s="16"/>
      <c r="G893" s="20"/>
      <c r="H893" s="16"/>
      <c r="I893" s="16"/>
      <c r="J893" s="16"/>
      <c r="K893" s="16"/>
      <c r="L893" s="16"/>
      <c r="M893" s="20"/>
      <c r="N893" s="20"/>
      <c r="O893" s="16"/>
      <c r="P893" s="16"/>
      <c r="Q893" s="16"/>
      <c r="R893" s="16"/>
      <c r="S893" s="16"/>
      <c r="T893" s="16"/>
      <c r="U893" s="16"/>
      <c r="V893" s="16"/>
      <c r="W893" s="16"/>
      <c r="X893" s="16"/>
      <c r="Y893" s="16"/>
      <c r="Z893" s="16"/>
      <c r="AA893" s="16"/>
      <c r="AB893" s="16"/>
      <c r="AC893" s="16"/>
      <c r="AD893" s="16"/>
      <c r="AE893" s="16"/>
      <c r="AF893" s="16"/>
      <c r="AG893" s="16"/>
      <c r="AH893" s="16"/>
      <c r="AI893" s="16"/>
      <c r="AJ893" s="16"/>
      <c r="AK893" s="16"/>
      <c r="AL893" s="16"/>
      <c r="AM893" s="16"/>
      <c r="AN893" s="16"/>
      <c r="AO893" s="16"/>
      <c r="AP893" s="16"/>
      <c r="AQ893" s="16"/>
      <c r="AR893" s="16"/>
      <c r="AS893" s="16"/>
      <c r="AT893" s="16"/>
      <c r="AU893" s="16"/>
      <c r="AV893" s="16"/>
      <c r="AW893" s="16"/>
      <c r="AX893" s="16"/>
      <c r="AY893" s="16"/>
    </row>
    <row r="894">
      <c r="A894" s="16"/>
      <c r="B894" s="16"/>
      <c r="C894" s="16"/>
      <c r="D894" s="16"/>
      <c r="E894" s="16"/>
      <c r="F894" s="16"/>
      <c r="G894" s="20"/>
      <c r="H894" s="16"/>
      <c r="I894" s="16"/>
      <c r="J894" s="16"/>
      <c r="K894" s="16"/>
      <c r="L894" s="16"/>
      <c r="M894" s="20"/>
      <c r="N894" s="20"/>
      <c r="O894" s="16"/>
      <c r="P894" s="16"/>
      <c r="Q894" s="16"/>
      <c r="R894" s="16"/>
      <c r="S894" s="16"/>
      <c r="T894" s="16"/>
      <c r="U894" s="16"/>
      <c r="V894" s="16"/>
      <c r="W894" s="16"/>
      <c r="X894" s="16"/>
      <c r="Y894" s="16"/>
      <c r="Z894" s="16"/>
      <c r="AA894" s="16"/>
      <c r="AB894" s="16"/>
      <c r="AC894" s="16"/>
      <c r="AD894" s="16"/>
      <c r="AE894" s="16"/>
      <c r="AF894" s="16"/>
      <c r="AG894" s="16"/>
      <c r="AH894" s="16"/>
      <c r="AI894" s="16"/>
      <c r="AJ894" s="16"/>
      <c r="AK894" s="16"/>
      <c r="AL894" s="16"/>
      <c r="AM894" s="16"/>
      <c r="AN894" s="16"/>
      <c r="AO894" s="16"/>
      <c r="AP894" s="16"/>
      <c r="AQ894" s="16"/>
      <c r="AR894" s="16"/>
      <c r="AS894" s="16"/>
      <c r="AT894" s="16"/>
      <c r="AU894" s="16"/>
      <c r="AV894" s="16"/>
      <c r="AW894" s="16"/>
      <c r="AX894" s="16"/>
      <c r="AY894" s="16"/>
    </row>
    <row r="895">
      <c r="A895" s="16"/>
      <c r="B895" s="16"/>
      <c r="C895" s="16"/>
      <c r="D895" s="16"/>
      <c r="E895" s="16"/>
      <c r="F895" s="16"/>
      <c r="G895" s="20"/>
      <c r="H895" s="16"/>
      <c r="I895" s="16"/>
      <c r="J895" s="16"/>
      <c r="K895" s="16"/>
      <c r="L895" s="16"/>
      <c r="M895" s="20"/>
      <c r="N895" s="20"/>
      <c r="O895" s="16"/>
      <c r="P895" s="16"/>
      <c r="Q895" s="16"/>
      <c r="R895" s="16"/>
      <c r="S895" s="16"/>
      <c r="T895" s="16"/>
      <c r="U895" s="16"/>
      <c r="V895" s="16"/>
      <c r="W895" s="16"/>
      <c r="X895" s="16"/>
      <c r="Y895" s="16"/>
      <c r="Z895" s="16"/>
      <c r="AA895" s="16"/>
      <c r="AB895" s="16"/>
      <c r="AC895" s="16"/>
      <c r="AD895" s="16"/>
      <c r="AE895" s="16"/>
      <c r="AF895" s="16"/>
      <c r="AG895" s="16"/>
      <c r="AH895" s="16"/>
      <c r="AI895" s="16"/>
      <c r="AJ895" s="16"/>
      <c r="AK895" s="16"/>
      <c r="AL895" s="16"/>
      <c r="AM895" s="16"/>
      <c r="AN895" s="16"/>
      <c r="AO895" s="16"/>
      <c r="AP895" s="16"/>
      <c r="AQ895" s="16"/>
      <c r="AR895" s="16"/>
      <c r="AS895" s="16"/>
      <c r="AT895" s="16"/>
      <c r="AU895" s="16"/>
      <c r="AV895" s="16"/>
      <c r="AW895" s="16"/>
      <c r="AX895" s="16"/>
      <c r="AY895" s="16"/>
    </row>
    <row r="896">
      <c r="A896" s="16"/>
      <c r="B896" s="16"/>
      <c r="C896" s="16"/>
      <c r="D896" s="16"/>
      <c r="E896" s="16"/>
      <c r="F896" s="16"/>
      <c r="G896" s="20"/>
      <c r="H896" s="16"/>
      <c r="I896" s="16"/>
      <c r="J896" s="16"/>
      <c r="K896" s="16"/>
      <c r="L896" s="16"/>
      <c r="M896" s="20"/>
      <c r="N896" s="20"/>
      <c r="O896" s="16"/>
      <c r="P896" s="16"/>
      <c r="Q896" s="16"/>
      <c r="R896" s="16"/>
      <c r="S896" s="16"/>
      <c r="T896" s="16"/>
      <c r="U896" s="16"/>
      <c r="V896" s="16"/>
      <c r="W896" s="16"/>
      <c r="X896" s="16"/>
      <c r="Y896" s="16"/>
      <c r="Z896" s="16"/>
      <c r="AA896" s="16"/>
      <c r="AB896" s="16"/>
      <c r="AC896" s="16"/>
      <c r="AD896" s="16"/>
      <c r="AE896" s="16"/>
      <c r="AF896" s="16"/>
      <c r="AG896" s="16"/>
      <c r="AH896" s="16"/>
      <c r="AI896" s="16"/>
      <c r="AJ896" s="16"/>
      <c r="AK896" s="16"/>
      <c r="AL896" s="16"/>
      <c r="AM896" s="16"/>
      <c r="AN896" s="16"/>
      <c r="AO896" s="16"/>
      <c r="AP896" s="16"/>
      <c r="AQ896" s="16"/>
      <c r="AR896" s="16"/>
      <c r="AS896" s="16"/>
      <c r="AT896" s="16"/>
      <c r="AU896" s="16"/>
      <c r="AV896" s="16"/>
      <c r="AW896" s="16"/>
      <c r="AX896" s="16"/>
      <c r="AY896" s="16"/>
    </row>
    <row r="897">
      <c r="A897" s="16"/>
      <c r="B897" s="16"/>
      <c r="C897" s="16"/>
      <c r="D897" s="16"/>
      <c r="E897" s="16"/>
      <c r="F897" s="16"/>
      <c r="G897" s="20"/>
      <c r="H897" s="16"/>
      <c r="I897" s="16"/>
      <c r="J897" s="16"/>
      <c r="K897" s="16"/>
      <c r="L897" s="16"/>
      <c r="M897" s="20"/>
      <c r="N897" s="20"/>
      <c r="O897" s="16"/>
      <c r="P897" s="16"/>
      <c r="Q897" s="16"/>
      <c r="R897" s="16"/>
      <c r="S897" s="16"/>
      <c r="T897" s="16"/>
      <c r="U897" s="16"/>
      <c r="V897" s="16"/>
      <c r="W897" s="16"/>
      <c r="X897" s="16"/>
      <c r="Y897" s="16"/>
      <c r="Z897" s="16"/>
      <c r="AA897" s="16"/>
      <c r="AB897" s="16"/>
      <c r="AC897" s="16"/>
      <c r="AD897" s="16"/>
      <c r="AE897" s="16"/>
      <c r="AF897" s="16"/>
      <c r="AG897" s="16"/>
      <c r="AH897" s="16"/>
      <c r="AI897" s="16"/>
      <c r="AJ897" s="16"/>
      <c r="AK897" s="16"/>
      <c r="AL897" s="16"/>
      <c r="AM897" s="16"/>
      <c r="AN897" s="16"/>
      <c r="AO897" s="16"/>
      <c r="AP897" s="16"/>
      <c r="AQ897" s="16"/>
      <c r="AR897" s="16"/>
      <c r="AS897" s="16"/>
      <c r="AT897" s="16"/>
      <c r="AU897" s="16"/>
      <c r="AV897" s="16"/>
      <c r="AW897" s="16"/>
      <c r="AX897" s="16"/>
      <c r="AY897" s="16"/>
    </row>
    <row r="898">
      <c r="A898" s="16"/>
      <c r="B898" s="16"/>
      <c r="C898" s="16"/>
      <c r="D898" s="16"/>
      <c r="E898" s="16"/>
      <c r="F898" s="16"/>
      <c r="G898" s="20"/>
      <c r="H898" s="16"/>
      <c r="I898" s="16"/>
      <c r="J898" s="16"/>
      <c r="K898" s="16"/>
      <c r="L898" s="16"/>
      <c r="M898" s="20"/>
      <c r="N898" s="20"/>
      <c r="O898" s="16"/>
      <c r="P898" s="16"/>
      <c r="Q898" s="16"/>
      <c r="R898" s="16"/>
      <c r="S898" s="16"/>
      <c r="T898" s="16"/>
      <c r="U898" s="16"/>
      <c r="V898" s="16"/>
      <c r="W898" s="16"/>
      <c r="X898" s="16"/>
      <c r="Y898" s="16"/>
      <c r="Z898" s="16"/>
      <c r="AA898" s="16"/>
      <c r="AB898" s="16"/>
      <c r="AC898" s="16"/>
      <c r="AD898" s="16"/>
      <c r="AE898" s="16"/>
      <c r="AF898" s="16"/>
      <c r="AG898" s="16"/>
      <c r="AH898" s="16"/>
      <c r="AI898" s="16"/>
      <c r="AJ898" s="16"/>
      <c r="AK898" s="16"/>
      <c r="AL898" s="16"/>
      <c r="AM898" s="16"/>
      <c r="AN898" s="16"/>
      <c r="AO898" s="16"/>
      <c r="AP898" s="16"/>
      <c r="AQ898" s="16"/>
      <c r="AR898" s="16"/>
      <c r="AS898" s="16"/>
      <c r="AT898" s="16"/>
      <c r="AU898" s="16"/>
      <c r="AV898" s="16"/>
      <c r="AW898" s="16"/>
      <c r="AX898" s="16"/>
      <c r="AY898" s="16"/>
    </row>
    <row r="899">
      <c r="A899" s="16"/>
      <c r="B899" s="16"/>
      <c r="C899" s="16"/>
      <c r="D899" s="16"/>
      <c r="E899" s="16"/>
      <c r="F899" s="16"/>
      <c r="G899" s="20"/>
      <c r="H899" s="16"/>
      <c r="I899" s="16"/>
      <c r="J899" s="16"/>
      <c r="K899" s="16"/>
      <c r="L899" s="16"/>
      <c r="M899" s="20"/>
      <c r="N899" s="20"/>
      <c r="O899" s="16"/>
      <c r="P899" s="16"/>
      <c r="Q899" s="16"/>
      <c r="R899" s="16"/>
      <c r="S899" s="16"/>
      <c r="T899" s="16"/>
      <c r="U899" s="16"/>
      <c r="V899" s="16"/>
      <c r="W899" s="16"/>
      <c r="X899" s="16"/>
      <c r="Y899" s="16"/>
      <c r="Z899" s="16"/>
      <c r="AA899" s="16"/>
      <c r="AB899" s="16"/>
      <c r="AC899" s="16"/>
      <c r="AD899" s="16"/>
      <c r="AE899" s="16"/>
      <c r="AF899" s="16"/>
      <c r="AG899" s="16"/>
      <c r="AH899" s="16"/>
      <c r="AI899" s="16"/>
      <c r="AJ899" s="16"/>
      <c r="AK899" s="16"/>
      <c r="AL899" s="16"/>
      <c r="AM899" s="16"/>
      <c r="AN899" s="16"/>
      <c r="AO899" s="16"/>
      <c r="AP899" s="16"/>
      <c r="AQ899" s="16"/>
      <c r="AR899" s="16"/>
      <c r="AS899" s="16"/>
      <c r="AT899" s="16"/>
      <c r="AU899" s="16"/>
      <c r="AV899" s="16"/>
      <c r="AW899" s="16"/>
      <c r="AX899" s="16"/>
      <c r="AY899" s="16"/>
    </row>
    <row r="900">
      <c r="A900" s="16"/>
      <c r="B900" s="16"/>
      <c r="C900" s="16"/>
      <c r="D900" s="16"/>
      <c r="E900" s="16"/>
      <c r="F900" s="16"/>
      <c r="G900" s="20"/>
      <c r="H900" s="16"/>
      <c r="I900" s="16"/>
      <c r="J900" s="16"/>
      <c r="K900" s="16"/>
      <c r="L900" s="16"/>
      <c r="M900" s="20"/>
      <c r="N900" s="20"/>
      <c r="O900" s="16"/>
      <c r="P900" s="16"/>
      <c r="Q900" s="16"/>
      <c r="R900" s="16"/>
      <c r="S900" s="16"/>
      <c r="T900" s="16"/>
      <c r="U900" s="16"/>
      <c r="V900" s="16"/>
      <c r="W900" s="16"/>
      <c r="X900" s="16"/>
      <c r="Y900" s="16"/>
      <c r="Z900" s="16"/>
      <c r="AA900" s="16"/>
      <c r="AB900" s="16"/>
      <c r="AC900" s="16"/>
      <c r="AD900" s="16"/>
      <c r="AE900" s="16"/>
      <c r="AF900" s="16"/>
      <c r="AG900" s="16"/>
      <c r="AH900" s="16"/>
      <c r="AI900" s="16"/>
      <c r="AJ900" s="16"/>
      <c r="AK900" s="16"/>
      <c r="AL900" s="16"/>
      <c r="AM900" s="16"/>
      <c r="AN900" s="16"/>
      <c r="AO900" s="16"/>
      <c r="AP900" s="16"/>
      <c r="AQ900" s="16"/>
      <c r="AR900" s="16"/>
      <c r="AS900" s="16"/>
      <c r="AT900" s="16"/>
      <c r="AU900" s="16"/>
      <c r="AV900" s="16"/>
      <c r="AW900" s="16"/>
      <c r="AX900" s="16"/>
      <c r="AY900" s="16"/>
    </row>
    <row r="901">
      <c r="A901" s="16"/>
      <c r="B901" s="16"/>
      <c r="C901" s="16"/>
      <c r="D901" s="16"/>
      <c r="E901" s="16"/>
      <c r="F901" s="16"/>
      <c r="G901" s="20"/>
      <c r="H901" s="16"/>
      <c r="I901" s="16"/>
      <c r="J901" s="16"/>
      <c r="K901" s="16"/>
      <c r="L901" s="16"/>
      <c r="M901" s="20"/>
      <c r="N901" s="20"/>
      <c r="O901" s="16"/>
      <c r="P901" s="16"/>
      <c r="Q901" s="16"/>
      <c r="R901" s="16"/>
      <c r="S901" s="16"/>
      <c r="T901" s="16"/>
      <c r="U901" s="16"/>
      <c r="V901" s="16"/>
      <c r="W901" s="16"/>
      <c r="X901" s="16"/>
      <c r="Y901" s="16"/>
      <c r="Z901" s="16"/>
      <c r="AA901" s="16"/>
      <c r="AB901" s="16"/>
      <c r="AC901" s="16"/>
      <c r="AD901" s="16"/>
      <c r="AE901" s="16"/>
      <c r="AF901" s="16"/>
      <c r="AG901" s="16"/>
      <c r="AH901" s="16"/>
      <c r="AI901" s="16"/>
      <c r="AJ901" s="16"/>
      <c r="AK901" s="16"/>
      <c r="AL901" s="16"/>
      <c r="AM901" s="16"/>
      <c r="AN901" s="16"/>
      <c r="AO901" s="16"/>
      <c r="AP901" s="16"/>
      <c r="AQ901" s="16"/>
      <c r="AR901" s="16"/>
      <c r="AS901" s="16"/>
      <c r="AT901" s="16"/>
      <c r="AU901" s="16"/>
      <c r="AV901" s="16"/>
      <c r="AW901" s="16"/>
      <c r="AX901" s="16"/>
      <c r="AY901" s="16"/>
    </row>
    <row r="902">
      <c r="A902" s="16"/>
      <c r="B902" s="16"/>
      <c r="C902" s="16"/>
      <c r="D902" s="16"/>
      <c r="E902" s="16"/>
      <c r="F902" s="16"/>
      <c r="G902" s="20"/>
      <c r="H902" s="16"/>
      <c r="I902" s="16"/>
      <c r="J902" s="16"/>
      <c r="K902" s="16"/>
      <c r="L902" s="16"/>
      <c r="M902" s="20"/>
      <c r="N902" s="20"/>
      <c r="O902" s="16"/>
      <c r="P902" s="16"/>
      <c r="Q902" s="16"/>
      <c r="R902" s="16"/>
      <c r="S902" s="16"/>
      <c r="T902" s="16"/>
      <c r="U902" s="16"/>
      <c r="V902" s="16"/>
      <c r="W902" s="16"/>
      <c r="X902" s="16"/>
      <c r="Y902" s="16"/>
      <c r="Z902" s="16"/>
      <c r="AA902" s="16"/>
      <c r="AB902" s="16"/>
      <c r="AC902" s="16"/>
      <c r="AD902" s="16"/>
      <c r="AE902" s="16"/>
      <c r="AF902" s="16"/>
      <c r="AG902" s="16"/>
      <c r="AH902" s="16"/>
      <c r="AI902" s="16"/>
      <c r="AJ902" s="16"/>
      <c r="AK902" s="16"/>
      <c r="AL902" s="16"/>
      <c r="AM902" s="16"/>
      <c r="AN902" s="16"/>
      <c r="AO902" s="16"/>
      <c r="AP902" s="16"/>
      <c r="AQ902" s="16"/>
      <c r="AR902" s="16"/>
      <c r="AS902" s="16"/>
      <c r="AT902" s="16"/>
      <c r="AU902" s="16"/>
      <c r="AV902" s="16"/>
      <c r="AW902" s="16"/>
      <c r="AX902" s="16"/>
      <c r="AY902" s="16"/>
    </row>
    <row r="903">
      <c r="A903" s="16"/>
      <c r="B903" s="16"/>
      <c r="C903" s="16"/>
      <c r="D903" s="16"/>
      <c r="E903" s="16"/>
      <c r="F903" s="16"/>
      <c r="G903" s="20"/>
      <c r="H903" s="16"/>
      <c r="I903" s="16"/>
      <c r="J903" s="16"/>
      <c r="K903" s="16"/>
      <c r="L903" s="16"/>
      <c r="M903" s="20"/>
      <c r="N903" s="20"/>
      <c r="O903" s="16"/>
      <c r="P903" s="16"/>
      <c r="Q903" s="16"/>
      <c r="R903" s="16"/>
      <c r="S903" s="16"/>
      <c r="T903" s="16"/>
      <c r="U903" s="16"/>
      <c r="V903" s="16"/>
      <c r="W903" s="16"/>
      <c r="X903" s="16"/>
      <c r="Y903" s="16"/>
      <c r="Z903" s="16"/>
      <c r="AA903" s="16"/>
      <c r="AB903" s="16"/>
      <c r="AC903" s="16"/>
      <c r="AD903" s="16"/>
      <c r="AE903" s="16"/>
      <c r="AF903" s="16"/>
      <c r="AG903" s="16"/>
      <c r="AH903" s="16"/>
      <c r="AI903" s="16"/>
      <c r="AJ903" s="16"/>
      <c r="AK903" s="16"/>
      <c r="AL903" s="16"/>
      <c r="AM903" s="16"/>
      <c r="AN903" s="16"/>
      <c r="AO903" s="16"/>
      <c r="AP903" s="16"/>
      <c r="AQ903" s="16"/>
      <c r="AR903" s="16"/>
      <c r="AS903" s="16"/>
      <c r="AT903" s="16"/>
      <c r="AU903" s="16"/>
      <c r="AV903" s="16"/>
      <c r="AW903" s="16"/>
      <c r="AX903" s="16"/>
      <c r="AY903" s="16"/>
    </row>
    <row r="904">
      <c r="A904" s="16"/>
      <c r="B904" s="16"/>
      <c r="C904" s="16"/>
      <c r="D904" s="16"/>
      <c r="E904" s="16"/>
      <c r="F904" s="16"/>
      <c r="G904" s="20"/>
      <c r="H904" s="16"/>
      <c r="I904" s="16"/>
      <c r="J904" s="16"/>
      <c r="K904" s="16"/>
      <c r="L904" s="16"/>
      <c r="M904" s="20"/>
      <c r="N904" s="20"/>
      <c r="O904" s="16"/>
      <c r="P904" s="16"/>
      <c r="Q904" s="16"/>
      <c r="R904" s="16"/>
      <c r="S904" s="16"/>
      <c r="T904" s="16"/>
      <c r="U904" s="16"/>
      <c r="V904" s="16"/>
      <c r="W904" s="16"/>
      <c r="X904" s="16"/>
      <c r="Y904" s="16"/>
      <c r="Z904" s="16"/>
      <c r="AA904" s="16"/>
      <c r="AB904" s="16"/>
      <c r="AC904" s="16"/>
      <c r="AD904" s="16"/>
      <c r="AE904" s="16"/>
      <c r="AF904" s="16"/>
      <c r="AG904" s="16"/>
      <c r="AH904" s="16"/>
      <c r="AI904" s="16"/>
      <c r="AJ904" s="16"/>
      <c r="AK904" s="16"/>
      <c r="AL904" s="16"/>
      <c r="AM904" s="16"/>
      <c r="AN904" s="16"/>
      <c r="AO904" s="16"/>
      <c r="AP904" s="16"/>
      <c r="AQ904" s="16"/>
      <c r="AR904" s="16"/>
      <c r="AS904" s="16"/>
      <c r="AT904" s="16"/>
      <c r="AU904" s="16"/>
      <c r="AV904" s="16"/>
      <c r="AW904" s="16"/>
      <c r="AX904" s="16"/>
      <c r="AY904" s="16"/>
    </row>
    <row r="905">
      <c r="A905" s="16"/>
      <c r="B905" s="16"/>
      <c r="C905" s="16"/>
      <c r="D905" s="16"/>
      <c r="E905" s="16"/>
      <c r="F905" s="16"/>
      <c r="G905" s="20"/>
      <c r="H905" s="16"/>
      <c r="I905" s="16"/>
      <c r="J905" s="16"/>
      <c r="K905" s="16"/>
      <c r="L905" s="16"/>
      <c r="M905" s="20"/>
      <c r="N905" s="20"/>
      <c r="O905" s="16"/>
      <c r="P905" s="16"/>
      <c r="Q905" s="16"/>
      <c r="R905" s="16"/>
      <c r="S905" s="16"/>
      <c r="T905" s="16"/>
      <c r="U905" s="16"/>
      <c r="V905" s="16"/>
      <c r="W905" s="16"/>
      <c r="X905" s="16"/>
      <c r="Y905" s="16"/>
      <c r="Z905" s="16"/>
      <c r="AA905" s="16"/>
      <c r="AB905" s="16"/>
      <c r="AC905" s="16"/>
      <c r="AD905" s="16"/>
      <c r="AE905" s="16"/>
      <c r="AF905" s="16"/>
      <c r="AG905" s="16"/>
      <c r="AH905" s="16"/>
      <c r="AI905" s="16"/>
      <c r="AJ905" s="16"/>
      <c r="AK905" s="16"/>
      <c r="AL905" s="16"/>
      <c r="AM905" s="16"/>
      <c r="AN905" s="16"/>
      <c r="AO905" s="16"/>
      <c r="AP905" s="16"/>
      <c r="AQ905" s="16"/>
      <c r="AR905" s="16"/>
      <c r="AS905" s="16"/>
      <c r="AT905" s="16"/>
      <c r="AU905" s="16"/>
      <c r="AV905" s="16"/>
      <c r="AW905" s="16"/>
      <c r="AX905" s="16"/>
      <c r="AY905" s="16"/>
    </row>
    <row r="906">
      <c r="A906" s="16"/>
      <c r="B906" s="16"/>
      <c r="C906" s="16"/>
      <c r="D906" s="16"/>
      <c r="E906" s="16"/>
      <c r="F906" s="16"/>
      <c r="G906" s="20"/>
      <c r="H906" s="16"/>
      <c r="I906" s="16"/>
      <c r="J906" s="16"/>
      <c r="K906" s="16"/>
      <c r="L906" s="16"/>
      <c r="M906" s="20"/>
      <c r="N906" s="20"/>
      <c r="O906" s="16"/>
      <c r="P906" s="16"/>
      <c r="Q906" s="16"/>
      <c r="R906" s="16"/>
      <c r="S906" s="16"/>
      <c r="T906" s="16"/>
      <c r="U906" s="16"/>
      <c r="V906" s="16"/>
      <c r="W906" s="16"/>
      <c r="X906" s="16"/>
      <c r="Y906" s="16"/>
      <c r="Z906" s="16"/>
      <c r="AA906" s="16"/>
      <c r="AB906" s="16"/>
      <c r="AC906" s="16"/>
      <c r="AD906" s="16"/>
      <c r="AE906" s="16"/>
      <c r="AF906" s="16"/>
      <c r="AG906" s="16"/>
      <c r="AH906" s="16"/>
      <c r="AI906" s="16"/>
      <c r="AJ906" s="16"/>
      <c r="AK906" s="16"/>
      <c r="AL906" s="16"/>
      <c r="AM906" s="16"/>
      <c r="AN906" s="16"/>
      <c r="AO906" s="16"/>
      <c r="AP906" s="16"/>
      <c r="AQ906" s="16"/>
      <c r="AR906" s="16"/>
      <c r="AS906" s="16"/>
      <c r="AT906" s="16"/>
      <c r="AU906" s="16"/>
      <c r="AV906" s="16"/>
      <c r="AW906" s="16"/>
      <c r="AX906" s="16"/>
      <c r="AY906" s="16"/>
    </row>
    <row r="907">
      <c r="A907" s="16"/>
      <c r="B907" s="16"/>
      <c r="C907" s="16"/>
      <c r="D907" s="16"/>
      <c r="E907" s="16"/>
      <c r="F907" s="16"/>
      <c r="G907" s="20"/>
      <c r="H907" s="16"/>
      <c r="I907" s="16"/>
      <c r="J907" s="16"/>
      <c r="K907" s="16"/>
      <c r="L907" s="16"/>
      <c r="M907" s="20"/>
      <c r="N907" s="20"/>
      <c r="O907" s="16"/>
      <c r="P907" s="16"/>
      <c r="Q907" s="16"/>
      <c r="R907" s="16"/>
      <c r="S907" s="16"/>
      <c r="T907" s="16"/>
      <c r="U907" s="16"/>
      <c r="V907" s="16"/>
      <c r="W907" s="16"/>
      <c r="X907" s="16"/>
      <c r="Y907" s="16"/>
      <c r="Z907" s="16"/>
      <c r="AA907" s="16"/>
      <c r="AB907" s="16"/>
      <c r="AC907" s="16"/>
      <c r="AD907" s="16"/>
      <c r="AE907" s="16"/>
      <c r="AF907" s="16"/>
      <c r="AG907" s="16"/>
      <c r="AH907" s="16"/>
      <c r="AI907" s="16"/>
      <c r="AJ907" s="16"/>
      <c r="AK907" s="16"/>
      <c r="AL907" s="16"/>
      <c r="AM907" s="16"/>
      <c r="AN907" s="16"/>
      <c r="AO907" s="16"/>
      <c r="AP907" s="16"/>
      <c r="AQ907" s="16"/>
      <c r="AR907" s="16"/>
      <c r="AS907" s="16"/>
      <c r="AT907" s="16"/>
      <c r="AU907" s="16"/>
      <c r="AV907" s="16"/>
      <c r="AW907" s="16"/>
      <c r="AX907" s="16"/>
      <c r="AY907" s="16"/>
    </row>
    <row r="908">
      <c r="A908" s="16"/>
      <c r="B908" s="16"/>
      <c r="C908" s="16"/>
      <c r="D908" s="16"/>
      <c r="E908" s="16"/>
      <c r="F908" s="16"/>
      <c r="G908" s="20"/>
      <c r="H908" s="16"/>
      <c r="I908" s="16"/>
      <c r="J908" s="16"/>
      <c r="K908" s="16"/>
      <c r="L908" s="16"/>
      <c r="M908" s="20"/>
      <c r="N908" s="20"/>
      <c r="O908" s="16"/>
      <c r="P908" s="16"/>
      <c r="Q908" s="16"/>
      <c r="R908" s="16"/>
      <c r="S908" s="16"/>
      <c r="T908" s="16"/>
      <c r="U908" s="16"/>
      <c r="V908" s="16"/>
      <c r="W908" s="16"/>
      <c r="X908" s="16"/>
      <c r="Y908" s="16"/>
      <c r="Z908" s="16"/>
      <c r="AA908" s="16"/>
      <c r="AB908" s="16"/>
      <c r="AC908" s="16"/>
      <c r="AD908" s="16"/>
      <c r="AE908" s="16"/>
      <c r="AF908" s="16"/>
      <c r="AG908" s="16"/>
      <c r="AH908" s="16"/>
      <c r="AI908" s="16"/>
      <c r="AJ908" s="16"/>
      <c r="AK908" s="16"/>
      <c r="AL908" s="16"/>
      <c r="AM908" s="16"/>
      <c r="AN908" s="16"/>
      <c r="AO908" s="16"/>
      <c r="AP908" s="16"/>
      <c r="AQ908" s="16"/>
      <c r="AR908" s="16"/>
      <c r="AS908" s="16"/>
      <c r="AT908" s="16"/>
      <c r="AU908" s="16"/>
      <c r="AV908" s="16"/>
      <c r="AW908" s="16"/>
      <c r="AX908" s="16"/>
      <c r="AY908" s="16"/>
    </row>
    <row r="909">
      <c r="A909" s="16"/>
      <c r="B909" s="16"/>
      <c r="C909" s="16"/>
      <c r="D909" s="16"/>
      <c r="E909" s="16"/>
      <c r="F909" s="16"/>
      <c r="G909" s="20"/>
      <c r="H909" s="16"/>
      <c r="I909" s="16"/>
      <c r="J909" s="16"/>
      <c r="K909" s="16"/>
      <c r="L909" s="16"/>
      <c r="M909" s="20"/>
      <c r="N909" s="20"/>
      <c r="O909" s="16"/>
      <c r="P909" s="16"/>
      <c r="Q909" s="16"/>
      <c r="R909" s="16"/>
      <c r="S909" s="16"/>
      <c r="T909" s="16"/>
      <c r="U909" s="16"/>
      <c r="V909" s="16"/>
      <c r="W909" s="16"/>
      <c r="X909" s="16"/>
      <c r="Y909" s="16"/>
      <c r="Z909" s="16"/>
      <c r="AA909" s="16"/>
      <c r="AB909" s="16"/>
      <c r="AC909" s="16"/>
      <c r="AD909" s="16"/>
      <c r="AE909" s="16"/>
      <c r="AF909" s="16"/>
      <c r="AG909" s="16"/>
      <c r="AH909" s="16"/>
      <c r="AI909" s="16"/>
      <c r="AJ909" s="16"/>
      <c r="AK909" s="16"/>
      <c r="AL909" s="16"/>
      <c r="AM909" s="16"/>
      <c r="AN909" s="16"/>
      <c r="AO909" s="16"/>
      <c r="AP909" s="16"/>
      <c r="AQ909" s="16"/>
      <c r="AR909" s="16"/>
      <c r="AS909" s="16"/>
      <c r="AT909" s="16"/>
      <c r="AU909" s="16"/>
      <c r="AV909" s="16"/>
      <c r="AW909" s="16"/>
      <c r="AX909" s="16"/>
      <c r="AY909" s="16"/>
    </row>
    <row r="910">
      <c r="A910" s="16"/>
      <c r="B910" s="16"/>
      <c r="C910" s="16"/>
      <c r="D910" s="16"/>
      <c r="E910" s="16"/>
      <c r="F910" s="16"/>
      <c r="G910" s="20"/>
      <c r="H910" s="16"/>
      <c r="I910" s="16"/>
      <c r="J910" s="16"/>
      <c r="K910" s="16"/>
      <c r="L910" s="16"/>
      <c r="M910" s="20"/>
      <c r="N910" s="20"/>
      <c r="O910" s="16"/>
      <c r="P910" s="16"/>
      <c r="Q910" s="16"/>
      <c r="R910" s="16"/>
      <c r="S910" s="16"/>
      <c r="T910" s="16"/>
      <c r="U910" s="16"/>
      <c r="V910" s="16"/>
      <c r="W910" s="16"/>
      <c r="X910" s="16"/>
      <c r="Y910" s="16"/>
      <c r="Z910" s="16"/>
      <c r="AA910" s="16"/>
      <c r="AB910" s="16"/>
      <c r="AC910" s="16"/>
      <c r="AD910" s="16"/>
      <c r="AE910" s="16"/>
      <c r="AF910" s="16"/>
      <c r="AG910" s="16"/>
      <c r="AH910" s="16"/>
      <c r="AI910" s="16"/>
      <c r="AJ910" s="16"/>
      <c r="AK910" s="16"/>
      <c r="AL910" s="16"/>
      <c r="AM910" s="16"/>
      <c r="AN910" s="16"/>
      <c r="AO910" s="16"/>
      <c r="AP910" s="16"/>
      <c r="AQ910" s="16"/>
      <c r="AR910" s="16"/>
      <c r="AS910" s="16"/>
      <c r="AT910" s="16"/>
      <c r="AU910" s="16"/>
      <c r="AV910" s="16"/>
      <c r="AW910" s="16"/>
      <c r="AX910" s="16"/>
      <c r="AY910" s="16"/>
    </row>
    <row r="911">
      <c r="A911" s="16"/>
      <c r="B911" s="16"/>
      <c r="C911" s="16"/>
      <c r="D911" s="16"/>
      <c r="E911" s="16"/>
      <c r="F911" s="16"/>
      <c r="G911" s="20"/>
      <c r="H911" s="16"/>
      <c r="I911" s="16"/>
      <c r="J911" s="16"/>
      <c r="K911" s="16"/>
      <c r="L911" s="16"/>
      <c r="M911" s="20"/>
      <c r="N911" s="20"/>
      <c r="O911" s="16"/>
      <c r="P911" s="16"/>
      <c r="Q911" s="16"/>
      <c r="R911" s="16"/>
      <c r="S911" s="16"/>
      <c r="T911" s="16"/>
      <c r="U911" s="16"/>
      <c r="V911" s="16"/>
      <c r="W911" s="16"/>
      <c r="X911" s="16"/>
      <c r="Y911" s="16"/>
      <c r="Z911" s="16"/>
      <c r="AA911" s="16"/>
      <c r="AB911" s="16"/>
      <c r="AC911" s="16"/>
      <c r="AD911" s="16"/>
      <c r="AE911" s="16"/>
      <c r="AF911" s="16"/>
      <c r="AG911" s="16"/>
      <c r="AH911" s="16"/>
      <c r="AI911" s="16"/>
      <c r="AJ911" s="16"/>
      <c r="AK911" s="16"/>
      <c r="AL911" s="16"/>
      <c r="AM911" s="16"/>
      <c r="AN911" s="16"/>
      <c r="AO911" s="16"/>
      <c r="AP911" s="16"/>
      <c r="AQ911" s="16"/>
      <c r="AR911" s="16"/>
      <c r="AS911" s="16"/>
      <c r="AT911" s="16"/>
      <c r="AU911" s="16"/>
      <c r="AV911" s="16"/>
      <c r="AW911" s="16"/>
      <c r="AX911" s="16"/>
      <c r="AY911" s="16"/>
    </row>
    <row r="912">
      <c r="A912" s="16"/>
      <c r="B912" s="16"/>
      <c r="C912" s="16"/>
      <c r="D912" s="16"/>
      <c r="E912" s="16"/>
      <c r="F912" s="16"/>
      <c r="G912" s="20"/>
      <c r="H912" s="16"/>
      <c r="I912" s="16"/>
      <c r="J912" s="16"/>
      <c r="K912" s="16"/>
      <c r="L912" s="16"/>
      <c r="M912" s="20"/>
      <c r="N912" s="20"/>
      <c r="O912" s="16"/>
      <c r="P912" s="16"/>
      <c r="Q912" s="16"/>
      <c r="R912" s="16"/>
      <c r="S912" s="16"/>
      <c r="T912" s="16"/>
      <c r="U912" s="16"/>
      <c r="V912" s="16"/>
      <c r="W912" s="16"/>
      <c r="X912" s="16"/>
      <c r="Y912" s="16"/>
      <c r="Z912" s="16"/>
      <c r="AA912" s="16"/>
      <c r="AB912" s="16"/>
      <c r="AC912" s="16"/>
      <c r="AD912" s="16"/>
      <c r="AE912" s="16"/>
      <c r="AF912" s="16"/>
      <c r="AG912" s="16"/>
      <c r="AH912" s="16"/>
      <c r="AI912" s="16"/>
      <c r="AJ912" s="16"/>
      <c r="AK912" s="16"/>
      <c r="AL912" s="16"/>
      <c r="AM912" s="16"/>
      <c r="AN912" s="16"/>
      <c r="AO912" s="16"/>
      <c r="AP912" s="16"/>
      <c r="AQ912" s="16"/>
      <c r="AR912" s="16"/>
      <c r="AS912" s="16"/>
      <c r="AT912" s="16"/>
      <c r="AU912" s="16"/>
      <c r="AV912" s="16"/>
      <c r="AW912" s="16"/>
      <c r="AX912" s="16"/>
      <c r="AY912" s="16"/>
    </row>
    <row r="913">
      <c r="A913" s="16"/>
      <c r="B913" s="16"/>
      <c r="C913" s="16"/>
      <c r="D913" s="16"/>
      <c r="E913" s="16"/>
      <c r="F913" s="16"/>
      <c r="G913" s="20"/>
      <c r="H913" s="16"/>
      <c r="I913" s="16"/>
      <c r="J913" s="16"/>
      <c r="K913" s="16"/>
      <c r="L913" s="16"/>
      <c r="M913" s="20"/>
      <c r="N913" s="20"/>
      <c r="O913" s="16"/>
      <c r="P913" s="16"/>
      <c r="Q913" s="16"/>
      <c r="R913" s="16"/>
      <c r="S913" s="16"/>
      <c r="T913" s="16"/>
      <c r="U913" s="16"/>
      <c r="V913" s="16"/>
      <c r="W913" s="16"/>
      <c r="X913" s="16"/>
      <c r="Y913" s="16"/>
      <c r="Z913" s="16"/>
      <c r="AA913" s="16"/>
      <c r="AB913" s="16"/>
      <c r="AC913" s="16"/>
      <c r="AD913" s="16"/>
      <c r="AE913" s="16"/>
      <c r="AF913" s="16"/>
      <c r="AG913" s="16"/>
      <c r="AH913" s="16"/>
      <c r="AI913" s="16"/>
      <c r="AJ913" s="16"/>
      <c r="AK913" s="16"/>
      <c r="AL913" s="16"/>
      <c r="AM913" s="16"/>
      <c r="AN913" s="16"/>
      <c r="AO913" s="16"/>
      <c r="AP913" s="16"/>
      <c r="AQ913" s="16"/>
      <c r="AR913" s="16"/>
      <c r="AS913" s="16"/>
      <c r="AT913" s="16"/>
      <c r="AU913" s="16"/>
      <c r="AV913" s="16"/>
      <c r="AW913" s="16"/>
      <c r="AX913" s="16"/>
      <c r="AY913" s="16"/>
    </row>
    <row r="914">
      <c r="A914" s="16"/>
      <c r="B914" s="16"/>
      <c r="C914" s="16"/>
      <c r="D914" s="16"/>
      <c r="E914" s="16"/>
      <c r="F914" s="16"/>
      <c r="G914" s="20"/>
      <c r="H914" s="16"/>
      <c r="I914" s="16"/>
      <c r="J914" s="16"/>
      <c r="K914" s="16"/>
      <c r="L914" s="16"/>
      <c r="M914" s="20"/>
      <c r="N914" s="20"/>
      <c r="O914" s="16"/>
      <c r="P914" s="16"/>
      <c r="Q914" s="16"/>
      <c r="R914" s="16"/>
      <c r="S914" s="16"/>
      <c r="T914" s="16"/>
      <c r="U914" s="16"/>
      <c r="V914" s="16"/>
      <c r="W914" s="16"/>
      <c r="X914" s="16"/>
      <c r="Y914" s="16"/>
      <c r="Z914" s="16"/>
      <c r="AA914" s="16"/>
      <c r="AB914" s="16"/>
      <c r="AC914" s="16"/>
      <c r="AD914" s="16"/>
      <c r="AE914" s="16"/>
      <c r="AF914" s="16"/>
      <c r="AG914" s="16"/>
      <c r="AH914" s="16"/>
      <c r="AI914" s="16"/>
      <c r="AJ914" s="16"/>
      <c r="AK914" s="16"/>
      <c r="AL914" s="16"/>
      <c r="AM914" s="16"/>
      <c r="AN914" s="16"/>
      <c r="AO914" s="16"/>
      <c r="AP914" s="16"/>
      <c r="AQ914" s="16"/>
      <c r="AR914" s="16"/>
      <c r="AS914" s="16"/>
      <c r="AT914" s="16"/>
      <c r="AU914" s="16"/>
      <c r="AV914" s="16"/>
      <c r="AW914" s="16"/>
      <c r="AX914" s="16"/>
      <c r="AY914" s="16"/>
    </row>
    <row r="915">
      <c r="A915" s="16"/>
      <c r="B915" s="16"/>
      <c r="C915" s="16"/>
      <c r="D915" s="16"/>
      <c r="E915" s="16"/>
      <c r="F915" s="16"/>
      <c r="G915" s="20"/>
      <c r="H915" s="16"/>
      <c r="I915" s="16"/>
      <c r="J915" s="16"/>
      <c r="K915" s="16"/>
      <c r="L915" s="16"/>
      <c r="M915" s="20"/>
      <c r="N915" s="20"/>
      <c r="O915" s="16"/>
      <c r="P915" s="16"/>
      <c r="Q915" s="16"/>
      <c r="R915" s="16"/>
      <c r="S915" s="16"/>
      <c r="T915" s="16"/>
      <c r="U915" s="16"/>
      <c r="V915" s="16"/>
      <c r="W915" s="16"/>
      <c r="X915" s="16"/>
      <c r="Y915" s="16"/>
      <c r="Z915" s="16"/>
      <c r="AA915" s="16"/>
      <c r="AB915" s="16"/>
      <c r="AC915" s="16"/>
      <c r="AD915" s="16"/>
      <c r="AE915" s="16"/>
      <c r="AF915" s="16"/>
      <c r="AG915" s="16"/>
      <c r="AH915" s="16"/>
      <c r="AI915" s="16"/>
      <c r="AJ915" s="16"/>
      <c r="AK915" s="16"/>
      <c r="AL915" s="16"/>
      <c r="AM915" s="16"/>
      <c r="AN915" s="16"/>
      <c r="AO915" s="16"/>
      <c r="AP915" s="16"/>
      <c r="AQ915" s="16"/>
      <c r="AR915" s="16"/>
      <c r="AS915" s="16"/>
      <c r="AT915" s="16"/>
      <c r="AU915" s="16"/>
      <c r="AV915" s="16"/>
      <c r="AW915" s="16"/>
      <c r="AX915" s="16"/>
      <c r="AY915" s="16"/>
    </row>
    <row r="916">
      <c r="A916" s="16"/>
      <c r="B916" s="16"/>
      <c r="C916" s="16"/>
      <c r="D916" s="16"/>
      <c r="E916" s="16"/>
      <c r="F916" s="16"/>
      <c r="G916" s="20"/>
      <c r="H916" s="16"/>
      <c r="I916" s="16"/>
      <c r="J916" s="16"/>
      <c r="K916" s="16"/>
      <c r="L916" s="16"/>
      <c r="M916" s="20"/>
      <c r="N916" s="20"/>
      <c r="O916" s="16"/>
      <c r="P916" s="16"/>
      <c r="Q916" s="16"/>
      <c r="R916" s="16"/>
      <c r="S916" s="16"/>
      <c r="T916" s="16"/>
      <c r="U916" s="16"/>
      <c r="V916" s="16"/>
      <c r="W916" s="16"/>
      <c r="X916" s="16"/>
      <c r="Y916" s="16"/>
      <c r="Z916" s="16"/>
      <c r="AA916" s="16"/>
      <c r="AB916" s="16"/>
      <c r="AC916" s="16"/>
      <c r="AD916" s="16"/>
      <c r="AE916" s="16"/>
      <c r="AF916" s="16"/>
      <c r="AG916" s="16"/>
      <c r="AH916" s="16"/>
      <c r="AI916" s="16"/>
      <c r="AJ916" s="16"/>
      <c r="AK916" s="16"/>
      <c r="AL916" s="16"/>
      <c r="AM916" s="16"/>
      <c r="AN916" s="16"/>
      <c r="AO916" s="16"/>
      <c r="AP916" s="16"/>
      <c r="AQ916" s="16"/>
      <c r="AR916" s="16"/>
      <c r="AS916" s="16"/>
      <c r="AT916" s="16"/>
      <c r="AU916" s="16"/>
      <c r="AV916" s="16"/>
      <c r="AW916" s="16"/>
      <c r="AX916" s="16"/>
      <c r="AY916" s="16"/>
    </row>
    <row r="917">
      <c r="A917" s="16"/>
      <c r="B917" s="16"/>
      <c r="C917" s="16"/>
      <c r="D917" s="16"/>
      <c r="E917" s="16"/>
      <c r="F917" s="16"/>
      <c r="G917" s="20"/>
      <c r="H917" s="16"/>
      <c r="I917" s="16"/>
      <c r="J917" s="16"/>
      <c r="K917" s="16"/>
      <c r="L917" s="16"/>
      <c r="M917" s="20"/>
      <c r="N917" s="20"/>
      <c r="O917" s="16"/>
      <c r="P917" s="16"/>
      <c r="Q917" s="16"/>
      <c r="R917" s="16"/>
      <c r="S917" s="16"/>
      <c r="T917" s="16"/>
      <c r="U917" s="16"/>
      <c r="V917" s="16"/>
      <c r="W917" s="16"/>
      <c r="X917" s="16"/>
      <c r="Y917" s="16"/>
      <c r="Z917" s="16"/>
      <c r="AA917" s="16"/>
      <c r="AB917" s="16"/>
      <c r="AC917" s="16"/>
      <c r="AD917" s="16"/>
      <c r="AE917" s="16"/>
      <c r="AF917" s="16"/>
      <c r="AG917" s="16"/>
      <c r="AH917" s="16"/>
      <c r="AI917" s="16"/>
      <c r="AJ917" s="16"/>
      <c r="AK917" s="16"/>
      <c r="AL917" s="16"/>
      <c r="AM917" s="16"/>
      <c r="AN917" s="16"/>
      <c r="AO917" s="16"/>
      <c r="AP917" s="16"/>
      <c r="AQ917" s="16"/>
      <c r="AR917" s="16"/>
      <c r="AS917" s="16"/>
      <c r="AT917" s="16"/>
      <c r="AU917" s="16"/>
      <c r="AV917" s="16"/>
      <c r="AW917" s="16"/>
      <c r="AX917" s="16"/>
      <c r="AY917" s="16"/>
    </row>
    <row r="918">
      <c r="A918" s="16"/>
      <c r="B918" s="16"/>
      <c r="C918" s="16"/>
      <c r="D918" s="16"/>
      <c r="E918" s="16"/>
      <c r="F918" s="16"/>
      <c r="G918" s="20"/>
      <c r="H918" s="16"/>
      <c r="I918" s="16"/>
      <c r="J918" s="16"/>
      <c r="K918" s="16"/>
      <c r="L918" s="16"/>
      <c r="M918" s="20"/>
      <c r="N918" s="20"/>
      <c r="O918" s="16"/>
      <c r="P918" s="16"/>
      <c r="Q918" s="16"/>
      <c r="R918" s="16"/>
      <c r="S918" s="16"/>
      <c r="T918" s="16"/>
      <c r="U918" s="16"/>
      <c r="V918" s="16"/>
      <c r="W918" s="16"/>
      <c r="X918" s="16"/>
      <c r="Y918" s="16"/>
      <c r="Z918" s="16"/>
      <c r="AA918" s="16"/>
      <c r="AB918" s="16"/>
      <c r="AC918" s="16"/>
      <c r="AD918" s="16"/>
      <c r="AE918" s="16"/>
      <c r="AF918" s="16"/>
      <c r="AG918" s="16"/>
      <c r="AH918" s="16"/>
      <c r="AI918" s="16"/>
      <c r="AJ918" s="16"/>
      <c r="AK918" s="16"/>
      <c r="AL918" s="16"/>
      <c r="AM918" s="16"/>
      <c r="AN918" s="16"/>
      <c r="AO918" s="16"/>
      <c r="AP918" s="16"/>
      <c r="AQ918" s="16"/>
      <c r="AR918" s="16"/>
      <c r="AS918" s="16"/>
      <c r="AT918" s="16"/>
      <c r="AU918" s="16"/>
      <c r="AV918" s="16"/>
      <c r="AW918" s="16"/>
      <c r="AX918" s="16"/>
      <c r="AY918" s="16"/>
    </row>
    <row r="919">
      <c r="A919" s="16"/>
      <c r="B919" s="16"/>
      <c r="C919" s="16"/>
      <c r="D919" s="16"/>
      <c r="E919" s="16"/>
      <c r="F919" s="16"/>
      <c r="G919" s="20"/>
      <c r="H919" s="16"/>
      <c r="I919" s="16"/>
      <c r="J919" s="16"/>
      <c r="K919" s="16"/>
      <c r="L919" s="16"/>
      <c r="M919" s="20"/>
      <c r="N919" s="20"/>
      <c r="O919" s="16"/>
      <c r="P919" s="16"/>
      <c r="Q919" s="16"/>
      <c r="R919" s="16"/>
      <c r="S919" s="16"/>
      <c r="T919" s="16"/>
      <c r="U919" s="16"/>
      <c r="V919" s="16"/>
      <c r="W919" s="16"/>
      <c r="X919" s="16"/>
      <c r="Y919" s="16"/>
      <c r="Z919" s="16"/>
      <c r="AA919" s="16"/>
      <c r="AB919" s="16"/>
      <c r="AC919" s="16"/>
      <c r="AD919" s="16"/>
      <c r="AE919" s="16"/>
      <c r="AF919" s="16"/>
      <c r="AG919" s="16"/>
      <c r="AH919" s="16"/>
      <c r="AI919" s="16"/>
      <c r="AJ919" s="16"/>
      <c r="AK919" s="16"/>
      <c r="AL919" s="16"/>
      <c r="AM919" s="16"/>
      <c r="AN919" s="16"/>
      <c r="AO919" s="16"/>
      <c r="AP919" s="16"/>
      <c r="AQ919" s="16"/>
      <c r="AR919" s="16"/>
      <c r="AS919" s="16"/>
      <c r="AT919" s="16"/>
      <c r="AU919" s="16"/>
      <c r="AV919" s="16"/>
      <c r="AW919" s="16"/>
      <c r="AX919" s="16"/>
      <c r="AY919" s="16"/>
    </row>
    <row r="920">
      <c r="A920" s="16"/>
      <c r="B920" s="16"/>
      <c r="C920" s="16"/>
      <c r="D920" s="16"/>
      <c r="E920" s="16"/>
      <c r="F920" s="16"/>
      <c r="G920" s="20"/>
      <c r="H920" s="16"/>
      <c r="I920" s="16"/>
      <c r="J920" s="16"/>
      <c r="K920" s="16"/>
      <c r="L920" s="16"/>
      <c r="M920" s="20"/>
      <c r="N920" s="20"/>
      <c r="O920" s="16"/>
      <c r="P920" s="16"/>
      <c r="Q920" s="16"/>
      <c r="R920" s="16"/>
      <c r="S920" s="16"/>
      <c r="T920" s="16"/>
      <c r="U920" s="16"/>
      <c r="V920" s="16"/>
      <c r="W920" s="16"/>
      <c r="X920" s="16"/>
      <c r="Y920" s="16"/>
      <c r="Z920" s="16"/>
      <c r="AA920" s="16"/>
      <c r="AB920" s="16"/>
      <c r="AC920" s="16"/>
      <c r="AD920" s="16"/>
      <c r="AE920" s="16"/>
      <c r="AF920" s="16"/>
      <c r="AG920" s="16"/>
      <c r="AH920" s="16"/>
      <c r="AI920" s="16"/>
      <c r="AJ920" s="16"/>
      <c r="AK920" s="16"/>
      <c r="AL920" s="16"/>
      <c r="AM920" s="16"/>
      <c r="AN920" s="16"/>
      <c r="AO920" s="16"/>
      <c r="AP920" s="16"/>
      <c r="AQ920" s="16"/>
      <c r="AR920" s="16"/>
      <c r="AS920" s="16"/>
      <c r="AT920" s="16"/>
      <c r="AU920" s="16"/>
      <c r="AV920" s="16"/>
      <c r="AW920" s="16"/>
      <c r="AX920" s="16"/>
      <c r="AY920" s="16"/>
    </row>
    <row r="921">
      <c r="A921" s="16"/>
      <c r="B921" s="16"/>
      <c r="C921" s="16"/>
      <c r="D921" s="16"/>
      <c r="E921" s="16"/>
      <c r="F921" s="16"/>
      <c r="G921" s="20"/>
      <c r="H921" s="16"/>
      <c r="I921" s="16"/>
      <c r="J921" s="16"/>
      <c r="K921" s="16"/>
      <c r="L921" s="16"/>
      <c r="M921" s="20"/>
      <c r="N921" s="20"/>
      <c r="O921" s="16"/>
      <c r="P921" s="16"/>
      <c r="Q921" s="16"/>
      <c r="R921" s="16"/>
      <c r="S921" s="16"/>
      <c r="T921" s="16"/>
      <c r="U921" s="16"/>
      <c r="V921" s="16"/>
      <c r="W921" s="16"/>
      <c r="X921" s="16"/>
      <c r="Y921" s="16"/>
      <c r="Z921" s="16"/>
      <c r="AA921" s="16"/>
      <c r="AB921" s="16"/>
      <c r="AC921" s="16"/>
      <c r="AD921" s="16"/>
      <c r="AE921" s="16"/>
      <c r="AF921" s="16"/>
      <c r="AG921" s="16"/>
      <c r="AH921" s="16"/>
      <c r="AI921" s="16"/>
      <c r="AJ921" s="16"/>
      <c r="AK921" s="16"/>
      <c r="AL921" s="16"/>
      <c r="AM921" s="16"/>
      <c r="AN921" s="16"/>
      <c r="AO921" s="16"/>
      <c r="AP921" s="16"/>
      <c r="AQ921" s="16"/>
      <c r="AR921" s="16"/>
      <c r="AS921" s="16"/>
      <c r="AT921" s="16"/>
      <c r="AU921" s="16"/>
      <c r="AV921" s="16"/>
      <c r="AW921" s="16"/>
      <c r="AX921" s="16"/>
      <c r="AY921" s="16"/>
    </row>
    <row r="922">
      <c r="A922" s="16"/>
      <c r="B922" s="16"/>
      <c r="C922" s="16"/>
      <c r="D922" s="16"/>
      <c r="E922" s="16"/>
      <c r="F922" s="16"/>
      <c r="G922" s="20"/>
      <c r="H922" s="16"/>
      <c r="I922" s="16"/>
      <c r="J922" s="16"/>
      <c r="K922" s="16"/>
      <c r="L922" s="16"/>
      <c r="M922" s="20"/>
      <c r="N922" s="20"/>
      <c r="O922" s="16"/>
      <c r="P922" s="16"/>
      <c r="Q922" s="16"/>
      <c r="R922" s="16"/>
      <c r="S922" s="16"/>
      <c r="T922" s="16"/>
      <c r="U922" s="16"/>
      <c r="V922" s="16"/>
      <c r="W922" s="16"/>
      <c r="X922" s="16"/>
      <c r="Y922" s="16"/>
      <c r="Z922" s="16"/>
      <c r="AA922" s="16"/>
      <c r="AB922" s="16"/>
      <c r="AC922" s="16"/>
      <c r="AD922" s="16"/>
      <c r="AE922" s="16"/>
      <c r="AF922" s="16"/>
      <c r="AG922" s="16"/>
      <c r="AH922" s="16"/>
      <c r="AI922" s="16"/>
      <c r="AJ922" s="16"/>
      <c r="AK922" s="16"/>
      <c r="AL922" s="16"/>
      <c r="AM922" s="16"/>
      <c r="AN922" s="16"/>
      <c r="AO922" s="16"/>
      <c r="AP922" s="16"/>
      <c r="AQ922" s="16"/>
      <c r="AR922" s="16"/>
      <c r="AS922" s="16"/>
      <c r="AT922" s="16"/>
      <c r="AU922" s="16"/>
      <c r="AV922" s="16"/>
      <c r="AW922" s="16"/>
      <c r="AX922" s="16"/>
      <c r="AY922" s="16"/>
    </row>
    <row r="923">
      <c r="A923" s="16"/>
      <c r="B923" s="16"/>
      <c r="C923" s="16"/>
      <c r="D923" s="16"/>
      <c r="E923" s="16"/>
      <c r="F923" s="16"/>
      <c r="G923" s="20"/>
      <c r="H923" s="16"/>
      <c r="I923" s="16"/>
      <c r="J923" s="16"/>
      <c r="K923" s="16"/>
      <c r="L923" s="16"/>
      <c r="M923" s="20"/>
      <c r="N923" s="20"/>
      <c r="O923" s="16"/>
      <c r="P923" s="16"/>
      <c r="Q923" s="16"/>
      <c r="R923" s="16"/>
      <c r="S923" s="16"/>
      <c r="T923" s="16"/>
      <c r="U923" s="16"/>
      <c r="V923" s="16"/>
      <c r="W923" s="16"/>
      <c r="X923" s="16"/>
      <c r="Y923" s="16"/>
      <c r="Z923" s="16"/>
      <c r="AA923" s="16"/>
      <c r="AB923" s="16"/>
      <c r="AC923" s="16"/>
      <c r="AD923" s="16"/>
      <c r="AE923" s="16"/>
      <c r="AF923" s="16"/>
      <c r="AG923" s="16"/>
      <c r="AH923" s="16"/>
      <c r="AI923" s="16"/>
      <c r="AJ923" s="16"/>
      <c r="AK923" s="16"/>
      <c r="AL923" s="16"/>
      <c r="AM923" s="16"/>
      <c r="AN923" s="16"/>
      <c r="AO923" s="16"/>
      <c r="AP923" s="16"/>
      <c r="AQ923" s="16"/>
      <c r="AR923" s="16"/>
      <c r="AS923" s="16"/>
      <c r="AT923" s="16"/>
      <c r="AU923" s="16"/>
      <c r="AV923" s="16"/>
      <c r="AW923" s="16"/>
      <c r="AX923" s="16"/>
      <c r="AY923" s="16"/>
    </row>
    <row r="924">
      <c r="A924" s="16"/>
      <c r="B924" s="16"/>
      <c r="C924" s="16"/>
      <c r="D924" s="16"/>
      <c r="E924" s="16"/>
      <c r="F924" s="16"/>
      <c r="G924" s="20"/>
      <c r="H924" s="16"/>
      <c r="I924" s="16"/>
      <c r="J924" s="16"/>
      <c r="K924" s="16"/>
      <c r="L924" s="16"/>
      <c r="M924" s="20"/>
      <c r="N924" s="20"/>
      <c r="O924" s="16"/>
      <c r="P924" s="16"/>
      <c r="Q924" s="16"/>
      <c r="R924" s="16"/>
      <c r="S924" s="16"/>
      <c r="T924" s="16"/>
      <c r="U924" s="16"/>
      <c r="V924" s="16"/>
      <c r="W924" s="16"/>
      <c r="X924" s="16"/>
      <c r="Y924" s="16"/>
      <c r="Z924" s="16"/>
      <c r="AA924" s="16"/>
      <c r="AB924" s="16"/>
      <c r="AC924" s="16"/>
      <c r="AD924" s="16"/>
      <c r="AE924" s="16"/>
      <c r="AF924" s="16"/>
      <c r="AG924" s="16"/>
      <c r="AH924" s="16"/>
      <c r="AI924" s="16"/>
      <c r="AJ924" s="16"/>
      <c r="AK924" s="16"/>
      <c r="AL924" s="16"/>
      <c r="AM924" s="16"/>
      <c r="AN924" s="16"/>
      <c r="AO924" s="16"/>
      <c r="AP924" s="16"/>
      <c r="AQ924" s="16"/>
      <c r="AR924" s="16"/>
      <c r="AS924" s="16"/>
      <c r="AT924" s="16"/>
      <c r="AU924" s="16"/>
      <c r="AV924" s="16"/>
      <c r="AW924" s="16"/>
      <c r="AX924" s="16"/>
      <c r="AY924" s="16"/>
    </row>
    <row r="925">
      <c r="A925" s="16"/>
      <c r="B925" s="16"/>
      <c r="C925" s="16"/>
      <c r="D925" s="16"/>
      <c r="E925" s="16"/>
      <c r="F925" s="16"/>
      <c r="G925" s="20"/>
      <c r="H925" s="16"/>
      <c r="I925" s="16"/>
      <c r="J925" s="16"/>
      <c r="K925" s="16"/>
      <c r="L925" s="16"/>
      <c r="M925" s="20"/>
      <c r="N925" s="20"/>
      <c r="O925" s="16"/>
      <c r="P925" s="16"/>
      <c r="Q925" s="16"/>
      <c r="R925" s="16"/>
      <c r="S925" s="16"/>
      <c r="T925" s="16"/>
      <c r="U925" s="16"/>
      <c r="V925" s="16"/>
      <c r="W925" s="16"/>
      <c r="X925" s="16"/>
      <c r="Y925" s="16"/>
      <c r="Z925" s="16"/>
      <c r="AA925" s="16"/>
      <c r="AB925" s="16"/>
      <c r="AC925" s="16"/>
      <c r="AD925" s="16"/>
      <c r="AE925" s="16"/>
      <c r="AF925" s="16"/>
      <c r="AG925" s="16"/>
      <c r="AH925" s="16"/>
      <c r="AI925" s="16"/>
      <c r="AJ925" s="16"/>
      <c r="AK925" s="16"/>
      <c r="AL925" s="16"/>
      <c r="AM925" s="16"/>
      <c r="AN925" s="16"/>
      <c r="AO925" s="16"/>
      <c r="AP925" s="16"/>
      <c r="AQ925" s="16"/>
      <c r="AR925" s="16"/>
      <c r="AS925" s="16"/>
      <c r="AT925" s="16"/>
      <c r="AU925" s="16"/>
      <c r="AV925" s="16"/>
      <c r="AW925" s="16"/>
      <c r="AX925" s="16"/>
      <c r="AY925" s="16"/>
    </row>
    <row r="926">
      <c r="A926" s="16"/>
      <c r="B926" s="16"/>
      <c r="C926" s="16"/>
      <c r="D926" s="16"/>
      <c r="E926" s="16"/>
      <c r="F926" s="16"/>
      <c r="G926" s="20"/>
      <c r="H926" s="16"/>
      <c r="I926" s="16"/>
      <c r="J926" s="16"/>
      <c r="K926" s="16"/>
      <c r="L926" s="16"/>
      <c r="M926" s="20"/>
      <c r="N926" s="20"/>
      <c r="O926" s="16"/>
      <c r="P926" s="16"/>
      <c r="Q926" s="16"/>
      <c r="R926" s="16"/>
      <c r="S926" s="16"/>
      <c r="T926" s="16"/>
      <c r="U926" s="16"/>
      <c r="V926" s="16"/>
      <c r="W926" s="16"/>
      <c r="X926" s="16"/>
      <c r="Y926" s="16"/>
      <c r="Z926" s="16"/>
      <c r="AA926" s="16"/>
      <c r="AB926" s="16"/>
      <c r="AC926" s="16"/>
      <c r="AD926" s="16"/>
      <c r="AE926" s="16"/>
      <c r="AF926" s="16"/>
      <c r="AG926" s="16"/>
      <c r="AH926" s="16"/>
      <c r="AI926" s="16"/>
      <c r="AJ926" s="16"/>
      <c r="AK926" s="16"/>
      <c r="AL926" s="16"/>
      <c r="AM926" s="16"/>
      <c r="AN926" s="16"/>
      <c r="AO926" s="16"/>
      <c r="AP926" s="16"/>
      <c r="AQ926" s="16"/>
      <c r="AR926" s="16"/>
      <c r="AS926" s="16"/>
      <c r="AT926" s="16"/>
      <c r="AU926" s="16"/>
      <c r="AV926" s="16"/>
      <c r="AW926" s="16"/>
      <c r="AX926" s="16"/>
      <c r="AY926" s="16"/>
    </row>
    <row r="927">
      <c r="A927" s="16"/>
      <c r="B927" s="16"/>
      <c r="C927" s="16"/>
      <c r="D927" s="16"/>
      <c r="E927" s="16"/>
      <c r="F927" s="16"/>
      <c r="G927" s="20"/>
      <c r="H927" s="16"/>
      <c r="I927" s="16"/>
      <c r="J927" s="16"/>
      <c r="K927" s="16"/>
      <c r="L927" s="16"/>
      <c r="M927" s="20"/>
      <c r="N927" s="20"/>
      <c r="O927" s="16"/>
      <c r="P927" s="16"/>
      <c r="Q927" s="16"/>
      <c r="R927" s="16"/>
      <c r="S927" s="16"/>
      <c r="T927" s="16"/>
      <c r="U927" s="16"/>
      <c r="V927" s="16"/>
      <c r="W927" s="16"/>
      <c r="X927" s="16"/>
      <c r="Y927" s="16"/>
      <c r="Z927" s="16"/>
      <c r="AA927" s="16"/>
      <c r="AB927" s="16"/>
      <c r="AC927" s="16"/>
      <c r="AD927" s="16"/>
      <c r="AE927" s="16"/>
      <c r="AF927" s="16"/>
      <c r="AG927" s="16"/>
      <c r="AH927" s="16"/>
      <c r="AI927" s="16"/>
      <c r="AJ927" s="16"/>
      <c r="AK927" s="16"/>
      <c r="AL927" s="16"/>
      <c r="AM927" s="16"/>
      <c r="AN927" s="16"/>
      <c r="AO927" s="16"/>
      <c r="AP927" s="16"/>
      <c r="AQ927" s="16"/>
      <c r="AR927" s="16"/>
      <c r="AS927" s="16"/>
      <c r="AT927" s="16"/>
      <c r="AU927" s="16"/>
      <c r="AV927" s="16"/>
      <c r="AW927" s="16"/>
      <c r="AX927" s="16"/>
      <c r="AY927" s="16"/>
    </row>
    <row r="928">
      <c r="A928" s="16"/>
      <c r="B928" s="16"/>
      <c r="C928" s="16"/>
      <c r="D928" s="16"/>
      <c r="E928" s="16"/>
      <c r="F928" s="16"/>
      <c r="G928" s="20"/>
      <c r="H928" s="16"/>
      <c r="I928" s="16"/>
      <c r="J928" s="16"/>
      <c r="K928" s="16"/>
      <c r="L928" s="16"/>
      <c r="M928" s="20"/>
      <c r="N928" s="20"/>
      <c r="O928" s="16"/>
      <c r="P928" s="16"/>
      <c r="Q928" s="16"/>
      <c r="R928" s="16"/>
      <c r="S928" s="16"/>
      <c r="T928" s="16"/>
      <c r="U928" s="16"/>
      <c r="V928" s="16"/>
      <c r="W928" s="16"/>
      <c r="X928" s="16"/>
      <c r="Y928" s="16"/>
      <c r="Z928" s="16"/>
      <c r="AA928" s="16"/>
      <c r="AB928" s="16"/>
      <c r="AC928" s="16"/>
      <c r="AD928" s="16"/>
      <c r="AE928" s="16"/>
      <c r="AF928" s="16"/>
      <c r="AG928" s="16"/>
      <c r="AH928" s="16"/>
      <c r="AI928" s="16"/>
      <c r="AJ928" s="16"/>
      <c r="AK928" s="16"/>
      <c r="AL928" s="16"/>
      <c r="AM928" s="16"/>
      <c r="AN928" s="16"/>
      <c r="AO928" s="16"/>
      <c r="AP928" s="16"/>
      <c r="AQ928" s="16"/>
      <c r="AR928" s="16"/>
      <c r="AS928" s="16"/>
      <c r="AT928" s="16"/>
      <c r="AU928" s="16"/>
      <c r="AV928" s="16"/>
      <c r="AW928" s="16"/>
      <c r="AX928" s="16"/>
      <c r="AY928" s="16"/>
    </row>
    <row r="929">
      <c r="A929" s="16"/>
      <c r="B929" s="16"/>
      <c r="C929" s="16"/>
      <c r="D929" s="16"/>
      <c r="E929" s="16"/>
      <c r="F929" s="16"/>
      <c r="G929" s="20"/>
      <c r="H929" s="16"/>
      <c r="I929" s="16"/>
      <c r="J929" s="16"/>
      <c r="K929" s="16"/>
      <c r="L929" s="16"/>
      <c r="M929" s="20"/>
      <c r="N929" s="20"/>
      <c r="O929" s="16"/>
      <c r="P929" s="16"/>
      <c r="Q929" s="16"/>
      <c r="R929" s="16"/>
      <c r="S929" s="16"/>
      <c r="T929" s="16"/>
      <c r="U929" s="16"/>
      <c r="V929" s="16"/>
      <c r="W929" s="16"/>
      <c r="X929" s="16"/>
      <c r="Y929" s="16"/>
      <c r="Z929" s="16"/>
      <c r="AA929" s="16"/>
      <c r="AB929" s="16"/>
      <c r="AC929" s="16"/>
      <c r="AD929" s="16"/>
      <c r="AE929" s="16"/>
      <c r="AF929" s="16"/>
      <c r="AG929" s="16"/>
      <c r="AH929" s="16"/>
      <c r="AI929" s="16"/>
      <c r="AJ929" s="16"/>
      <c r="AK929" s="16"/>
      <c r="AL929" s="16"/>
      <c r="AM929" s="16"/>
      <c r="AN929" s="16"/>
      <c r="AO929" s="16"/>
      <c r="AP929" s="16"/>
      <c r="AQ929" s="16"/>
      <c r="AR929" s="16"/>
      <c r="AS929" s="16"/>
      <c r="AT929" s="16"/>
      <c r="AU929" s="16"/>
      <c r="AV929" s="16"/>
      <c r="AW929" s="16"/>
      <c r="AX929" s="16"/>
      <c r="AY929" s="16"/>
    </row>
    <row r="930">
      <c r="A930" s="16"/>
      <c r="B930" s="16"/>
      <c r="C930" s="16"/>
      <c r="D930" s="16"/>
      <c r="E930" s="16"/>
      <c r="F930" s="16"/>
      <c r="G930" s="20"/>
      <c r="H930" s="16"/>
      <c r="I930" s="16"/>
      <c r="J930" s="16"/>
      <c r="K930" s="16"/>
      <c r="L930" s="16"/>
      <c r="M930" s="20"/>
      <c r="N930" s="20"/>
      <c r="O930" s="16"/>
      <c r="P930" s="16"/>
      <c r="Q930" s="16"/>
      <c r="R930" s="16"/>
      <c r="S930" s="16"/>
      <c r="T930" s="16"/>
      <c r="U930" s="16"/>
      <c r="V930" s="16"/>
      <c r="W930" s="16"/>
      <c r="X930" s="16"/>
      <c r="Y930" s="16"/>
      <c r="Z930" s="16"/>
      <c r="AA930" s="16"/>
      <c r="AB930" s="16"/>
      <c r="AC930" s="16"/>
      <c r="AD930" s="16"/>
      <c r="AE930" s="16"/>
      <c r="AF930" s="16"/>
      <c r="AG930" s="16"/>
      <c r="AH930" s="16"/>
      <c r="AI930" s="16"/>
      <c r="AJ930" s="16"/>
      <c r="AK930" s="16"/>
      <c r="AL930" s="16"/>
      <c r="AM930" s="16"/>
      <c r="AN930" s="16"/>
      <c r="AO930" s="16"/>
      <c r="AP930" s="16"/>
      <c r="AQ930" s="16"/>
      <c r="AR930" s="16"/>
      <c r="AS930" s="16"/>
      <c r="AT930" s="16"/>
      <c r="AU930" s="16"/>
      <c r="AV930" s="16"/>
      <c r="AW930" s="16"/>
      <c r="AX930" s="16"/>
      <c r="AY930" s="16"/>
    </row>
    <row r="931">
      <c r="A931" s="16"/>
      <c r="B931" s="16"/>
      <c r="C931" s="16"/>
      <c r="D931" s="16"/>
      <c r="E931" s="16"/>
      <c r="F931" s="16"/>
      <c r="G931" s="20"/>
      <c r="H931" s="16"/>
      <c r="I931" s="16"/>
      <c r="J931" s="16"/>
      <c r="K931" s="16"/>
      <c r="L931" s="16"/>
      <c r="M931" s="20"/>
      <c r="N931" s="20"/>
      <c r="O931" s="16"/>
      <c r="P931" s="16"/>
      <c r="Q931" s="16"/>
      <c r="R931" s="16"/>
      <c r="S931" s="16"/>
      <c r="T931" s="16"/>
      <c r="U931" s="16"/>
      <c r="V931" s="16"/>
      <c r="W931" s="16"/>
      <c r="X931" s="16"/>
      <c r="Y931" s="16"/>
      <c r="Z931" s="16"/>
      <c r="AA931" s="16"/>
      <c r="AB931" s="16"/>
      <c r="AC931" s="16"/>
      <c r="AD931" s="16"/>
      <c r="AE931" s="16"/>
      <c r="AF931" s="16"/>
      <c r="AG931" s="16"/>
      <c r="AH931" s="16"/>
      <c r="AI931" s="16"/>
      <c r="AJ931" s="16"/>
      <c r="AK931" s="16"/>
      <c r="AL931" s="16"/>
      <c r="AM931" s="16"/>
      <c r="AN931" s="16"/>
      <c r="AO931" s="16"/>
      <c r="AP931" s="16"/>
      <c r="AQ931" s="16"/>
      <c r="AR931" s="16"/>
      <c r="AS931" s="16"/>
      <c r="AT931" s="16"/>
      <c r="AU931" s="16"/>
      <c r="AV931" s="16"/>
      <c r="AW931" s="16"/>
      <c r="AX931" s="16"/>
      <c r="AY931" s="16"/>
    </row>
    <row r="932">
      <c r="A932" s="16"/>
      <c r="B932" s="16"/>
      <c r="C932" s="16"/>
      <c r="D932" s="16"/>
      <c r="E932" s="16"/>
      <c r="F932" s="16"/>
      <c r="G932" s="20"/>
      <c r="H932" s="16"/>
      <c r="I932" s="16"/>
      <c r="J932" s="16"/>
      <c r="K932" s="16"/>
      <c r="L932" s="16"/>
      <c r="M932" s="20"/>
      <c r="N932" s="20"/>
      <c r="O932" s="16"/>
      <c r="P932" s="16"/>
      <c r="Q932" s="16"/>
      <c r="R932" s="16"/>
      <c r="S932" s="16"/>
      <c r="T932" s="16"/>
      <c r="U932" s="16"/>
      <c r="V932" s="16"/>
      <c r="W932" s="16"/>
      <c r="X932" s="16"/>
      <c r="Y932" s="16"/>
      <c r="Z932" s="16"/>
      <c r="AA932" s="16"/>
      <c r="AB932" s="16"/>
      <c r="AC932" s="16"/>
      <c r="AD932" s="16"/>
      <c r="AE932" s="16"/>
      <c r="AF932" s="16"/>
      <c r="AG932" s="16"/>
      <c r="AH932" s="16"/>
      <c r="AI932" s="16"/>
      <c r="AJ932" s="16"/>
      <c r="AK932" s="16"/>
      <c r="AL932" s="16"/>
      <c r="AM932" s="16"/>
      <c r="AN932" s="16"/>
      <c r="AO932" s="16"/>
      <c r="AP932" s="16"/>
      <c r="AQ932" s="16"/>
      <c r="AR932" s="16"/>
      <c r="AS932" s="16"/>
      <c r="AT932" s="16"/>
      <c r="AU932" s="16"/>
      <c r="AV932" s="16"/>
      <c r="AW932" s="16"/>
      <c r="AX932" s="16"/>
      <c r="AY932" s="16"/>
    </row>
    <row r="933">
      <c r="A933" s="16"/>
      <c r="B933" s="16"/>
      <c r="C933" s="16"/>
      <c r="D933" s="16"/>
      <c r="E933" s="16"/>
      <c r="F933" s="16"/>
      <c r="G933" s="20"/>
      <c r="H933" s="16"/>
      <c r="I933" s="16"/>
      <c r="J933" s="16"/>
      <c r="K933" s="16"/>
      <c r="L933" s="16"/>
      <c r="M933" s="20"/>
      <c r="N933" s="20"/>
      <c r="O933" s="16"/>
      <c r="P933" s="16"/>
      <c r="Q933" s="16"/>
      <c r="R933" s="16"/>
      <c r="S933" s="16"/>
      <c r="T933" s="16"/>
      <c r="U933" s="16"/>
      <c r="V933" s="16"/>
      <c r="W933" s="16"/>
      <c r="X933" s="16"/>
      <c r="Y933" s="16"/>
      <c r="Z933" s="16"/>
      <c r="AA933" s="16"/>
      <c r="AB933" s="16"/>
      <c r="AC933" s="16"/>
      <c r="AD933" s="16"/>
      <c r="AE933" s="16"/>
      <c r="AF933" s="16"/>
      <c r="AG933" s="16"/>
      <c r="AH933" s="16"/>
      <c r="AI933" s="16"/>
      <c r="AJ933" s="16"/>
      <c r="AK933" s="16"/>
      <c r="AL933" s="16"/>
      <c r="AM933" s="16"/>
      <c r="AN933" s="16"/>
      <c r="AO933" s="16"/>
      <c r="AP933" s="16"/>
      <c r="AQ933" s="16"/>
      <c r="AR933" s="16"/>
      <c r="AS933" s="16"/>
      <c r="AT933" s="16"/>
      <c r="AU933" s="16"/>
      <c r="AV933" s="16"/>
      <c r="AW933" s="16"/>
      <c r="AX933" s="16"/>
      <c r="AY933" s="16"/>
    </row>
    <row r="934">
      <c r="A934" s="16"/>
      <c r="B934" s="16"/>
      <c r="C934" s="16"/>
      <c r="D934" s="16"/>
      <c r="E934" s="16"/>
      <c r="F934" s="16"/>
      <c r="G934" s="20"/>
      <c r="H934" s="16"/>
      <c r="I934" s="16"/>
      <c r="J934" s="16"/>
      <c r="K934" s="16"/>
      <c r="L934" s="16"/>
      <c r="M934" s="20"/>
      <c r="N934" s="20"/>
      <c r="O934" s="16"/>
      <c r="P934" s="16"/>
      <c r="Q934" s="16"/>
      <c r="R934" s="16"/>
      <c r="S934" s="16"/>
      <c r="T934" s="16"/>
      <c r="U934" s="16"/>
      <c r="V934" s="16"/>
      <c r="W934" s="16"/>
      <c r="X934" s="16"/>
      <c r="Y934" s="16"/>
      <c r="Z934" s="16"/>
      <c r="AA934" s="16"/>
      <c r="AB934" s="16"/>
      <c r="AC934" s="16"/>
      <c r="AD934" s="16"/>
      <c r="AE934" s="16"/>
      <c r="AF934" s="16"/>
      <c r="AG934" s="16"/>
      <c r="AH934" s="16"/>
      <c r="AI934" s="16"/>
      <c r="AJ934" s="16"/>
      <c r="AK934" s="16"/>
      <c r="AL934" s="16"/>
      <c r="AM934" s="16"/>
      <c r="AN934" s="16"/>
      <c r="AO934" s="16"/>
      <c r="AP934" s="16"/>
      <c r="AQ934" s="16"/>
      <c r="AR934" s="16"/>
      <c r="AS934" s="16"/>
      <c r="AT934" s="16"/>
      <c r="AU934" s="16"/>
      <c r="AV934" s="16"/>
      <c r="AW934" s="16"/>
      <c r="AX934" s="16"/>
      <c r="AY934" s="16"/>
    </row>
  </sheetData>
  <hyperlinks>
    <hyperlink r:id="rId2" ref="W2"/>
    <hyperlink r:id="rId3" ref="W3"/>
    <hyperlink r:id="rId4" ref="W4"/>
    <hyperlink r:id="rId5" ref="X4"/>
    <hyperlink r:id="rId6" ref="W5"/>
    <hyperlink r:id="rId7" ref="X5"/>
    <hyperlink r:id="rId8" ref="W6"/>
    <hyperlink r:id="rId9" ref="W7"/>
    <hyperlink r:id="rId10" ref="X7"/>
    <hyperlink r:id="rId11" ref="W8"/>
    <hyperlink r:id="rId12" ref="W9"/>
    <hyperlink r:id="rId13" ref="W10"/>
    <hyperlink r:id="rId14" ref="X10"/>
    <hyperlink r:id="rId15" ref="W11"/>
    <hyperlink r:id="rId16" ref="W12"/>
    <hyperlink r:id="rId17" ref="W13"/>
    <hyperlink r:id="rId18" ref="X13"/>
    <hyperlink r:id="rId19" ref="W14"/>
    <hyperlink r:id="rId20" ref="W15"/>
    <hyperlink r:id="rId21" ref="X15"/>
    <hyperlink r:id="rId22" ref="Y15"/>
    <hyperlink r:id="rId23" ref="W16"/>
    <hyperlink r:id="rId24" ref="W17"/>
    <hyperlink r:id="rId25" ref="W18"/>
    <hyperlink r:id="rId26" ref="W19"/>
    <hyperlink r:id="rId27" ref="X19"/>
    <hyperlink r:id="rId28" ref="W20"/>
    <hyperlink r:id="rId29" ref="X20"/>
    <hyperlink r:id="rId30" ref="W21"/>
    <hyperlink r:id="rId31" ref="W22"/>
    <hyperlink r:id="rId32" ref="W23"/>
    <hyperlink r:id="rId33" ref="W24"/>
    <hyperlink r:id="rId34" ref="W25"/>
    <hyperlink r:id="rId35" location="stream/0" ref="W26"/>
    <hyperlink r:id="rId36" ref="W27"/>
    <hyperlink r:id="rId37" ref="W28"/>
    <hyperlink r:id="rId38" ref="X28"/>
    <hyperlink r:id="rId39" ref="Y28"/>
    <hyperlink r:id="rId40" ref="W29"/>
    <hyperlink r:id="rId41" ref="W30"/>
    <hyperlink r:id="rId42" ref="W31"/>
    <hyperlink r:id="rId43" ref="W32"/>
    <hyperlink r:id="rId44" ref="W33"/>
    <hyperlink r:id="rId45" ref="W34"/>
    <hyperlink r:id="rId46" ref="W35"/>
    <hyperlink r:id="rId47" ref="W36"/>
    <hyperlink r:id="rId48" ref="X36"/>
    <hyperlink r:id="rId49" ref="W37"/>
    <hyperlink r:id="rId50" ref="X37"/>
    <hyperlink r:id="rId51" ref="W38"/>
    <hyperlink r:id="rId52" ref="W39"/>
    <hyperlink r:id="rId53" ref="W40"/>
    <hyperlink r:id="rId54" ref="W41"/>
    <hyperlink r:id="rId55" ref="W42"/>
    <hyperlink r:id="rId56" ref="W43"/>
    <hyperlink r:id="rId57" ref="W44"/>
    <hyperlink r:id="rId58" ref="W45"/>
    <hyperlink r:id="rId59" ref="W46"/>
    <hyperlink r:id="rId60" ref="W47"/>
    <hyperlink r:id="rId61" ref="W48"/>
    <hyperlink r:id="rId62" ref="X48"/>
    <hyperlink r:id="rId63" ref="W49"/>
    <hyperlink r:id="rId64" ref="X49"/>
    <hyperlink r:id="rId65" ref="W50"/>
    <hyperlink r:id="rId66" ref="W51"/>
    <hyperlink r:id="rId67" ref="W52"/>
    <hyperlink r:id="rId68" ref="W53"/>
    <hyperlink r:id="rId69" ref="W54"/>
    <hyperlink r:id="rId70" ref="W55"/>
    <hyperlink r:id="rId71" ref="W56"/>
    <hyperlink r:id="rId72" ref="X56"/>
    <hyperlink r:id="rId73" ref="W57"/>
    <hyperlink r:id="rId74" ref="W58"/>
    <hyperlink r:id="rId75" ref="X58"/>
    <hyperlink r:id="rId76" ref="W59"/>
    <hyperlink r:id="rId77" ref="X59"/>
    <hyperlink r:id="rId78" ref="W60"/>
    <hyperlink r:id="rId79" ref="W61"/>
    <hyperlink r:id="rId80" ref="W62"/>
    <hyperlink r:id="rId81" location=".XRwUGt1SpxU.twitter" ref="X62"/>
    <hyperlink r:id="rId82" ref="W63"/>
    <hyperlink r:id="rId83" ref="W64"/>
    <hyperlink r:id="rId84" ref="W65"/>
    <hyperlink r:id="rId85" ref="X65"/>
    <hyperlink r:id="rId86" ref="Y65"/>
    <hyperlink r:id="rId87" ref="W66"/>
    <hyperlink r:id="rId88" ref="W67"/>
    <hyperlink r:id="rId89" ref="X67"/>
    <hyperlink r:id="rId90" ref="Y67"/>
    <hyperlink r:id="rId91" ref="W68"/>
    <hyperlink r:id="rId92" ref="X68"/>
    <hyperlink r:id="rId93" ref="W69"/>
    <hyperlink r:id="rId94" ref="W70"/>
    <hyperlink r:id="rId95" ref="W71"/>
    <hyperlink r:id="rId96" ref="X71"/>
    <hyperlink r:id="rId97" ref="Y71"/>
    <hyperlink r:id="rId98" ref="W72"/>
    <hyperlink r:id="rId99" ref="X72"/>
    <hyperlink r:id="rId100" ref="W73"/>
    <hyperlink r:id="rId101" ref="W74"/>
    <hyperlink r:id="rId102" ref="W75"/>
    <hyperlink r:id="rId103" ref="W76"/>
    <hyperlink r:id="rId104" ref="W77"/>
    <hyperlink r:id="rId105" ref="W78"/>
    <hyperlink r:id="rId106" ref="W79"/>
    <hyperlink r:id="rId107" ref="X79"/>
    <hyperlink r:id="rId108" ref="W80"/>
    <hyperlink r:id="rId109" ref="X80"/>
    <hyperlink r:id="rId110" ref="W81"/>
    <hyperlink r:id="rId111" ref="W82"/>
    <hyperlink r:id="rId112" location="utm_campaign=blox&amp;utm_source=twitter&amp;utm_medium=social" ref="W83"/>
    <hyperlink r:id="rId113" ref="W84"/>
    <hyperlink r:id="rId114" ref="W85"/>
    <hyperlink r:id="rId115" ref="X85"/>
    <hyperlink r:id="rId116" ref="W86"/>
    <hyperlink r:id="rId117" ref="W87"/>
    <hyperlink r:id="rId118" ref="X87"/>
    <hyperlink r:id="rId119" ref="W88"/>
    <hyperlink r:id="rId120" ref="W89"/>
    <hyperlink r:id="rId121" ref="X89"/>
    <hyperlink r:id="rId122" ref="W90"/>
    <hyperlink r:id="rId123" ref="X90"/>
    <hyperlink r:id="rId124" ref="Y90"/>
    <hyperlink r:id="rId125" ref="W91"/>
    <hyperlink r:id="rId126" ref="W92"/>
    <hyperlink r:id="rId127" ref="X92"/>
    <hyperlink r:id="rId128" ref="W93"/>
    <hyperlink r:id="rId129" ref="W94"/>
    <hyperlink r:id="rId130" ref="X94"/>
    <hyperlink r:id="rId131" ref="W95"/>
    <hyperlink r:id="rId132" ref="W96"/>
    <hyperlink r:id="rId133" ref="W97"/>
    <hyperlink r:id="rId134" ref="W98"/>
    <hyperlink r:id="rId135" ref="X98"/>
    <hyperlink r:id="rId136" ref="Y98"/>
    <hyperlink r:id="rId137" ref="W99"/>
    <hyperlink r:id="rId138" ref="W100"/>
    <hyperlink r:id="rId139" ref="W101"/>
    <hyperlink r:id="rId140" ref="W102"/>
    <hyperlink r:id="rId141" ref="W103"/>
    <hyperlink r:id="rId142" ref="M104"/>
    <hyperlink r:id="rId143" ref="W104"/>
    <hyperlink r:id="rId144" ref="W105"/>
    <hyperlink r:id="rId145" ref="W106"/>
    <hyperlink r:id="rId146" ref="W107"/>
    <hyperlink r:id="rId147" ref="X107"/>
    <hyperlink r:id="rId148" ref="W108"/>
    <hyperlink r:id="rId149" ref="W109"/>
    <hyperlink r:id="rId150" ref="W110"/>
    <hyperlink r:id="rId151" ref="W111"/>
    <hyperlink r:id="rId152" ref="W112"/>
    <hyperlink r:id="rId153" ref="W113"/>
    <hyperlink r:id="rId154" ref="W114"/>
    <hyperlink r:id="rId155" ref="W115"/>
    <hyperlink r:id="rId156" ref="X115"/>
    <hyperlink r:id="rId157" ref="W116"/>
    <hyperlink r:id="rId158" ref="W117"/>
    <hyperlink r:id="rId159" ref="W118"/>
    <hyperlink r:id="rId160" ref="W119"/>
    <hyperlink r:id="rId161" ref="W120"/>
    <hyperlink r:id="rId162" ref="W121"/>
    <hyperlink r:id="rId163" ref="X121"/>
    <hyperlink r:id="rId164" ref="W122"/>
    <hyperlink r:id="rId165" ref="W123"/>
    <hyperlink r:id="rId166" ref="W124"/>
    <hyperlink r:id="rId167" ref="W125"/>
    <hyperlink r:id="rId168" ref="W126"/>
    <hyperlink r:id="rId169" ref="W127"/>
    <hyperlink r:id="rId170" ref="W128"/>
    <hyperlink r:id="rId171" ref="W129"/>
    <hyperlink r:id="rId172" ref="Z129"/>
    <hyperlink r:id="rId173" ref="W130"/>
    <hyperlink r:id="rId174" ref="W131"/>
    <hyperlink r:id="rId175" ref="W132"/>
    <hyperlink r:id="rId176" ref="W133"/>
    <hyperlink r:id="rId177" ref="W134"/>
    <hyperlink r:id="rId178" ref="X134"/>
    <hyperlink r:id="rId179" ref="Y134"/>
    <hyperlink r:id="rId180" ref="W135"/>
    <hyperlink r:id="rId181" ref="X135"/>
    <hyperlink r:id="rId182" ref="Y135"/>
    <hyperlink r:id="rId183" ref="W136"/>
    <hyperlink r:id="rId184" ref="W137"/>
    <hyperlink r:id="rId185" ref="W138"/>
    <hyperlink r:id="rId186" ref="X138"/>
    <hyperlink r:id="rId187" ref="W139"/>
    <hyperlink r:id="rId188" ref="W140"/>
    <hyperlink r:id="rId189" ref="W141"/>
    <hyperlink r:id="rId190" ref="X141"/>
    <hyperlink r:id="rId191" ref="W142"/>
    <hyperlink r:id="rId192" ref="X142"/>
    <hyperlink r:id="rId193" ref="W143"/>
    <hyperlink r:id="rId194" ref="X143"/>
    <hyperlink r:id="rId195" ref="W144"/>
    <hyperlink r:id="rId196" ref="W145"/>
    <hyperlink r:id="rId197" ref="X145"/>
    <hyperlink r:id="rId198" ref="W146"/>
    <hyperlink r:id="rId199" ref="W147"/>
    <hyperlink r:id="rId200" ref="X147"/>
    <hyperlink r:id="rId201" ref="W148"/>
    <hyperlink r:id="rId202" ref="W149"/>
    <hyperlink r:id="rId203" ref="W150"/>
    <hyperlink r:id="rId204" ref="W151"/>
    <hyperlink r:id="rId205" ref="X151"/>
    <hyperlink r:id="rId206" ref="W152"/>
    <hyperlink r:id="rId207" ref="W153"/>
    <hyperlink r:id="rId208" ref="W154"/>
    <hyperlink r:id="rId209" ref="W155"/>
    <hyperlink r:id="rId210" ref="W156"/>
    <hyperlink r:id="rId211" ref="W157"/>
    <hyperlink r:id="rId212" ref="W158"/>
    <hyperlink r:id="rId213" ref="W159"/>
    <hyperlink r:id="rId214" ref="W160"/>
    <hyperlink r:id="rId215" ref="X160"/>
    <hyperlink r:id="rId216" ref="W161"/>
    <hyperlink r:id="rId217" ref="X161"/>
    <hyperlink r:id="rId218" ref="W162"/>
    <hyperlink r:id="rId219" ref="W163"/>
    <hyperlink r:id="rId220" ref="X163"/>
    <hyperlink r:id="rId221" ref="W164"/>
    <hyperlink r:id="rId222" ref="B165"/>
    <hyperlink r:id="rId223" ref="W165"/>
    <hyperlink r:id="rId224" ref="X165"/>
    <hyperlink r:id="rId225" ref="W166"/>
    <hyperlink r:id="rId226" ref="W167"/>
    <hyperlink r:id="rId227" ref="W168"/>
    <hyperlink r:id="rId228" ref="W169"/>
    <hyperlink r:id="rId229" ref="W170"/>
    <hyperlink r:id="rId230" ref="X170"/>
    <hyperlink r:id="rId231" ref="W171"/>
    <hyperlink r:id="rId232" ref="W172"/>
    <hyperlink r:id="rId233" ref="W173"/>
    <hyperlink r:id="rId234" ref="W174"/>
    <hyperlink r:id="rId235" ref="W175"/>
    <hyperlink r:id="rId236" ref="W176"/>
    <hyperlink r:id="rId237" ref="W177"/>
    <hyperlink r:id="rId238" ref="W178"/>
    <hyperlink r:id="rId239" ref="W179"/>
    <hyperlink r:id="rId240" ref="W180"/>
    <hyperlink r:id="rId241" ref="W181"/>
    <hyperlink r:id="rId242" ref="Z181"/>
    <hyperlink r:id="rId243" ref="W182"/>
    <hyperlink r:id="rId244" ref="W183"/>
    <hyperlink r:id="rId245" ref="W184"/>
    <hyperlink r:id="rId246" ref="W185"/>
    <hyperlink r:id="rId247" ref="W186"/>
    <hyperlink r:id="rId248" ref="W187"/>
    <hyperlink r:id="rId249" ref="W188"/>
    <hyperlink r:id="rId250" ref="X188"/>
    <hyperlink r:id="rId251" ref="W189"/>
    <hyperlink r:id="rId252" ref="W190"/>
    <hyperlink r:id="rId253" ref="W191"/>
    <hyperlink r:id="rId254" ref="W192"/>
    <hyperlink r:id="rId255" ref="W193"/>
    <hyperlink r:id="rId256" ref="X193"/>
    <hyperlink r:id="rId257" ref="W194"/>
    <hyperlink r:id="rId258" ref="W195"/>
    <hyperlink r:id="rId259" ref="W196"/>
    <hyperlink r:id="rId260" ref="W197"/>
    <hyperlink r:id="rId261" ref="W198"/>
    <hyperlink r:id="rId262" ref="W199"/>
    <hyperlink r:id="rId263" ref="W200"/>
    <hyperlink r:id="rId264" ref="W201"/>
    <hyperlink r:id="rId265" ref="W202"/>
    <hyperlink r:id="rId266" ref="W203"/>
    <hyperlink r:id="rId267" ref="W204"/>
    <hyperlink r:id="rId268" ref="W205"/>
    <hyperlink r:id="rId269" ref="W206"/>
    <hyperlink r:id="rId270" ref="W207"/>
    <hyperlink r:id="rId271" ref="W208"/>
    <hyperlink r:id="rId272" ref="W209"/>
    <hyperlink r:id="rId273" ref="W210"/>
    <hyperlink r:id="rId274" ref="W211"/>
    <hyperlink r:id="rId275" ref="W212"/>
    <hyperlink r:id="rId276" ref="W213"/>
    <hyperlink r:id="rId277" ref="W214"/>
    <hyperlink r:id="rId278" ref="W215"/>
    <hyperlink r:id="rId279" ref="W220"/>
    <hyperlink r:id="rId280" ref="W229"/>
    <hyperlink r:id="rId281" ref="W270"/>
    <hyperlink r:id="rId282" ref="W271"/>
    <hyperlink r:id="rId283" ref="W296"/>
  </hyperlinks>
  <drawing r:id="rId284"/>
  <legacyDrawing r:id="rId28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2" t="s">
        <v>1</v>
      </c>
      <c r="B1" s="2" t="s">
        <v>4</v>
      </c>
      <c r="C1" s="2" t="s">
        <v>5</v>
      </c>
      <c r="D1" s="2" t="s">
        <v>7</v>
      </c>
      <c r="E1" s="5" t="s">
        <v>8</v>
      </c>
      <c r="F1" s="2" t="s">
        <v>9</v>
      </c>
      <c r="G1" s="7" t="s">
        <v>10</v>
      </c>
      <c r="H1" s="2" t="s">
        <v>11</v>
      </c>
      <c r="I1" s="8" t="s">
        <v>12</v>
      </c>
      <c r="J1" s="2" t="s">
        <v>13</v>
      </c>
      <c r="K1" s="8" t="s">
        <v>14</v>
      </c>
      <c r="L1" s="8" t="s">
        <v>15</v>
      </c>
      <c r="M1" s="7" t="s">
        <v>16</v>
      </c>
      <c r="N1" s="7" t="s">
        <v>17</v>
      </c>
      <c r="O1" s="2" t="s">
        <v>18</v>
      </c>
      <c r="P1" s="2" t="s">
        <v>19</v>
      </c>
      <c r="Q1" s="2" t="s">
        <v>20</v>
      </c>
      <c r="R1" s="2" t="s">
        <v>21</v>
      </c>
      <c r="S1" s="2" t="s">
        <v>22</v>
      </c>
      <c r="T1" s="2" t="s">
        <v>23</v>
      </c>
      <c r="U1" s="2" t="s">
        <v>25</v>
      </c>
      <c r="V1" s="2" t="s">
        <v>26</v>
      </c>
      <c r="W1" s="5" t="s">
        <v>27</v>
      </c>
      <c r="X1" s="5" t="s">
        <v>28</v>
      </c>
      <c r="Y1" s="5" t="s">
        <v>29</v>
      </c>
      <c r="Z1" s="2" t="s">
        <v>30</v>
      </c>
      <c r="AA1" s="5"/>
      <c r="AB1" s="5"/>
      <c r="AC1" s="5"/>
      <c r="AD1" s="5"/>
      <c r="AE1" s="5"/>
      <c r="AF1" s="5"/>
      <c r="AG1" s="5"/>
      <c r="AH1" s="5"/>
      <c r="AI1" s="5"/>
      <c r="AJ1" s="5"/>
      <c r="AK1" s="5"/>
      <c r="AL1" s="5"/>
      <c r="AM1" s="5"/>
      <c r="AN1" s="5"/>
      <c r="AO1" s="5"/>
      <c r="AP1" s="5"/>
      <c r="AQ1" s="5"/>
      <c r="AR1" s="5"/>
      <c r="AS1" s="5"/>
      <c r="AT1" s="5"/>
      <c r="AU1" s="5"/>
      <c r="AV1" s="5"/>
      <c r="AW1" s="5"/>
      <c r="AX1" s="5"/>
      <c r="AY1" s="5"/>
    </row>
    <row r="2">
      <c r="A2" s="14" t="s">
        <v>37</v>
      </c>
      <c r="B2" s="14" t="s">
        <v>39</v>
      </c>
      <c r="C2" s="16"/>
      <c r="D2" s="14" t="s">
        <v>40</v>
      </c>
      <c r="E2" s="16"/>
      <c r="F2" s="18">
        <v>43648.0</v>
      </c>
      <c r="G2" s="20"/>
      <c r="H2" s="16"/>
      <c r="I2" s="16"/>
      <c r="J2" s="16"/>
      <c r="K2" s="16"/>
      <c r="L2" s="16"/>
      <c r="M2" s="20"/>
      <c r="N2" s="20"/>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row>
    <row r="3">
      <c r="A3" s="14" t="s">
        <v>37</v>
      </c>
      <c r="B3" s="14" t="s">
        <v>41</v>
      </c>
      <c r="C3" s="16"/>
      <c r="D3" s="14" t="s">
        <v>40</v>
      </c>
      <c r="E3" s="16"/>
      <c r="F3" s="11">
        <v>43652.0</v>
      </c>
      <c r="G3" s="20"/>
      <c r="H3" s="16"/>
      <c r="I3" s="16"/>
      <c r="J3" s="16"/>
      <c r="K3" s="16"/>
      <c r="L3" s="16"/>
      <c r="M3" s="20"/>
      <c r="N3" s="20"/>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row>
    <row r="4">
      <c r="A4" s="14" t="s">
        <v>45</v>
      </c>
      <c r="B4" s="16"/>
      <c r="C4" s="16"/>
      <c r="D4" s="14" t="s">
        <v>46</v>
      </c>
      <c r="E4" s="16"/>
      <c r="F4" s="11">
        <v>43653.0</v>
      </c>
      <c r="G4" s="20"/>
      <c r="H4" s="16"/>
      <c r="I4" s="16"/>
      <c r="J4" s="16"/>
      <c r="K4" s="16"/>
      <c r="L4" s="16"/>
      <c r="M4" s="20"/>
      <c r="N4" s="20"/>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row>
    <row r="5">
      <c r="A5" s="14" t="s">
        <v>48</v>
      </c>
      <c r="B5" s="16"/>
      <c r="C5" s="16"/>
      <c r="D5" s="14" t="s">
        <v>49</v>
      </c>
      <c r="E5" s="16"/>
      <c r="F5" s="11">
        <v>43655.0</v>
      </c>
      <c r="G5" s="20"/>
      <c r="H5" s="16"/>
      <c r="I5" s="16"/>
      <c r="J5" s="16"/>
      <c r="K5" s="16"/>
      <c r="L5" s="16"/>
      <c r="M5" s="20"/>
      <c r="N5" s="20"/>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row>
    <row r="6">
      <c r="A6" s="14" t="s">
        <v>51</v>
      </c>
      <c r="B6" s="16"/>
      <c r="C6" s="16"/>
      <c r="D6" s="14" t="s">
        <v>52</v>
      </c>
      <c r="E6" s="16"/>
      <c r="F6" s="11">
        <v>43658.0</v>
      </c>
      <c r="G6" s="20"/>
      <c r="H6" s="16"/>
      <c r="I6" s="16"/>
      <c r="J6" s="16"/>
      <c r="K6" s="16"/>
      <c r="L6" s="16"/>
      <c r="M6" s="20"/>
      <c r="N6" s="20"/>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row>
    <row r="7">
      <c r="A7" s="14" t="s">
        <v>53</v>
      </c>
      <c r="B7" s="14" t="s">
        <v>54</v>
      </c>
      <c r="C7" s="16"/>
      <c r="D7" s="14" t="s">
        <v>55</v>
      </c>
      <c r="E7" s="16"/>
      <c r="F7" s="11">
        <v>43659.0</v>
      </c>
      <c r="G7" s="20"/>
      <c r="H7" s="16"/>
      <c r="I7" s="16"/>
      <c r="J7" s="16"/>
      <c r="K7" s="16"/>
      <c r="L7" s="16"/>
      <c r="M7" s="20"/>
      <c r="N7" s="20"/>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row>
    <row r="8">
      <c r="A8" s="14" t="s">
        <v>58</v>
      </c>
      <c r="B8" s="16"/>
      <c r="C8" s="16"/>
      <c r="D8" s="14" t="s">
        <v>60</v>
      </c>
      <c r="E8" s="16"/>
      <c r="F8" s="11">
        <v>43652.0</v>
      </c>
      <c r="G8" s="20"/>
      <c r="H8" s="16"/>
      <c r="I8" s="16"/>
      <c r="J8" s="16"/>
      <c r="K8" s="16"/>
      <c r="L8" s="16"/>
      <c r="M8" s="20"/>
      <c r="N8" s="20"/>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row>
    <row r="9">
      <c r="A9" s="14" t="s">
        <v>64</v>
      </c>
      <c r="B9" s="14" t="s">
        <v>65</v>
      </c>
      <c r="C9" s="16"/>
      <c r="D9" s="14" t="s">
        <v>66</v>
      </c>
      <c r="E9" s="16"/>
      <c r="F9" s="22"/>
      <c r="G9" s="20"/>
      <c r="H9" s="16"/>
      <c r="I9" s="16"/>
      <c r="J9" s="16"/>
      <c r="K9" s="16"/>
      <c r="L9" s="16"/>
      <c r="M9" s="20"/>
      <c r="N9" s="20"/>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row>
    <row r="10">
      <c r="A10" s="14" t="s">
        <v>67</v>
      </c>
      <c r="B10" s="14" t="s">
        <v>68</v>
      </c>
      <c r="C10" s="16"/>
      <c r="D10" s="14" t="s">
        <v>55</v>
      </c>
      <c r="E10" s="16"/>
      <c r="F10" s="11">
        <v>43650.0</v>
      </c>
      <c r="G10" s="26">
        <v>30.0</v>
      </c>
      <c r="H10" s="14">
        <v>30.0</v>
      </c>
      <c r="J10" s="16"/>
      <c r="K10" s="16"/>
      <c r="L10" s="16"/>
      <c r="M10" s="26" t="s">
        <v>73</v>
      </c>
      <c r="N10" s="26" t="s">
        <v>74</v>
      </c>
      <c r="O10" s="14">
        <v>1.0</v>
      </c>
      <c r="P10" s="14" t="s">
        <v>75</v>
      </c>
      <c r="Q10" s="16"/>
      <c r="R10" s="16"/>
      <c r="S10" s="16"/>
      <c r="T10" s="16"/>
      <c r="U10" s="16"/>
      <c r="V10" s="16"/>
      <c r="W10" s="29" t="s">
        <v>76</v>
      </c>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row>
    <row r="11">
      <c r="A11" s="14" t="s">
        <v>86</v>
      </c>
      <c r="B11" s="14" t="s">
        <v>87</v>
      </c>
      <c r="C11" s="16"/>
      <c r="D11" s="14" t="s">
        <v>33</v>
      </c>
      <c r="E11" s="16"/>
      <c r="F11" s="11">
        <v>43650.0</v>
      </c>
      <c r="G11" s="26">
        <v>13.0</v>
      </c>
      <c r="H11" s="14">
        <v>13.0</v>
      </c>
      <c r="J11" s="16"/>
      <c r="K11" s="16"/>
      <c r="L11" s="16"/>
      <c r="M11" s="26" t="s">
        <v>73</v>
      </c>
      <c r="N11" s="26" t="s">
        <v>88</v>
      </c>
      <c r="O11" s="14">
        <v>1.0</v>
      </c>
      <c r="P11" s="14" t="s">
        <v>89</v>
      </c>
      <c r="Q11" s="16"/>
      <c r="R11" s="16"/>
      <c r="S11" s="16"/>
      <c r="T11" s="16"/>
      <c r="U11" s="16"/>
      <c r="V11" s="16"/>
      <c r="W11" s="29" t="s">
        <v>90</v>
      </c>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row>
    <row r="12">
      <c r="A12" s="14" t="s">
        <v>56</v>
      </c>
      <c r="B12" s="14" t="s">
        <v>93</v>
      </c>
      <c r="C12" s="16"/>
      <c r="D12" s="14" t="s">
        <v>33</v>
      </c>
      <c r="E12" s="16"/>
      <c r="F12" s="11">
        <v>43651.0</v>
      </c>
      <c r="G12" s="26">
        <v>18.0</v>
      </c>
      <c r="H12" s="14">
        <v>18.0</v>
      </c>
      <c r="J12" s="16"/>
      <c r="K12" s="16"/>
      <c r="L12" s="16"/>
      <c r="M12" s="26" t="s">
        <v>73</v>
      </c>
      <c r="N12" s="26" t="s">
        <v>88</v>
      </c>
      <c r="O12" s="14">
        <v>1.0</v>
      </c>
      <c r="P12" s="14" t="s">
        <v>94</v>
      </c>
      <c r="Q12" s="16"/>
      <c r="R12" s="16"/>
      <c r="S12" s="16"/>
      <c r="T12" s="16"/>
      <c r="U12" s="16"/>
      <c r="V12" s="16"/>
      <c r="W12" s="29" t="s">
        <v>95</v>
      </c>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row>
    <row r="13">
      <c r="A13" s="14" t="s">
        <v>108</v>
      </c>
      <c r="B13" s="14" t="s">
        <v>109</v>
      </c>
      <c r="C13" s="16"/>
      <c r="D13" s="14" t="s">
        <v>110</v>
      </c>
      <c r="E13" s="16"/>
      <c r="F13" s="11">
        <v>43652.0</v>
      </c>
      <c r="G13" s="26">
        <v>14.0</v>
      </c>
      <c r="H13" s="14">
        <v>14.0</v>
      </c>
      <c r="J13" s="16"/>
      <c r="K13" s="16"/>
      <c r="L13" s="16"/>
      <c r="M13" s="26" t="s">
        <v>73</v>
      </c>
      <c r="N13" s="26" t="s">
        <v>112</v>
      </c>
      <c r="O13" s="14">
        <v>0.0</v>
      </c>
      <c r="P13" s="14" t="s">
        <v>113</v>
      </c>
      <c r="Q13" s="16"/>
      <c r="R13" s="16"/>
      <c r="S13" s="16"/>
      <c r="T13" s="16"/>
      <c r="U13" s="16"/>
      <c r="V13" s="16"/>
      <c r="W13" s="29" t="s">
        <v>114</v>
      </c>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row>
    <row r="14">
      <c r="A14" s="14" t="s">
        <v>125</v>
      </c>
      <c r="B14" s="14" t="s">
        <v>126</v>
      </c>
      <c r="C14" s="16"/>
      <c r="D14" s="14" t="s">
        <v>46</v>
      </c>
      <c r="E14" s="16"/>
      <c r="F14" s="11">
        <v>43652.0</v>
      </c>
      <c r="G14" s="26">
        <v>10.0</v>
      </c>
      <c r="H14" s="14">
        <v>10.0</v>
      </c>
      <c r="J14" s="16"/>
      <c r="K14" s="16"/>
      <c r="L14" s="16"/>
      <c r="M14" s="26" t="s">
        <v>127</v>
      </c>
      <c r="N14" s="26" t="s">
        <v>128</v>
      </c>
      <c r="O14" s="14">
        <v>0.0</v>
      </c>
      <c r="P14" s="14" t="s">
        <v>129</v>
      </c>
      <c r="Q14" s="16"/>
      <c r="R14" s="16"/>
      <c r="S14" s="16"/>
      <c r="T14" s="16"/>
      <c r="U14" s="16"/>
      <c r="V14" s="16"/>
      <c r="W14" s="29" t="s">
        <v>130</v>
      </c>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row>
    <row r="15">
      <c r="A15" s="14" t="s">
        <v>125</v>
      </c>
      <c r="B15" s="14" t="s">
        <v>126</v>
      </c>
      <c r="C15" s="16"/>
      <c r="D15" s="14" t="s">
        <v>46</v>
      </c>
      <c r="E15" s="16"/>
      <c r="F15" s="11">
        <v>43652.0</v>
      </c>
      <c r="G15" s="20"/>
      <c r="H15" s="14">
        <v>5.0</v>
      </c>
      <c r="J15" s="16"/>
      <c r="K15" s="16"/>
      <c r="L15" s="16"/>
      <c r="M15" s="26" t="s">
        <v>73</v>
      </c>
      <c r="N15" s="20"/>
      <c r="O15" s="16"/>
      <c r="P15" s="16"/>
      <c r="Q15" s="16"/>
      <c r="R15" s="16"/>
      <c r="S15" s="16"/>
      <c r="T15" s="16"/>
      <c r="U15" s="16"/>
      <c r="V15" s="16"/>
      <c r="W15" s="29" t="s">
        <v>140</v>
      </c>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row>
    <row r="16">
      <c r="A16" s="14" t="s">
        <v>64</v>
      </c>
      <c r="B16" s="14" t="s">
        <v>65</v>
      </c>
      <c r="C16" s="16"/>
      <c r="D16" s="14" t="s">
        <v>66</v>
      </c>
      <c r="E16" s="16"/>
      <c r="F16" s="11">
        <v>43652.0</v>
      </c>
      <c r="G16" s="20"/>
      <c r="H16" s="14">
        <v>30.0</v>
      </c>
      <c r="J16" s="16"/>
      <c r="K16" s="16"/>
      <c r="L16" s="16"/>
      <c r="M16" s="26" t="s">
        <v>73</v>
      </c>
      <c r="N16" s="26" t="s">
        <v>148</v>
      </c>
      <c r="O16" s="14">
        <v>0.0</v>
      </c>
      <c r="P16" s="14" t="s">
        <v>113</v>
      </c>
      <c r="Q16" s="16"/>
      <c r="R16" s="16"/>
      <c r="S16" s="16"/>
      <c r="T16" s="16"/>
      <c r="U16" s="16"/>
      <c r="V16" s="16"/>
      <c r="W16" s="29" t="s">
        <v>149</v>
      </c>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row>
    <row r="17">
      <c r="A17" s="14" t="s">
        <v>156</v>
      </c>
      <c r="B17" s="14" t="s">
        <v>158</v>
      </c>
      <c r="C17" s="16"/>
      <c r="D17" s="14" t="s">
        <v>159</v>
      </c>
      <c r="E17" s="16"/>
      <c r="F17" s="11">
        <v>43652.0</v>
      </c>
      <c r="G17" s="26">
        <v>10.0</v>
      </c>
      <c r="H17" s="14">
        <v>10.0</v>
      </c>
      <c r="J17" s="16"/>
      <c r="K17" s="16"/>
      <c r="L17" s="16"/>
      <c r="M17" s="26" t="s">
        <v>73</v>
      </c>
      <c r="N17" s="26" t="s">
        <v>162</v>
      </c>
      <c r="O17" s="14">
        <v>1.0</v>
      </c>
      <c r="P17" s="16"/>
      <c r="Q17" s="16"/>
      <c r="R17" s="16"/>
      <c r="S17" s="16"/>
      <c r="T17" s="16"/>
      <c r="U17" s="16"/>
      <c r="V17" s="16"/>
      <c r="W17" s="29" t="s">
        <v>165</v>
      </c>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row>
    <row r="18">
      <c r="A18" s="14" t="s">
        <v>173</v>
      </c>
      <c r="B18" s="14" t="s">
        <v>87</v>
      </c>
      <c r="C18" s="16"/>
      <c r="D18" s="14" t="s">
        <v>52</v>
      </c>
      <c r="E18" s="16"/>
      <c r="F18" s="11">
        <v>43658.0</v>
      </c>
      <c r="G18" s="26">
        <v>75.0</v>
      </c>
      <c r="H18" s="14">
        <v>75.0</v>
      </c>
      <c r="J18" s="16"/>
      <c r="K18" s="16"/>
      <c r="L18" s="16"/>
      <c r="M18" s="26" t="s">
        <v>73</v>
      </c>
      <c r="N18" s="26" t="s">
        <v>177</v>
      </c>
      <c r="O18" s="14">
        <v>1.0</v>
      </c>
      <c r="P18" s="14" t="s">
        <v>178</v>
      </c>
      <c r="Q18" s="16"/>
      <c r="R18" s="16"/>
      <c r="S18" s="16"/>
      <c r="T18" s="16"/>
      <c r="U18" s="16"/>
      <c r="V18" s="16"/>
      <c r="W18" s="29" t="s">
        <v>179</v>
      </c>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row>
    <row r="19">
      <c r="A19" s="14" t="s">
        <v>189</v>
      </c>
      <c r="B19" s="14" t="s">
        <v>190</v>
      </c>
      <c r="C19" s="16"/>
      <c r="D19" s="14" t="s">
        <v>33</v>
      </c>
      <c r="E19" s="16"/>
      <c r="F19" s="11">
        <v>43673.0</v>
      </c>
      <c r="G19" s="20"/>
      <c r="H19" s="16"/>
      <c r="J19" s="16"/>
      <c r="K19" s="16"/>
      <c r="L19" s="16"/>
      <c r="M19" s="26" t="s">
        <v>192</v>
      </c>
      <c r="N19" s="26" t="s">
        <v>193</v>
      </c>
      <c r="O19" s="16"/>
      <c r="P19" s="16"/>
      <c r="Q19" s="16"/>
      <c r="R19" s="16"/>
      <c r="S19" s="16"/>
      <c r="T19" s="16"/>
      <c r="U19" s="16"/>
      <c r="V19" s="16"/>
      <c r="W19" s="29" t="s">
        <v>194</v>
      </c>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row>
    <row r="20">
      <c r="A20" s="14" t="s">
        <v>201</v>
      </c>
      <c r="B20" s="14" t="s">
        <v>87</v>
      </c>
      <c r="C20" s="16"/>
      <c r="D20" s="14" t="s">
        <v>33</v>
      </c>
      <c r="E20" s="16"/>
      <c r="F20" s="11">
        <v>43650.0</v>
      </c>
      <c r="G20" s="20"/>
      <c r="H20" s="16"/>
      <c r="J20" s="16"/>
      <c r="K20" s="16"/>
      <c r="L20" s="16"/>
      <c r="M20" s="26" t="s">
        <v>209</v>
      </c>
      <c r="N20" s="26" t="s">
        <v>210</v>
      </c>
      <c r="O20" s="14">
        <v>1.0</v>
      </c>
      <c r="P20" s="14" t="s">
        <v>113</v>
      </c>
      <c r="Q20" s="16"/>
      <c r="R20" s="16"/>
      <c r="S20" s="16"/>
      <c r="T20" s="16"/>
      <c r="U20" s="16"/>
      <c r="V20" s="16"/>
      <c r="W20" s="29" t="s">
        <v>211</v>
      </c>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row>
    <row r="21">
      <c r="A21" s="14" t="s">
        <v>218</v>
      </c>
      <c r="B21" s="14" t="s">
        <v>219</v>
      </c>
      <c r="C21" s="16"/>
      <c r="D21" s="14" t="s">
        <v>220</v>
      </c>
      <c r="E21" s="16"/>
      <c r="F21" s="11">
        <v>43652.0</v>
      </c>
      <c r="G21" s="20"/>
      <c r="H21" s="16"/>
      <c r="J21" s="16"/>
      <c r="K21" s="16"/>
      <c r="L21" s="16"/>
      <c r="M21" s="26" t="s">
        <v>73</v>
      </c>
      <c r="N21" s="26" t="s">
        <v>221</v>
      </c>
      <c r="O21" s="14">
        <v>2.0</v>
      </c>
      <c r="P21" s="14" t="s">
        <v>222</v>
      </c>
      <c r="Q21" s="16"/>
      <c r="R21" s="16"/>
      <c r="S21" s="16"/>
      <c r="T21" s="16"/>
      <c r="U21" s="16"/>
      <c r="V21" s="16"/>
      <c r="W21" s="29" t="s">
        <v>225</v>
      </c>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row>
    <row r="22">
      <c r="A22" s="14" t="s">
        <v>218</v>
      </c>
      <c r="B22" s="14" t="s">
        <v>219</v>
      </c>
      <c r="C22" s="16"/>
      <c r="D22" s="14" t="s">
        <v>220</v>
      </c>
      <c r="E22" s="16"/>
      <c r="F22" s="11">
        <v>43652.0</v>
      </c>
      <c r="G22" s="26">
        <v>12.0</v>
      </c>
      <c r="H22" s="14">
        <v>12.0</v>
      </c>
      <c r="J22" s="16"/>
      <c r="K22" s="16"/>
      <c r="L22" s="16"/>
      <c r="M22" s="26" t="s">
        <v>73</v>
      </c>
      <c r="N22" s="26" t="s">
        <v>237</v>
      </c>
      <c r="O22" s="14">
        <v>1.0</v>
      </c>
      <c r="P22" s="14" t="s">
        <v>238</v>
      </c>
      <c r="Q22" s="16"/>
      <c r="R22" s="16"/>
      <c r="S22" s="16"/>
      <c r="T22" s="16"/>
      <c r="U22" s="16"/>
      <c r="V22" s="16"/>
      <c r="W22" s="29" t="s">
        <v>241</v>
      </c>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row>
    <row r="23">
      <c r="A23" s="14" t="s">
        <v>253</v>
      </c>
      <c r="B23" s="14" t="s">
        <v>254</v>
      </c>
      <c r="C23" s="16"/>
      <c r="D23" s="14" t="s">
        <v>52</v>
      </c>
      <c r="E23" s="16"/>
      <c r="F23" s="11">
        <v>43652.0</v>
      </c>
      <c r="G23" s="26" t="s">
        <v>255</v>
      </c>
      <c r="H23" s="14">
        <v>100.0</v>
      </c>
      <c r="J23" s="16"/>
      <c r="K23" s="16"/>
      <c r="L23" s="16"/>
      <c r="M23" s="26" t="s">
        <v>73</v>
      </c>
      <c r="N23" s="26" t="s">
        <v>256</v>
      </c>
      <c r="O23" s="14">
        <v>1.0</v>
      </c>
      <c r="P23" s="14" t="s">
        <v>113</v>
      </c>
      <c r="Q23" s="16"/>
      <c r="R23" s="16"/>
      <c r="S23" s="16"/>
      <c r="T23" s="16"/>
      <c r="U23" s="16"/>
      <c r="V23" s="16"/>
      <c r="W23" s="29" t="s">
        <v>258</v>
      </c>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row>
    <row r="24">
      <c r="A24" s="14" t="s">
        <v>78</v>
      </c>
      <c r="B24" s="14" t="s">
        <v>269</v>
      </c>
      <c r="C24" s="16"/>
      <c r="D24" s="14" t="s">
        <v>80</v>
      </c>
      <c r="E24" s="16"/>
      <c r="F24" s="11">
        <v>43652.0</v>
      </c>
      <c r="G24" s="26">
        <v>250.0</v>
      </c>
      <c r="H24" s="14">
        <v>250.0</v>
      </c>
      <c r="J24" s="16"/>
      <c r="K24" s="16"/>
      <c r="L24" s="16"/>
      <c r="M24" s="26" t="s">
        <v>73</v>
      </c>
      <c r="N24" s="26" t="s">
        <v>270</v>
      </c>
      <c r="O24" s="14">
        <v>2.0</v>
      </c>
      <c r="P24" s="14" t="s">
        <v>113</v>
      </c>
      <c r="Q24" s="16"/>
      <c r="R24" s="16"/>
      <c r="S24" s="16"/>
      <c r="T24" s="16"/>
      <c r="U24" s="16"/>
      <c r="V24" s="16"/>
      <c r="W24" s="29" t="s">
        <v>272</v>
      </c>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row>
    <row r="25">
      <c r="A25" s="14" t="s">
        <v>78</v>
      </c>
      <c r="B25" s="14" t="s">
        <v>284</v>
      </c>
      <c r="C25" s="16"/>
      <c r="D25" s="14" t="s">
        <v>80</v>
      </c>
      <c r="E25" s="16"/>
      <c r="F25" s="11">
        <v>43652.0</v>
      </c>
      <c r="G25" s="26">
        <v>500.0</v>
      </c>
      <c r="H25" s="14">
        <v>500.0</v>
      </c>
      <c r="J25" s="16"/>
      <c r="K25" s="16"/>
      <c r="L25" s="16"/>
      <c r="M25" s="26" t="s">
        <v>73</v>
      </c>
      <c r="N25" s="26" t="s">
        <v>285</v>
      </c>
      <c r="O25" s="14">
        <v>1.0</v>
      </c>
      <c r="P25" s="14" t="s">
        <v>238</v>
      </c>
      <c r="Q25" s="16"/>
      <c r="R25" s="16"/>
      <c r="S25" s="16"/>
      <c r="T25" s="16"/>
      <c r="U25" s="16"/>
      <c r="V25" s="16"/>
      <c r="W25" s="29" t="s">
        <v>286</v>
      </c>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row>
    <row r="26">
      <c r="A26" s="14" t="s">
        <v>297</v>
      </c>
      <c r="B26" s="16"/>
      <c r="C26" s="16"/>
      <c r="D26" s="14" t="s">
        <v>298</v>
      </c>
      <c r="E26" s="16"/>
      <c r="F26" s="11">
        <v>43654.0</v>
      </c>
      <c r="G26" s="20"/>
      <c r="H26" s="16"/>
      <c r="J26" s="16"/>
      <c r="K26" s="16"/>
      <c r="L26" s="16"/>
      <c r="M26" s="26" t="s">
        <v>300</v>
      </c>
      <c r="N26" s="26" t="s">
        <v>302</v>
      </c>
      <c r="O26" s="14">
        <v>0.0</v>
      </c>
      <c r="P26" s="14" t="s">
        <v>113</v>
      </c>
      <c r="Q26" s="16"/>
      <c r="R26" s="16"/>
      <c r="S26" s="16"/>
      <c r="T26" s="16"/>
      <c r="U26" s="16"/>
      <c r="V26" s="16"/>
      <c r="W26" s="29" t="s">
        <v>303</v>
      </c>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row>
    <row r="27">
      <c r="A27" s="14" t="s">
        <v>314</v>
      </c>
      <c r="B27" s="16"/>
      <c r="C27" s="16"/>
      <c r="D27" s="14" t="s">
        <v>204</v>
      </c>
      <c r="E27" s="16"/>
      <c r="F27" s="11">
        <v>43654.0</v>
      </c>
      <c r="G27" s="26" t="s">
        <v>315</v>
      </c>
      <c r="H27" s="14">
        <v>7.0</v>
      </c>
      <c r="J27" s="16"/>
      <c r="K27" s="16"/>
      <c r="L27" s="16"/>
      <c r="M27" s="26" t="s">
        <v>316</v>
      </c>
      <c r="N27" s="26" t="s">
        <v>317</v>
      </c>
      <c r="O27" s="14">
        <v>1.0</v>
      </c>
      <c r="P27" s="14" t="s">
        <v>319</v>
      </c>
      <c r="Q27" s="16"/>
      <c r="R27" s="16"/>
      <c r="S27" s="16"/>
      <c r="T27" s="16"/>
      <c r="U27" s="16"/>
      <c r="V27" s="16"/>
      <c r="W27" s="29" t="s">
        <v>323</v>
      </c>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row>
    <row r="28">
      <c r="A28" s="14" t="s">
        <v>332</v>
      </c>
      <c r="B28" s="16"/>
      <c r="C28" s="16"/>
      <c r="D28" s="14" t="s">
        <v>40</v>
      </c>
      <c r="E28" s="16"/>
      <c r="F28" s="11">
        <v>43654.0</v>
      </c>
      <c r="G28" s="26">
        <v>110.0</v>
      </c>
      <c r="H28" s="14">
        <v>110.0</v>
      </c>
      <c r="J28" s="16"/>
      <c r="K28" s="16"/>
      <c r="L28" s="16"/>
      <c r="M28" s="26" t="s">
        <v>333</v>
      </c>
      <c r="N28" s="26" t="s">
        <v>334</v>
      </c>
      <c r="O28" s="14">
        <v>1.0</v>
      </c>
      <c r="P28" s="14" t="s">
        <v>113</v>
      </c>
      <c r="Q28" s="16"/>
      <c r="R28" s="16"/>
      <c r="S28" s="16"/>
      <c r="T28" s="16"/>
      <c r="U28" s="16"/>
      <c r="V28" s="16"/>
      <c r="W28" s="29" t="s">
        <v>339</v>
      </c>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row>
    <row r="29">
      <c r="A29" s="14" t="s">
        <v>314</v>
      </c>
      <c r="B29" s="16"/>
      <c r="C29" s="16"/>
      <c r="D29" s="14" t="s">
        <v>204</v>
      </c>
      <c r="E29" s="16"/>
      <c r="F29" s="11">
        <v>43654.0</v>
      </c>
      <c r="G29" s="26">
        <v>10.0</v>
      </c>
      <c r="H29" s="14">
        <v>10.0</v>
      </c>
      <c r="J29" s="16"/>
      <c r="K29" s="16"/>
      <c r="L29" s="16"/>
      <c r="M29" s="26" t="s">
        <v>358</v>
      </c>
      <c r="N29" s="26" t="s">
        <v>359</v>
      </c>
      <c r="O29" s="14">
        <v>1.0</v>
      </c>
      <c r="P29" s="14" t="s">
        <v>75</v>
      </c>
      <c r="Q29" s="16"/>
      <c r="R29" s="16"/>
      <c r="S29" s="16"/>
      <c r="T29" s="16"/>
      <c r="U29" s="16"/>
      <c r="V29" s="16"/>
      <c r="W29" s="29" t="s">
        <v>360</v>
      </c>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row>
    <row r="30">
      <c r="A30" s="14" t="s">
        <v>314</v>
      </c>
      <c r="B30" s="16"/>
      <c r="C30" s="16"/>
      <c r="D30" s="14" t="s">
        <v>204</v>
      </c>
      <c r="E30" s="16"/>
      <c r="F30" s="11">
        <v>43654.0</v>
      </c>
      <c r="G30" s="26">
        <v>10.0</v>
      </c>
      <c r="H30" s="14">
        <v>10.0</v>
      </c>
      <c r="J30" s="16"/>
      <c r="K30" s="16"/>
      <c r="L30" s="16"/>
      <c r="M30" s="26" t="s">
        <v>73</v>
      </c>
      <c r="N30" s="26" t="s">
        <v>371</v>
      </c>
      <c r="O30" s="14">
        <v>2.0</v>
      </c>
      <c r="P30" s="14" t="s">
        <v>75</v>
      </c>
      <c r="Q30" s="16"/>
      <c r="R30" s="16"/>
      <c r="S30" s="16"/>
      <c r="T30" s="16"/>
      <c r="U30" s="16"/>
      <c r="V30" s="16"/>
      <c r="W30" s="29" t="s">
        <v>360</v>
      </c>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row>
    <row r="31">
      <c r="A31" s="14" t="s">
        <v>384</v>
      </c>
      <c r="B31" s="16"/>
      <c r="C31" s="16"/>
      <c r="D31" s="14" t="s">
        <v>321</v>
      </c>
      <c r="E31" s="16"/>
      <c r="F31" s="11">
        <v>43654.0</v>
      </c>
      <c r="G31" s="26" t="s">
        <v>386</v>
      </c>
      <c r="H31" s="14">
        <v>90.0</v>
      </c>
      <c r="J31" s="16"/>
      <c r="K31" s="16"/>
      <c r="L31" s="16"/>
      <c r="M31" s="26" t="s">
        <v>391</v>
      </c>
      <c r="N31" s="26" t="s">
        <v>392</v>
      </c>
      <c r="O31" s="14">
        <v>0.0</v>
      </c>
      <c r="P31" s="14" t="s">
        <v>393</v>
      </c>
      <c r="Q31" s="16"/>
      <c r="R31" s="16"/>
      <c r="S31" s="16"/>
      <c r="T31" s="16"/>
      <c r="U31" s="16"/>
      <c r="V31" s="16"/>
      <c r="W31" s="29" t="s">
        <v>395</v>
      </c>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row>
    <row r="32">
      <c r="A32" s="14" t="s">
        <v>78</v>
      </c>
      <c r="B32" s="16"/>
      <c r="C32" s="16"/>
      <c r="D32" s="14" t="s">
        <v>80</v>
      </c>
      <c r="E32" s="16"/>
      <c r="F32" s="11">
        <v>43654.0</v>
      </c>
      <c r="G32" s="26">
        <v>100.0</v>
      </c>
      <c r="H32" s="14">
        <v>100.0</v>
      </c>
      <c r="J32" s="16"/>
      <c r="K32" s="16"/>
      <c r="L32" s="16"/>
      <c r="M32" s="26" t="s">
        <v>406</v>
      </c>
      <c r="N32" s="26" t="s">
        <v>407</v>
      </c>
      <c r="O32" s="14">
        <v>1.0</v>
      </c>
      <c r="P32" s="14" t="s">
        <v>408</v>
      </c>
      <c r="Q32" s="16"/>
      <c r="R32" s="16"/>
      <c r="S32" s="16"/>
      <c r="T32" s="16"/>
      <c r="U32" s="16"/>
      <c r="V32" s="16"/>
      <c r="W32" s="29" t="s">
        <v>409</v>
      </c>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row>
    <row r="33">
      <c r="A33" s="14" t="s">
        <v>305</v>
      </c>
      <c r="B33" s="14" t="s">
        <v>418</v>
      </c>
      <c r="C33" s="16"/>
      <c r="D33" s="14" t="s">
        <v>229</v>
      </c>
      <c r="E33" s="16"/>
      <c r="F33" s="11">
        <v>43656.0</v>
      </c>
      <c r="G33" s="20"/>
      <c r="H33" s="16"/>
      <c r="I33" s="16"/>
      <c r="J33" s="16"/>
      <c r="K33" s="16"/>
      <c r="L33" s="16"/>
      <c r="M33" s="26" t="s">
        <v>73</v>
      </c>
      <c r="N33" s="26" t="s">
        <v>419</v>
      </c>
      <c r="O33" s="14">
        <v>0.0</v>
      </c>
      <c r="P33" s="16"/>
      <c r="Q33" s="16"/>
      <c r="R33" s="16"/>
      <c r="S33" s="16"/>
      <c r="T33" s="16"/>
      <c r="U33" s="16"/>
      <c r="V33" s="16"/>
      <c r="W33" s="29" t="s">
        <v>421</v>
      </c>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row>
    <row r="34">
      <c r="A34" s="14" t="s">
        <v>432</v>
      </c>
      <c r="B34" s="16"/>
      <c r="C34" s="16"/>
      <c r="D34" s="14" t="s">
        <v>60</v>
      </c>
      <c r="E34" s="16"/>
      <c r="F34" s="11">
        <v>43658.0</v>
      </c>
      <c r="G34" s="20"/>
      <c r="H34" s="16"/>
      <c r="I34" s="16"/>
      <c r="J34" s="16"/>
      <c r="K34" s="16"/>
      <c r="L34" s="16"/>
      <c r="M34" s="26" t="s">
        <v>73</v>
      </c>
      <c r="N34" s="26" t="s">
        <v>210</v>
      </c>
      <c r="O34" s="14">
        <v>1.0</v>
      </c>
      <c r="P34" s="14" t="s">
        <v>178</v>
      </c>
      <c r="Q34" s="16"/>
      <c r="R34" s="16"/>
      <c r="S34" s="16"/>
      <c r="T34" s="16"/>
      <c r="U34" s="16"/>
      <c r="V34" s="16"/>
      <c r="W34" s="29" t="s">
        <v>433</v>
      </c>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row>
    <row r="35">
      <c r="A35" s="14" t="s">
        <v>447</v>
      </c>
      <c r="B35" s="14" t="s">
        <v>448</v>
      </c>
      <c r="C35" s="16"/>
      <c r="D35" s="14" t="s">
        <v>106</v>
      </c>
      <c r="E35" s="16"/>
      <c r="F35" s="11">
        <v>43658.0</v>
      </c>
      <c r="G35" s="20"/>
      <c r="H35" s="16"/>
      <c r="I35" s="16"/>
      <c r="J35" s="16"/>
      <c r="K35" s="16"/>
      <c r="L35" s="16"/>
      <c r="M35" s="26" t="s">
        <v>451</v>
      </c>
      <c r="N35" s="26" t="s">
        <v>210</v>
      </c>
      <c r="O35" s="14">
        <v>1.0</v>
      </c>
      <c r="P35" s="14" t="s">
        <v>178</v>
      </c>
      <c r="Q35" s="16"/>
      <c r="R35" s="16"/>
      <c r="S35" s="16"/>
      <c r="T35" s="16"/>
      <c r="U35" s="16"/>
      <c r="V35" s="16"/>
      <c r="W35" s="29" t="s">
        <v>453</v>
      </c>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row>
    <row r="36">
      <c r="A36" s="14" t="s">
        <v>465</v>
      </c>
      <c r="B36" s="14" t="s">
        <v>466</v>
      </c>
      <c r="C36" s="16"/>
      <c r="D36" s="14" t="s">
        <v>40</v>
      </c>
      <c r="E36" s="16"/>
      <c r="F36" s="11">
        <v>43658.0</v>
      </c>
      <c r="G36" s="20"/>
      <c r="H36" s="16"/>
      <c r="I36" s="16"/>
      <c r="J36" s="16"/>
      <c r="K36" s="16"/>
      <c r="L36" s="16"/>
      <c r="M36" s="26" t="s">
        <v>468</v>
      </c>
      <c r="N36" s="26" t="s">
        <v>210</v>
      </c>
      <c r="O36" s="14">
        <v>1.0</v>
      </c>
      <c r="P36" s="14" t="s">
        <v>178</v>
      </c>
      <c r="Q36" s="16"/>
      <c r="R36" s="16"/>
      <c r="S36" s="16"/>
      <c r="T36" s="16"/>
      <c r="U36" s="16"/>
      <c r="V36" s="16"/>
      <c r="W36" s="29" t="s">
        <v>469</v>
      </c>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row>
    <row r="37">
      <c r="A37" s="14" t="s">
        <v>480</v>
      </c>
      <c r="B37" s="16"/>
      <c r="C37" s="16"/>
      <c r="D37" s="14" t="s">
        <v>33</v>
      </c>
      <c r="E37" s="16"/>
      <c r="F37" s="11">
        <v>43658.0</v>
      </c>
      <c r="G37" s="20"/>
      <c r="H37" s="16"/>
      <c r="I37" s="16"/>
      <c r="J37" s="16"/>
      <c r="K37" s="16"/>
      <c r="L37" s="16"/>
      <c r="M37" s="26" t="s">
        <v>468</v>
      </c>
      <c r="N37" s="26" t="s">
        <v>210</v>
      </c>
      <c r="O37" s="14">
        <v>1.0</v>
      </c>
      <c r="P37" s="14" t="s">
        <v>178</v>
      </c>
      <c r="Q37" s="16"/>
      <c r="R37" s="16"/>
      <c r="S37" s="16"/>
      <c r="T37" s="16"/>
      <c r="U37" s="16"/>
      <c r="V37" s="16"/>
      <c r="W37" s="29" t="s">
        <v>483</v>
      </c>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row>
    <row r="38">
      <c r="A38" s="14" t="s">
        <v>496</v>
      </c>
      <c r="B38" s="16"/>
      <c r="C38" s="16"/>
      <c r="D38" s="14" t="s">
        <v>110</v>
      </c>
      <c r="E38" s="16"/>
      <c r="F38" s="11">
        <v>43658.0</v>
      </c>
      <c r="G38" s="20"/>
      <c r="H38" s="16"/>
      <c r="I38" s="16"/>
      <c r="J38" s="16"/>
      <c r="K38" s="16"/>
      <c r="L38" s="16"/>
      <c r="M38" s="26" t="s">
        <v>468</v>
      </c>
      <c r="N38" s="26" t="s">
        <v>210</v>
      </c>
      <c r="O38" s="14">
        <v>1.0</v>
      </c>
      <c r="P38" s="14" t="s">
        <v>178</v>
      </c>
      <c r="Q38" s="16"/>
      <c r="R38" s="16"/>
      <c r="S38" s="16"/>
      <c r="T38" s="16"/>
      <c r="U38" s="16"/>
      <c r="V38" s="16"/>
      <c r="W38" s="29" t="s">
        <v>498</v>
      </c>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row>
    <row r="39">
      <c r="A39" s="14" t="s">
        <v>508</v>
      </c>
      <c r="B39" s="14" t="s">
        <v>509</v>
      </c>
      <c r="C39" s="16"/>
      <c r="D39" s="14" t="s">
        <v>207</v>
      </c>
      <c r="E39" s="16"/>
      <c r="F39" s="11">
        <v>43658.0</v>
      </c>
      <c r="G39" s="20"/>
      <c r="H39" s="16"/>
      <c r="I39" s="16"/>
      <c r="J39" s="16"/>
      <c r="K39" s="16"/>
      <c r="L39" s="16"/>
      <c r="M39" s="26" t="s">
        <v>468</v>
      </c>
      <c r="N39" s="26" t="s">
        <v>210</v>
      </c>
      <c r="O39" s="14">
        <v>1.0</v>
      </c>
      <c r="P39" s="14" t="s">
        <v>178</v>
      </c>
      <c r="Q39" s="16"/>
      <c r="R39" s="16"/>
      <c r="S39" s="16"/>
      <c r="T39" s="16"/>
      <c r="U39" s="16"/>
      <c r="V39" s="16"/>
      <c r="W39" s="29" t="s">
        <v>511</v>
      </c>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row>
    <row r="40">
      <c r="A40" s="14" t="s">
        <v>521</v>
      </c>
      <c r="B40" s="16"/>
      <c r="C40" s="16"/>
      <c r="D40" s="14" t="s">
        <v>52</v>
      </c>
      <c r="E40" s="16"/>
      <c r="F40" s="11">
        <v>43658.0</v>
      </c>
      <c r="G40" s="20"/>
      <c r="H40" s="16"/>
      <c r="I40" s="16"/>
      <c r="J40" s="16"/>
      <c r="K40" s="16"/>
      <c r="L40" s="16"/>
      <c r="M40" s="26" t="s">
        <v>468</v>
      </c>
      <c r="N40" s="26" t="s">
        <v>210</v>
      </c>
      <c r="O40" s="14">
        <v>1.0</v>
      </c>
      <c r="P40" s="14" t="s">
        <v>178</v>
      </c>
      <c r="Q40" s="16"/>
      <c r="R40" s="16"/>
      <c r="S40" s="16"/>
      <c r="T40" s="16"/>
      <c r="U40" s="16"/>
      <c r="V40" s="16"/>
      <c r="W40" s="29" t="s">
        <v>524</v>
      </c>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row>
    <row r="41">
      <c r="A41" s="14" t="s">
        <v>305</v>
      </c>
      <c r="B41" s="14" t="s">
        <v>418</v>
      </c>
      <c r="C41" s="16"/>
      <c r="D41" s="14" t="s">
        <v>229</v>
      </c>
      <c r="E41" s="16"/>
      <c r="F41" s="11">
        <v>43659.0</v>
      </c>
      <c r="G41" s="20"/>
      <c r="H41" s="16"/>
      <c r="I41" s="16"/>
      <c r="J41" s="16"/>
      <c r="K41" s="16"/>
      <c r="L41" s="16"/>
      <c r="M41" s="26" t="s">
        <v>73</v>
      </c>
      <c r="N41" s="26" t="s">
        <v>535</v>
      </c>
      <c r="O41" s="16"/>
      <c r="Q41" s="16"/>
      <c r="R41" s="16"/>
      <c r="S41" s="16"/>
      <c r="T41" s="16"/>
      <c r="U41" s="16"/>
      <c r="V41" s="16"/>
      <c r="W41" s="29" t="s">
        <v>536</v>
      </c>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row>
    <row r="42">
      <c r="A42" s="14" t="s">
        <v>549</v>
      </c>
      <c r="B42" s="16"/>
      <c r="C42" s="16"/>
      <c r="D42" s="14" t="s">
        <v>321</v>
      </c>
      <c r="E42" s="16"/>
      <c r="F42" s="11">
        <v>43661.0</v>
      </c>
      <c r="G42" s="20"/>
      <c r="H42" s="16"/>
      <c r="I42" s="16"/>
      <c r="J42" s="16"/>
      <c r="K42" s="16"/>
      <c r="L42" s="16"/>
      <c r="M42" s="26" t="s">
        <v>552</v>
      </c>
      <c r="N42" s="26" t="s">
        <v>553</v>
      </c>
      <c r="O42" s="16"/>
      <c r="P42" s="14" t="s">
        <v>319</v>
      </c>
      <c r="Q42" s="16"/>
      <c r="R42" s="16"/>
      <c r="S42" s="16"/>
      <c r="T42" s="16"/>
      <c r="U42" s="16"/>
      <c r="V42" s="16"/>
      <c r="W42" s="29" t="s">
        <v>554</v>
      </c>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row>
    <row r="43">
      <c r="A43" s="14" t="s">
        <v>561</v>
      </c>
      <c r="B43" s="14" t="s">
        <v>562</v>
      </c>
      <c r="C43" s="16"/>
      <c r="D43" s="14" t="s">
        <v>52</v>
      </c>
      <c r="E43" s="16"/>
      <c r="F43" s="11">
        <v>43651.0</v>
      </c>
      <c r="G43" s="26">
        <v>500.0</v>
      </c>
      <c r="H43" s="14">
        <v>500.0</v>
      </c>
      <c r="J43" s="16"/>
      <c r="K43" s="16"/>
      <c r="L43" s="16"/>
      <c r="M43" s="26" t="s">
        <v>564</v>
      </c>
      <c r="N43" s="26" t="s">
        <v>210</v>
      </c>
      <c r="O43" s="14">
        <v>1.0</v>
      </c>
      <c r="P43" s="14" t="s">
        <v>565</v>
      </c>
      <c r="Q43" s="16"/>
      <c r="R43" s="16"/>
      <c r="S43" s="16"/>
      <c r="T43" s="16"/>
      <c r="U43" s="16"/>
      <c r="V43" s="16"/>
      <c r="W43" s="29" t="s">
        <v>568</v>
      </c>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row>
    <row r="44">
      <c r="A44" s="14" t="s">
        <v>45</v>
      </c>
      <c r="B44" s="16"/>
      <c r="C44" s="16"/>
      <c r="D44" s="14" t="s">
        <v>46</v>
      </c>
      <c r="E44" s="16"/>
      <c r="F44" s="11">
        <v>43653.0</v>
      </c>
      <c r="G44" s="26" t="s">
        <v>578</v>
      </c>
      <c r="H44" s="14">
        <v>45.0</v>
      </c>
      <c r="J44" s="16"/>
      <c r="K44" s="16"/>
      <c r="L44" s="16"/>
      <c r="M44" s="26" t="s">
        <v>73</v>
      </c>
      <c r="N44" s="26" t="s">
        <v>579</v>
      </c>
      <c r="O44" s="16"/>
      <c r="P44" s="14" t="s">
        <v>113</v>
      </c>
      <c r="Q44" s="16"/>
      <c r="R44" s="16"/>
      <c r="S44" s="16"/>
      <c r="T44" s="16"/>
      <c r="U44" s="16"/>
      <c r="V44" s="16"/>
      <c r="W44" s="29" t="s">
        <v>580</v>
      </c>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row>
    <row r="45">
      <c r="A45" s="14" t="s">
        <v>305</v>
      </c>
      <c r="B45" s="14" t="s">
        <v>418</v>
      </c>
      <c r="C45" s="16"/>
      <c r="D45" s="14" t="s">
        <v>229</v>
      </c>
      <c r="E45" s="16"/>
      <c r="F45" s="11">
        <v>43656.0</v>
      </c>
      <c r="G45" s="20"/>
      <c r="H45" s="16"/>
      <c r="J45" s="16"/>
      <c r="K45" s="16"/>
      <c r="L45" s="16"/>
      <c r="M45" s="26" t="s">
        <v>588</v>
      </c>
      <c r="N45" s="26" t="s">
        <v>589</v>
      </c>
      <c r="O45" s="14">
        <v>1.0</v>
      </c>
      <c r="P45" s="14" t="s">
        <v>113</v>
      </c>
      <c r="Q45" s="16"/>
      <c r="R45" s="16"/>
      <c r="S45" s="16"/>
      <c r="T45" s="16"/>
      <c r="U45" s="16"/>
      <c r="V45" s="16"/>
      <c r="W45" s="29" t="s">
        <v>590</v>
      </c>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row>
    <row r="46">
      <c r="A46" s="14" t="s">
        <v>603</v>
      </c>
      <c r="B46" s="16"/>
      <c r="C46" s="16"/>
      <c r="D46" s="14" t="s">
        <v>207</v>
      </c>
      <c r="E46" s="16"/>
      <c r="F46" s="11">
        <v>43657.0</v>
      </c>
      <c r="G46" s="26" t="s">
        <v>604</v>
      </c>
      <c r="H46" s="14">
        <v>12.0</v>
      </c>
      <c r="J46" s="16"/>
      <c r="K46" s="16"/>
      <c r="L46" s="16"/>
      <c r="M46" s="26" t="s">
        <v>73</v>
      </c>
      <c r="N46" s="26" t="s">
        <v>606</v>
      </c>
      <c r="O46" s="14">
        <v>0.0</v>
      </c>
      <c r="P46" s="14" t="s">
        <v>178</v>
      </c>
      <c r="Q46" s="16"/>
      <c r="R46" s="16"/>
      <c r="S46" s="16"/>
      <c r="T46" s="16"/>
      <c r="U46" s="16"/>
      <c r="V46" s="16"/>
      <c r="W46" s="29" t="s">
        <v>609</v>
      </c>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row>
    <row r="47">
      <c r="A47" s="14" t="s">
        <v>617</v>
      </c>
      <c r="B47" s="16"/>
      <c r="C47" s="16"/>
      <c r="D47" s="14" t="s">
        <v>184</v>
      </c>
      <c r="E47" s="16"/>
      <c r="F47" s="11">
        <v>43658.0</v>
      </c>
      <c r="G47" s="26">
        <v>100.0</v>
      </c>
      <c r="H47" s="14">
        <v>100.0</v>
      </c>
      <c r="J47" s="16"/>
      <c r="K47" s="16"/>
      <c r="L47" s="16"/>
      <c r="M47" s="26" t="s">
        <v>468</v>
      </c>
      <c r="N47" s="26" t="s">
        <v>210</v>
      </c>
      <c r="O47" s="14">
        <v>1.0</v>
      </c>
      <c r="P47" s="14" t="s">
        <v>178</v>
      </c>
      <c r="Q47" s="16"/>
      <c r="R47" s="16"/>
      <c r="S47" s="16"/>
      <c r="T47" s="16"/>
      <c r="U47" s="16"/>
      <c r="V47" s="16"/>
      <c r="W47" s="29" t="s">
        <v>619</v>
      </c>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row>
    <row r="48">
      <c r="A48" s="14" t="s">
        <v>631</v>
      </c>
      <c r="B48" s="14" t="s">
        <v>632</v>
      </c>
      <c r="C48" s="16"/>
      <c r="D48" s="14" t="s">
        <v>33</v>
      </c>
      <c r="E48" s="16"/>
      <c r="F48" s="11">
        <v>43658.0</v>
      </c>
      <c r="G48" s="26">
        <v>160.0</v>
      </c>
      <c r="H48" s="14">
        <v>160.0</v>
      </c>
      <c r="J48" s="16"/>
      <c r="K48" s="16"/>
      <c r="L48" s="16"/>
      <c r="M48" s="26" t="s">
        <v>468</v>
      </c>
      <c r="N48" s="26" t="s">
        <v>210</v>
      </c>
      <c r="O48" s="14">
        <v>1.0</v>
      </c>
      <c r="P48" s="14" t="s">
        <v>178</v>
      </c>
      <c r="Q48" s="16"/>
      <c r="R48" s="16"/>
      <c r="S48" s="16"/>
      <c r="T48" s="16"/>
      <c r="U48" s="16"/>
      <c r="V48" s="16"/>
      <c r="W48" s="29" t="s">
        <v>634</v>
      </c>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row>
    <row r="49">
      <c r="A49" s="14" t="s">
        <v>647</v>
      </c>
      <c r="B49" s="16"/>
      <c r="C49" s="16"/>
      <c r="D49" s="14" t="s">
        <v>146</v>
      </c>
      <c r="E49" s="16"/>
      <c r="F49" s="11">
        <v>43658.0</v>
      </c>
      <c r="G49" s="26">
        <v>100.0</v>
      </c>
      <c r="H49" s="14">
        <v>100.0</v>
      </c>
      <c r="J49" s="16"/>
      <c r="K49" s="16"/>
      <c r="L49" s="16"/>
      <c r="M49" s="26" t="s">
        <v>468</v>
      </c>
      <c r="N49" s="26" t="s">
        <v>210</v>
      </c>
      <c r="O49" s="14">
        <v>1.0</v>
      </c>
      <c r="P49" s="14" t="s">
        <v>178</v>
      </c>
      <c r="Q49" s="16"/>
      <c r="R49" s="16"/>
      <c r="S49" s="16"/>
      <c r="T49" s="16"/>
      <c r="U49" s="16"/>
      <c r="V49" s="16"/>
      <c r="W49" s="29" t="s">
        <v>649</v>
      </c>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row>
    <row r="50">
      <c r="A50" s="14" t="s">
        <v>657</v>
      </c>
      <c r="B50" s="14" t="s">
        <v>658</v>
      </c>
      <c r="C50" s="16"/>
      <c r="D50" s="14" t="s">
        <v>52</v>
      </c>
      <c r="E50" s="16"/>
      <c r="F50" s="11">
        <v>43658.0</v>
      </c>
      <c r="G50" s="26">
        <v>100.0</v>
      </c>
      <c r="H50" s="14">
        <v>100.0</v>
      </c>
      <c r="J50" s="16"/>
      <c r="K50" s="16"/>
      <c r="L50" s="16"/>
      <c r="M50" s="26" t="s">
        <v>468</v>
      </c>
      <c r="N50" s="26" t="s">
        <v>659</v>
      </c>
      <c r="O50" s="14">
        <v>1.0</v>
      </c>
      <c r="P50" s="14" t="s">
        <v>178</v>
      </c>
      <c r="Q50" s="16"/>
      <c r="R50" s="16"/>
      <c r="S50" s="16"/>
      <c r="T50" s="16"/>
      <c r="U50" s="16"/>
      <c r="V50" s="16"/>
      <c r="W50" s="29" t="s">
        <v>660</v>
      </c>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row>
    <row r="51">
      <c r="A51" s="14" t="s">
        <v>676</v>
      </c>
      <c r="B51" s="16"/>
      <c r="C51" s="16"/>
      <c r="D51" s="14" t="s">
        <v>66</v>
      </c>
      <c r="E51" s="16"/>
      <c r="F51" s="11">
        <v>43658.0</v>
      </c>
      <c r="G51" s="26">
        <v>10.0</v>
      </c>
      <c r="H51" s="14">
        <v>10.0</v>
      </c>
      <c r="J51" s="16"/>
      <c r="K51" s="16"/>
      <c r="L51" s="16"/>
      <c r="M51" s="26" t="s">
        <v>468</v>
      </c>
      <c r="N51" s="26" t="s">
        <v>210</v>
      </c>
      <c r="O51" s="14">
        <v>1.0</v>
      </c>
      <c r="P51" s="14" t="s">
        <v>178</v>
      </c>
      <c r="Q51" s="16"/>
      <c r="R51" s="16"/>
      <c r="S51" s="16"/>
      <c r="T51" s="16"/>
      <c r="U51" s="16"/>
      <c r="V51" s="16"/>
      <c r="W51" s="29" t="s">
        <v>679</v>
      </c>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row>
    <row r="52">
      <c r="A52" s="14" t="s">
        <v>685</v>
      </c>
      <c r="B52" s="16"/>
      <c r="C52" s="16"/>
      <c r="D52" s="14" t="s">
        <v>99</v>
      </c>
      <c r="E52" s="16"/>
      <c r="F52" s="11">
        <v>43659.0</v>
      </c>
      <c r="G52" s="26">
        <v>75.0</v>
      </c>
      <c r="H52" s="14">
        <v>75.0</v>
      </c>
      <c r="J52" s="16"/>
      <c r="K52" s="16"/>
      <c r="L52" s="16"/>
      <c r="M52" s="26" t="s">
        <v>73</v>
      </c>
      <c r="N52" s="26" t="s">
        <v>688</v>
      </c>
      <c r="O52" s="14">
        <v>2.0</v>
      </c>
      <c r="P52" s="14" t="s">
        <v>89</v>
      </c>
      <c r="Q52" s="16"/>
      <c r="R52" s="16"/>
      <c r="S52" s="16"/>
      <c r="T52" s="16"/>
      <c r="U52" s="16"/>
      <c r="V52" s="16"/>
      <c r="W52" s="29" t="s">
        <v>689</v>
      </c>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row>
    <row r="53">
      <c r="A53" s="14" t="s">
        <v>685</v>
      </c>
      <c r="B53" s="16"/>
      <c r="C53" s="16"/>
      <c r="D53" s="14" t="s">
        <v>99</v>
      </c>
      <c r="E53" s="16"/>
      <c r="F53" s="11">
        <v>43660.0</v>
      </c>
      <c r="G53" s="26">
        <v>5.0</v>
      </c>
      <c r="H53" s="14">
        <v>5.0</v>
      </c>
      <c r="J53" s="16"/>
      <c r="K53" s="16"/>
      <c r="L53" s="16"/>
      <c r="M53" s="26" t="s">
        <v>73</v>
      </c>
      <c r="N53" s="26" t="s">
        <v>688</v>
      </c>
      <c r="O53" s="14">
        <v>2.0</v>
      </c>
      <c r="P53" s="16"/>
      <c r="Q53" s="16"/>
      <c r="R53" s="16"/>
      <c r="S53" s="16"/>
      <c r="T53" s="16"/>
      <c r="U53" s="16"/>
      <c r="V53" s="16"/>
      <c r="W53" s="29" t="s">
        <v>698</v>
      </c>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row>
    <row r="54">
      <c r="A54" s="14" t="s">
        <v>710</v>
      </c>
      <c r="B54" s="16"/>
      <c r="C54" s="16"/>
      <c r="D54" s="14" t="s">
        <v>711</v>
      </c>
      <c r="E54" s="16"/>
      <c r="F54" s="11">
        <v>43661.0</v>
      </c>
      <c r="G54" s="26">
        <v>150.0</v>
      </c>
      <c r="H54" s="14">
        <v>150.0</v>
      </c>
      <c r="J54" s="16"/>
      <c r="K54" s="16"/>
      <c r="L54" s="16"/>
      <c r="M54" s="26"/>
      <c r="N54" s="26"/>
      <c r="O54" s="16"/>
      <c r="P54" s="16"/>
      <c r="Q54" s="16"/>
      <c r="R54" s="16"/>
      <c r="S54" s="16"/>
      <c r="T54" s="16"/>
      <c r="U54" s="16"/>
      <c r="V54" s="16"/>
      <c r="W54" s="29" t="s">
        <v>713</v>
      </c>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row>
    <row r="55">
      <c r="A55" s="14" t="s">
        <v>253</v>
      </c>
      <c r="B55" s="16"/>
      <c r="C55" s="16"/>
      <c r="D55" s="14" t="s">
        <v>52</v>
      </c>
      <c r="E55" s="16"/>
      <c r="F55" s="11">
        <v>43661.0</v>
      </c>
      <c r="G55" s="20"/>
      <c r="H55" s="16"/>
      <c r="J55" s="16"/>
      <c r="K55" s="16"/>
      <c r="L55" s="16"/>
      <c r="M55" s="26" t="s">
        <v>722</v>
      </c>
      <c r="N55" s="26" t="s">
        <v>724</v>
      </c>
      <c r="O55" s="14">
        <v>0.0</v>
      </c>
      <c r="P55" s="16"/>
      <c r="Q55" s="16"/>
      <c r="R55" s="16"/>
      <c r="S55" s="16"/>
      <c r="T55" s="16"/>
      <c r="U55" s="16"/>
      <c r="V55" s="16"/>
      <c r="W55" s="29" t="s">
        <v>726</v>
      </c>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row>
    <row r="56">
      <c r="A56" s="14" t="s">
        <v>253</v>
      </c>
      <c r="B56" s="16"/>
      <c r="C56" s="16"/>
      <c r="D56" s="14" t="s">
        <v>52</v>
      </c>
      <c r="E56" s="16"/>
      <c r="F56" s="11">
        <v>43661.0</v>
      </c>
      <c r="G56" s="20"/>
      <c r="H56" s="16"/>
      <c r="J56" s="16"/>
      <c r="K56" s="16"/>
      <c r="L56" s="16"/>
      <c r="M56" s="26" t="s">
        <v>73</v>
      </c>
      <c r="N56" s="26" t="s">
        <v>739</v>
      </c>
      <c r="O56" s="14">
        <v>0.0</v>
      </c>
      <c r="P56" s="16"/>
      <c r="Q56" s="16"/>
      <c r="R56" s="16"/>
      <c r="S56" s="16"/>
      <c r="T56" s="16"/>
      <c r="U56" s="16"/>
      <c r="V56" s="16"/>
      <c r="W56" s="29" t="s">
        <v>742</v>
      </c>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row>
    <row r="57">
      <c r="A57" s="14" t="s">
        <v>750</v>
      </c>
      <c r="B57" s="16"/>
      <c r="C57" s="16"/>
      <c r="D57" s="14" t="s">
        <v>711</v>
      </c>
      <c r="E57" s="16"/>
      <c r="F57" s="11">
        <v>43661.0</v>
      </c>
      <c r="G57" s="26" t="s">
        <v>751</v>
      </c>
      <c r="H57" s="14">
        <v>25.0</v>
      </c>
      <c r="J57" s="16"/>
      <c r="K57" s="16"/>
      <c r="L57" s="16"/>
      <c r="M57" s="26" t="s">
        <v>73</v>
      </c>
      <c r="N57" s="26" t="s">
        <v>752</v>
      </c>
      <c r="O57" s="14">
        <v>0.0</v>
      </c>
      <c r="P57" s="14" t="s">
        <v>113</v>
      </c>
      <c r="Q57" s="16"/>
      <c r="R57" s="16"/>
      <c r="S57" s="16"/>
      <c r="T57" s="16"/>
      <c r="U57" s="16"/>
      <c r="V57" s="16"/>
      <c r="W57" s="29" t="s">
        <v>753</v>
      </c>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row>
    <row r="58">
      <c r="A58" s="14" t="s">
        <v>764</v>
      </c>
      <c r="B58" s="14" t="s">
        <v>418</v>
      </c>
      <c r="C58" s="16"/>
      <c r="D58" s="14" t="s">
        <v>711</v>
      </c>
      <c r="E58" s="16"/>
      <c r="F58" s="11">
        <v>43661.0</v>
      </c>
      <c r="G58" s="26">
        <v>200.0</v>
      </c>
      <c r="H58" s="14">
        <v>200.0</v>
      </c>
      <c r="J58" s="16"/>
      <c r="K58" s="16"/>
      <c r="L58" s="16"/>
      <c r="M58" s="26" t="s">
        <v>73</v>
      </c>
      <c r="N58" s="26" t="s">
        <v>752</v>
      </c>
      <c r="O58" s="14">
        <v>0.0</v>
      </c>
      <c r="P58" s="14" t="s">
        <v>113</v>
      </c>
      <c r="Q58" s="16"/>
      <c r="R58" s="16"/>
      <c r="S58" s="16"/>
      <c r="T58" s="16"/>
      <c r="U58" s="16"/>
      <c r="V58" s="16"/>
      <c r="W58" s="29" t="s">
        <v>753</v>
      </c>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row>
    <row r="59">
      <c r="A59" s="14" t="s">
        <v>335</v>
      </c>
      <c r="B59" s="16"/>
      <c r="C59" s="16"/>
      <c r="D59" s="14" t="s">
        <v>337</v>
      </c>
      <c r="E59" s="16"/>
      <c r="F59" s="11">
        <v>43661.0</v>
      </c>
      <c r="G59" s="26" t="s">
        <v>772</v>
      </c>
      <c r="H59" s="14">
        <v>30.0</v>
      </c>
      <c r="J59" s="16"/>
      <c r="K59" s="16"/>
      <c r="L59" s="16"/>
      <c r="M59" s="26" t="s">
        <v>73</v>
      </c>
      <c r="N59" s="26" t="s">
        <v>210</v>
      </c>
      <c r="O59" s="16"/>
      <c r="P59" s="14" t="s">
        <v>113</v>
      </c>
      <c r="Q59" s="16"/>
      <c r="R59" s="16"/>
      <c r="S59" s="16"/>
      <c r="T59" s="16"/>
      <c r="U59" s="16"/>
      <c r="V59" s="16"/>
      <c r="W59" s="29" t="s">
        <v>775</v>
      </c>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row>
    <row r="60">
      <c r="A60" s="14" t="s">
        <v>69</v>
      </c>
      <c r="B60" s="14" t="s">
        <v>786</v>
      </c>
      <c r="C60" s="16"/>
      <c r="D60" s="14" t="s">
        <v>60</v>
      </c>
      <c r="E60" s="16"/>
      <c r="F60" s="11">
        <v>43661.0</v>
      </c>
      <c r="G60" s="26">
        <v>200.0</v>
      </c>
      <c r="H60" s="14">
        <v>200.0</v>
      </c>
      <c r="J60" s="16"/>
      <c r="K60" s="16"/>
      <c r="L60" s="16"/>
      <c r="M60" s="26" t="s">
        <v>787</v>
      </c>
      <c r="N60" s="26" t="s">
        <v>210</v>
      </c>
      <c r="O60" s="14">
        <v>1.0</v>
      </c>
      <c r="P60" s="14" t="s">
        <v>788</v>
      </c>
      <c r="Q60" s="14">
        <v>48.0</v>
      </c>
      <c r="R60" s="16"/>
      <c r="S60" s="16"/>
      <c r="T60" s="16"/>
      <c r="U60" s="16"/>
      <c r="V60" s="16"/>
      <c r="W60" s="29" t="s">
        <v>789</v>
      </c>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row>
    <row r="61">
      <c r="A61" s="14" t="s">
        <v>800</v>
      </c>
      <c r="B61" s="14" t="s">
        <v>801</v>
      </c>
      <c r="C61" s="16"/>
      <c r="D61" s="14" t="s">
        <v>52</v>
      </c>
      <c r="E61" s="16"/>
      <c r="F61" s="11">
        <v>43662.0</v>
      </c>
      <c r="G61" s="26" t="s">
        <v>804</v>
      </c>
      <c r="H61" s="14">
        <v>24.0</v>
      </c>
      <c r="J61" s="16"/>
      <c r="K61" s="16"/>
      <c r="L61" s="16"/>
      <c r="M61" s="26" t="s">
        <v>73</v>
      </c>
      <c r="N61" s="26" t="s">
        <v>805</v>
      </c>
      <c r="O61" s="14">
        <v>0.0</v>
      </c>
      <c r="P61" s="14" t="s">
        <v>222</v>
      </c>
      <c r="Q61" s="16"/>
      <c r="R61" s="16"/>
      <c r="S61" s="16"/>
      <c r="T61" s="16"/>
      <c r="U61" s="16"/>
      <c r="V61" s="16"/>
      <c r="W61" s="29" t="s">
        <v>806</v>
      </c>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row>
    <row r="62">
      <c r="A62" s="14" t="s">
        <v>291</v>
      </c>
      <c r="B62" s="14" t="s">
        <v>814</v>
      </c>
      <c r="C62" s="16"/>
      <c r="D62" s="14" t="s">
        <v>106</v>
      </c>
      <c r="E62" s="16"/>
      <c r="F62" s="11">
        <v>43662.0</v>
      </c>
      <c r="G62" s="20"/>
      <c r="H62" s="16"/>
      <c r="J62" s="16"/>
      <c r="K62" s="16"/>
      <c r="L62" s="16"/>
      <c r="M62" s="26" t="s">
        <v>73</v>
      </c>
      <c r="N62" s="26" t="s">
        <v>815</v>
      </c>
      <c r="O62" s="14">
        <v>1.0</v>
      </c>
      <c r="P62" s="14" t="s">
        <v>817</v>
      </c>
      <c r="Q62" s="16"/>
      <c r="R62" s="16"/>
      <c r="S62" s="16"/>
      <c r="T62" s="16"/>
      <c r="U62" s="16"/>
      <c r="V62" s="16"/>
      <c r="W62" s="29" t="s">
        <v>820</v>
      </c>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row>
    <row r="63">
      <c r="A63" s="14" t="s">
        <v>832</v>
      </c>
      <c r="B63" s="14" t="s">
        <v>833</v>
      </c>
      <c r="C63" s="16"/>
      <c r="D63" s="14" t="s">
        <v>52</v>
      </c>
      <c r="E63" s="16"/>
      <c r="F63" s="11">
        <v>43662.0</v>
      </c>
      <c r="G63" s="20"/>
      <c r="H63" s="16"/>
      <c r="J63" s="16"/>
      <c r="K63" s="16"/>
      <c r="L63" s="16"/>
      <c r="M63" s="26" t="s">
        <v>73</v>
      </c>
      <c r="N63" s="26" t="s">
        <v>834</v>
      </c>
      <c r="O63" s="16"/>
      <c r="P63" s="16"/>
      <c r="Q63" s="16"/>
      <c r="R63" s="16"/>
      <c r="S63" s="16"/>
      <c r="T63" s="16"/>
      <c r="U63" s="16"/>
      <c r="V63" s="16"/>
      <c r="W63" s="29" t="s">
        <v>835</v>
      </c>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row>
    <row r="64">
      <c r="A64" s="14" t="s">
        <v>843</v>
      </c>
      <c r="B64" s="16"/>
      <c r="C64" s="16"/>
      <c r="D64" s="14" t="s">
        <v>711</v>
      </c>
      <c r="E64" s="16"/>
      <c r="F64" s="11">
        <v>43662.0</v>
      </c>
      <c r="G64" s="26">
        <v>50.0</v>
      </c>
      <c r="H64" s="14">
        <v>50.0</v>
      </c>
      <c r="J64" s="16"/>
      <c r="K64" s="16"/>
      <c r="L64" s="16"/>
      <c r="M64" s="26" t="s">
        <v>73</v>
      </c>
      <c r="N64" s="26" t="s">
        <v>752</v>
      </c>
      <c r="O64" s="16"/>
      <c r="P64" s="14" t="s">
        <v>113</v>
      </c>
      <c r="Q64" s="16"/>
      <c r="R64" s="16"/>
      <c r="S64" s="16"/>
      <c r="T64" s="16"/>
      <c r="U64" s="16"/>
      <c r="V64" s="16"/>
      <c r="W64" s="29" t="s">
        <v>844</v>
      </c>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row>
    <row r="65">
      <c r="A65" s="14" t="s">
        <v>764</v>
      </c>
      <c r="B65" s="14" t="s">
        <v>418</v>
      </c>
      <c r="C65" s="16"/>
      <c r="D65" s="14" t="s">
        <v>711</v>
      </c>
      <c r="E65" s="16"/>
      <c r="F65" s="11">
        <v>43662.0</v>
      </c>
      <c r="G65" s="26" t="s">
        <v>855</v>
      </c>
      <c r="H65" s="14">
        <v>200.0</v>
      </c>
      <c r="J65" s="16"/>
      <c r="K65" s="16"/>
      <c r="L65" s="16"/>
      <c r="M65" s="26" t="s">
        <v>73</v>
      </c>
      <c r="N65" s="26" t="s">
        <v>752</v>
      </c>
      <c r="O65" s="16"/>
      <c r="P65" s="14" t="s">
        <v>113</v>
      </c>
      <c r="Q65" s="16"/>
      <c r="R65" s="16"/>
      <c r="S65" s="16"/>
      <c r="T65" s="16"/>
      <c r="U65" s="16"/>
      <c r="V65" s="16"/>
      <c r="W65" s="29" t="s">
        <v>857</v>
      </c>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row>
    <row r="66">
      <c r="A66" s="14" t="s">
        <v>78</v>
      </c>
      <c r="B66" s="14" t="s">
        <v>867</v>
      </c>
      <c r="C66" s="16"/>
      <c r="D66" s="14" t="s">
        <v>80</v>
      </c>
      <c r="E66" s="16"/>
      <c r="F66" s="11">
        <v>43662.0</v>
      </c>
      <c r="G66" s="20"/>
      <c r="H66" s="16"/>
      <c r="J66" s="16"/>
      <c r="K66" s="16"/>
      <c r="L66" s="16"/>
      <c r="M66" s="26" t="s">
        <v>871</v>
      </c>
      <c r="N66" s="26" t="s">
        <v>872</v>
      </c>
      <c r="O66" s="14">
        <v>1.0</v>
      </c>
      <c r="P66" s="14" t="s">
        <v>113</v>
      </c>
      <c r="Q66" s="16"/>
      <c r="R66" s="16"/>
      <c r="S66" s="16"/>
      <c r="T66" s="16"/>
      <c r="U66" s="16"/>
      <c r="V66" s="16"/>
      <c r="W66" s="29" t="s">
        <v>873</v>
      </c>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row>
    <row r="67">
      <c r="A67" s="14" t="s">
        <v>56</v>
      </c>
      <c r="B67" s="16"/>
      <c r="C67" s="16"/>
      <c r="D67" s="14" t="s">
        <v>33</v>
      </c>
      <c r="E67" s="16"/>
      <c r="F67" s="11">
        <v>43674.0</v>
      </c>
      <c r="G67" s="20"/>
      <c r="H67" s="16"/>
      <c r="J67" s="16"/>
      <c r="K67" s="16"/>
      <c r="L67" s="16"/>
      <c r="M67" s="26" t="s">
        <v>883</v>
      </c>
      <c r="N67" s="26" t="s">
        <v>210</v>
      </c>
      <c r="O67" s="16"/>
      <c r="P67" s="16"/>
      <c r="Q67" s="16"/>
      <c r="R67" s="16"/>
      <c r="S67" s="16"/>
      <c r="T67" s="16"/>
      <c r="U67" s="16"/>
      <c r="V67" s="16"/>
      <c r="W67" s="29" t="s">
        <v>884</v>
      </c>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row>
    <row r="68">
      <c r="A68" s="14" t="s">
        <v>521</v>
      </c>
      <c r="B68" s="16"/>
      <c r="C68" s="16"/>
      <c r="D68" s="14" t="s">
        <v>52</v>
      </c>
      <c r="E68" s="16"/>
      <c r="F68" s="11">
        <v>43658.0</v>
      </c>
      <c r="G68" s="26">
        <v>100.0</v>
      </c>
      <c r="H68" s="14">
        <v>100.0</v>
      </c>
      <c r="J68" s="16"/>
      <c r="K68" s="16"/>
      <c r="L68" s="16"/>
      <c r="M68" s="20"/>
      <c r="N68" s="26" t="s">
        <v>210</v>
      </c>
      <c r="O68" s="16"/>
      <c r="P68" s="16"/>
      <c r="Q68" s="16"/>
      <c r="R68" s="16"/>
      <c r="S68" s="16"/>
      <c r="T68" s="16"/>
      <c r="U68" s="16"/>
      <c r="V68" s="16"/>
      <c r="W68" s="29" t="s">
        <v>894</v>
      </c>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row>
    <row r="69">
      <c r="A69" s="14" t="s">
        <v>906</v>
      </c>
      <c r="B69" s="14" t="s">
        <v>908</v>
      </c>
      <c r="C69" s="16"/>
      <c r="D69" s="14" t="s">
        <v>52</v>
      </c>
      <c r="E69" s="16"/>
      <c r="F69" s="11">
        <v>43659.0</v>
      </c>
      <c r="G69" s="26">
        <v>200.0</v>
      </c>
      <c r="H69" s="14">
        <v>200.0</v>
      </c>
      <c r="J69" s="16"/>
      <c r="K69" s="16"/>
      <c r="L69" s="16"/>
      <c r="M69" s="20"/>
      <c r="N69" s="26" t="s">
        <v>210</v>
      </c>
      <c r="O69" s="16"/>
      <c r="P69" s="16"/>
      <c r="Q69" s="16"/>
      <c r="R69" s="16"/>
      <c r="S69" s="16"/>
      <c r="T69" s="16"/>
      <c r="U69" s="16"/>
      <c r="V69" s="16"/>
      <c r="W69" s="29" t="s">
        <v>909</v>
      </c>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row>
    <row r="70">
      <c r="A70" s="14" t="s">
        <v>549</v>
      </c>
      <c r="B70" s="16"/>
      <c r="C70" s="16"/>
      <c r="D70" s="14" t="s">
        <v>321</v>
      </c>
      <c r="E70" s="16"/>
      <c r="F70" s="11">
        <v>43661.0</v>
      </c>
      <c r="G70" s="26">
        <v>200.0</v>
      </c>
      <c r="H70" s="14">
        <v>200.0</v>
      </c>
      <c r="J70" s="16"/>
      <c r="K70" s="16"/>
      <c r="L70" s="16"/>
      <c r="M70" s="20"/>
      <c r="N70" s="26" t="s">
        <v>916</v>
      </c>
      <c r="O70" s="16"/>
      <c r="P70" s="16"/>
      <c r="Q70" s="16"/>
      <c r="R70" s="16"/>
      <c r="S70" s="16"/>
      <c r="T70" s="16"/>
      <c r="U70" s="16"/>
      <c r="V70" s="16"/>
      <c r="W70" s="29" t="s">
        <v>919</v>
      </c>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row>
    <row r="71">
      <c r="A71" s="14" t="s">
        <v>750</v>
      </c>
      <c r="B71" s="14" t="s">
        <v>932</v>
      </c>
      <c r="C71" s="16"/>
      <c r="D71" s="14" t="s">
        <v>711</v>
      </c>
      <c r="E71" s="16"/>
      <c r="F71" s="11">
        <v>43661.0</v>
      </c>
      <c r="G71" s="26">
        <v>100.0</v>
      </c>
      <c r="H71" s="14">
        <v>100.0</v>
      </c>
      <c r="J71" s="16"/>
      <c r="K71" s="16"/>
      <c r="L71" s="16"/>
      <c r="M71" s="20"/>
      <c r="N71" s="26" t="s">
        <v>752</v>
      </c>
      <c r="O71" s="16"/>
      <c r="P71" s="16"/>
      <c r="Q71" s="16"/>
      <c r="R71" s="16"/>
      <c r="S71" s="16"/>
      <c r="T71" s="16"/>
      <c r="U71" s="16"/>
      <c r="V71" s="16"/>
      <c r="W71" s="29" t="s">
        <v>933</v>
      </c>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row>
    <row r="72">
      <c r="A72" s="14" t="s">
        <v>561</v>
      </c>
      <c r="B72" s="16"/>
      <c r="C72" s="16"/>
      <c r="D72" s="14" t="s">
        <v>52</v>
      </c>
      <c r="E72" s="16"/>
      <c r="F72" s="11">
        <v>43661.0</v>
      </c>
      <c r="G72" s="26">
        <v>200.0</v>
      </c>
      <c r="H72" s="14">
        <v>200.0</v>
      </c>
      <c r="J72" s="16"/>
      <c r="K72" s="16"/>
      <c r="L72" s="16"/>
      <c r="M72" s="20"/>
      <c r="N72" s="26" t="s">
        <v>944</v>
      </c>
      <c r="O72" s="16"/>
      <c r="P72" s="16"/>
      <c r="Q72" s="16"/>
      <c r="R72" s="16"/>
      <c r="S72" s="16"/>
      <c r="T72" s="16"/>
      <c r="U72" s="16"/>
      <c r="V72" s="16"/>
      <c r="W72" s="29" t="s">
        <v>945</v>
      </c>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row>
    <row r="73">
      <c r="A73" s="14" t="s">
        <v>78</v>
      </c>
      <c r="B73" s="14" t="s">
        <v>955</v>
      </c>
      <c r="C73" s="16"/>
      <c r="D73" s="14" t="s">
        <v>80</v>
      </c>
      <c r="E73" s="16"/>
      <c r="F73" s="11">
        <v>43662.0</v>
      </c>
      <c r="G73" s="26">
        <v>100.0</v>
      </c>
      <c r="H73" s="14">
        <v>100.0</v>
      </c>
      <c r="J73" s="16"/>
      <c r="K73" s="16"/>
      <c r="L73" s="16"/>
      <c r="M73" s="20"/>
      <c r="N73" s="26" t="s">
        <v>210</v>
      </c>
      <c r="O73" s="16"/>
      <c r="P73" s="16"/>
      <c r="Q73" s="16"/>
      <c r="R73" s="16"/>
      <c r="S73" s="16"/>
      <c r="T73" s="16"/>
      <c r="U73" s="16"/>
      <c r="V73" s="16"/>
      <c r="W73" s="29" t="s">
        <v>958</v>
      </c>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row>
    <row r="74">
      <c r="A74" s="14" t="s">
        <v>969</v>
      </c>
      <c r="B74" s="16"/>
      <c r="C74" s="16"/>
      <c r="D74" s="14" t="s">
        <v>46</v>
      </c>
      <c r="E74" s="16"/>
      <c r="F74" s="22"/>
      <c r="G74" s="20"/>
      <c r="H74" s="16"/>
      <c r="I74" s="16"/>
      <c r="J74" s="16"/>
      <c r="K74" s="16"/>
      <c r="L74" s="16"/>
      <c r="M74" s="20"/>
      <c r="N74" s="20"/>
      <c r="O74" s="16"/>
      <c r="P74" s="16"/>
      <c r="Q74" s="16"/>
      <c r="R74" s="16"/>
      <c r="S74" s="16"/>
      <c r="T74" s="16"/>
      <c r="U74" s="16"/>
      <c r="V74" s="16"/>
      <c r="W74" s="51" t="s">
        <v>971</v>
      </c>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row>
    <row r="75">
      <c r="A75" s="14" t="s">
        <v>969</v>
      </c>
      <c r="B75" s="16"/>
      <c r="C75" s="16"/>
      <c r="D75" s="14" t="s">
        <v>46</v>
      </c>
      <c r="E75" s="16"/>
      <c r="F75" s="22"/>
      <c r="G75" s="20"/>
      <c r="H75" s="16"/>
      <c r="I75" s="16"/>
      <c r="J75" s="16"/>
      <c r="K75" s="16"/>
      <c r="L75" s="16"/>
      <c r="M75" s="20"/>
      <c r="N75" s="20"/>
      <c r="O75" s="16"/>
      <c r="P75" s="16"/>
      <c r="Q75" s="16"/>
      <c r="R75" s="16"/>
      <c r="S75" s="16"/>
      <c r="T75" s="16"/>
      <c r="U75" s="16"/>
      <c r="V75" s="16"/>
      <c r="W75" s="29" t="s">
        <v>971</v>
      </c>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row>
    <row r="76">
      <c r="A76" s="14" t="s">
        <v>983</v>
      </c>
      <c r="B76" s="16"/>
      <c r="C76" s="16"/>
      <c r="D76" s="16"/>
      <c r="E76" s="16"/>
      <c r="F76" s="22"/>
      <c r="G76" s="20"/>
      <c r="H76" s="16"/>
      <c r="I76" s="16"/>
      <c r="J76" s="16"/>
      <c r="K76" s="16"/>
      <c r="L76" s="16"/>
      <c r="M76" s="20"/>
      <c r="N76" s="20"/>
      <c r="O76" s="16"/>
      <c r="P76" s="16"/>
      <c r="Q76" s="16"/>
      <c r="R76" s="16"/>
      <c r="S76" s="16"/>
      <c r="T76" s="16"/>
      <c r="U76" s="16"/>
      <c r="V76" s="16"/>
      <c r="W76" s="29" t="s">
        <v>985</v>
      </c>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row>
    <row r="77">
      <c r="A77" s="14" t="s">
        <v>987</v>
      </c>
      <c r="B77" s="16"/>
      <c r="C77" s="16"/>
      <c r="D77" s="16"/>
      <c r="E77" s="16"/>
      <c r="F77" s="22"/>
      <c r="G77" s="20"/>
      <c r="H77" s="16"/>
      <c r="I77" s="16"/>
      <c r="J77" s="16"/>
      <c r="K77" s="16"/>
      <c r="L77" s="16"/>
      <c r="M77" s="20"/>
      <c r="N77" s="20"/>
      <c r="O77" s="16"/>
      <c r="P77" s="16"/>
      <c r="Q77" s="16"/>
      <c r="R77" s="16"/>
      <c r="S77" s="16"/>
      <c r="T77" s="16"/>
      <c r="U77" s="16"/>
      <c r="V77" s="16"/>
      <c r="W77" s="29" t="s">
        <v>991</v>
      </c>
      <c r="X77" s="16"/>
      <c r="Y77" s="16"/>
      <c r="Z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row>
    <row r="78">
      <c r="A78" s="14" t="s">
        <v>64</v>
      </c>
      <c r="B78" s="16"/>
      <c r="C78" s="16"/>
      <c r="D78" s="16"/>
      <c r="E78" s="16"/>
      <c r="F78" s="22"/>
      <c r="G78" s="20"/>
      <c r="H78" s="16"/>
      <c r="I78" s="16"/>
      <c r="J78" s="16"/>
      <c r="K78" s="16"/>
      <c r="L78" s="16"/>
      <c r="M78" s="20"/>
      <c r="N78" s="20"/>
      <c r="O78" s="16"/>
      <c r="P78" s="16"/>
      <c r="Q78" s="16"/>
      <c r="R78" s="16"/>
      <c r="S78" s="16"/>
      <c r="T78" s="16"/>
      <c r="U78" s="16"/>
      <c r="V78" s="16"/>
      <c r="W78" s="29" t="s">
        <v>995</v>
      </c>
      <c r="X78" s="16"/>
      <c r="Y78" s="16"/>
      <c r="Z78" s="16"/>
      <c r="AE78" s="16"/>
      <c r="AF78" s="16"/>
      <c r="AG78" s="16"/>
      <c r="AH78" s="16"/>
      <c r="AI78" s="16"/>
      <c r="AJ78" s="16"/>
      <c r="AK78" s="16"/>
      <c r="AL78" s="16"/>
      <c r="AM78" s="16"/>
      <c r="AN78" s="16"/>
      <c r="AO78" s="16"/>
      <c r="AP78" s="16"/>
      <c r="AQ78" s="16"/>
      <c r="AR78" s="16"/>
      <c r="AS78" s="16"/>
      <c r="AT78" s="16"/>
      <c r="AU78" s="16"/>
      <c r="AV78" s="16"/>
      <c r="AW78" s="16"/>
      <c r="AX78" s="16"/>
      <c r="AY78" s="16"/>
    </row>
    <row r="79">
      <c r="A79" s="14" t="s">
        <v>1001</v>
      </c>
      <c r="B79" s="16"/>
      <c r="C79" s="16"/>
      <c r="D79" s="16"/>
      <c r="E79" s="16"/>
      <c r="F79" s="22"/>
      <c r="G79" s="20"/>
      <c r="H79" s="16"/>
      <c r="I79" s="16"/>
      <c r="J79" s="16"/>
      <c r="K79" s="16"/>
      <c r="L79" s="16"/>
      <c r="M79" s="20"/>
      <c r="N79" s="20"/>
      <c r="O79" s="16"/>
      <c r="P79" s="16"/>
      <c r="Q79" s="16"/>
      <c r="R79" s="16"/>
      <c r="S79" s="16"/>
      <c r="T79" s="16"/>
      <c r="U79" s="16"/>
      <c r="V79" s="16"/>
      <c r="W79" s="29" t="s">
        <v>1002</v>
      </c>
      <c r="X79" s="16"/>
      <c r="Y79" s="16"/>
      <c r="Z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row>
    <row r="80">
      <c r="A80" s="14" t="s">
        <v>1006</v>
      </c>
      <c r="B80" s="16"/>
      <c r="C80" s="16"/>
      <c r="D80" s="16"/>
      <c r="E80" s="16"/>
      <c r="F80" s="22"/>
      <c r="G80" s="20"/>
      <c r="H80" s="16"/>
      <c r="I80" s="16"/>
      <c r="J80" s="16"/>
      <c r="K80" s="16"/>
      <c r="L80" s="16"/>
      <c r="M80" s="20"/>
      <c r="N80" s="20"/>
      <c r="O80" s="16"/>
      <c r="P80" s="16"/>
      <c r="Q80" s="16"/>
      <c r="R80" s="16"/>
      <c r="S80" s="16"/>
      <c r="T80" s="16"/>
      <c r="U80" s="16"/>
      <c r="V80" s="16"/>
      <c r="W80" s="29" t="s">
        <v>1008</v>
      </c>
      <c r="X80" s="16"/>
      <c r="Y80" s="16"/>
      <c r="Z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row>
    <row r="81">
      <c r="A81" s="14" t="s">
        <v>305</v>
      </c>
      <c r="B81" s="14"/>
      <c r="C81" s="16"/>
      <c r="D81" s="14" t="s">
        <v>308</v>
      </c>
      <c r="E81" s="16"/>
      <c r="F81" s="22"/>
      <c r="G81" s="20"/>
      <c r="H81" s="16"/>
      <c r="I81" s="16"/>
      <c r="J81" s="16"/>
      <c r="K81" s="16"/>
      <c r="L81" s="16"/>
      <c r="M81" s="20"/>
      <c r="N81" s="20"/>
      <c r="O81" s="16"/>
      <c r="P81" s="16"/>
      <c r="Q81" s="16"/>
      <c r="R81" s="16"/>
      <c r="S81" s="16"/>
      <c r="T81" s="16"/>
      <c r="U81" s="16"/>
      <c r="V81" s="16"/>
      <c r="W81" s="29" t="s">
        <v>1013</v>
      </c>
      <c r="X81" s="16"/>
      <c r="Y81" s="16"/>
      <c r="Z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row>
    <row r="82">
      <c r="A82" s="14" t="s">
        <v>1021</v>
      </c>
      <c r="B82" s="16"/>
      <c r="C82" s="16"/>
      <c r="D82" s="14" t="s">
        <v>343</v>
      </c>
      <c r="E82" s="16"/>
      <c r="F82" s="22"/>
      <c r="G82" s="20"/>
      <c r="H82" s="16"/>
      <c r="I82" s="16"/>
      <c r="J82" s="16"/>
      <c r="K82" s="16"/>
      <c r="L82" s="16"/>
      <c r="M82" s="20"/>
      <c r="N82" s="20"/>
      <c r="O82" s="16"/>
      <c r="P82" s="16"/>
      <c r="Q82" s="16"/>
      <c r="R82" s="16"/>
      <c r="S82" s="16"/>
      <c r="T82" s="16"/>
      <c r="U82" s="16"/>
      <c r="V82" s="16"/>
      <c r="W82" s="29" t="s">
        <v>1013</v>
      </c>
      <c r="X82" s="16"/>
      <c r="Y82" s="16"/>
      <c r="Z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row>
    <row r="83">
      <c r="A83" s="14" t="s">
        <v>1028</v>
      </c>
      <c r="B83" s="14" t="s">
        <v>1029</v>
      </c>
      <c r="C83" s="16"/>
      <c r="D83" s="14" t="s">
        <v>429</v>
      </c>
      <c r="E83" s="14" t="s">
        <v>34</v>
      </c>
      <c r="F83" s="22"/>
      <c r="G83" s="20"/>
      <c r="H83" s="16"/>
      <c r="I83" s="16"/>
      <c r="J83" s="16"/>
      <c r="K83" s="16"/>
      <c r="L83" s="16"/>
      <c r="M83" s="20"/>
      <c r="N83" s="20"/>
      <c r="O83" s="16"/>
      <c r="P83" s="16"/>
      <c r="Q83" s="16"/>
      <c r="R83" s="16"/>
      <c r="S83" s="16"/>
      <c r="T83" s="16"/>
      <c r="U83" s="16"/>
      <c r="V83" s="16"/>
      <c r="W83" s="56" t="s">
        <v>1030</v>
      </c>
      <c r="X83" s="16"/>
      <c r="Y83" s="16"/>
      <c r="Z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row>
    <row r="84">
      <c r="A84" s="14" t="s">
        <v>1044</v>
      </c>
      <c r="B84" s="16"/>
      <c r="C84" s="16"/>
      <c r="D84" s="14" t="s">
        <v>862</v>
      </c>
      <c r="E84" s="16"/>
      <c r="F84" s="22"/>
      <c r="G84" s="20"/>
      <c r="H84" s="16"/>
      <c r="I84" s="16"/>
      <c r="J84" s="16"/>
      <c r="K84" s="16"/>
      <c r="L84" s="16"/>
      <c r="M84" s="20"/>
      <c r="N84" s="20"/>
      <c r="O84" s="16"/>
      <c r="P84" s="16"/>
      <c r="Q84" s="16"/>
      <c r="R84" s="16"/>
      <c r="S84" s="16"/>
      <c r="T84" s="16"/>
      <c r="U84" s="16"/>
      <c r="V84" s="16"/>
      <c r="W84" s="29" t="s">
        <v>1045</v>
      </c>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row>
    <row r="85">
      <c r="A85" s="14" t="s">
        <v>1058</v>
      </c>
      <c r="B85" s="16"/>
      <c r="C85" s="16"/>
      <c r="D85" s="14" t="s">
        <v>1059</v>
      </c>
      <c r="E85" s="16"/>
      <c r="F85" s="22"/>
      <c r="G85" s="20"/>
      <c r="H85" s="16"/>
      <c r="I85" s="16"/>
      <c r="J85" s="16"/>
      <c r="K85" s="16"/>
      <c r="L85" s="16"/>
      <c r="M85" s="20"/>
      <c r="N85" s="20"/>
      <c r="O85" s="16"/>
      <c r="P85" s="16"/>
      <c r="Q85" s="16"/>
      <c r="R85" s="16"/>
      <c r="S85" s="16"/>
      <c r="T85" s="16"/>
      <c r="U85" s="16"/>
      <c r="V85" s="16"/>
      <c r="W85" s="29" t="s">
        <v>1060</v>
      </c>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row>
    <row r="86">
      <c r="A86" s="14" t="s">
        <v>1066</v>
      </c>
      <c r="B86" s="16"/>
      <c r="C86" s="16"/>
      <c r="D86" s="14" t="s">
        <v>106</v>
      </c>
      <c r="E86" s="16"/>
      <c r="F86" s="22"/>
      <c r="G86" s="20"/>
      <c r="H86" s="16"/>
      <c r="I86" s="16"/>
      <c r="J86" s="16"/>
      <c r="K86" s="16"/>
      <c r="L86" s="16"/>
      <c r="M86" s="20"/>
      <c r="N86" s="20"/>
      <c r="O86" s="16"/>
      <c r="P86" s="16"/>
      <c r="Q86" s="16"/>
      <c r="R86" s="16"/>
      <c r="S86" s="16"/>
      <c r="T86" s="16"/>
      <c r="U86" s="16"/>
      <c r="V86" s="16"/>
      <c r="W86" s="29" t="s">
        <v>1072</v>
      </c>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row>
    <row r="87">
      <c r="A87" s="14" t="s">
        <v>1075</v>
      </c>
      <c r="B87" s="16"/>
      <c r="C87" s="16"/>
      <c r="D87" s="14" t="s">
        <v>52</v>
      </c>
      <c r="E87" s="16"/>
      <c r="F87" s="22"/>
      <c r="G87" s="20"/>
      <c r="H87" s="16"/>
      <c r="I87" s="16"/>
      <c r="J87" s="16"/>
      <c r="K87" s="16"/>
      <c r="L87" s="16"/>
      <c r="M87" s="20"/>
      <c r="N87" s="20"/>
      <c r="O87" s="16"/>
      <c r="P87" s="16"/>
      <c r="Q87" s="16"/>
      <c r="R87" s="16"/>
      <c r="S87" s="16"/>
      <c r="T87" s="16"/>
      <c r="U87" s="16"/>
      <c r="V87" s="16"/>
      <c r="W87" s="29" t="s">
        <v>1079</v>
      </c>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row>
    <row r="88">
      <c r="A88" s="14" t="s">
        <v>45</v>
      </c>
      <c r="B88" s="16"/>
      <c r="C88" s="16"/>
      <c r="D88" s="14" t="s">
        <v>46</v>
      </c>
      <c r="E88" s="16"/>
      <c r="F88" s="22"/>
      <c r="G88" s="20"/>
      <c r="H88" s="16"/>
      <c r="I88" s="16"/>
      <c r="J88" s="16"/>
      <c r="K88" s="16"/>
      <c r="L88" s="16"/>
      <c r="M88" s="20"/>
      <c r="N88" s="20"/>
      <c r="O88" s="16"/>
      <c r="P88" s="16"/>
      <c r="Q88" s="16"/>
      <c r="R88" s="16"/>
      <c r="S88" s="16"/>
      <c r="T88" s="16"/>
      <c r="U88" s="16"/>
      <c r="V88" s="16"/>
      <c r="W88" s="29" t="s">
        <v>1081</v>
      </c>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row>
    <row r="89">
      <c r="A89" s="58" t="s">
        <v>233</v>
      </c>
      <c r="B89" s="14" t="s">
        <v>1090</v>
      </c>
      <c r="C89" s="16"/>
      <c r="D89" s="14" t="s">
        <v>52</v>
      </c>
      <c r="E89" s="16"/>
      <c r="F89" s="11">
        <v>43645.0</v>
      </c>
      <c r="G89" s="26">
        <v>30.0</v>
      </c>
      <c r="H89" s="14">
        <v>30.0</v>
      </c>
      <c r="I89" s="16"/>
      <c r="J89" s="14">
        <v>30.0</v>
      </c>
      <c r="K89" s="16"/>
      <c r="L89" s="16"/>
      <c r="M89" s="26" t="s">
        <v>1091</v>
      </c>
      <c r="N89" s="50" t="s">
        <v>1092</v>
      </c>
      <c r="O89" s="14">
        <v>1.0</v>
      </c>
      <c r="P89" s="14" t="s">
        <v>61</v>
      </c>
      <c r="Q89" s="14">
        <v>0.0</v>
      </c>
      <c r="R89" s="16"/>
      <c r="S89" s="16"/>
      <c r="T89" s="16"/>
      <c r="U89" s="16"/>
      <c r="V89" s="14">
        <v>1.0</v>
      </c>
      <c r="W89" s="54" t="s">
        <v>1093</v>
      </c>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row>
    <row r="91">
      <c r="A91" s="59" t="s">
        <v>1103</v>
      </c>
      <c r="D91" s="24" t="s">
        <v>146</v>
      </c>
      <c r="F91" s="60">
        <v>43432.0</v>
      </c>
      <c r="N91" s="61" t="s">
        <v>1107</v>
      </c>
      <c r="W91" s="62" t="s">
        <v>1109</v>
      </c>
      <c r="X91" s="16"/>
      <c r="Y91" s="16"/>
      <c r="Z91" s="14" t="s">
        <v>1118</v>
      </c>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row>
    <row r="92">
      <c r="A92" s="59" t="s">
        <v>1119</v>
      </c>
      <c r="D92" s="24" t="s">
        <v>146</v>
      </c>
      <c r="F92" s="60">
        <v>43669.0</v>
      </c>
      <c r="G92" s="63"/>
      <c r="H92" s="63"/>
      <c r="I92" s="63"/>
      <c r="J92" s="63"/>
      <c r="N92" s="64" t="s">
        <v>1120</v>
      </c>
      <c r="W92" s="62" t="s">
        <v>1124</v>
      </c>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row>
    <row r="93">
      <c r="A93" s="59" t="s">
        <v>754</v>
      </c>
      <c r="D93" s="24" t="s">
        <v>144</v>
      </c>
      <c r="F93" s="60">
        <v>43685.0</v>
      </c>
      <c r="G93" s="65" t="s">
        <v>1132</v>
      </c>
      <c r="H93" s="63"/>
      <c r="I93" s="63"/>
      <c r="J93" s="63"/>
      <c r="M93" s="24" t="s">
        <v>1133</v>
      </c>
      <c r="N93" s="64" t="s">
        <v>1120</v>
      </c>
      <c r="W93" s="62" t="s">
        <v>1124</v>
      </c>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row>
    <row r="94">
      <c r="A94" s="59" t="s">
        <v>1141</v>
      </c>
      <c r="D94" s="24" t="s">
        <v>144</v>
      </c>
      <c r="F94" s="60">
        <v>43698.0</v>
      </c>
      <c r="G94" s="65" t="s">
        <v>1132</v>
      </c>
      <c r="H94" s="63"/>
      <c r="I94" s="63"/>
      <c r="J94" s="63"/>
      <c r="M94" s="24" t="s">
        <v>1133</v>
      </c>
      <c r="N94" s="64" t="s">
        <v>1120</v>
      </c>
      <c r="W94" s="62" t="s">
        <v>1124</v>
      </c>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c r="AV94" s="16"/>
      <c r="AW94" s="16"/>
      <c r="AX94" s="16"/>
      <c r="AY94" s="16"/>
    </row>
    <row r="95">
      <c r="A95" s="58" t="s">
        <v>1151</v>
      </c>
      <c r="B95" s="14" t="s">
        <v>1152</v>
      </c>
      <c r="C95" s="16"/>
      <c r="D95" s="14" t="s">
        <v>110</v>
      </c>
      <c r="E95" s="16"/>
      <c r="F95" s="11">
        <v>43658.0</v>
      </c>
      <c r="G95" s="67"/>
      <c r="H95" s="67"/>
      <c r="I95" s="67"/>
      <c r="J95" s="67"/>
      <c r="K95" s="16"/>
      <c r="L95" s="16"/>
      <c r="M95" s="20"/>
      <c r="N95" s="55" t="s">
        <v>454</v>
      </c>
      <c r="O95" s="16"/>
      <c r="P95" s="16"/>
      <c r="Q95" s="16"/>
      <c r="R95" s="16"/>
      <c r="S95" s="16"/>
      <c r="T95" s="16"/>
      <c r="U95" s="16"/>
      <c r="V95" s="16"/>
      <c r="W95" s="68" t="s">
        <v>1158</v>
      </c>
      <c r="X95" s="16"/>
      <c r="Y95" s="16"/>
      <c r="Z95" s="14" t="s">
        <v>1163</v>
      </c>
      <c r="AA95" s="16"/>
      <c r="AB95" s="16"/>
      <c r="AC95" s="16"/>
      <c r="AD95" s="16"/>
      <c r="AE95" s="16"/>
      <c r="AF95" s="16"/>
      <c r="AG95" s="16"/>
      <c r="AH95" s="16"/>
      <c r="AI95" s="16"/>
      <c r="AJ95" s="16"/>
      <c r="AK95" s="16"/>
      <c r="AL95" s="16"/>
      <c r="AM95" s="16"/>
      <c r="AN95" s="16"/>
      <c r="AO95" s="16"/>
      <c r="AP95" s="16"/>
      <c r="AQ95" s="16"/>
      <c r="AR95" s="16"/>
      <c r="AS95" s="16"/>
      <c r="AT95" s="16"/>
      <c r="AU95" s="16"/>
      <c r="AV95" s="16"/>
      <c r="AW95" s="16"/>
      <c r="AX95" s="16"/>
      <c r="AY95" s="16"/>
    </row>
    <row r="96">
      <c r="A96" s="5" t="s">
        <v>906</v>
      </c>
      <c r="B96" s="5" t="s">
        <v>908</v>
      </c>
      <c r="C96" s="5" t="s">
        <v>52</v>
      </c>
      <c r="D96" s="69" t="s">
        <v>1136</v>
      </c>
      <c r="E96" s="70">
        <v>43659.0</v>
      </c>
      <c r="F96" s="5" t="s">
        <v>566</v>
      </c>
      <c r="G96" s="27">
        <v>200.0</v>
      </c>
      <c r="H96" s="27">
        <v>200.0</v>
      </c>
      <c r="J96" s="5"/>
      <c r="K96" s="5"/>
      <c r="L96" s="5"/>
      <c r="M96" s="5"/>
      <c r="N96" s="27">
        <v>1.0</v>
      </c>
      <c r="O96" s="5" t="s">
        <v>1137</v>
      </c>
      <c r="P96" s="27">
        <v>0.0</v>
      </c>
      <c r="Q96" s="27">
        <v>0.0</v>
      </c>
      <c r="R96" s="27">
        <v>0.0</v>
      </c>
      <c r="S96" s="27">
        <v>0.0</v>
      </c>
      <c r="T96" s="27">
        <v>1.0</v>
      </c>
      <c r="U96" s="27">
        <v>1.0</v>
      </c>
      <c r="W96" s="71" t="s">
        <v>1138</v>
      </c>
      <c r="X96" s="72"/>
      <c r="Y96" s="72"/>
      <c r="Z96" s="72"/>
      <c r="AA96" s="72"/>
      <c r="AB96" s="5"/>
      <c r="AC96" s="5"/>
      <c r="AD96" s="5"/>
      <c r="AE96" s="5"/>
      <c r="AF96" s="5"/>
      <c r="AG96" s="5"/>
      <c r="AH96" s="5"/>
      <c r="AI96" s="5"/>
      <c r="AJ96" s="5"/>
      <c r="AK96" s="5"/>
      <c r="AL96" s="5"/>
      <c r="AM96" s="5"/>
      <c r="AN96" s="5"/>
      <c r="AO96" s="5"/>
      <c r="AP96" s="5"/>
      <c r="AQ96" s="5"/>
      <c r="AR96" s="5"/>
      <c r="AS96" s="5"/>
      <c r="AT96" s="5"/>
      <c r="AU96" s="5"/>
      <c r="AV96" s="5"/>
      <c r="AW96" s="5"/>
      <c r="AX96" s="5"/>
      <c r="AY96" s="16"/>
    </row>
    <row r="97">
      <c r="A97" s="5" t="s">
        <v>1172</v>
      </c>
      <c r="B97" s="5" t="s">
        <v>1173</v>
      </c>
      <c r="C97" s="5" t="s">
        <v>52</v>
      </c>
      <c r="D97" s="69" t="s">
        <v>1174</v>
      </c>
      <c r="E97" s="70">
        <v>43659.0</v>
      </c>
      <c r="F97" s="5" t="s">
        <v>1175</v>
      </c>
      <c r="G97" s="27">
        <v>156.0</v>
      </c>
      <c r="H97" s="27">
        <v>156.0</v>
      </c>
      <c r="J97" s="5"/>
      <c r="K97" s="5"/>
      <c r="L97" s="31" t="s">
        <v>1176</v>
      </c>
      <c r="M97" s="5"/>
      <c r="N97" s="27">
        <v>1.0</v>
      </c>
      <c r="O97" s="5" t="s">
        <v>1178</v>
      </c>
      <c r="P97" s="5"/>
      <c r="Q97" s="5"/>
      <c r="R97" s="5"/>
      <c r="S97" s="5"/>
      <c r="T97" s="5"/>
      <c r="U97" s="27">
        <v>1.0</v>
      </c>
      <c r="W97" s="31" t="s">
        <v>1179</v>
      </c>
      <c r="X97" s="72"/>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16"/>
    </row>
    <row r="98">
      <c r="A98" s="5" t="s">
        <v>291</v>
      </c>
      <c r="B98" s="5" t="s">
        <v>848</v>
      </c>
      <c r="C98" s="5" t="s">
        <v>106</v>
      </c>
      <c r="D98" s="5"/>
      <c r="E98" s="70">
        <v>43659.0</v>
      </c>
      <c r="F98" s="5" t="s">
        <v>1186</v>
      </c>
      <c r="G98" s="27">
        <v>5000.0</v>
      </c>
      <c r="H98" s="27">
        <v>5000.0</v>
      </c>
      <c r="J98" s="5"/>
      <c r="K98" s="5"/>
      <c r="L98" s="5"/>
      <c r="M98" s="5"/>
      <c r="N98" s="27">
        <v>1.0</v>
      </c>
      <c r="O98" s="5" t="s">
        <v>61</v>
      </c>
      <c r="P98" s="27">
        <v>0.0</v>
      </c>
      <c r="Q98" s="27">
        <v>0.0</v>
      </c>
      <c r="R98" s="27">
        <v>0.0</v>
      </c>
      <c r="S98" s="27">
        <v>0.0</v>
      </c>
      <c r="T98" s="27">
        <v>1.0</v>
      </c>
      <c r="U98" s="27">
        <v>1.0</v>
      </c>
      <c r="W98" s="71" t="s">
        <v>1187</v>
      </c>
      <c r="X98" s="72"/>
      <c r="Y98" s="72"/>
      <c r="Z98" s="72"/>
      <c r="AA98" s="72"/>
      <c r="AB98" s="72"/>
      <c r="AC98" s="72"/>
      <c r="AD98" s="5"/>
      <c r="AE98" s="5"/>
      <c r="AF98" s="5"/>
      <c r="AG98" s="5"/>
      <c r="AH98" s="5"/>
      <c r="AI98" s="5"/>
      <c r="AJ98" s="5"/>
      <c r="AK98" s="5"/>
      <c r="AL98" s="5"/>
      <c r="AM98" s="5"/>
      <c r="AN98" s="5"/>
      <c r="AO98" s="5"/>
      <c r="AP98" s="5"/>
      <c r="AQ98" s="5"/>
      <c r="AR98" s="5"/>
      <c r="AS98" s="5"/>
      <c r="AT98" s="5"/>
      <c r="AU98" s="5"/>
      <c r="AV98" s="5"/>
      <c r="AW98" s="5"/>
      <c r="AX98" s="5"/>
      <c r="AY98" s="16"/>
    </row>
    <row r="99">
      <c r="A99" s="5" t="s">
        <v>1189</v>
      </c>
      <c r="B99" s="5" t="s">
        <v>1191</v>
      </c>
      <c r="C99" s="5" t="s">
        <v>1064</v>
      </c>
      <c r="D99" s="5"/>
      <c r="E99" s="70">
        <v>43659.0</v>
      </c>
      <c r="F99" s="5" t="s">
        <v>887</v>
      </c>
      <c r="G99" s="27">
        <v>24.0</v>
      </c>
      <c r="H99" s="27">
        <v>24.0</v>
      </c>
      <c r="J99" s="5"/>
      <c r="K99" s="5"/>
      <c r="L99" s="73" t="s">
        <v>1195</v>
      </c>
      <c r="M99" s="5"/>
      <c r="N99" s="27">
        <v>1.0</v>
      </c>
      <c r="O99" s="5" t="s">
        <v>43</v>
      </c>
      <c r="P99" s="27">
        <v>0.0</v>
      </c>
      <c r="Q99" s="27">
        <v>0.0</v>
      </c>
      <c r="R99" s="27">
        <v>0.0</v>
      </c>
      <c r="S99" s="27">
        <v>0.0</v>
      </c>
      <c r="T99" s="27">
        <v>1.0</v>
      </c>
      <c r="U99" s="27">
        <v>1.0</v>
      </c>
      <c r="W99" s="31" t="s">
        <v>1199</v>
      </c>
      <c r="X99" s="72"/>
      <c r="Y99" s="72"/>
      <c r="Z99" s="72"/>
      <c r="AA99" s="72"/>
      <c r="AB99" s="72"/>
      <c r="AC99" s="5"/>
      <c r="AD99" s="5"/>
      <c r="AE99" s="5"/>
      <c r="AF99" s="5"/>
      <c r="AG99" s="5"/>
      <c r="AH99" s="5"/>
      <c r="AI99" s="5"/>
      <c r="AJ99" s="5"/>
      <c r="AK99" s="5"/>
      <c r="AL99" s="5"/>
      <c r="AM99" s="5"/>
      <c r="AN99" s="5"/>
      <c r="AO99" s="5"/>
      <c r="AP99" s="5"/>
      <c r="AQ99" s="5"/>
      <c r="AR99" s="5"/>
      <c r="AS99" s="5"/>
      <c r="AT99" s="5"/>
      <c r="AU99" s="5"/>
      <c r="AV99" s="5"/>
      <c r="AW99" s="5"/>
      <c r="AX99" s="5"/>
      <c r="AY99" s="16"/>
    </row>
    <row r="100">
      <c r="A100" s="74" t="s">
        <v>1200</v>
      </c>
      <c r="B100" s="75" t="s">
        <v>1203</v>
      </c>
      <c r="C100" s="74" t="s">
        <v>159</v>
      </c>
      <c r="D100" s="69" t="s">
        <v>1205</v>
      </c>
      <c r="E100" s="70">
        <v>43659.0</v>
      </c>
      <c r="F100" s="5"/>
      <c r="G100" s="5"/>
      <c r="H100" s="5"/>
      <c r="J100" s="5"/>
      <c r="K100" s="5"/>
      <c r="L100" s="5"/>
      <c r="M100" s="5"/>
      <c r="N100" s="5"/>
      <c r="O100" s="5" t="s">
        <v>1206</v>
      </c>
      <c r="P100" s="5"/>
      <c r="Q100" s="5"/>
      <c r="R100" s="5"/>
      <c r="S100" s="5"/>
      <c r="T100" s="5"/>
      <c r="U100" s="27">
        <v>0.0</v>
      </c>
      <c r="W100" s="31" t="s">
        <v>1207</v>
      </c>
      <c r="X100" s="5"/>
      <c r="Y100" s="73" t="s">
        <v>1208</v>
      </c>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16"/>
    </row>
    <row r="101">
      <c r="A101" s="5" t="s">
        <v>1209</v>
      </c>
      <c r="B101" s="5" t="s">
        <v>1210</v>
      </c>
      <c r="C101" s="5" t="s">
        <v>33</v>
      </c>
      <c r="D101" s="5"/>
      <c r="E101" s="70">
        <v>43659.0</v>
      </c>
      <c r="F101" s="5" t="s">
        <v>1212</v>
      </c>
      <c r="G101" s="27">
        <v>13.0</v>
      </c>
      <c r="H101" s="27">
        <v>13.0</v>
      </c>
      <c r="J101" s="5"/>
      <c r="K101" s="5"/>
      <c r="L101" s="31" t="s">
        <v>1213</v>
      </c>
      <c r="M101" s="5"/>
      <c r="N101" s="27">
        <v>1.0</v>
      </c>
      <c r="O101" s="5" t="s">
        <v>1137</v>
      </c>
      <c r="P101" s="27">
        <v>0.0</v>
      </c>
      <c r="Q101" s="27">
        <v>0.0</v>
      </c>
      <c r="R101" s="27">
        <v>0.0</v>
      </c>
      <c r="S101" s="27">
        <v>0.0</v>
      </c>
      <c r="T101" s="27">
        <v>1.0</v>
      </c>
      <c r="U101" s="27">
        <v>1.0</v>
      </c>
      <c r="W101" s="31" t="s">
        <v>1215</v>
      </c>
      <c r="X101" s="72"/>
      <c r="Y101" s="72"/>
      <c r="Z101" s="72"/>
      <c r="AA101" s="72"/>
      <c r="AB101" s="72"/>
      <c r="AC101" s="5"/>
      <c r="AD101" s="5"/>
      <c r="AE101" s="5"/>
      <c r="AF101" s="5"/>
      <c r="AG101" s="5"/>
      <c r="AH101" s="5"/>
      <c r="AI101" s="5"/>
      <c r="AJ101" s="5"/>
      <c r="AK101" s="5"/>
      <c r="AL101" s="5"/>
      <c r="AM101" s="5"/>
      <c r="AN101" s="5"/>
      <c r="AO101" s="5"/>
      <c r="AP101" s="5"/>
      <c r="AQ101" s="5"/>
      <c r="AR101" s="5"/>
      <c r="AS101" s="5"/>
      <c r="AT101" s="5"/>
      <c r="AU101" s="5"/>
      <c r="AV101" s="5"/>
      <c r="AW101" s="5"/>
      <c r="AX101" s="5"/>
      <c r="AY101" s="16"/>
    </row>
    <row r="102">
      <c r="A102" s="5" t="s">
        <v>1217</v>
      </c>
      <c r="B102" s="71" t="s">
        <v>1218</v>
      </c>
      <c r="C102" s="5" t="s">
        <v>46</v>
      </c>
      <c r="D102" s="69" t="s">
        <v>1219</v>
      </c>
      <c r="E102" s="70">
        <v>43659.0</v>
      </c>
      <c r="F102" s="5" t="s">
        <v>1220</v>
      </c>
      <c r="G102" s="27">
        <v>92.0</v>
      </c>
      <c r="H102" s="27">
        <v>92.0</v>
      </c>
      <c r="J102" s="5"/>
      <c r="K102" s="5"/>
      <c r="L102" s="73" t="s">
        <v>1221</v>
      </c>
      <c r="M102" s="5"/>
      <c r="N102" s="27">
        <v>1.0</v>
      </c>
      <c r="O102" s="5" t="s">
        <v>43</v>
      </c>
      <c r="P102" s="5"/>
      <c r="Q102" s="5"/>
      <c r="R102" s="5"/>
      <c r="S102" s="5"/>
      <c r="T102" s="5"/>
      <c r="U102" s="27">
        <v>1.0</v>
      </c>
      <c r="W102" s="31" t="s">
        <v>1224</v>
      </c>
      <c r="X102" s="72"/>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16"/>
    </row>
    <row r="103">
      <c r="A103" s="5" t="s">
        <v>1226</v>
      </c>
      <c r="B103" s="5" t="s">
        <v>1227</v>
      </c>
      <c r="C103" s="5" t="s">
        <v>60</v>
      </c>
      <c r="D103" s="69" t="s">
        <v>1228</v>
      </c>
      <c r="E103" s="70">
        <v>43660.0</v>
      </c>
      <c r="F103" s="5" t="s">
        <v>566</v>
      </c>
      <c r="G103" s="27">
        <v>200.0</v>
      </c>
      <c r="H103" s="27">
        <v>200.0</v>
      </c>
      <c r="J103" s="5"/>
      <c r="K103" s="5"/>
      <c r="L103" s="73" t="s">
        <v>36</v>
      </c>
      <c r="M103" s="5"/>
      <c r="N103" s="27">
        <v>1.0</v>
      </c>
      <c r="O103" s="5" t="s">
        <v>1230</v>
      </c>
      <c r="P103" s="5"/>
      <c r="Q103" s="5"/>
      <c r="R103" s="5"/>
      <c r="S103" s="5"/>
      <c r="T103" s="5"/>
      <c r="U103" s="27">
        <v>1.0</v>
      </c>
      <c r="W103" s="31" t="s">
        <v>1233</v>
      </c>
      <c r="X103" s="5"/>
      <c r="Y103" s="73" t="s">
        <v>642</v>
      </c>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c r="AY103" s="16"/>
    </row>
    <row r="104">
      <c r="A104" s="5" t="s">
        <v>1234</v>
      </c>
      <c r="B104" s="5" t="s">
        <v>1235</v>
      </c>
      <c r="C104" s="5" t="s">
        <v>176</v>
      </c>
      <c r="D104" s="69" t="s">
        <v>1236</v>
      </c>
      <c r="E104" s="70">
        <v>43665.0</v>
      </c>
      <c r="F104" s="5" t="s">
        <v>476</v>
      </c>
      <c r="G104" s="27">
        <v>41.0</v>
      </c>
      <c r="H104" s="27">
        <v>41.0</v>
      </c>
      <c r="J104" s="5"/>
      <c r="K104" s="5"/>
      <c r="L104" s="5" t="s">
        <v>1239</v>
      </c>
      <c r="M104" s="5"/>
      <c r="N104" s="27">
        <v>1.0</v>
      </c>
      <c r="O104" s="5"/>
      <c r="P104" s="5"/>
      <c r="Q104" s="5"/>
      <c r="R104" s="5"/>
      <c r="S104" s="5"/>
      <c r="T104" s="5"/>
      <c r="U104" s="27">
        <v>1.0</v>
      </c>
      <c r="W104" s="31" t="s">
        <v>1241</v>
      </c>
      <c r="X104" s="72"/>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c r="AY104" s="16"/>
    </row>
    <row r="105">
      <c r="A105" s="5" t="s">
        <v>954</v>
      </c>
      <c r="B105" s="5" t="s">
        <v>956</v>
      </c>
      <c r="C105" s="5" t="s">
        <v>298</v>
      </c>
      <c r="D105" s="69" t="s">
        <v>957</v>
      </c>
      <c r="E105" s="70">
        <v>43665.0</v>
      </c>
      <c r="F105" s="5" t="s">
        <v>959</v>
      </c>
      <c r="G105" s="27">
        <v>70.0</v>
      </c>
      <c r="H105" s="27">
        <v>70.0</v>
      </c>
      <c r="J105" s="5"/>
      <c r="K105" s="5"/>
      <c r="L105" s="73" t="s">
        <v>961</v>
      </c>
      <c r="M105" s="5"/>
      <c r="N105" s="27">
        <v>1.0</v>
      </c>
      <c r="O105" s="5" t="s">
        <v>43</v>
      </c>
      <c r="P105" s="5"/>
      <c r="Q105" s="5"/>
      <c r="R105" s="5"/>
      <c r="S105" s="5"/>
      <c r="T105" s="5"/>
      <c r="U105" s="27">
        <v>1.0</v>
      </c>
      <c r="W105" s="31" t="s">
        <v>962</v>
      </c>
      <c r="X105" s="72"/>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c r="AY105" s="16"/>
    </row>
    <row r="106">
      <c r="A106" s="5" t="s">
        <v>613</v>
      </c>
      <c r="B106" s="5" t="s">
        <v>1247</v>
      </c>
      <c r="C106" s="5" t="s">
        <v>298</v>
      </c>
      <c r="D106" s="69" t="s">
        <v>1248</v>
      </c>
      <c r="E106" s="70">
        <v>43665.0</v>
      </c>
      <c r="F106" s="5" t="s">
        <v>1249</v>
      </c>
      <c r="G106" s="27">
        <v>709.0</v>
      </c>
      <c r="H106" s="27">
        <v>709.0</v>
      </c>
      <c r="J106" s="5"/>
      <c r="K106" s="5"/>
      <c r="L106" s="5"/>
      <c r="M106" s="5"/>
      <c r="N106" s="27">
        <v>1.0</v>
      </c>
      <c r="O106" s="5" t="s">
        <v>43</v>
      </c>
      <c r="P106" s="5"/>
      <c r="Q106" s="5"/>
      <c r="R106" s="5"/>
      <c r="S106" s="5"/>
      <c r="T106" s="5"/>
      <c r="U106" s="27">
        <v>1.0</v>
      </c>
      <c r="W106" s="31" t="s">
        <v>1250</v>
      </c>
      <c r="X106" s="5"/>
      <c r="Y106" s="73" t="s">
        <v>1251</v>
      </c>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c r="AY106" s="16"/>
    </row>
    <row r="107">
      <c r="A107" s="5" t="s">
        <v>1253</v>
      </c>
      <c r="B107" s="5" t="s">
        <v>1254</v>
      </c>
      <c r="C107" s="5" t="s">
        <v>298</v>
      </c>
      <c r="D107" s="69" t="s">
        <v>1255</v>
      </c>
      <c r="E107" s="70">
        <v>43666.0</v>
      </c>
      <c r="F107" s="5"/>
      <c r="G107" s="5"/>
      <c r="H107" s="5"/>
      <c r="I107" s="5"/>
      <c r="J107" s="5"/>
      <c r="K107" s="5"/>
      <c r="L107" s="73" t="s">
        <v>1256</v>
      </c>
      <c r="M107" s="5"/>
      <c r="N107" s="27">
        <v>1.0</v>
      </c>
      <c r="O107" s="5"/>
      <c r="P107" s="5"/>
      <c r="Q107" s="5"/>
      <c r="R107" s="5"/>
      <c r="S107" s="5"/>
      <c r="T107" s="5"/>
      <c r="U107" s="27">
        <v>1.0</v>
      </c>
      <c r="W107" s="31" t="s">
        <v>1258</v>
      </c>
      <c r="X107" s="5"/>
      <c r="Y107" s="73" t="s">
        <v>1259</v>
      </c>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c r="AY107" s="16"/>
    </row>
    <row r="108">
      <c r="A108" s="5" t="s">
        <v>1260</v>
      </c>
      <c r="B108" s="5" t="s">
        <v>1261</v>
      </c>
      <c r="C108" s="5" t="s">
        <v>298</v>
      </c>
      <c r="D108" s="69" t="s">
        <v>1262</v>
      </c>
      <c r="E108" s="70">
        <v>43672.0</v>
      </c>
      <c r="F108" s="5"/>
      <c r="G108" s="5"/>
      <c r="H108" s="5"/>
      <c r="I108" s="5"/>
      <c r="J108" s="5"/>
      <c r="K108" s="5"/>
      <c r="L108" s="73" t="s">
        <v>1264</v>
      </c>
      <c r="M108" s="5"/>
      <c r="N108" s="27">
        <v>1.0</v>
      </c>
      <c r="O108" s="5"/>
      <c r="P108" s="5"/>
      <c r="Q108" s="5"/>
      <c r="R108" s="5"/>
      <c r="S108" s="5"/>
      <c r="T108" s="5"/>
      <c r="U108" s="27">
        <v>1.0</v>
      </c>
      <c r="W108" s="31" t="s">
        <v>1265</v>
      </c>
      <c r="X108" s="5"/>
      <c r="Y108" s="73" t="s">
        <v>1266</v>
      </c>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c r="AY108" s="16"/>
    </row>
    <row r="109">
      <c r="A109" s="5" t="s">
        <v>233</v>
      </c>
      <c r="B109" s="5" t="s">
        <v>1268</v>
      </c>
      <c r="C109" s="5" t="s">
        <v>52</v>
      </c>
      <c r="D109" s="71" t="str">
        <f>HYPERLINK("https://www.courant.com/news/connecticut/hc-news-connecticut-lights-of-liberty-vigils-preview-20190709-vk2bdhmoezdg3nkdmreumrd5ee-story.html","Los Angeles, CA")</f>
        <v>Los Angeles, CA</v>
      </c>
      <c r="E109" s="70">
        <v>43648.0</v>
      </c>
      <c r="F109" s="5" t="s">
        <v>1275</v>
      </c>
      <c r="G109" s="27">
        <v>200.0</v>
      </c>
      <c r="H109" s="27">
        <v>200.0</v>
      </c>
      <c r="J109" s="27">
        <v>200.0</v>
      </c>
      <c r="K109" s="5"/>
      <c r="L109" s="5" t="s">
        <v>36</v>
      </c>
      <c r="M109" s="5" t="s">
        <v>1277</v>
      </c>
      <c r="N109" s="27">
        <v>1.0</v>
      </c>
      <c r="O109" s="5" t="s">
        <v>1278</v>
      </c>
      <c r="P109" s="5" t="s">
        <v>1279</v>
      </c>
      <c r="Q109" s="5" t="s">
        <v>1279</v>
      </c>
      <c r="R109" s="5" t="s">
        <v>1279</v>
      </c>
      <c r="S109" s="5" t="s">
        <v>1279</v>
      </c>
      <c r="T109" s="27">
        <v>1.0</v>
      </c>
      <c r="U109" s="27">
        <v>1.0</v>
      </c>
      <c r="W109" s="76" t="s">
        <v>1280</v>
      </c>
      <c r="X109" s="72"/>
      <c r="Y109" s="72"/>
      <c r="Z109" s="72"/>
      <c r="AA109" s="72"/>
      <c r="AB109" s="72"/>
      <c r="AC109" s="72"/>
      <c r="AD109" s="5"/>
      <c r="AE109" s="5"/>
      <c r="AF109" s="5"/>
      <c r="AG109" s="5"/>
      <c r="AH109" s="5"/>
      <c r="AI109" s="5"/>
      <c r="AJ109" s="5"/>
      <c r="AK109" s="5"/>
      <c r="AL109" s="5"/>
      <c r="AM109" s="5"/>
      <c r="AN109" s="5"/>
      <c r="AO109" s="5"/>
      <c r="AP109" s="5"/>
      <c r="AQ109" s="5"/>
      <c r="AR109" s="5"/>
      <c r="AS109" s="5"/>
      <c r="AT109" s="5"/>
      <c r="AU109" s="5"/>
      <c r="AV109" s="5"/>
      <c r="AW109" s="5"/>
      <c r="AX109" s="5"/>
      <c r="AY109" s="16"/>
    </row>
    <row r="110">
      <c r="A110" s="5" t="s">
        <v>314</v>
      </c>
      <c r="B110" s="5" t="s">
        <v>1283</v>
      </c>
      <c r="C110" s="5" t="s">
        <v>204</v>
      </c>
      <c r="D110" s="71" t="str">
        <f>HYPERLINK("https://www.mlive.com/news/kalamazoo/2019/07/church-puts-flowers-behind-bars-to-protest-children-detained-at-border.html","Kalamazoo, MI")</f>
        <v>Kalamazoo, MI</v>
      </c>
      <c r="E110" s="70">
        <v>43651.0</v>
      </c>
      <c r="F110" s="5" t="s">
        <v>1285</v>
      </c>
      <c r="G110" s="5"/>
      <c r="H110" s="5"/>
      <c r="J110" s="5"/>
      <c r="K110" s="5"/>
      <c r="L110" s="5" t="s">
        <v>1286</v>
      </c>
      <c r="M110" s="5" t="s">
        <v>1287</v>
      </c>
      <c r="N110" s="27">
        <v>1.0</v>
      </c>
      <c r="O110" s="5" t="s">
        <v>1278</v>
      </c>
      <c r="P110" s="5" t="s">
        <v>1279</v>
      </c>
      <c r="Q110" s="5" t="s">
        <v>1279</v>
      </c>
      <c r="R110" s="5" t="s">
        <v>1279</v>
      </c>
      <c r="S110" s="5" t="s">
        <v>1279</v>
      </c>
      <c r="T110" s="27">
        <v>1.0</v>
      </c>
      <c r="U110" s="27">
        <v>1.0</v>
      </c>
      <c r="W110" s="76" t="s">
        <v>1288</v>
      </c>
      <c r="X110" s="72"/>
      <c r="Y110" s="72"/>
      <c r="Z110" s="72"/>
      <c r="AA110" s="72"/>
      <c r="AB110" s="72"/>
      <c r="AC110" s="5"/>
      <c r="AD110" s="5"/>
      <c r="AE110" s="5"/>
      <c r="AF110" s="5"/>
      <c r="AG110" s="5"/>
      <c r="AH110" s="5"/>
      <c r="AI110" s="5"/>
      <c r="AJ110" s="5"/>
      <c r="AK110" s="5"/>
      <c r="AL110" s="5"/>
      <c r="AM110" s="5"/>
      <c r="AN110" s="5"/>
      <c r="AO110" s="5"/>
      <c r="AP110" s="5"/>
      <c r="AQ110" s="5"/>
      <c r="AR110" s="5"/>
      <c r="AS110" s="5"/>
      <c r="AT110" s="5"/>
      <c r="AU110" s="5"/>
      <c r="AV110" s="5"/>
      <c r="AW110" s="5"/>
      <c r="AX110" s="5"/>
      <c r="AY110" s="16"/>
    </row>
    <row r="111">
      <c r="A111" s="5" t="s">
        <v>1291</v>
      </c>
      <c r="B111" s="5" t="s">
        <v>1292</v>
      </c>
      <c r="C111" s="5" t="s">
        <v>80</v>
      </c>
      <c r="D111" s="71" t="str">
        <f>HYPERLINK("https://washingtonjewishweek.com/55478/jews-join-together-to-protest-ice-raids/featured-slider-post/","Washington, DC")</f>
        <v>Washington, DC</v>
      </c>
      <c r="E111" s="70">
        <v>43651.0</v>
      </c>
      <c r="F111" s="5" t="s">
        <v>1296</v>
      </c>
      <c r="G111" s="27">
        <v>100.0</v>
      </c>
      <c r="H111" s="27">
        <v>100.0</v>
      </c>
      <c r="J111" s="27">
        <v>100.0</v>
      </c>
      <c r="K111" s="5"/>
      <c r="L111" s="5" t="s">
        <v>1298</v>
      </c>
      <c r="M111" s="5" t="s">
        <v>1299</v>
      </c>
      <c r="N111" s="27">
        <v>1.0</v>
      </c>
      <c r="O111" s="5" t="s">
        <v>61</v>
      </c>
      <c r="P111" s="5" t="s">
        <v>1279</v>
      </c>
      <c r="Q111" s="5" t="s">
        <v>1279</v>
      </c>
      <c r="R111" s="5" t="s">
        <v>1279</v>
      </c>
      <c r="S111" s="5" t="s">
        <v>1279</v>
      </c>
      <c r="T111" s="27">
        <v>1.0</v>
      </c>
      <c r="U111" s="27">
        <v>1.0</v>
      </c>
      <c r="W111" s="76" t="s">
        <v>1301</v>
      </c>
      <c r="X111" s="72"/>
      <c r="Y111" s="72"/>
      <c r="Z111" s="72"/>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c r="AY111" s="16"/>
    </row>
    <row r="112">
      <c r="A112" s="5" t="s">
        <v>1303</v>
      </c>
      <c r="B112" s="5" t="s">
        <v>1305</v>
      </c>
      <c r="C112" s="5" t="s">
        <v>110</v>
      </c>
      <c r="D112" s="71" t="str">
        <f>HYPERLINK("https://www.dailytarheel.com/article/2019/07/durham-bridge-protest","Chapel Hill, NC ")</f>
        <v>Chapel Hill, NC </v>
      </c>
      <c r="E112" s="70">
        <v>43653.0</v>
      </c>
      <c r="F112" s="5" t="s">
        <v>1309</v>
      </c>
      <c r="G112" s="27">
        <v>50.0</v>
      </c>
      <c r="H112" s="27">
        <v>50.0</v>
      </c>
      <c r="J112" s="27">
        <v>50.0</v>
      </c>
      <c r="K112" s="5"/>
      <c r="L112" s="77" t="s">
        <v>1310</v>
      </c>
      <c r="M112" s="5" t="s">
        <v>1313</v>
      </c>
      <c r="N112" s="27">
        <v>0.0</v>
      </c>
      <c r="O112" s="5" t="s">
        <v>1314</v>
      </c>
      <c r="P112" s="5" t="s">
        <v>1279</v>
      </c>
      <c r="Q112" s="5" t="s">
        <v>1279</v>
      </c>
      <c r="R112" s="5" t="s">
        <v>1279</v>
      </c>
      <c r="S112" s="5" t="s">
        <v>1279</v>
      </c>
      <c r="T112" s="27">
        <v>1.0</v>
      </c>
      <c r="U112" s="27">
        <v>1.0</v>
      </c>
      <c r="W112" s="76" t="s">
        <v>1315</v>
      </c>
      <c r="X112" s="72"/>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c r="AY112" s="16"/>
    </row>
    <row r="113">
      <c r="A113" s="5" t="s">
        <v>1303</v>
      </c>
      <c r="B113" s="5" t="s">
        <v>1316</v>
      </c>
      <c r="C113" s="5" t="s">
        <v>110</v>
      </c>
      <c r="D113" s="71" t="str">
        <f>HYPERLINK("https://www.dailytarheel.com/article/2019/07/durham-bridge-protest","Chapel Hill, NC")</f>
        <v>Chapel Hill, NC</v>
      </c>
      <c r="E113" s="70">
        <v>43653.0</v>
      </c>
      <c r="F113" s="5" t="s">
        <v>1285</v>
      </c>
      <c r="G113" s="5"/>
      <c r="H113" s="5"/>
      <c r="J113" s="5"/>
      <c r="K113" s="5"/>
      <c r="L113" s="5" t="s">
        <v>1318</v>
      </c>
      <c r="M113" s="5" t="s">
        <v>1319</v>
      </c>
      <c r="N113" s="27">
        <v>0.0</v>
      </c>
      <c r="O113" s="5" t="s">
        <v>61</v>
      </c>
      <c r="P113" s="5" t="s">
        <v>1279</v>
      </c>
      <c r="Q113" s="5" t="s">
        <v>1279</v>
      </c>
      <c r="R113" s="5" t="s">
        <v>1279</v>
      </c>
      <c r="S113" s="5" t="s">
        <v>1279</v>
      </c>
      <c r="T113" s="27">
        <v>1.0</v>
      </c>
      <c r="U113" s="27">
        <v>1.0</v>
      </c>
      <c r="W113" s="76" t="s">
        <v>1315</v>
      </c>
      <c r="X113" s="72"/>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c r="AY113" s="16"/>
    </row>
    <row r="114">
      <c r="A114" s="5" t="s">
        <v>1321</v>
      </c>
      <c r="B114" s="5" t="s">
        <v>1323</v>
      </c>
      <c r="C114" s="5" t="s">
        <v>60</v>
      </c>
      <c r="D114" s="71" t="str">
        <f>HYPERLINK("https://midhudsonnews.com/2019/07/09/hundreds-rally-outside-orange-county-jail-to-protest-incarcerations-of-undocumenteds/","Goshen, NY")</f>
        <v>Goshen, NY</v>
      </c>
      <c r="E114" s="70">
        <v>43654.0</v>
      </c>
      <c r="F114" s="5" t="s">
        <v>1325</v>
      </c>
      <c r="G114" s="27">
        <v>200.0</v>
      </c>
      <c r="H114" s="27">
        <v>200.0</v>
      </c>
      <c r="J114" s="27">
        <v>200.0</v>
      </c>
      <c r="K114" s="5"/>
      <c r="L114" s="78" t="s">
        <v>1327</v>
      </c>
      <c r="M114" s="5" t="s">
        <v>1330</v>
      </c>
      <c r="N114" s="27">
        <v>1.0</v>
      </c>
      <c r="O114" s="5" t="s">
        <v>1331</v>
      </c>
      <c r="P114" s="5" t="s">
        <v>1279</v>
      </c>
      <c r="Q114" s="5" t="s">
        <v>1279</v>
      </c>
      <c r="R114" s="5" t="s">
        <v>1279</v>
      </c>
      <c r="S114" s="5" t="s">
        <v>1279</v>
      </c>
      <c r="T114" s="27">
        <v>1.0</v>
      </c>
      <c r="U114" s="27">
        <v>1.0</v>
      </c>
      <c r="W114" s="79" t="s">
        <v>1332</v>
      </c>
      <c r="X114" s="72"/>
      <c r="Y114" s="72"/>
      <c r="Z114" s="72"/>
      <c r="AA114" s="72"/>
      <c r="AB114" s="72"/>
      <c r="AC114" s="72"/>
      <c r="AD114" s="5"/>
      <c r="AE114" s="5"/>
      <c r="AF114" s="5"/>
      <c r="AG114" s="5"/>
      <c r="AH114" s="5"/>
      <c r="AI114" s="5"/>
      <c r="AJ114" s="5"/>
      <c r="AK114" s="5"/>
      <c r="AL114" s="5"/>
      <c r="AM114" s="5"/>
      <c r="AN114" s="5"/>
      <c r="AO114" s="5"/>
      <c r="AP114" s="5"/>
      <c r="AQ114" s="5"/>
      <c r="AR114" s="5"/>
      <c r="AS114" s="5"/>
      <c r="AT114" s="5"/>
      <c r="AU114" s="5"/>
      <c r="AV114" s="5"/>
      <c r="AW114" s="5"/>
      <c r="AX114" s="5"/>
      <c r="AY114" s="16"/>
    </row>
    <row r="115">
      <c r="A115" s="5" t="s">
        <v>754</v>
      </c>
      <c r="B115" s="80" t="s">
        <v>1334</v>
      </c>
      <c r="C115" s="5" t="s">
        <v>144</v>
      </c>
      <c r="D115" s="71" t="str">
        <f>HYPERLINK("https://pamplinmedia.com/pt/9-news/433010-342569-week-long-portland-protest-targets-ice-profiteers-","Portland, OR")</f>
        <v>Portland, OR</v>
      </c>
      <c r="E115" s="70">
        <v>43654.0</v>
      </c>
      <c r="F115" s="5" t="s">
        <v>1285</v>
      </c>
      <c r="G115" s="5"/>
      <c r="H115" s="5"/>
      <c r="J115" s="5"/>
      <c r="K115" s="5"/>
      <c r="L115" s="5" t="s">
        <v>36</v>
      </c>
      <c r="M115" s="81" t="s">
        <v>1336</v>
      </c>
      <c r="N115" s="27">
        <v>1.0</v>
      </c>
      <c r="O115" s="5" t="s">
        <v>61</v>
      </c>
      <c r="P115" s="5" t="s">
        <v>1279</v>
      </c>
      <c r="Q115" s="5" t="s">
        <v>1279</v>
      </c>
      <c r="R115" s="5" t="s">
        <v>1279</v>
      </c>
      <c r="S115" s="5" t="s">
        <v>1279</v>
      </c>
      <c r="T115" s="27">
        <v>1.0</v>
      </c>
      <c r="U115" s="27">
        <v>1.0</v>
      </c>
      <c r="W115" s="76" t="s">
        <v>1342</v>
      </c>
      <c r="X115" s="72"/>
      <c r="Y115" s="72"/>
      <c r="Z115" s="72"/>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16"/>
    </row>
    <row r="116">
      <c r="A116" s="5" t="s">
        <v>1343</v>
      </c>
      <c r="B116" s="5" t="s">
        <v>1344</v>
      </c>
      <c r="C116" s="5" t="s">
        <v>46</v>
      </c>
      <c r="D116" s="71" t="str">
        <f>HYPERLINK("http://www.timesnews.net/Local/2019/07/08/We-believe-you-Area-residents-march-in-Norton-to-support-sexual-assault-and-harassment-victims","Norton, VA ")</f>
        <v>Norton, VA </v>
      </c>
      <c r="E116" s="70">
        <v>43654.0</v>
      </c>
      <c r="F116" s="5" t="s">
        <v>1346</v>
      </c>
      <c r="G116" s="27">
        <v>70.0</v>
      </c>
      <c r="H116" s="27">
        <v>70.0</v>
      </c>
      <c r="J116" s="27">
        <v>70.0</v>
      </c>
      <c r="K116" s="5"/>
      <c r="L116" s="5" t="s">
        <v>1347</v>
      </c>
      <c r="M116" s="5" t="s">
        <v>1348</v>
      </c>
      <c r="N116" s="27">
        <v>0.0</v>
      </c>
      <c r="O116" s="5" t="s">
        <v>61</v>
      </c>
      <c r="P116" s="5" t="s">
        <v>1279</v>
      </c>
      <c r="Q116" s="5" t="s">
        <v>1279</v>
      </c>
      <c r="R116" s="5" t="s">
        <v>1279</v>
      </c>
      <c r="S116" s="5" t="s">
        <v>1279</v>
      </c>
      <c r="T116" s="27">
        <v>1.0</v>
      </c>
      <c r="U116" s="27">
        <v>1.0</v>
      </c>
      <c r="W116" s="76" t="s">
        <v>1352</v>
      </c>
      <c r="X116" s="72"/>
      <c r="Y116" s="72"/>
      <c r="Z116" s="72"/>
      <c r="AA116" s="72"/>
      <c r="AB116" s="72"/>
      <c r="AC116" s="72"/>
      <c r="AD116" s="5"/>
      <c r="AE116" s="5"/>
      <c r="AF116" s="5"/>
      <c r="AG116" s="5"/>
      <c r="AH116" s="5"/>
      <c r="AI116" s="5"/>
      <c r="AJ116" s="5"/>
      <c r="AK116" s="5"/>
      <c r="AL116" s="5"/>
      <c r="AM116" s="5"/>
      <c r="AN116" s="5"/>
      <c r="AO116" s="5"/>
      <c r="AP116" s="5"/>
      <c r="AQ116" s="5"/>
      <c r="AR116" s="5"/>
      <c r="AS116" s="5"/>
      <c r="AT116" s="5"/>
      <c r="AU116" s="5"/>
      <c r="AV116" s="5"/>
      <c r="AW116" s="5"/>
      <c r="AX116" s="5"/>
      <c r="AY116" s="16"/>
    </row>
    <row r="117">
      <c r="A117" s="5" t="s">
        <v>383</v>
      </c>
      <c r="B117" s="5" t="s">
        <v>1353</v>
      </c>
      <c r="C117" s="5" t="s">
        <v>52</v>
      </c>
      <c r="D117" s="71" t="str">
        <f>HYPERLINK("https://www.nbcsandiego.com/news/local/eddie-alvarez-arrest-controversy-sdpd-superior-court-appearance-protest-512449821.html","San Diego, CA")</f>
        <v>San Diego, CA</v>
      </c>
      <c r="E117" s="70">
        <v>43654.0</v>
      </c>
      <c r="F117" s="5" t="s">
        <v>1355</v>
      </c>
      <c r="G117" s="27">
        <v>24.0</v>
      </c>
      <c r="H117" s="27">
        <v>24.0</v>
      </c>
      <c r="J117" s="27">
        <v>24.0</v>
      </c>
      <c r="K117" s="5"/>
      <c r="L117" s="5" t="s">
        <v>36</v>
      </c>
      <c r="M117" s="77" t="s">
        <v>1356</v>
      </c>
      <c r="N117" s="27">
        <v>0.0</v>
      </c>
      <c r="O117" s="5" t="s">
        <v>61</v>
      </c>
      <c r="P117" s="5" t="s">
        <v>1279</v>
      </c>
      <c r="Q117" s="5" t="s">
        <v>1279</v>
      </c>
      <c r="R117" s="5" t="s">
        <v>1279</v>
      </c>
      <c r="S117" s="5" t="s">
        <v>1279</v>
      </c>
      <c r="T117" s="27">
        <v>1.0</v>
      </c>
      <c r="U117" s="27">
        <v>1.0</v>
      </c>
      <c r="W117" s="76" t="s">
        <v>1357</v>
      </c>
      <c r="X117" s="72"/>
      <c r="Y117" s="72"/>
      <c r="Z117" s="72"/>
      <c r="AA117" s="72"/>
      <c r="AB117" s="72"/>
      <c r="AC117" s="5"/>
      <c r="AD117" s="5"/>
      <c r="AE117" s="5"/>
      <c r="AF117" s="5"/>
      <c r="AG117" s="5"/>
      <c r="AH117" s="5"/>
      <c r="AI117" s="5"/>
      <c r="AJ117" s="5"/>
      <c r="AK117" s="5"/>
      <c r="AL117" s="5"/>
      <c r="AM117" s="5"/>
      <c r="AN117" s="5"/>
      <c r="AO117" s="5"/>
      <c r="AP117" s="5"/>
      <c r="AQ117" s="5"/>
      <c r="AR117" s="5"/>
      <c r="AS117" s="5"/>
      <c r="AT117" s="5"/>
      <c r="AU117" s="5"/>
      <c r="AV117" s="5"/>
      <c r="AW117" s="5"/>
      <c r="AX117" s="5"/>
      <c r="AY117" s="16"/>
    </row>
    <row r="118">
      <c r="A118" s="5" t="s">
        <v>1358</v>
      </c>
      <c r="B118" s="5" t="s">
        <v>1359</v>
      </c>
      <c r="C118" s="5" t="s">
        <v>49</v>
      </c>
      <c r="D118" s="71" t="str">
        <f t="shared" ref="D118:D119" si="1">HYPERLINK("https://www.adn.com/politics/alaska-legislature/2019/07/09/dueling-rallies-meet-on-doorstep-of-would-be-special-session-in-wasilla/","Wasilla, AK")</f>
        <v>Wasilla, AK</v>
      </c>
      <c r="E118" s="70">
        <v>43654.0</v>
      </c>
      <c r="F118" s="5" t="s">
        <v>1363</v>
      </c>
      <c r="G118" s="27">
        <v>60.0</v>
      </c>
      <c r="H118" s="27">
        <v>60.0</v>
      </c>
      <c r="J118" s="27">
        <v>60.0</v>
      </c>
      <c r="K118" s="5"/>
      <c r="L118" s="5" t="s">
        <v>36</v>
      </c>
      <c r="M118" s="5" t="s">
        <v>1366</v>
      </c>
      <c r="N118" s="27">
        <v>0.0</v>
      </c>
      <c r="O118" s="5" t="s">
        <v>61</v>
      </c>
      <c r="P118" s="5" t="s">
        <v>1279</v>
      </c>
      <c r="Q118" s="5" t="s">
        <v>1279</v>
      </c>
      <c r="R118" s="5" t="s">
        <v>1279</v>
      </c>
      <c r="S118" s="5" t="s">
        <v>1279</v>
      </c>
      <c r="T118" s="27">
        <v>1.0</v>
      </c>
      <c r="U118" s="27">
        <v>1.0</v>
      </c>
      <c r="W118" s="76" t="s">
        <v>1368</v>
      </c>
      <c r="X118" s="72"/>
      <c r="Y118" s="72"/>
      <c r="Z118" s="72"/>
      <c r="AA118" s="72"/>
      <c r="AB118" s="72"/>
      <c r="AC118" s="5"/>
      <c r="AD118" s="5"/>
      <c r="AE118" s="5"/>
      <c r="AF118" s="5"/>
      <c r="AG118" s="5"/>
      <c r="AH118" s="5"/>
      <c r="AI118" s="5"/>
      <c r="AJ118" s="5"/>
      <c r="AK118" s="5"/>
      <c r="AL118" s="5"/>
      <c r="AM118" s="5"/>
      <c r="AN118" s="5"/>
      <c r="AO118" s="5"/>
      <c r="AP118" s="5"/>
      <c r="AQ118" s="5"/>
      <c r="AR118" s="5"/>
      <c r="AS118" s="5"/>
      <c r="AT118" s="5"/>
      <c r="AU118" s="5"/>
      <c r="AV118" s="5"/>
      <c r="AW118" s="5"/>
      <c r="AX118" s="5"/>
      <c r="AY118" s="16"/>
    </row>
    <row r="119">
      <c r="A119" s="5" t="s">
        <v>1358</v>
      </c>
      <c r="B119" s="5" t="s">
        <v>1359</v>
      </c>
      <c r="C119" s="5" t="s">
        <v>1369</v>
      </c>
      <c r="D119" s="71" t="str">
        <f t="shared" si="1"/>
        <v>Wasilla, AK</v>
      </c>
      <c r="E119" s="70">
        <v>43654.0</v>
      </c>
      <c r="F119" s="5" t="s">
        <v>1371</v>
      </c>
      <c r="G119" s="27">
        <v>200.0</v>
      </c>
      <c r="H119" s="27">
        <v>200.0</v>
      </c>
      <c r="J119" s="27">
        <v>200.0</v>
      </c>
      <c r="K119" s="5"/>
      <c r="L119" s="5" t="s">
        <v>36</v>
      </c>
      <c r="M119" s="5" t="s">
        <v>1372</v>
      </c>
      <c r="N119" s="27">
        <v>0.0</v>
      </c>
      <c r="O119" s="5" t="s">
        <v>61</v>
      </c>
      <c r="P119" s="5" t="s">
        <v>1279</v>
      </c>
      <c r="Q119" s="5" t="s">
        <v>1279</v>
      </c>
      <c r="R119" s="5" t="s">
        <v>1279</v>
      </c>
      <c r="S119" s="5" t="s">
        <v>1279</v>
      </c>
      <c r="T119" s="27">
        <v>1.0</v>
      </c>
      <c r="U119" s="27">
        <v>1.0</v>
      </c>
      <c r="W119" s="76" t="s">
        <v>1368</v>
      </c>
      <c r="X119" s="72"/>
      <c r="Y119" s="72"/>
      <c r="Z119" s="72"/>
      <c r="AA119" s="72"/>
      <c r="AB119" s="72"/>
      <c r="AC119" s="5"/>
      <c r="AD119" s="5"/>
      <c r="AE119" s="5"/>
      <c r="AF119" s="5"/>
      <c r="AG119" s="5"/>
      <c r="AH119" s="5"/>
      <c r="AI119" s="5"/>
      <c r="AJ119" s="5"/>
      <c r="AK119" s="5"/>
      <c r="AL119" s="5"/>
      <c r="AM119" s="5"/>
      <c r="AN119" s="5"/>
      <c r="AO119" s="5"/>
      <c r="AP119" s="5"/>
      <c r="AQ119" s="5"/>
      <c r="AR119" s="5"/>
      <c r="AS119" s="5"/>
      <c r="AT119" s="5"/>
      <c r="AU119" s="5"/>
      <c r="AV119" s="5"/>
      <c r="AW119" s="5"/>
      <c r="AX119" s="5"/>
      <c r="AY119" s="16"/>
    </row>
    <row r="120">
      <c r="A120" s="5" t="s">
        <v>1374</v>
      </c>
      <c r="B120" s="5" t="s">
        <v>1375</v>
      </c>
      <c r="C120" s="5" t="s">
        <v>110</v>
      </c>
      <c r="D120" s="71" t="str">
        <f>HYPERLINK("http://www.wilsontimes.com/stories/notebook-trump-to-hold-campaign-rally-in-greenville,182587","Charlotte, NC")</f>
        <v>Charlotte, NC</v>
      </c>
      <c r="E120" s="70">
        <v>43654.0</v>
      </c>
      <c r="F120" s="5" t="s">
        <v>1285</v>
      </c>
      <c r="G120" s="5"/>
      <c r="H120" s="5"/>
      <c r="J120" s="5"/>
      <c r="K120" s="5"/>
      <c r="L120" s="5" t="s">
        <v>36</v>
      </c>
      <c r="M120" s="5" t="s">
        <v>1377</v>
      </c>
      <c r="N120" s="27">
        <v>2.0</v>
      </c>
      <c r="O120" s="5" t="s">
        <v>1137</v>
      </c>
      <c r="P120" s="5" t="s">
        <v>1279</v>
      </c>
      <c r="Q120" s="5" t="s">
        <v>1279</v>
      </c>
      <c r="R120" s="5" t="s">
        <v>1279</v>
      </c>
      <c r="S120" s="5" t="s">
        <v>1279</v>
      </c>
      <c r="T120" s="27">
        <v>1.0</v>
      </c>
      <c r="U120" s="27">
        <v>1.0</v>
      </c>
      <c r="W120" s="76" t="s">
        <v>1378</v>
      </c>
      <c r="X120" s="72"/>
      <c r="Y120" s="72"/>
      <c r="Z120" s="72"/>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16"/>
    </row>
    <row r="121">
      <c r="A121" s="5" t="s">
        <v>1381</v>
      </c>
      <c r="B121" s="5" t="s">
        <v>1383</v>
      </c>
      <c r="C121" s="5" t="s">
        <v>46</v>
      </c>
      <c r="D121" s="71" t="str">
        <f>HYPERLINK("https://www.baltimoresun.com/maryland/harford/aegis/cng-ag-abingdon-woods-protest-0710-20190709-47j2l65zrfbxfcvcjcfyidnt4i-story.html","Abingdon, VA")</f>
        <v>Abingdon, VA</v>
      </c>
      <c r="E121" s="70">
        <v>43654.0</v>
      </c>
      <c r="F121" s="5" t="s">
        <v>1384</v>
      </c>
      <c r="G121" s="27">
        <v>20.0</v>
      </c>
      <c r="H121" s="27">
        <v>20.0</v>
      </c>
      <c r="J121" s="27">
        <v>20.0</v>
      </c>
      <c r="K121" s="5"/>
      <c r="L121" s="5" t="s">
        <v>1385</v>
      </c>
      <c r="M121" s="73" t="s">
        <v>1386</v>
      </c>
      <c r="N121" s="5"/>
      <c r="O121" s="5" t="s">
        <v>61</v>
      </c>
      <c r="P121" s="5" t="s">
        <v>1279</v>
      </c>
      <c r="Q121" s="5" t="s">
        <v>1279</v>
      </c>
      <c r="R121" s="5" t="s">
        <v>1279</v>
      </c>
      <c r="S121" s="5" t="s">
        <v>1279</v>
      </c>
      <c r="T121" s="27">
        <v>1.0</v>
      </c>
      <c r="U121" s="27">
        <v>1.0</v>
      </c>
      <c r="W121" s="76" t="s">
        <v>1387</v>
      </c>
      <c r="X121" s="72"/>
      <c r="Y121" s="72"/>
      <c r="Z121" s="72"/>
      <c r="AA121" s="72"/>
      <c r="AB121" s="72"/>
      <c r="AC121" s="5"/>
      <c r="AD121" s="5"/>
      <c r="AE121" s="5"/>
      <c r="AF121" s="5"/>
      <c r="AG121" s="5"/>
      <c r="AH121" s="5"/>
      <c r="AI121" s="5"/>
      <c r="AJ121" s="5"/>
      <c r="AK121" s="5"/>
      <c r="AL121" s="5"/>
      <c r="AM121" s="5"/>
      <c r="AN121" s="5"/>
      <c r="AO121" s="5"/>
      <c r="AP121" s="5"/>
      <c r="AQ121" s="5"/>
      <c r="AR121" s="5"/>
      <c r="AS121" s="5"/>
      <c r="AT121" s="5"/>
      <c r="AU121" s="5"/>
      <c r="AV121" s="5"/>
      <c r="AW121" s="5"/>
      <c r="AX121" s="5"/>
      <c r="AY121" s="16"/>
    </row>
    <row r="122">
      <c r="A122" s="5" t="s">
        <v>1389</v>
      </c>
      <c r="B122" s="5" t="s">
        <v>1390</v>
      </c>
      <c r="C122" s="5" t="s">
        <v>46</v>
      </c>
      <c r="D122" s="71" t="str">
        <f>HYPERLINK("https://www.cbs19news.com/content/news/Virginia-Organizing-holds-rally-for-ACA-512496651.html","Charlottesville, VA")</f>
        <v>Charlottesville, VA</v>
      </c>
      <c r="E122" s="70">
        <v>43655.0</v>
      </c>
      <c r="F122" s="5"/>
      <c r="G122" s="5"/>
      <c r="H122" s="5"/>
      <c r="J122" s="5"/>
      <c r="K122" s="5"/>
      <c r="L122" s="5" t="s">
        <v>1395</v>
      </c>
      <c r="M122" s="5" t="s">
        <v>1396</v>
      </c>
      <c r="N122" s="27">
        <v>1.0</v>
      </c>
      <c r="O122" s="5" t="s">
        <v>1137</v>
      </c>
      <c r="P122" s="5" t="s">
        <v>1279</v>
      </c>
      <c r="Q122" s="5" t="s">
        <v>1279</v>
      </c>
      <c r="R122" s="5" t="s">
        <v>1279</v>
      </c>
      <c r="S122" s="5" t="s">
        <v>1279</v>
      </c>
      <c r="T122" s="27">
        <v>1.0</v>
      </c>
      <c r="U122" s="27">
        <v>1.0</v>
      </c>
      <c r="W122" s="76" t="s">
        <v>1397</v>
      </c>
      <c r="X122" s="72"/>
      <c r="Y122" s="72"/>
      <c r="Z122" s="72"/>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16"/>
    </row>
    <row r="123">
      <c r="A123" s="5" t="s">
        <v>861</v>
      </c>
      <c r="B123" s="5" t="s">
        <v>1398</v>
      </c>
      <c r="C123" s="5" t="s">
        <v>862</v>
      </c>
      <c r="D123" s="71" t="str">
        <f>HYPERLINK("https://www.abc4.com/news/local-utah-state-news/several-groups-gather-at-salt-lake-chamber-to-protest-utah-inland-port/","Salt Lake City, UT")</f>
        <v>Salt Lake City, UT</v>
      </c>
      <c r="E123" s="70">
        <v>43655.0</v>
      </c>
      <c r="F123" s="5" t="s">
        <v>1401</v>
      </c>
      <c r="G123" s="27">
        <v>200.0</v>
      </c>
      <c r="H123" s="27">
        <v>200.0</v>
      </c>
      <c r="J123" s="27">
        <v>200.0</v>
      </c>
      <c r="K123" s="5"/>
      <c r="L123" s="5" t="s">
        <v>1402</v>
      </c>
      <c r="M123" s="78" t="s">
        <v>1403</v>
      </c>
      <c r="N123" s="27">
        <v>0.0</v>
      </c>
      <c r="O123" s="5" t="s">
        <v>1137</v>
      </c>
      <c r="P123" s="27">
        <v>8.0</v>
      </c>
      <c r="Q123" s="5" t="s">
        <v>1279</v>
      </c>
      <c r="R123" s="5" t="s">
        <v>1279</v>
      </c>
      <c r="S123" s="5" t="s">
        <v>1404</v>
      </c>
      <c r="T123" s="27">
        <v>1.0</v>
      </c>
      <c r="U123" s="27">
        <v>1.0</v>
      </c>
      <c r="W123" s="76" t="s">
        <v>1405</v>
      </c>
      <c r="X123" s="72"/>
      <c r="Y123" s="72"/>
      <c r="Z123" s="72"/>
      <c r="AA123" s="72"/>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16"/>
    </row>
    <row r="124">
      <c r="A124" s="5" t="s">
        <v>45</v>
      </c>
      <c r="B124" s="5" t="s">
        <v>1408</v>
      </c>
      <c r="C124" s="5" t="s">
        <v>46</v>
      </c>
      <c r="D124" s="71" t="str">
        <f t="shared" ref="D124:D125" si="2">HYPERLINK("https://pilotonline.com/news/government/politics/virginia/article_c8c95a88-a257-11e9-88bf-a385f01eda60.html","Richmond, VA")</f>
        <v>Richmond, VA</v>
      </c>
      <c r="E124" s="70">
        <v>43655.0</v>
      </c>
      <c r="F124" s="5" t="s">
        <v>1411</v>
      </c>
      <c r="G124" s="27">
        <v>200.0</v>
      </c>
      <c r="H124" s="27">
        <v>200.0</v>
      </c>
      <c r="J124" s="27">
        <v>200.0</v>
      </c>
      <c r="K124" s="5"/>
      <c r="L124" s="5" t="s">
        <v>1412</v>
      </c>
      <c r="M124" s="5" t="s">
        <v>1413</v>
      </c>
      <c r="N124" s="27">
        <v>0.0</v>
      </c>
      <c r="O124" s="5" t="s">
        <v>171</v>
      </c>
      <c r="P124" s="5" t="s">
        <v>1279</v>
      </c>
      <c r="Q124" s="5" t="s">
        <v>1279</v>
      </c>
      <c r="R124" s="5" t="s">
        <v>1279</v>
      </c>
      <c r="S124" s="5" t="s">
        <v>1279</v>
      </c>
      <c r="T124" s="27">
        <v>1.0</v>
      </c>
      <c r="U124" s="27">
        <v>1.0</v>
      </c>
      <c r="W124" s="76" t="s">
        <v>1414</v>
      </c>
      <c r="X124" s="72"/>
      <c r="Y124" s="72"/>
      <c r="Z124" s="72"/>
      <c r="AA124" s="72"/>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16"/>
    </row>
    <row r="125">
      <c r="A125" s="5" t="s">
        <v>45</v>
      </c>
      <c r="B125" s="5" t="s">
        <v>1408</v>
      </c>
      <c r="C125" s="5" t="s">
        <v>46</v>
      </c>
      <c r="D125" s="71" t="str">
        <f t="shared" si="2"/>
        <v>Richmond, VA</v>
      </c>
      <c r="E125" s="70">
        <v>43655.0</v>
      </c>
      <c r="F125" s="5" t="s">
        <v>1411</v>
      </c>
      <c r="G125" s="27">
        <v>200.0</v>
      </c>
      <c r="H125" s="27">
        <v>200.0</v>
      </c>
      <c r="J125" s="27">
        <v>200.0</v>
      </c>
      <c r="K125" s="5"/>
      <c r="L125" s="5" t="s">
        <v>1417</v>
      </c>
      <c r="M125" s="5" t="s">
        <v>1418</v>
      </c>
      <c r="N125" s="27">
        <v>0.0</v>
      </c>
      <c r="O125" s="5" t="s">
        <v>1331</v>
      </c>
      <c r="P125" s="5" t="s">
        <v>1279</v>
      </c>
      <c r="Q125" s="5" t="s">
        <v>1279</v>
      </c>
      <c r="R125" s="5" t="s">
        <v>1279</v>
      </c>
      <c r="S125" s="5" t="s">
        <v>1279</v>
      </c>
      <c r="T125" s="27">
        <v>1.0</v>
      </c>
      <c r="U125" s="27">
        <v>1.0</v>
      </c>
      <c r="W125" s="76" t="s">
        <v>1414</v>
      </c>
      <c r="X125" s="72"/>
      <c r="Y125" s="72"/>
      <c r="Z125" s="72"/>
      <c r="AA125" s="72"/>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16"/>
    </row>
    <row r="126">
      <c r="A126" s="5" t="s">
        <v>1291</v>
      </c>
      <c r="B126" s="5" t="s">
        <v>1408</v>
      </c>
      <c r="C126" s="5" t="s">
        <v>80</v>
      </c>
      <c r="D126" s="71" t="str">
        <f>HYPERLINK("https://washingtonjewishweek.com/55478/jews-join-together-to-protest-ice-raids/featured-slider-post/","Washington, DC")</f>
        <v>Washington, DC</v>
      </c>
      <c r="E126" s="70">
        <v>43655.0</v>
      </c>
      <c r="F126" s="5" t="s">
        <v>1420</v>
      </c>
      <c r="G126" s="27">
        <v>100.0</v>
      </c>
      <c r="H126" s="27">
        <v>100.0</v>
      </c>
      <c r="J126" s="27">
        <v>100.0</v>
      </c>
      <c r="K126" s="5"/>
      <c r="L126" s="5" t="s">
        <v>1417</v>
      </c>
      <c r="M126" s="5" t="s">
        <v>1299</v>
      </c>
      <c r="N126" s="27">
        <v>1.0</v>
      </c>
      <c r="O126" s="5" t="s">
        <v>1137</v>
      </c>
      <c r="P126" s="5" t="s">
        <v>1279</v>
      </c>
      <c r="Q126" s="5" t="s">
        <v>1279</v>
      </c>
      <c r="R126" s="5" t="s">
        <v>1279</v>
      </c>
      <c r="S126" s="5" t="s">
        <v>1279</v>
      </c>
      <c r="T126" s="27">
        <v>1.0</v>
      </c>
      <c r="U126" s="27">
        <v>1.0</v>
      </c>
      <c r="W126" s="31" t="s">
        <v>1301</v>
      </c>
      <c r="X126" s="72"/>
      <c r="Y126" s="72"/>
      <c r="Z126" s="72"/>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16"/>
    </row>
    <row r="127">
      <c r="A127" s="5" t="s">
        <v>1423</v>
      </c>
      <c r="B127" s="5" t="s">
        <v>1424</v>
      </c>
      <c r="C127" s="5" t="s">
        <v>33</v>
      </c>
      <c r="D127" s="71" t="str">
        <f>HYPERLINK("https://www.oaoa.com/news/local/article_43247dc6-a299-11e9-a56c-fb652cdc0f53.html","Midland, TX")</f>
        <v>Midland, TX</v>
      </c>
      <c r="E127" s="70">
        <v>43655.0</v>
      </c>
      <c r="F127" s="5"/>
      <c r="G127" s="5"/>
      <c r="H127" s="5"/>
      <c r="J127" s="5"/>
      <c r="K127" s="5"/>
      <c r="L127" s="5" t="s">
        <v>1417</v>
      </c>
      <c r="M127" s="5" t="s">
        <v>1427</v>
      </c>
      <c r="N127" s="27">
        <v>0.0</v>
      </c>
      <c r="O127" s="5" t="s">
        <v>1137</v>
      </c>
      <c r="P127" s="5" t="s">
        <v>1279</v>
      </c>
      <c r="Q127" s="5" t="s">
        <v>1279</v>
      </c>
      <c r="R127" s="5" t="s">
        <v>1279</v>
      </c>
      <c r="S127" s="5" t="s">
        <v>1279</v>
      </c>
      <c r="T127" s="27">
        <v>1.0</v>
      </c>
      <c r="U127" s="27">
        <v>1.0</v>
      </c>
      <c r="W127" s="82" t="s">
        <v>1428</v>
      </c>
      <c r="X127" s="72"/>
      <c r="Y127" s="72"/>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16"/>
    </row>
    <row r="128">
      <c r="A128" s="5" t="s">
        <v>37</v>
      </c>
      <c r="B128" s="5" t="s">
        <v>1432</v>
      </c>
      <c r="C128" s="5" t="s">
        <v>40</v>
      </c>
      <c r="D128" s="71" t="str">
        <f>HYPERLINK("https://www.masslive.com/politics/2019/07/massachusetts-immigration-activists-to-protest-outside-of-joe-bidens-2020-headquarters-in-philadelphia.html","Philadelphia, PA")</f>
        <v>Philadelphia, PA</v>
      </c>
      <c r="E128" s="70">
        <v>43656.0</v>
      </c>
      <c r="F128" s="5"/>
      <c r="G128" s="5"/>
      <c r="H128" s="5"/>
      <c r="J128" s="5"/>
      <c r="K128" s="5"/>
      <c r="L128" s="5" t="s">
        <v>1435</v>
      </c>
      <c r="M128" s="5" t="s">
        <v>1436</v>
      </c>
      <c r="N128" s="27">
        <v>0.0</v>
      </c>
      <c r="O128" s="5" t="s">
        <v>1331</v>
      </c>
      <c r="P128" s="5" t="s">
        <v>1279</v>
      </c>
      <c r="Q128" s="5" t="s">
        <v>1279</v>
      </c>
      <c r="R128" s="5" t="s">
        <v>1279</v>
      </c>
      <c r="S128" s="5" t="s">
        <v>1279</v>
      </c>
      <c r="T128" s="27">
        <v>1.0</v>
      </c>
      <c r="U128" s="27">
        <v>1.0</v>
      </c>
      <c r="W128" s="31" t="s">
        <v>1437</v>
      </c>
      <c r="X128" s="72"/>
      <c r="Y128" s="72"/>
      <c r="Z128" s="72"/>
      <c r="AA128" s="72"/>
      <c r="AB128" s="72"/>
      <c r="AC128" s="72"/>
      <c r="AD128" s="5"/>
      <c r="AE128" s="5"/>
      <c r="AF128" s="5"/>
      <c r="AG128" s="5"/>
      <c r="AH128" s="5"/>
      <c r="AI128" s="5"/>
      <c r="AJ128" s="5"/>
      <c r="AK128" s="5"/>
      <c r="AL128" s="5"/>
      <c r="AM128" s="5"/>
      <c r="AN128" s="5"/>
      <c r="AO128" s="5"/>
      <c r="AP128" s="5"/>
      <c r="AQ128" s="5"/>
      <c r="AR128" s="5"/>
      <c r="AS128" s="5"/>
      <c r="AT128" s="5"/>
      <c r="AU128" s="5"/>
      <c r="AV128" s="5"/>
      <c r="AW128" s="5"/>
      <c r="AX128" s="5"/>
      <c r="AY128" s="16"/>
    </row>
    <row r="129">
      <c r="A129" s="5" t="s">
        <v>1441</v>
      </c>
      <c r="B129" s="5" t="s">
        <v>1442</v>
      </c>
      <c r="C129" s="5" t="s">
        <v>146</v>
      </c>
      <c r="D129" s="71" t="str">
        <f>HYPERLINK("https://www.king5.com/article/news/local/motorcyclist-ride-to-raise-awareness-about-missing-and-murdered-indigenous-women/281-124d8dc5-0c78-402b-9953-d209ae33dcdf","Seattle, WA")</f>
        <v>Seattle, WA</v>
      </c>
      <c r="E129" s="70">
        <v>43647.0</v>
      </c>
      <c r="F129" s="5"/>
      <c r="G129" s="5"/>
      <c r="H129" s="81"/>
      <c r="J129" s="5"/>
      <c r="K129" s="5"/>
      <c r="L129" s="5" t="s">
        <v>1447</v>
      </c>
      <c r="M129" s="81" t="s">
        <v>1448</v>
      </c>
      <c r="N129" s="27">
        <v>0.0</v>
      </c>
      <c r="O129" s="5" t="s">
        <v>1331</v>
      </c>
      <c r="P129" s="5" t="s">
        <v>1279</v>
      </c>
      <c r="Q129" s="5" t="s">
        <v>1279</v>
      </c>
      <c r="R129" s="5" t="s">
        <v>1279</v>
      </c>
      <c r="S129" s="5" t="s">
        <v>1404</v>
      </c>
      <c r="T129" s="27">
        <v>1.0</v>
      </c>
      <c r="U129" s="27">
        <v>1.0</v>
      </c>
      <c r="W129" s="76" t="s">
        <v>1449</v>
      </c>
      <c r="X129" s="72"/>
      <c r="Y129" s="72"/>
      <c r="Z129" s="72"/>
      <c r="AA129" s="72"/>
      <c r="AB129" s="72"/>
      <c r="AC129" s="72"/>
      <c r="AD129" s="72"/>
      <c r="AE129" s="5"/>
      <c r="AF129" s="5"/>
      <c r="AG129" s="5"/>
      <c r="AH129" s="5"/>
      <c r="AI129" s="5"/>
      <c r="AJ129" s="5"/>
      <c r="AK129" s="5"/>
      <c r="AL129" s="5"/>
      <c r="AM129" s="5"/>
      <c r="AN129" s="5"/>
      <c r="AO129" s="5"/>
      <c r="AP129" s="5"/>
      <c r="AQ129" s="5"/>
      <c r="AR129" s="5"/>
      <c r="AS129" s="5"/>
      <c r="AT129" s="5"/>
      <c r="AU129" s="5"/>
      <c r="AV129" s="5"/>
      <c r="AW129" s="5"/>
      <c r="AX129" s="5"/>
      <c r="AY129" s="16"/>
    </row>
    <row r="130">
      <c r="A130" s="5" t="s">
        <v>37</v>
      </c>
      <c r="B130" s="5" t="s">
        <v>1451</v>
      </c>
      <c r="C130" s="5" t="s">
        <v>40</v>
      </c>
      <c r="D130" s="71" t="str">
        <f>HYPERLINK("https://6abc.com/health/hundreds-rally-to-save-hahnemann-univ-hospital/5375145/","Philadelphia, PA")</f>
        <v>Philadelphia, PA</v>
      </c>
      <c r="E130" s="70">
        <v>43647.0</v>
      </c>
      <c r="F130" s="5" t="s">
        <v>1401</v>
      </c>
      <c r="G130" s="27">
        <v>200.0</v>
      </c>
      <c r="H130" s="27">
        <v>200.0</v>
      </c>
      <c r="J130" s="27">
        <v>200.0</v>
      </c>
      <c r="K130" s="5"/>
      <c r="L130" s="5" t="s">
        <v>1453</v>
      </c>
      <c r="M130" s="5" t="s">
        <v>1454</v>
      </c>
      <c r="N130" s="27">
        <v>0.0</v>
      </c>
      <c r="O130" s="5" t="s">
        <v>1137</v>
      </c>
      <c r="P130" s="5" t="s">
        <v>1279</v>
      </c>
      <c r="Q130" s="5" t="s">
        <v>1279</v>
      </c>
      <c r="R130" s="5" t="s">
        <v>1279</v>
      </c>
      <c r="S130" s="5" t="s">
        <v>1279</v>
      </c>
      <c r="T130" s="27">
        <v>1.0</v>
      </c>
      <c r="U130" s="27">
        <v>1.0</v>
      </c>
      <c r="W130" s="76" t="s">
        <v>1455</v>
      </c>
      <c r="X130" s="72"/>
      <c r="Y130" s="72"/>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16"/>
    </row>
    <row r="131">
      <c r="A131" s="5" t="s">
        <v>1458</v>
      </c>
      <c r="B131" s="5" t="s">
        <v>1459</v>
      </c>
      <c r="C131" s="5" t="s">
        <v>49</v>
      </c>
      <c r="D131" s="71" t="str">
        <f>HYPERLINK("https://www.ktoo.org/2019/07/08/juneauites-turn-out-to-protest-budget-cuts-on-first-day-of-special-session/ ","Juneau, AK")</f>
        <v>Juneau, AK</v>
      </c>
      <c r="E131" s="70">
        <v>43654.0</v>
      </c>
      <c r="F131" s="5" t="s">
        <v>1463</v>
      </c>
      <c r="G131" s="27">
        <v>750.0</v>
      </c>
      <c r="H131" s="27">
        <v>750.0</v>
      </c>
      <c r="J131" s="27">
        <v>750.0</v>
      </c>
      <c r="K131" s="5"/>
      <c r="L131" s="5" t="s">
        <v>1417</v>
      </c>
      <c r="M131" s="5" t="s">
        <v>1464</v>
      </c>
      <c r="N131" s="27">
        <v>0.0</v>
      </c>
      <c r="O131" s="5" t="s">
        <v>1331</v>
      </c>
      <c r="P131" s="5" t="s">
        <v>1279</v>
      </c>
      <c r="Q131" s="5" t="s">
        <v>1279</v>
      </c>
      <c r="R131" s="5" t="s">
        <v>1279</v>
      </c>
      <c r="S131" s="5" t="s">
        <v>1279</v>
      </c>
      <c r="T131" s="27">
        <v>1.0</v>
      </c>
      <c r="U131" s="27">
        <v>1.0</v>
      </c>
      <c r="W131" s="83" t="s">
        <v>1465</v>
      </c>
      <c r="X131" s="72"/>
      <c r="Y131" s="72"/>
      <c r="Z131" s="72"/>
      <c r="AA131" s="72"/>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16"/>
    </row>
    <row r="132">
      <c r="A132" s="5" t="s">
        <v>267</v>
      </c>
      <c r="B132" s="5" t="s">
        <v>1469</v>
      </c>
      <c r="C132" s="5" t="s">
        <v>152</v>
      </c>
      <c r="D132" s="71" t="str">
        <f>HYPERLINK("https://baltimorebrew.com/2019/07/02/johns-hopkins-police-force-plan-protested-as-bill-takes-effect/","Baltimore, MD")</f>
        <v>Baltimore, MD</v>
      </c>
      <c r="E132" s="70">
        <v>43647.0</v>
      </c>
      <c r="F132" s="5" t="s">
        <v>1471</v>
      </c>
      <c r="G132" s="27">
        <v>150.0</v>
      </c>
      <c r="H132" s="27">
        <v>150.0</v>
      </c>
      <c r="J132" s="27">
        <v>150.0</v>
      </c>
      <c r="K132" s="5"/>
      <c r="L132" s="5" t="s">
        <v>1417</v>
      </c>
      <c r="M132" s="84" t="s">
        <v>1472</v>
      </c>
      <c r="N132" s="27">
        <v>0.0</v>
      </c>
      <c r="O132" s="5" t="s">
        <v>1331</v>
      </c>
      <c r="P132" s="5" t="s">
        <v>1279</v>
      </c>
      <c r="Q132" s="5" t="s">
        <v>1279</v>
      </c>
      <c r="R132" s="5" t="s">
        <v>1279</v>
      </c>
      <c r="S132" s="5" t="s">
        <v>1279</v>
      </c>
      <c r="T132" s="27">
        <v>1.0</v>
      </c>
      <c r="U132" s="27">
        <v>1.0</v>
      </c>
      <c r="W132" s="76" t="s">
        <v>1474</v>
      </c>
      <c r="X132" s="72"/>
      <c r="Y132" s="72"/>
      <c r="Z132" s="72"/>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16"/>
    </row>
    <row r="133">
      <c r="A133" s="5" t="s">
        <v>802</v>
      </c>
      <c r="B133" s="5" t="s">
        <v>1478</v>
      </c>
      <c r="C133" s="5" t="s">
        <v>60</v>
      </c>
      <c r="D133" s="71" t="str">
        <f>HYPERLINK("http://13wham.com/news/local/rochester-protesters-joins-national-push-to-closethecamps-during-tuesday-rally","Rochester, NY")</f>
        <v>Rochester, NY</v>
      </c>
      <c r="E133" s="85">
        <v>43648.0</v>
      </c>
      <c r="F133" s="5"/>
      <c r="G133" s="5"/>
      <c r="H133" s="5"/>
      <c r="J133" s="5"/>
      <c r="K133" s="5"/>
      <c r="L133" s="86" t="s">
        <v>1480</v>
      </c>
      <c r="M133" s="86" t="s">
        <v>1482</v>
      </c>
      <c r="N133" s="27">
        <v>1.0</v>
      </c>
      <c r="O133" s="5" t="s">
        <v>1137</v>
      </c>
      <c r="P133" s="5" t="s">
        <v>1279</v>
      </c>
      <c r="Q133" s="5" t="s">
        <v>1279</v>
      </c>
      <c r="R133" s="5" t="s">
        <v>1279</v>
      </c>
      <c r="S133" s="5" t="s">
        <v>1279</v>
      </c>
      <c r="T133" s="27">
        <v>1.0</v>
      </c>
      <c r="U133" s="27">
        <v>1.0</v>
      </c>
      <c r="W133" s="76" t="s">
        <v>1483</v>
      </c>
      <c r="X133" s="72"/>
      <c r="Y133" s="72"/>
      <c r="Z133" s="72"/>
      <c r="AA133" s="72"/>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16"/>
    </row>
    <row r="134">
      <c r="A134" s="5" t="s">
        <v>1485</v>
      </c>
      <c r="B134" s="86" t="s">
        <v>1486</v>
      </c>
      <c r="C134" s="5" t="s">
        <v>60</v>
      </c>
      <c r="D134" s="71" t="str">
        <f>HYPERLINK("http://cnycentral.com/news/local/silent-protest-in-syracuse-calls-for-closing-migrant-detention-centers","Syracuse, NY")</f>
        <v>Syracuse, NY</v>
      </c>
      <c r="E134" s="70">
        <v>43648.0</v>
      </c>
      <c r="F134" s="5"/>
      <c r="G134" s="5"/>
      <c r="H134" s="5"/>
      <c r="J134" s="5"/>
      <c r="K134" s="5"/>
      <c r="L134" s="5" t="s">
        <v>1417</v>
      </c>
      <c r="M134" s="5" t="s">
        <v>1488</v>
      </c>
      <c r="N134" s="27">
        <v>1.0</v>
      </c>
      <c r="O134" s="5" t="s">
        <v>1489</v>
      </c>
      <c r="P134" s="5" t="s">
        <v>1404</v>
      </c>
      <c r="Q134" s="5" t="s">
        <v>1279</v>
      </c>
      <c r="R134" s="5" t="s">
        <v>1279</v>
      </c>
      <c r="S134" s="5" t="s">
        <v>1279</v>
      </c>
      <c r="T134" s="27">
        <v>1.0</v>
      </c>
      <c r="U134" s="27">
        <v>1.0</v>
      </c>
      <c r="W134" s="76" t="s">
        <v>1490</v>
      </c>
      <c r="X134" s="72"/>
      <c r="Y134" s="72"/>
      <c r="Z134" s="72"/>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c r="AY134" s="16"/>
    </row>
    <row r="135">
      <c r="A135" s="5" t="s">
        <v>1491</v>
      </c>
      <c r="B135" s="5" t="s">
        <v>1492</v>
      </c>
      <c r="C135" s="5" t="s">
        <v>207</v>
      </c>
      <c r="D135" s="71" t="str">
        <f>HYPERLINK("https://wsvn.com/news/politics/lawmakers-visit-homestead-detention-center-as-protesters-meet-around-south-florida/","Doral, FL")</f>
        <v>Doral, FL</v>
      </c>
      <c r="E135" s="70">
        <v>43648.0</v>
      </c>
      <c r="F135" s="5"/>
      <c r="G135" s="5"/>
      <c r="H135" s="5"/>
      <c r="J135" s="5"/>
      <c r="K135" s="5"/>
      <c r="L135" s="5" t="s">
        <v>1417</v>
      </c>
      <c r="M135" s="87" t="s">
        <v>1495</v>
      </c>
      <c r="N135" s="27">
        <v>1.0</v>
      </c>
      <c r="O135" s="5" t="s">
        <v>61</v>
      </c>
      <c r="P135" s="5" t="s">
        <v>1279</v>
      </c>
      <c r="Q135" s="5" t="s">
        <v>1279</v>
      </c>
      <c r="R135" s="5" t="s">
        <v>1279</v>
      </c>
      <c r="S135" s="5" t="s">
        <v>1279</v>
      </c>
      <c r="T135" s="27">
        <v>1.0</v>
      </c>
      <c r="U135" s="27">
        <v>1.0</v>
      </c>
      <c r="W135" s="31" t="s">
        <v>1496</v>
      </c>
      <c r="X135" s="72"/>
      <c r="Y135" s="72"/>
      <c r="Z135" s="72"/>
      <c r="AA135" s="72"/>
      <c r="AB135" s="5"/>
      <c r="AC135" s="5"/>
      <c r="AD135" s="5"/>
      <c r="AE135" s="5"/>
      <c r="AF135" s="5"/>
      <c r="AG135" s="5"/>
      <c r="AH135" s="5"/>
      <c r="AI135" s="5"/>
      <c r="AJ135" s="5"/>
      <c r="AK135" s="5"/>
      <c r="AL135" s="5"/>
      <c r="AM135" s="5"/>
      <c r="AN135" s="5"/>
      <c r="AO135" s="5"/>
      <c r="AP135" s="5"/>
      <c r="AQ135" s="5"/>
      <c r="AR135" s="5"/>
      <c r="AS135" s="5"/>
      <c r="AT135" s="5"/>
      <c r="AU135" s="5"/>
      <c r="AV135" s="5"/>
      <c r="AW135" s="5"/>
      <c r="AX135" s="5"/>
      <c r="AY135" s="16"/>
    </row>
    <row r="136">
      <c r="A136" s="5" t="s">
        <v>586</v>
      </c>
      <c r="B136" s="88" t="s">
        <v>1502</v>
      </c>
      <c r="C136" s="5" t="s">
        <v>207</v>
      </c>
      <c r="D136" s="71" t="str">
        <f>HYPERLINK("https://wsvn.com/news/politics/lawmakers-visit-homestead-detention-center-as-protesters-meet-around-south-florida/","Miramar, FL")</f>
        <v>Miramar, FL</v>
      </c>
      <c r="E136" s="70">
        <v>43648.0</v>
      </c>
      <c r="F136" s="5"/>
      <c r="G136" s="5"/>
      <c r="H136" s="5"/>
      <c r="J136" s="5"/>
      <c r="K136" s="5"/>
      <c r="L136" s="5" t="s">
        <v>1417</v>
      </c>
      <c r="M136" s="5" t="s">
        <v>1504</v>
      </c>
      <c r="N136" s="27">
        <v>1.0</v>
      </c>
      <c r="O136" s="5" t="s">
        <v>61</v>
      </c>
      <c r="P136" s="5" t="s">
        <v>1279</v>
      </c>
      <c r="Q136" s="5" t="s">
        <v>1279</v>
      </c>
      <c r="R136" s="5" t="s">
        <v>1279</v>
      </c>
      <c r="S136" s="5" t="s">
        <v>1279</v>
      </c>
      <c r="T136" s="27">
        <v>1.0</v>
      </c>
      <c r="U136" s="27">
        <v>1.0</v>
      </c>
      <c r="W136" s="31" t="s">
        <v>1496</v>
      </c>
      <c r="X136" s="72"/>
      <c r="Y136" s="72"/>
      <c r="Z136" s="72"/>
      <c r="AA136" s="72"/>
      <c r="AB136" s="5"/>
      <c r="AC136" s="5"/>
      <c r="AD136" s="5"/>
      <c r="AE136" s="5"/>
      <c r="AF136" s="5"/>
      <c r="AG136" s="5"/>
      <c r="AH136" s="5"/>
      <c r="AI136" s="5"/>
      <c r="AJ136" s="5"/>
      <c r="AK136" s="5"/>
      <c r="AL136" s="5"/>
      <c r="AM136" s="5"/>
      <c r="AN136" s="5"/>
      <c r="AO136" s="5"/>
      <c r="AP136" s="5"/>
      <c r="AQ136" s="5"/>
      <c r="AR136" s="5"/>
      <c r="AS136" s="5"/>
      <c r="AT136" s="5"/>
      <c r="AU136" s="5"/>
      <c r="AV136" s="5"/>
      <c r="AW136" s="5"/>
      <c r="AX136" s="5"/>
      <c r="AY136" s="16"/>
    </row>
    <row r="137">
      <c r="A137" s="5" t="s">
        <v>1510</v>
      </c>
      <c r="B137" s="5" t="s">
        <v>1511</v>
      </c>
      <c r="C137" s="5" t="s">
        <v>184</v>
      </c>
      <c r="D137" s="71" t="str">
        <f>HYPERLINK("https://www.bostonglobe.com/metro/2019/07/02/protest/OuNM4jlpelhNw0GlwcLEYL/story.html	","Boston, MA")</f>
        <v>Boston, MA</v>
      </c>
      <c r="E137" s="70">
        <v>43648.0</v>
      </c>
      <c r="F137" s="5" t="s">
        <v>1513</v>
      </c>
      <c r="G137" s="27">
        <v>1000.0</v>
      </c>
      <c r="H137" s="27">
        <v>1000.0</v>
      </c>
      <c r="J137" s="27">
        <v>2000.0</v>
      </c>
      <c r="K137" s="5"/>
      <c r="L137" s="5" t="s">
        <v>1514</v>
      </c>
      <c r="M137" s="5" t="s">
        <v>1515</v>
      </c>
      <c r="N137" s="27">
        <v>1.0</v>
      </c>
      <c r="O137" s="5" t="s">
        <v>61</v>
      </c>
      <c r="P137" s="5" t="s">
        <v>1279</v>
      </c>
      <c r="Q137" s="5" t="s">
        <v>1279</v>
      </c>
      <c r="R137" s="5" t="s">
        <v>1279</v>
      </c>
      <c r="S137" s="5" t="s">
        <v>1279</v>
      </c>
      <c r="T137" s="27">
        <v>1.0</v>
      </c>
      <c r="U137" s="27">
        <v>1.0</v>
      </c>
      <c r="W137" s="31" t="s">
        <v>1517</v>
      </c>
      <c r="X137" s="72"/>
      <c r="Y137" s="72"/>
      <c r="Z137" s="72"/>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c r="AY137" s="16"/>
    </row>
    <row r="138">
      <c r="A138" s="5" t="s">
        <v>583</v>
      </c>
      <c r="B138" s="5" t="s">
        <v>1520</v>
      </c>
      <c r="C138" s="5" t="s">
        <v>321</v>
      </c>
      <c r="D138" s="71" t="str">
        <f>HYPERLINK("https://www.mprnews.org/story/2019/07/02/hundreds-attend-minneapolis-protest-cruel-immigration-holding-facilities","Minneapolis, MN")</f>
        <v>Minneapolis, MN</v>
      </c>
      <c r="E138" s="70">
        <v>43648.0</v>
      </c>
      <c r="F138" s="5" t="s">
        <v>1411</v>
      </c>
      <c r="G138" s="27">
        <v>200.0</v>
      </c>
      <c r="H138" s="27">
        <v>200.0</v>
      </c>
      <c r="J138" s="27">
        <v>200.0</v>
      </c>
      <c r="K138" s="5"/>
      <c r="L138" s="5" t="s">
        <v>1417</v>
      </c>
      <c r="M138" s="89" t="s">
        <v>1521</v>
      </c>
      <c r="N138" s="27">
        <v>1.0</v>
      </c>
      <c r="O138" s="5" t="s">
        <v>61</v>
      </c>
      <c r="P138" s="5" t="s">
        <v>1279</v>
      </c>
      <c r="Q138" s="5" t="s">
        <v>1279</v>
      </c>
      <c r="R138" s="5" t="s">
        <v>1279</v>
      </c>
      <c r="S138" s="5" t="s">
        <v>1279</v>
      </c>
      <c r="T138" s="27">
        <v>1.0</v>
      </c>
      <c r="U138" s="27">
        <v>1.0</v>
      </c>
      <c r="W138" s="76" t="s">
        <v>1524</v>
      </c>
      <c r="X138" s="72"/>
      <c r="Y138" s="72"/>
      <c r="Z138" s="72"/>
      <c r="AA138" s="72"/>
      <c r="AB138" s="5"/>
      <c r="AC138" s="5"/>
      <c r="AD138" s="5"/>
      <c r="AE138" s="5"/>
      <c r="AF138" s="5"/>
      <c r="AG138" s="5"/>
      <c r="AH138" s="5"/>
      <c r="AI138" s="5"/>
      <c r="AJ138" s="5"/>
      <c r="AK138" s="5"/>
      <c r="AL138" s="5"/>
      <c r="AM138" s="5"/>
      <c r="AN138" s="5"/>
      <c r="AO138" s="5"/>
      <c r="AP138" s="5"/>
      <c r="AQ138" s="5"/>
      <c r="AR138" s="5"/>
      <c r="AS138" s="5"/>
      <c r="AT138" s="5"/>
      <c r="AU138" s="5"/>
      <c r="AV138" s="5"/>
      <c r="AW138" s="5"/>
      <c r="AX138" s="5"/>
      <c r="AY138" s="16"/>
    </row>
    <row r="139">
      <c r="A139" s="5" t="s">
        <v>530</v>
      </c>
      <c r="B139" s="5" t="s">
        <v>1526</v>
      </c>
      <c r="C139" s="5" t="s">
        <v>207</v>
      </c>
      <c r="D139" s="71" t="str">
        <f>HYPERLINK("https://www.dailycommercial.com/news/20190702/locals-protest-at-websters-office-over-border-facilities","Leesburg, FL")</f>
        <v>Leesburg, FL</v>
      </c>
      <c r="E139" s="70">
        <v>43648.0</v>
      </c>
      <c r="F139" s="5" t="s">
        <v>1527</v>
      </c>
      <c r="G139" s="27">
        <v>40.0</v>
      </c>
      <c r="H139" s="27">
        <v>40.0</v>
      </c>
      <c r="J139" s="27">
        <v>40.0</v>
      </c>
      <c r="K139" s="5"/>
      <c r="L139" s="5" t="s">
        <v>1530</v>
      </c>
      <c r="M139" s="90" t="s">
        <v>1531</v>
      </c>
      <c r="N139" s="27">
        <v>1.0</v>
      </c>
      <c r="O139" s="5" t="s">
        <v>61</v>
      </c>
      <c r="P139" s="5" t="s">
        <v>1279</v>
      </c>
      <c r="Q139" s="5" t="s">
        <v>1279</v>
      </c>
      <c r="R139" s="5" t="s">
        <v>1279</v>
      </c>
      <c r="S139" s="5" t="s">
        <v>1279</v>
      </c>
      <c r="T139" s="27">
        <v>1.0</v>
      </c>
      <c r="U139" s="27">
        <v>1.0</v>
      </c>
      <c r="W139" s="76" t="s">
        <v>1533</v>
      </c>
      <c r="X139" s="72"/>
      <c r="Y139" s="72"/>
      <c r="Z139" s="72"/>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c r="AY139" s="16"/>
    </row>
    <row r="140">
      <c r="A140" s="5" t="s">
        <v>1534</v>
      </c>
      <c r="B140" s="5" t="s">
        <v>1535</v>
      </c>
      <c r="C140" s="5" t="s">
        <v>207</v>
      </c>
      <c r="D140" s="79" t="str">
        <f>HYPERLINK("https://www.wmnf.org/closethecamps-protest-tampa-kathy-castor/","Tampa, FL")</f>
        <v>Tampa, FL</v>
      </c>
      <c r="E140" s="70">
        <v>43648.0</v>
      </c>
      <c r="F140" s="5" t="s">
        <v>1537</v>
      </c>
      <c r="G140" s="27">
        <v>90.0</v>
      </c>
      <c r="H140" s="27">
        <v>90.0</v>
      </c>
      <c r="J140" s="27">
        <v>90.0</v>
      </c>
      <c r="K140" s="5"/>
      <c r="L140" s="5" t="s">
        <v>1540</v>
      </c>
      <c r="M140" s="5" t="s">
        <v>1542</v>
      </c>
      <c r="N140" s="27">
        <v>1.0</v>
      </c>
      <c r="O140" s="5" t="s">
        <v>61</v>
      </c>
      <c r="P140" s="5" t="s">
        <v>1279</v>
      </c>
      <c r="Q140" s="5" t="s">
        <v>1279</v>
      </c>
      <c r="R140" s="5" t="s">
        <v>1279</v>
      </c>
      <c r="S140" s="5" t="s">
        <v>1279</v>
      </c>
      <c r="T140" s="27">
        <v>1.0</v>
      </c>
      <c r="U140" s="27">
        <v>1.0</v>
      </c>
      <c r="W140" s="91" t="s">
        <v>1545</v>
      </c>
      <c r="X140" s="72"/>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c r="AY140" s="16"/>
    </row>
    <row r="141">
      <c r="A141" s="5" t="s">
        <v>1546</v>
      </c>
      <c r="B141" s="5" t="s">
        <v>1547</v>
      </c>
      <c r="C141" s="5" t="s">
        <v>207</v>
      </c>
      <c r="D141" s="71" t="str">
        <f>HYPERLINK("https://www.wmnf.org/closethecamps-protest-tampa-kathy-castor/","Spring Hill, FL")</f>
        <v>Spring Hill, FL</v>
      </c>
      <c r="E141" s="70">
        <v>43648.0</v>
      </c>
      <c r="F141" s="5"/>
      <c r="G141" s="5"/>
      <c r="H141" s="5"/>
      <c r="J141" s="5"/>
      <c r="K141" s="5"/>
      <c r="L141" s="5" t="s">
        <v>1540</v>
      </c>
      <c r="M141" s="81" t="s">
        <v>1553</v>
      </c>
      <c r="N141" s="27">
        <v>1.0</v>
      </c>
      <c r="O141" s="5" t="s">
        <v>1278</v>
      </c>
      <c r="P141" s="5" t="s">
        <v>1279</v>
      </c>
      <c r="Q141" s="5" t="s">
        <v>1279</v>
      </c>
      <c r="R141" s="5" t="s">
        <v>1279</v>
      </c>
      <c r="S141" s="5" t="s">
        <v>1279</v>
      </c>
      <c r="T141" s="27">
        <v>1.0</v>
      </c>
      <c r="U141" s="27">
        <v>1.0</v>
      </c>
      <c r="W141" s="92" t="s">
        <v>1545</v>
      </c>
      <c r="X141" s="72"/>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c r="AY141" s="16"/>
    </row>
    <row r="142">
      <c r="A142" s="5" t="s">
        <v>878</v>
      </c>
      <c r="B142" s="5" t="s">
        <v>1547</v>
      </c>
      <c r="C142" s="5" t="s">
        <v>207</v>
      </c>
      <c r="D142" s="71" t="str">
        <f>HYPERLINK("https://www.wmnf.org/closethecamps-protest-tampa-kathy-castor/","Sarasota, FL")</f>
        <v>Sarasota, FL</v>
      </c>
      <c r="E142" s="70">
        <v>43648.0</v>
      </c>
      <c r="F142" s="5"/>
      <c r="G142" s="5"/>
      <c r="H142" s="5"/>
      <c r="J142" s="5"/>
      <c r="K142" s="5"/>
      <c r="L142" s="5" t="s">
        <v>1540</v>
      </c>
      <c r="M142" s="81" t="s">
        <v>1553</v>
      </c>
      <c r="N142" s="27">
        <v>1.0</v>
      </c>
      <c r="O142" s="5" t="s">
        <v>1278</v>
      </c>
      <c r="P142" s="5" t="s">
        <v>1279</v>
      </c>
      <c r="Q142" s="5" t="s">
        <v>1279</v>
      </c>
      <c r="R142" s="5" t="s">
        <v>1279</v>
      </c>
      <c r="S142" s="5" t="s">
        <v>1279</v>
      </c>
      <c r="T142" s="27">
        <v>1.0</v>
      </c>
      <c r="U142" s="27">
        <v>1.0</v>
      </c>
      <c r="W142" s="31" t="s">
        <v>1545</v>
      </c>
      <c r="X142" s="72"/>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c r="AY142" s="16"/>
    </row>
    <row r="143">
      <c r="A143" s="5" t="s">
        <v>1560</v>
      </c>
      <c r="B143" s="5" t="s">
        <v>1561</v>
      </c>
      <c r="C143" s="5" t="s">
        <v>207</v>
      </c>
      <c r="D143" s="71" t="str">
        <f>HYPERLINK("https://www.bradenton.com/news/local/article232206197.html","Bradenton, FL")</f>
        <v>Bradenton, FL</v>
      </c>
      <c r="E143" s="70">
        <v>43648.0</v>
      </c>
      <c r="F143" s="5" t="s">
        <v>1566</v>
      </c>
      <c r="G143" s="27">
        <v>30.0</v>
      </c>
      <c r="H143" s="27">
        <v>30.0</v>
      </c>
      <c r="J143" s="27">
        <v>30.0</v>
      </c>
      <c r="K143" s="5"/>
      <c r="L143" s="5" t="s">
        <v>1569</v>
      </c>
      <c r="M143" s="5" t="s">
        <v>1570</v>
      </c>
      <c r="N143" s="27">
        <v>1.0</v>
      </c>
      <c r="O143" s="5" t="s">
        <v>61</v>
      </c>
      <c r="P143" s="5" t="s">
        <v>1279</v>
      </c>
      <c r="Q143" s="5" t="s">
        <v>1279</v>
      </c>
      <c r="R143" s="5" t="s">
        <v>1279</v>
      </c>
      <c r="S143" s="5" t="s">
        <v>1279</v>
      </c>
      <c r="T143" s="27">
        <v>1.0</v>
      </c>
      <c r="U143" s="27">
        <v>1.0</v>
      </c>
      <c r="W143" s="76" t="s">
        <v>1571</v>
      </c>
      <c r="X143" s="72"/>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c r="AY143" s="16"/>
    </row>
    <row r="144">
      <c r="A144" s="5" t="s">
        <v>265</v>
      </c>
      <c r="B144" s="5" t="s">
        <v>1574</v>
      </c>
      <c r="C144" s="5" t="s">
        <v>152</v>
      </c>
      <c r="D144" s="71" t="str">
        <f>HYPERLINK("https://www.baltimoresun.com/maryland/baltimore-county/ph-ca-at-border-protest-20190702-story.html","Catonsville, MD")</f>
        <v>Catonsville, MD</v>
      </c>
      <c r="E144" s="70">
        <v>43648.0</v>
      </c>
      <c r="F144" s="5" t="s">
        <v>1578</v>
      </c>
      <c r="G144" s="27">
        <v>50.0</v>
      </c>
      <c r="H144" s="27">
        <v>50.0</v>
      </c>
      <c r="J144" s="27">
        <v>50.0</v>
      </c>
      <c r="K144" s="5"/>
      <c r="L144" s="5" t="s">
        <v>1417</v>
      </c>
      <c r="M144" s="5" t="s">
        <v>1580</v>
      </c>
      <c r="N144" s="27">
        <v>1.0</v>
      </c>
      <c r="O144" s="5" t="s">
        <v>61</v>
      </c>
      <c r="P144" s="5" t="s">
        <v>1279</v>
      </c>
      <c r="Q144" s="5" t="s">
        <v>1279</v>
      </c>
      <c r="R144" s="5" t="s">
        <v>1279</v>
      </c>
      <c r="S144" s="5" t="s">
        <v>1279</v>
      </c>
      <c r="T144" s="27">
        <v>1.0</v>
      </c>
      <c r="U144" s="27">
        <v>1.0</v>
      </c>
      <c r="W144" s="76" t="s">
        <v>1581</v>
      </c>
      <c r="X144" s="72"/>
      <c r="Y144" s="72"/>
      <c r="Z144" s="72"/>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c r="AY144" s="16"/>
    </row>
    <row r="145">
      <c r="A145" s="5" t="s">
        <v>561</v>
      </c>
      <c r="B145" s="5" t="s">
        <v>1583</v>
      </c>
      <c r="C145" s="5" t="s">
        <v>52</v>
      </c>
      <c r="D145" s="71" t="str">
        <f>HYPERLINK("https://www.sfchronicle.com/bayarea/article/Hundreds-shut-down-San-Francisco-streets-to-14067556.php","San Francisco, CA")</f>
        <v>San Francisco, CA</v>
      </c>
      <c r="E145" s="70">
        <v>43648.0</v>
      </c>
      <c r="F145" s="5" t="s">
        <v>1401</v>
      </c>
      <c r="G145" s="27">
        <v>200.0</v>
      </c>
      <c r="H145" s="27">
        <v>200.0</v>
      </c>
      <c r="J145" s="27">
        <v>200.0</v>
      </c>
      <c r="K145" s="5"/>
      <c r="L145" s="5" t="s">
        <v>1540</v>
      </c>
      <c r="M145" s="94" t="s">
        <v>1588</v>
      </c>
      <c r="N145" s="27">
        <v>1.0</v>
      </c>
      <c r="O145" s="5" t="s">
        <v>61</v>
      </c>
      <c r="P145" s="5" t="s">
        <v>1279</v>
      </c>
      <c r="Q145" s="5" t="s">
        <v>1279</v>
      </c>
      <c r="R145" s="5" t="s">
        <v>1279</v>
      </c>
      <c r="S145" s="5" t="s">
        <v>1279</v>
      </c>
      <c r="T145" s="27">
        <v>1.0</v>
      </c>
      <c r="U145" s="27">
        <v>1.0</v>
      </c>
      <c r="W145" s="76" t="s">
        <v>1592</v>
      </c>
      <c r="X145" s="72"/>
      <c r="Y145" s="72"/>
      <c r="Z145" s="72"/>
      <c r="AA145" s="72"/>
      <c r="AB145" s="5"/>
      <c r="AC145" s="5"/>
      <c r="AD145" s="5"/>
      <c r="AE145" s="5"/>
      <c r="AF145" s="5"/>
      <c r="AG145" s="5"/>
      <c r="AH145" s="5"/>
      <c r="AI145" s="5"/>
      <c r="AJ145" s="5"/>
      <c r="AK145" s="5"/>
      <c r="AL145" s="5"/>
      <c r="AM145" s="5"/>
      <c r="AN145" s="5"/>
      <c r="AO145" s="5"/>
      <c r="AP145" s="5"/>
      <c r="AQ145" s="5"/>
      <c r="AR145" s="5"/>
      <c r="AS145" s="5"/>
      <c r="AT145" s="5"/>
      <c r="AU145" s="5"/>
      <c r="AV145" s="5"/>
      <c r="AW145" s="5"/>
      <c r="AX145" s="5"/>
      <c r="AY145" s="16"/>
    </row>
    <row r="146">
      <c r="A146" s="5" t="s">
        <v>1594</v>
      </c>
      <c r="B146" s="5" t="s">
        <v>1408</v>
      </c>
      <c r="C146" s="5" t="s">
        <v>207</v>
      </c>
      <c r="D146" s="71" t="str">
        <f>HYPERLINK("https://www.tallahassee.com/story/news/politics/2019/07/02/close-camps-rally-draws-dozens-protesters-old-capitol/1630475001/","Tallahassee, FL")</f>
        <v>Tallahassee, FL</v>
      </c>
      <c r="E146" s="70">
        <v>43648.0</v>
      </c>
      <c r="F146" s="5" t="s">
        <v>1596</v>
      </c>
      <c r="G146" s="27">
        <v>80.0</v>
      </c>
      <c r="H146" s="27">
        <v>80.0</v>
      </c>
      <c r="J146" s="27">
        <v>80.0</v>
      </c>
      <c r="K146" s="5"/>
      <c r="L146" s="5" t="s">
        <v>1597</v>
      </c>
      <c r="M146" s="5" t="s">
        <v>1598</v>
      </c>
      <c r="N146" s="27">
        <v>1.0</v>
      </c>
      <c r="O146" s="5" t="s">
        <v>1137</v>
      </c>
      <c r="P146" s="5" t="s">
        <v>1279</v>
      </c>
      <c r="Q146" s="5" t="s">
        <v>1279</v>
      </c>
      <c r="R146" s="5" t="s">
        <v>1279</v>
      </c>
      <c r="S146" s="5" t="s">
        <v>1279</v>
      </c>
      <c r="T146" s="27">
        <v>1.0</v>
      </c>
      <c r="U146" s="27">
        <v>1.0</v>
      </c>
      <c r="W146" s="76" t="s">
        <v>1603</v>
      </c>
      <c r="X146" s="72"/>
      <c r="Y146" s="72"/>
      <c r="Z146" s="72"/>
      <c r="AA146" s="72"/>
      <c r="AB146" s="72"/>
      <c r="AC146" s="5"/>
      <c r="AD146" s="5"/>
      <c r="AE146" s="5"/>
      <c r="AF146" s="5"/>
      <c r="AG146" s="5"/>
      <c r="AH146" s="5"/>
      <c r="AI146" s="5"/>
      <c r="AJ146" s="5"/>
      <c r="AK146" s="5"/>
      <c r="AL146" s="5"/>
      <c r="AM146" s="5"/>
      <c r="AN146" s="5"/>
      <c r="AO146" s="5"/>
      <c r="AP146" s="5"/>
      <c r="AQ146" s="5"/>
      <c r="AR146" s="5"/>
      <c r="AS146" s="5"/>
      <c r="AT146" s="5"/>
      <c r="AU146" s="5"/>
      <c r="AV146" s="5"/>
      <c r="AW146" s="5"/>
      <c r="AX146" s="5"/>
      <c r="AY146" s="16"/>
    </row>
    <row r="147">
      <c r="A147" s="5" t="s">
        <v>1606</v>
      </c>
      <c r="B147" s="5" t="s">
        <v>1607</v>
      </c>
      <c r="C147" s="5" t="s">
        <v>308</v>
      </c>
      <c r="D147" s="71" t="str">
        <f>HYPERLINK("https://www.columbiamissourian.com/news/local/columbia-protesters-decry-conditions-at-detention-camps/article_2631c2ca-9cf7-11e9-9200-afeeb5185e08.html","Columbia, MO")</f>
        <v>Columbia, MO</v>
      </c>
      <c r="E147" s="70">
        <v>43648.0</v>
      </c>
      <c r="F147" s="5"/>
      <c r="G147" s="5"/>
      <c r="H147" s="5"/>
      <c r="J147" s="5"/>
      <c r="K147" s="5"/>
      <c r="L147" s="5" t="s">
        <v>1417</v>
      </c>
      <c r="M147" s="5" t="s">
        <v>1610</v>
      </c>
      <c r="N147" s="27">
        <v>1.0</v>
      </c>
      <c r="O147" s="5" t="s">
        <v>61</v>
      </c>
      <c r="P147" s="5" t="s">
        <v>1279</v>
      </c>
      <c r="Q147" s="5" t="s">
        <v>1279</v>
      </c>
      <c r="R147" s="5" t="s">
        <v>1279</v>
      </c>
      <c r="S147" s="5" t="s">
        <v>1279</v>
      </c>
      <c r="T147" s="27">
        <v>1.0</v>
      </c>
      <c r="U147" s="27">
        <v>1.0</v>
      </c>
      <c r="W147" s="76" t="s">
        <v>1612</v>
      </c>
      <c r="X147" s="72"/>
      <c r="Y147" s="72"/>
      <c r="Z147" s="72"/>
      <c r="AA147" s="72"/>
      <c r="AB147" s="72"/>
      <c r="AC147" s="72"/>
      <c r="AD147" s="72"/>
      <c r="AE147" s="5"/>
      <c r="AF147" s="5"/>
      <c r="AG147" s="5"/>
      <c r="AH147" s="5"/>
      <c r="AI147" s="5"/>
      <c r="AJ147" s="5"/>
      <c r="AK147" s="5"/>
      <c r="AL147" s="5"/>
      <c r="AM147" s="5"/>
      <c r="AN147" s="5"/>
      <c r="AO147" s="5"/>
      <c r="AP147" s="5"/>
      <c r="AQ147" s="5"/>
      <c r="AR147" s="5"/>
      <c r="AS147" s="5"/>
      <c r="AT147" s="5"/>
      <c r="AU147" s="5"/>
      <c r="AV147" s="5"/>
      <c r="AW147" s="5"/>
      <c r="AX147" s="5"/>
      <c r="AY147" s="16"/>
    </row>
    <row r="148">
      <c r="A148" s="5" t="s">
        <v>455</v>
      </c>
      <c r="B148" s="81" t="s">
        <v>1614</v>
      </c>
      <c r="C148" s="5" t="s">
        <v>423</v>
      </c>
      <c r="D148" s="71" t="str">
        <f>HYPERLINK("https://www.abc15.com/news/region-west-valley/glendale/valley-demonstrators-demand-detention-centers-be-closed","Glendale, AZ")</f>
        <v>Glendale, AZ</v>
      </c>
      <c r="E148" s="70">
        <v>43648.0</v>
      </c>
      <c r="F148" s="5"/>
      <c r="G148" s="5"/>
      <c r="H148" s="5"/>
      <c r="J148" s="5"/>
      <c r="K148" s="5"/>
      <c r="L148" s="5" t="s">
        <v>1417</v>
      </c>
      <c r="M148" s="5" t="s">
        <v>1617</v>
      </c>
      <c r="N148" s="27">
        <v>1.0</v>
      </c>
      <c r="O148" s="5" t="s">
        <v>1278</v>
      </c>
      <c r="P148" s="5" t="s">
        <v>1279</v>
      </c>
      <c r="Q148" s="5" t="s">
        <v>1279</v>
      </c>
      <c r="R148" s="5" t="s">
        <v>1279</v>
      </c>
      <c r="S148" s="5" t="s">
        <v>1279</v>
      </c>
      <c r="T148" s="27">
        <v>1.0</v>
      </c>
      <c r="U148" s="27">
        <v>1.0</v>
      </c>
      <c r="W148" s="76" t="s">
        <v>1618</v>
      </c>
      <c r="X148" s="72"/>
      <c r="Y148" s="72"/>
      <c r="Z148" s="72"/>
      <c r="AA148" s="72"/>
      <c r="AB148" s="5"/>
      <c r="AC148" s="5"/>
      <c r="AD148" s="5"/>
      <c r="AE148" s="5"/>
      <c r="AF148" s="5"/>
      <c r="AG148" s="5"/>
      <c r="AH148" s="5"/>
      <c r="AI148" s="5"/>
      <c r="AJ148" s="5"/>
      <c r="AK148" s="5"/>
      <c r="AL148" s="5"/>
      <c r="AM148" s="5"/>
      <c r="AN148" s="5"/>
      <c r="AO148" s="5"/>
      <c r="AP148" s="5"/>
      <c r="AQ148" s="5"/>
      <c r="AR148" s="5"/>
      <c r="AS148" s="5"/>
      <c r="AT148" s="5"/>
      <c r="AU148" s="5"/>
      <c r="AV148" s="5"/>
      <c r="AW148" s="5"/>
      <c r="AX148" s="5"/>
      <c r="AY148" s="16"/>
    </row>
    <row r="149">
      <c r="A149" s="5" t="s">
        <v>947</v>
      </c>
      <c r="B149" s="5" t="s">
        <v>1622</v>
      </c>
      <c r="C149" s="5" t="s">
        <v>207</v>
      </c>
      <c r="D149" s="71" t="str">
        <f>HYPERLINK("https://www.wptv.com/news/local-news/immigrants-in-south-florida/protesters-to-gather-outside-u-s-rep-brian-masts-office-on-tuesday","Stuart, FL ")</f>
        <v>Stuart, FL </v>
      </c>
      <c r="E149" s="70">
        <v>43648.0</v>
      </c>
      <c r="F149" s="5" t="s">
        <v>1623</v>
      </c>
      <c r="G149" s="27">
        <v>100.0</v>
      </c>
      <c r="H149" s="27">
        <v>100.0</v>
      </c>
      <c r="J149" s="27">
        <v>100.0</v>
      </c>
      <c r="K149" s="5"/>
      <c r="L149" s="5" t="s">
        <v>1530</v>
      </c>
      <c r="M149" s="81" t="s">
        <v>1624</v>
      </c>
      <c r="N149" s="27">
        <v>1.0</v>
      </c>
      <c r="O149" s="5" t="s">
        <v>61</v>
      </c>
      <c r="P149" s="5" t="s">
        <v>1279</v>
      </c>
      <c r="Q149" s="5" t="s">
        <v>1279</v>
      </c>
      <c r="R149" s="5" t="s">
        <v>1279</v>
      </c>
      <c r="S149" s="5" t="s">
        <v>1279</v>
      </c>
      <c r="T149" s="27">
        <v>1.0</v>
      </c>
      <c r="U149" s="27">
        <v>1.0</v>
      </c>
      <c r="W149" s="76" t="s">
        <v>1626</v>
      </c>
      <c r="X149" s="72"/>
      <c r="Y149" s="72"/>
      <c r="Z149" s="72"/>
      <c r="AA149" s="72"/>
      <c r="AB149" s="72"/>
      <c r="AC149" s="5"/>
      <c r="AD149" s="5"/>
      <c r="AE149" s="5"/>
      <c r="AF149" s="5"/>
      <c r="AG149" s="5"/>
      <c r="AH149" s="5"/>
      <c r="AI149" s="5"/>
      <c r="AJ149" s="5"/>
      <c r="AK149" s="5"/>
      <c r="AL149" s="5"/>
      <c r="AM149" s="5"/>
      <c r="AN149" s="5"/>
      <c r="AO149" s="5"/>
      <c r="AP149" s="5"/>
      <c r="AQ149" s="5"/>
      <c r="AR149" s="5"/>
      <c r="AS149" s="5"/>
      <c r="AT149" s="5"/>
      <c r="AU149" s="5"/>
      <c r="AV149" s="5"/>
      <c r="AW149" s="5"/>
      <c r="AX149" s="5"/>
      <c r="AY149" s="16"/>
    </row>
    <row r="150">
      <c r="A150" s="5" t="s">
        <v>368</v>
      </c>
      <c r="B150" s="96" t="s">
        <v>1628</v>
      </c>
      <c r="C150" s="5" t="s">
        <v>99</v>
      </c>
      <c r="D150" s="71" t="str">
        <f>HYPERLINK("https://www.desmoinesregister.com/story/news/politics/2019/07/02/close-camps-protesters-cindy-axne-border-immigration-protest-desmoines/1631591001/","Des Moines")</f>
        <v>Des Moines</v>
      </c>
      <c r="E150" s="70">
        <v>43648.0</v>
      </c>
      <c r="F150" s="5" t="s">
        <v>1471</v>
      </c>
      <c r="G150" s="27">
        <v>150.0</v>
      </c>
      <c r="H150" s="27">
        <v>150.0</v>
      </c>
      <c r="J150" s="27">
        <v>150.0</v>
      </c>
      <c r="K150" s="5"/>
      <c r="L150" s="5" t="s">
        <v>1417</v>
      </c>
      <c r="M150" s="81" t="s">
        <v>1632</v>
      </c>
      <c r="N150" s="27">
        <v>1.0</v>
      </c>
      <c r="O150" s="5" t="s">
        <v>61</v>
      </c>
      <c r="P150" s="5" t="s">
        <v>1279</v>
      </c>
      <c r="Q150" s="5" t="s">
        <v>1279</v>
      </c>
      <c r="R150" s="5" t="s">
        <v>1279</v>
      </c>
      <c r="S150" s="5" t="s">
        <v>1279</v>
      </c>
      <c r="T150" s="27">
        <v>1.0</v>
      </c>
      <c r="U150" s="27">
        <v>1.0</v>
      </c>
      <c r="W150" s="31" t="s">
        <v>1634</v>
      </c>
      <c r="X150" s="72"/>
      <c r="Y150" s="72"/>
      <c r="Z150" s="72"/>
      <c r="AA150" s="72"/>
      <c r="AB150" s="72"/>
      <c r="AC150" s="72"/>
      <c r="AD150" s="5"/>
      <c r="AE150" s="5"/>
      <c r="AF150" s="5"/>
      <c r="AG150" s="5"/>
      <c r="AH150" s="5"/>
      <c r="AI150" s="5"/>
      <c r="AJ150" s="5"/>
      <c r="AK150" s="5"/>
      <c r="AL150" s="5"/>
      <c r="AM150" s="5"/>
      <c r="AN150" s="5"/>
      <c r="AO150" s="5"/>
      <c r="AP150" s="5"/>
      <c r="AQ150" s="5"/>
      <c r="AR150" s="5"/>
      <c r="AS150" s="5"/>
      <c r="AT150" s="5"/>
      <c r="AU150" s="5"/>
      <c r="AV150" s="5"/>
      <c r="AW150" s="5"/>
      <c r="AX150" s="5"/>
      <c r="AY150" s="16"/>
    </row>
    <row r="151">
      <c r="A151" s="5" t="s">
        <v>1635</v>
      </c>
      <c r="B151" s="5" t="s">
        <v>1636</v>
      </c>
      <c r="C151" s="5" t="s">
        <v>99</v>
      </c>
      <c r="D151" s="71" t="str">
        <f>HYPERLINK("https://www.desmoinesregister.com/story/news/politics/2019/07/02/close-camps-protesters-cindy-axne-border-immigration-protest-desmoines/1631591001/","Cedar Rapids, IA")</f>
        <v>Cedar Rapids, IA</v>
      </c>
      <c r="E151" s="70">
        <v>43648.0</v>
      </c>
      <c r="F151" s="5"/>
      <c r="G151" s="5"/>
      <c r="H151" s="5"/>
      <c r="J151" s="5"/>
      <c r="K151" s="5"/>
      <c r="L151" s="5" t="s">
        <v>1417</v>
      </c>
      <c r="M151" s="5" t="s">
        <v>1632</v>
      </c>
      <c r="N151" s="27">
        <v>1.0</v>
      </c>
      <c r="O151" s="5" t="s">
        <v>61</v>
      </c>
      <c r="P151" s="5" t="s">
        <v>1279</v>
      </c>
      <c r="Q151" s="5" t="s">
        <v>1279</v>
      </c>
      <c r="R151" s="5" t="s">
        <v>1279</v>
      </c>
      <c r="S151" s="5" t="s">
        <v>1279</v>
      </c>
      <c r="T151" s="27">
        <v>1.0</v>
      </c>
      <c r="U151" s="27">
        <v>1.0</v>
      </c>
      <c r="W151" s="31" t="s">
        <v>1634</v>
      </c>
      <c r="X151" s="72"/>
      <c r="Y151" s="72"/>
      <c r="Z151" s="72"/>
      <c r="AA151" s="72"/>
      <c r="AB151" s="72"/>
      <c r="AC151" s="72"/>
      <c r="AD151" s="5"/>
      <c r="AE151" s="5"/>
      <c r="AF151" s="5"/>
      <c r="AG151" s="5"/>
      <c r="AH151" s="5"/>
      <c r="AI151" s="5"/>
      <c r="AJ151" s="5"/>
      <c r="AK151" s="5"/>
      <c r="AL151" s="5"/>
      <c r="AM151" s="5"/>
      <c r="AN151" s="5"/>
      <c r="AO151" s="5"/>
      <c r="AP151" s="5"/>
      <c r="AQ151" s="5"/>
      <c r="AR151" s="5"/>
      <c r="AS151" s="5"/>
      <c r="AT151" s="5"/>
      <c r="AU151" s="5"/>
      <c r="AV151" s="5"/>
      <c r="AW151" s="5"/>
      <c r="AX151" s="5"/>
      <c r="AY151" s="16"/>
    </row>
    <row r="152">
      <c r="A152" s="5" t="s">
        <v>96</v>
      </c>
      <c r="B152" s="96" t="s">
        <v>1640</v>
      </c>
      <c r="C152" s="5" t="s">
        <v>99</v>
      </c>
      <c r="D152" s="71" t="str">
        <f>HYPERLINK("https://www.desmoinesregister.com/story/news/politics/2019/07/02/close-camps-protesters-cindy-axne-border-immigration-protest-desmoines/1631591001/","Ames, IA")</f>
        <v>Ames, IA</v>
      </c>
      <c r="E152" s="70">
        <v>43648.0</v>
      </c>
      <c r="F152" s="5"/>
      <c r="G152" s="5"/>
      <c r="H152" s="5"/>
      <c r="J152" s="5"/>
      <c r="K152" s="5"/>
      <c r="L152" s="5" t="s">
        <v>1417</v>
      </c>
      <c r="M152" s="5" t="s">
        <v>1632</v>
      </c>
      <c r="N152" s="27">
        <v>1.0</v>
      </c>
      <c r="O152" s="5" t="s">
        <v>61</v>
      </c>
      <c r="P152" s="5" t="s">
        <v>1279</v>
      </c>
      <c r="Q152" s="5" t="s">
        <v>1279</v>
      </c>
      <c r="R152" s="5" t="s">
        <v>1279</v>
      </c>
      <c r="S152" s="5" t="s">
        <v>1279</v>
      </c>
      <c r="T152" s="27">
        <v>1.0</v>
      </c>
      <c r="U152" s="27">
        <v>1.0</v>
      </c>
      <c r="W152" s="31" t="s">
        <v>1634</v>
      </c>
      <c r="X152" s="72"/>
      <c r="Y152" s="72"/>
      <c r="Z152" s="72"/>
      <c r="AA152" s="72"/>
      <c r="AB152" s="72"/>
      <c r="AC152" s="72"/>
      <c r="AD152" s="5"/>
      <c r="AE152" s="5"/>
      <c r="AF152" s="5"/>
      <c r="AG152" s="5"/>
      <c r="AH152" s="5"/>
      <c r="AI152" s="5"/>
      <c r="AJ152" s="5"/>
      <c r="AK152" s="5"/>
      <c r="AL152" s="5"/>
      <c r="AM152" s="5"/>
      <c r="AN152" s="5"/>
      <c r="AO152" s="5"/>
      <c r="AP152" s="5"/>
      <c r="AQ152" s="5"/>
      <c r="AR152" s="5"/>
      <c r="AS152" s="5"/>
      <c r="AT152" s="5"/>
      <c r="AU152" s="5"/>
      <c r="AV152" s="5"/>
      <c r="AW152" s="5"/>
      <c r="AX152" s="5"/>
      <c r="AY152" s="16"/>
    </row>
    <row r="153">
      <c r="A153" s="5" t="s">
        <v>563</v>
      </c>
      <c r="B153" s="96" t="s">
        <v>1646</v>
      </c>
      <c r="C153" s="5" t="s">
        <v>350</v>
      </c>
      <c r="D153" s="71" t="str">
        <f>HYPERLINK("https://www.jsonline.com/story/news/local/milwaukee/2019/07/02/hundreds-milwaukee-protest-migrant-detentions-centers-deportations/1633602001/","Milwaukee, WI")</f>
        <v>Milwaukee, WI</v>
      </c>
      <c r="E153" s="70">
        <v>43648.0</v>
      </c>
      <c r="F153" s="5" t="s">
        <v>1411</v>
      </c>
      <c r="G153" s="27">
        <v>200.0</v>
      </c>
      <c r="H153" s="27">
        <v>200.0</v>
      </c>
      <c r="J153" s="27">
        <v>200.0</v>
      </c>
      <c r="K153" s="5"/>
      <c r="L153" s="5" t="s">
        <v>1647</v>
      </c>
      <c r="M153" s="5" t="s">
        <v>1648</v>
      </c>
      <c r="N153" s="27">
        <v>1.0</v>
      </c>
      <c r="O153" s="5" t="s">
        <v>61</v>
      </c>
      <c r="P153" s="5" t="s">
        <v>1279</v>
      </c>
      <c r="Q153" s="5" t="s">
        <v>1279</v>
      </c>
      <c r="R153" s="5" t="s">
        <v>1279</v>
      </c>
      <c r="S153" s="5" t="s">
        <v>1279</v>
      </c>
      <c r="T153" s="27">
        <v>1.0</v>
      </c>
      <c r="U153" s="27">
        <v>1.0</v>
      </c>
      <c r="W153" s="76" t="s">
        <v>1649</v>
      </c>
      <c r="X153" s="72"/>
      <c r="Y153" s="72"/>
      <c r="Z153" s="72"/>
      <c r="AA153" s="72"/>
      <c r="AB153" s="72"/>
      <c r="AC153" s="72"/>
      <c r="AD153" s="5"/>
      <c r="AE153" s="5"/>
      <c r="AF153" s="5"/>
      <c r="AG153" s="5"/>
      <c r="AH153" s="5"/>
      <c r="AI153" s="5"/>
      <c r="AJ153" s="5"/>
      <c r="AK153" s="5"/>
      <c r="AL153" s="5"/>
      <c r="AM153" s="5"/>
      <c r="AN153" s="5"/>
      <c r="AO153" s="5"/>
      <c r="AP153" s="5"/>
      <c r="AQ153" s="5"/>
      <c r="AR153" s="5"/>
      <c r="AS153" s="5"/>
      <c r="AT153" s="5"/>
      <c r="AU153" s="5"/>
      <c r="AV153" s="5"/>
      <c r="AW153" s="5"/>
      <c r="AX153" s="5"/>
      <c r="AY153" s="16"/>
    </row>
    <row r="154">
      <c r="A154" s="5" t="s">
        <v>37</v>
      </c>
      <c r="B154" s="5" t="s">
        <v>1654</v>
      </c>
      <c r="C154" s="5" t="s">
        <v>40</v>
      </c>
      <c r="D154" s="71" t="str">
        <f>HYPERLINK("https://www.inquirer.com/news/peace-rally-philadelphia-gun-violence-love-park-20190702.html","Philadelphia, PA")</f>
        <v>Philadelphia, PA</v>
      </c>
      <c r="E154" s="70">
        <v>43648.0</v>
      </c>
      <c r="F154" s="5" t="s">
        <v>1655</v>
      </c>
      <c r="G154" s="27">
        <v>200.0</v>
      </c>
      <c r="H154" s="27">
        <v>200.0</v>
      </c>
      <c r="J154" s="27">
        <v>200.0</v>
      </c>
      <c r="K154" s="5"/>
      <c r="L154" s="5" t="s">
        <v>1656</v>
      </c>
      <c r="M154" s="5" t="s">
        <v>1657</v>
      </c>
      <c r="N154" s="27">
        <v>0.0</v>
      </c>
      <c r="O154" s="5" t="s">
        <v>61</v>
      </c>
      <c r="P154" s="5" t="s">
        <v>1279</v>
      </c>
      <c r="Q154" s="5" t="s">
        <v>1279</v>
      </c>
      <c r="R154" s="5" t="s">
        <v>1279</v>
      </c>
      <c r="S154" s="5" t="s">
        <v>1279</v>
      </c>
      <c r="T154" s="27">
        <v>1.0</v>
      </c>
      <c r="U154" s="27">
        <v>1.0</v>
      </c>
      <c r="W154" s="76" t="s">
        <v>1659</v>
      </c>
      <c r="X154" s="72"/>
      <c r="Y154" s="72"/>
      <c r="Z154" s="72"/>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c r="AY154" s="16"/>
    </row>
    <row r="155">
      <c r="A155" s="5" t="s">
        <v>174</v>
      </c>
      <c r="B155" s="97" t="s">
        <v>1662</v>
      </c>
      <c r="C155" s="5" t="s">
        <v>176</v>
      </c>
      <c r="D155" s="71" t="str">
        <f>HYPERLINK("https://www.al.com/news/birmingham/2019/07/inhumane-cruel-birmingham-protestors-call-for-end-to-immigrant-detention-centers.html","Birmingham, AL")</f>
        <v>Birmingham, AL</v>
      </c>
      <c r="E155" s="70">
        <v>43648.0</v>
      </c>
      <c r="F155" s="5" t="s">
        <v>1666</v>
      </c>
      <c r="G155" s="27">
        <v>24.0</v>
      </c>
      <c r="H155" s="27">
        <v>24.0</v>
      </c>
      <c r="J155" s="27">
        <v>24.0</v>
      </c>
      <c r="K155" s="5"/>
      <c r="L155" s="5" t="s">
        <v>1530</v>
      </c>
      <c r="M155" s="97" t="s">
        <v>1667</v>
      </c>
      <c r="N155" s="27">
        <v>1.0</v>
      </c>
      <c r="O155" s="5" t="s">
        <v>61</v>
      </c>
      <c r="P155" s="5" t="s">
        <v>1279</v>
      </c>
      <c r="Q155" s="5" t="s">
        <v>1279</v>
      </c>
      <c r="R155" s="5" t="s">
        <v>1279</v>
      </c>
      <c r="S155" s="5" t="s">
        <v>1279</v>
      </c>
      <c r="T155" s="27">
        <v>1.0</v>
      </c>
      <c r="U155" s="27">
        <v>1.0</v>
      </c>
      <c r="W155" s="76" t="s">
        <v>1668</v>
      </c>
      <c r="X155" s="72"/>
      <c r="Y155" s="72"/>
      <c r="Z155" s="72"/>
      <c r="AA155" s="72"/>
      <c r="AB155" s="72"/>
      <c r="AC155" s="5"/>
      <c r="AD155" s="5"/>
      <c r="AE155" s="5"/>
      <c r="AF155" s="5"/>
      <c r="AG155" s="5"/>
      <c r="AH155" s="5"/>
      <c r="AI155" s="5"/>
      <c r="AJ155" s="5"/>
      <c r="AK155" s="5"/>
      <c r="AL155" s="5"/>
      <c r="AM155" s="5"/>
      <c r="AN155" s="5"/>
      <c r="AO155" s="5"/>
      <c r="AP155" s="5"/>
      <c r="AQ155" s="5"/>
      <c r="AR155" s="5"/>
      <c r="AS155" s="5"/>
      <c r="AT155" s="5"/>
      <c r="AU155" s="5"/>
      <c r="AV155" s="5"/>
      <c r="AW155" s="5"/>
      <c r="AX155" s="5"/>
      <c r="AY155" s="16"/>
    </row>
    <row r="156">
      <c r="A156" s="5" t="s">
        <v>243</v>
      </c>
      <c r="B156" s="5" t="s">
        <v>1670</v>
      </c>
      <c r="C156" s="5" t="s">
        <v>55</v>
      </c>
      <c r="D156" s="71" t="str">
        <f>HYPERLINK("https://vtdigger.org/2019/07/02/close-the-camps-protest-floods-church-street/","Burlington, VT")</f>
        <v>Burlington, VT</v>
      </c>
      <c r="E156" s="70">
        <v>43648.0</v>
      </c>
      <c r="F156" s="5" t="s">
        <v>1673</v>
      </c>
      <c r="G156" s="27">
        <v>300.0</v>
      </c>
      <c r="H156" s="27">
        <v>300.0</v>
      </c>
      <c r="J156" s="27">
        <v>300.0</v>
      </c>
      <c r="K156" s="5"/>
      <c r="L156" s="5" t="s">
        <v>1530</v>
      </c>
      <c r="M156" s="5" t="s">
        <v>1674</v>
      </c>
      <c r="N156" s="27">
        <v>1.0</v>
      </c>
      <c r="O156" s="5" t="s">
        <v>61</v>
      </c>
      <c r="P156" s="5" t="s">
        <v>1279</v>
      </c>
      <c r="Q156" s="5" t="s">
        <v>1279</v>
      </c>
      <c r="R156" s="5" t="s">
        <v>1279</v>
      </c>
      <c r="S156" s="5" t="s">
        <v>1279</v>
      </c>
      <c r="T156" s="27">
        <v>1.0</v>
      </c>
      <c r="U156" s="27">
        <v>1.0</v>
      </c>
      <c r="W156" s="76" t="s">
        <v>1676</v>
      </c>
      <c r="X156" s="72"/>
      <c r="Y156" s="72"/>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c r="AY156" s="16"/>
    </row>
    <row r="157">
      <c r="A157" s="5" t="s">
        <v>1677</v>
      </c>
      <c r="B157" s="5" t="s">
        <v>1574</v>
      </c>
      <c r="C157" s="5" t="s">
        <v>207</v>
      </c>
      <c r="D157" s="71" t="str">
        <f>HYPERLINK("https://www.tallahassee.com/story/news/politics/2019/07/02/close-camps-rally-draws-dozens-protesters-old-capitol/1630475001/","Fort Myers, FL")</f>
        <v>Fort Myers, FL</v>
      </c>
      <c r="E157" s="70">
        <v>43648.0</v>
      </c>
      <c r="F157" s="5"/>
      <c r="G157" s="5"/>
      <c r="H157" s="5"/>
      <c r="J157" s="5"/>
      <c r="K157" s="5"/>
      <c r="L157" s="5" t="s">
        <v>1540</v>
      </c>
      <c r="M157" s="81" t="s">
        <v>1598</v>
      </c>
      <c r="N157" s="27">
        <v>1.0</v>
      </c>
      <c r="O157" s="5" t="s">
        <v>61</v>
      </c>
      <c r="P157" s="5" t="s">
        <v>1279</v>
      </c>
      <c r="Q157" s="5" t="s">
        <v>1279</v>
      </c>
      <c r="R157" s="5" t="s">
        <v>1279</v>
      </c>
      <c r="S157" s="5" t="s">
        <v>1279</v>
      </c>
      <c r="T157" s="27">
        <v>1.0</v>
      </c>
      <c r="U157" s="27">
        <v>1.0</v>
      </c>
      <c r="W157" s="76" t="s">
        <v>1603</v>
      </c>
      <c r="X157" s="72"/>
      <c r="Y157" s="72"/>
      <c r="Z157" s="72"/>
      <c r="AA157" s="72"/>
      <c r="AB157" s="72"/>
      <c r="AC157" s="5"/>
      <c r="AD157" s="5"/>
      <c r="AE157" s="5"/>
      <c r="AF157" s="5"/>
      <c r="AG157" s="5"/>
      <c r="AH157" s="5"/>
      <c r="AI157" s="5"/>
      <c r="AJ157" s="5"/>
      <c r="AK157" s="5"/>
      <c r="AL157" s="5"/>
      <c r="AM157" s="5"/>
      <c r="AN157" s="5"/>
      <c r="AO157" s="5"/>
      <c r="AP157" s="5"/>
      <c r="AQ157" s="5"/>
      <c r="AR157" s="5"/>
      <c r="AS157" s="5"/>
      <c r="AT157" s="5"/>
      <c r="AU157" s="5"/>
      <c r="AV157" s="5"/>
      <c r="AW157" s="5"/>
      <c r="AX157" s="5"/>
      <c r="AY157" s="16"/>
    </row>
    <row r="158">
      <c r="A158" s="5" t="s">
        <v>1679</v>
      </c>
      <c r="B158" s="5" t="s">
        <v>1574</v>
      </c>
      <c r="C158" s="5" t="s">
        <v>207</v>
      </c>
      <c r="D158" s="71" t="str">
        <f>HYPERLINK("https://www.tallahassee.com/story/news/politics/2019/07/02/close-camps-rally-draws-dozens-protesters-old-capitol/1630475001/","Port St. Lucie, FL")</f>
        <v>Port St. Lucie, FL</v>
      </c>
      <c r="E158" s="70">
        <v>43648.0</v>
      </c>
      <c r="F158" s="5"/>
      <c r="G158" s="5"/>
      <c r="H158" s="5"/>
      <c r="J158" s="5"/>
      <c r="K158" s="5"/>
      <c r="L158" s="5" t="s">
        <v>1540</v>
      </c>
      <c r="M158" s="81" t="s">
        <v>1598</v>
      </c>
      <c r="N158" s="27">
        <v>1.0</v>
      </c>
      <c r="O158" s="5" t="s">
        <v>61</v>
      </c>
      <c r="P158" s="5" t="s">
        <v>1279</v>
      </c>
      <c r="Q158" s="5" t="s">
        <v>1279</v>
      </c>
      <c r="R158" s="5" t="s">
        <v>1279</v>
      </c>
      <c r="S158" s="5" t="s">
        <v>1279</v>
      </c>
      <c r="T158" s="27">
        <v>1.0</v>
      </c>
      <c r="U158" s="27">
        <v>1.0</v>
      </c>
      <c r="W158" s="76" t="s">
        <v>1603</v>
      </c>
      <c r="X158" s="72"/>
      <c r="Y158" s="72"/>
      <c r="Z158" s="72"/>
      <c r="AA158" s="72"/>
      <c r="AB158" s="72"/>
      <c r="AC158" s="5"/>
      <c r="AD158" s="5"/>
      <c r="AE158" s="5"/>
      <c r="AF158" s="5"/>
      <c r="AG158" s="5"/>
      <c r="AH158" s="5"/>
      <c r="AI158" s="5"/>
      <c r="AJ158" s="5"/>
      <c r="AK158" s="5"/>
      <c r="AL158" s="5"/>
      <c r="AM158" s="5"/>
      <c r="AN158" s="5"/>
      <c r="AO158" s="5"/>
      <c r="AP158" s="5"/>
      <c r="AQ158" s="5"/>
      <c r="AR158" s="5"/>
      <c r="AS158" s="5"/>
      <c r="AT158" s="5"/>
      <c r="AU158" s="5"/>
      <c r="AV158" s="5"/>
      <c r="AW158" s="5"/>
      <c r="AX158" s="5"/>
      <c r="AY158" s="16"/>
    </row>
    <row r="159">
      <c r="A159" s="5" t="s">
        <v>1686</v>
      </c>
      <c r="B159" s="5" t="s">
        <v>1574</v>
      </c>
      <c r="C159" s="5" t="s">
        <v>207</v>
      </c>
      <c r="D159" s="71" t="str">
        <f>HYPERLINK("https://www.tallahassee.com/story/news/politics/2019/07/02/close-camps-rally-draws-dozens-protesters-old-capitol/1630475001/","Daytona Beach, FL")</f>
        <v>Daytona Beach, FL</v>
      </c>
      <c r="E159" s="70">
        <v>43648.0</v>
      </c>
      <c r="F159" s="5"/>
      <c r="G159" s="5"/>
      <c r="H159" s="5"/>
      <c r="J159" s="5"/>
      <c r="K159" s="5"/>
      <c r="L159" s="5" t="s">
        <v>1540</v>
      </c>
      <c r="M159" s="81" t="s">
        <v>1598</v>
      </c>
      <c r="N159" s="27">
        <v>1.0</v>
      </c>
      <c r="O159" s="5" t="s">
        <v>61</v>
      </c>
      <c r="P159" s="5" t="s">
        <v>1279</v>
      </c>
      <c r="Q159" s="5" t="s">
        <v>1279</v>
      </c>
      <c r="R159" s="5" t="s">
        <v>1279</v>
      </c>
      <c r="S159" s="5" t="s">
        <v>1279</v>
      </c>
      <c r="T159" s="27">
        <v>1.0</v>
      </c>
      <c r="U159" s="27">
        <v>1.0</v>
      </c>
      <c r="W159" s="76" t="s">
        <v>1603</v>
      </c>
      <c r="X159" s="72"/>
      <c r="Y159" s="72"/>
      <c r="Z159" s="72"/>
      <c r="AA159" s="72"/>
      <c r="AB159" s="72"/>
      <c r="AC159" s="5"/>
      <c r="AD159" s="5"/>
      <c r="AE159" s="5"/>
      <c r="AF159" s="5"/>
      <c r="AG159" s="5"/>
      <c r="AH159" s="5"/>
      <c r="AI159" s="5"/>
      <c r="AJ159" s="5"/>
      <c r="AK159" s="5"/>
      <c r="AL159" s="5"/>
      <c r="AM159" s="5"/>
      <c r="AN159" s="5"/>
      <c r="AO159" s="5"/>
      <c r="AP159" s="5"/>
      <c r="AQ159" s="5"/>
      <c r="AR159" s="5"/>
      <c r="AS159" s="5"/>
      <c r="AT159" s="5"/>
      <c r="AU159" s="5"/>
      <c r="AV159" s="5"/>
      <c r="AW159" s="5"/>
      <c r="AX159" s="5"/>
      <c r="AY159" s="16"/>
    </row>
    <row r="160">
      <c r="A160" s="5" t="s">
        <v>383</v>
      </c>
      <c r="B160" s="5" t="s">
        <v>1690</v>
      </c>
      <c r="C160" s="5" t="s">
        <v>52</v>
      </c>
      <c r="D160" s="71" t="str">
        <f>HYPERLINK("https://www.10news.com/news/local-news/amnesty-international-to-protest-federal-governments-treatment-of-aid-workers-at-us-mexico-border","San Diego, CA")</f>
        <v>San Diego, CA</v>
      </c>
      <c r="E160" s="70">
        <v>43648.0</v>
      </c>
      <c r="F160" s="5"/>
      <c r="G160" s="5"/>
      <c r="H160" s="5"/>
      <c r="J160" s="5"/>
      <c r="K160" s="5"/>
      <c r="L160" s="5" t="s">
        <v>1691</v>
      </c>
      <c r="M160" s="81" t="s">
        <v>1692</v>
      </c>
      <c r="N160" s="27">
        <v>1.0</v>
      </c>
      <c r="O160" s="5" t="s">
        <v>61</v>
      </c>
      <c r="P160" s="5" t="s">
        <v>1279</v>
      </c>
      <c r="Q160" s="5" t="s">
        <v>1279</v>
      </c>
      <c r="R160" s="5" t="s">
        <v>1279</v>
      </c>
      <c r="S160" s="5" t="s">
        <v>1279</v>
      </c>
      <c r="T160" s="27">
        <v>1.0</v>
      </c>
      <c r="U160" s="27">
        <v>1.0</v>
      </c>
      <c r="W160" s="76" t="s">
        <v>1693</v>
      </c>
      <c r="X160" s="72"/>
      <c r="Y160" s="72"/>
      <c r="Z160" s="72"/>
      <c r="AA160" s="72"/>
      <c r="AB160" s="72"/>
      <c r="AC160" s="72"/>
      <c r="AD160" s="5"/>
      <c r="AE160" s="5"/>
      <c r="AF160" s="5"/>
      <c r="AG160" s="5"/>
      <c r="AH160" s="5"/>
      <c r="AI160" s="5"/>
      <c r="AJ160" s="5"/>
      <c r="AK160" s="5"/>
      <c r="AL160" s="5"/>
      <c r="AM160" s="5"/>
      <c r="AN160" s="5"/>
      <c r="AO160" s="5"/>
      <c r="AP160" s="5"/>
      <c r="AQ160" s="5"/>
      <c r="AR160" s="5"/>
      <c r="AS160" s="5"/>
      <c r="AT160" s="5"/>
      <c r="AU160" s="5"/>
      <c r="AV160" s="5"/>
      <c r="AW160" s="5"/>
      <c r="AX160" s="5"/>
      <c r="AY160" s="16"/>
    </row>
    <row r="161">
      <c r="A161" s="5" t="s">
        <v>538</v>
      </c>
      <c r="B161" s="96" t="s">
        <v>1697</v>
      </c>
      <c r="C161" s="5" t="s">
        <v>540</v>
      </c>
      <c r="D161" s="71" t="str">
        <f>HYPERLINK("https://www.courier-journal.com/story/news/politics/2019/07/02/louisville-group-demands-mcconnell-take-action-migrant-kids-on-us-mexico-border/1632381001/","Louisville, KY")</f>
        <v>Louisville, KY</v>
      </c>
      <c r="E161" s="70">
        <v>43648.0</v>
      </c>
      <c r="F161" s="5" t="s">
        <v>1699</v>
      </c>
      <c r="G161" s="27">
        <v>100.0</v>
      </c>
      <c r="H161" s="27">
        <v>100.0</v>
      </c>
      <c r="J161" s="27"/>
      <c r="K161" s="5"/>
      <c r="L161" s="96" t="s">
        <v>1700</v>
      </c>
      <c r="M161" s="5" t="s">
        <v>1701</v>
      </c>
      <c r="N161" s="27">
        <v>1.0</v>
      </c>
      <c r="O161" s="5" t="s">
        <v>1702</v>
      </c>
      <c r="P161" s="5" t="s">
        <v>1279</v>
      </c>
      <c r="Q161" s="5" t="s">
        <v>1279</v>
      </c>
      <c r="R161" s="5" t="s">
        <v>1279</v>
      </c>
      <c r="S161" s="5" t="s">
        <v>1279</v>
      </c>
      <c r="T161" s="27">
        <v>1.0</v>
      </c>
      <c r="U161" s="27">
        <v>1.0</v>
      </c>
      <c r="W161" s="76" t="s">
        <v>1703</v>
      </c>
      <c r="X161" s="72"/>
      <c r="Y161" s="72"/>
      <c r="Z161" s="72"/>
      <c r="AA161" s="72"/>
      <c r="AB161" s="72"/>
      <c r="AC161" s="72"/>
      <c r="AD161" s="72"/>
      <c r="AE161" s="5"/>
      <c r="AF161" s="5"/>
      <c r="AG161" s="5"/>
      <c r="AH161" s="5"/>
      <c r="AI161" s="5"/>
      <c r="AJ161" s="5"/>
      <c r="AK161" s="5"/>
      <c r="AL161" s="5"/>
      <c r="AM161" s="5"/>
      <c r="AN161" s="5"/>
      <c r="AO161" s="5"/>
      <c r="AP161" s="5"/>
      <c r="AQ161" s="5"/>
      <c r="AR161" s="5"/>
      <c r="AS161" s="5"/>
      <c r="AT161" s="5"/>
      <c r="AU161" s="5"/>
      <c r="AV161" s="5"/>
      <c r="AW161" s="5"/>
      <c r="AX161" s="5"/>
      <c r="AY161" s="16"/>
    </row>
    <row r="162">
      <c r="A162" s="5" t="s">
        <v>1705</v>
      </c>
      <c r="B162" s="5" t="s">
        <v>1706</v>
      </c>
      <c r="C162" s="5" t="s">
        <v>1144</v>
      </c>
      <c r="D162" s="71" t="str">
        <f>HYPERLINK("https://www.norwichbulletin.com/news/20190702/residents-protest-in-norwich-against-detention-of-migrant-children-families-at-border","Norwich, CT")</f>
        <v>Norwich, CT</v>
      </c>
      <c r="E162" s="70">
        <v>43648.0</v>
      </c>
      <c r="F162" s="5" t="s">
        <v>1708</v>
      </c>
      <c r="G162" s="27">
        <v>36.0</v>
      </c>
      <c r="H162" s="27">
        <v>36.0</v>
      </c>
      <c r="J162" s="27">
        <v>36.0</v>
      </c>
      <c r="K162" s="5"/>
      <c r="L162" s="5" t="s">
        <v>1417</v>
      </c>
      <c r="M162" s="5" t="s">
        <v>1709</v>
      </c>
      <c r="N162" s="27">
        <v>1.0</v>
      </c>
      <c r="O162" s="5" t="s">
        <v>61</v>
      </c>
      <c r="P162" s="5" t="s">
        <v>1279</v>
      </c>
      <c r="Q162" s="5" t="s">
        <v>1279</v>
      </c>
      <c r="R162" s="5" t="s">
        <v>1279</v>
      </c>
      <c r="S162" s="5" t="s">
        <v>1279</v>
      </c>
      <c r="T162" s="27">
        <v>1.0</v>
      </c>
      <c r="U162" s="27">
        <v>1.0</v>
      </c>
      <c r="W162" s="76" t="s">
        <v>1710</v>
      </c>
      <c r="X162" s="72"/>
      <c r="Y162" s="72"/>
      <c r="Z162" s="72"/>
      <c r="AA162" s="72"/>
      <c r="AB162" s="72"/>
      <c r="AC162" s="5"/>
      <c r="AD162" s="5"/>
      <c r="AE162" s="5"/>
      <c r="AF162" s="5"/>
      <c r="AG162" s="5"/>
      <c r="AH162" s="5"/>
      <c r="AI162" s="5"/>
      <c r="AJ162" s="5"/>
      <c r="AK162" s="5"/>
      <c r="AL162" s="5"/>
      <c r="AM162" s="5"/>
      <c r="AN162" s="5"/>
      <c r="AO162" s="5"/>
      <c r="AP162" s="5"/>
      <c r="AQ162" s="5"/>
      <c r="AR162" s="5"/>
      <c r="AS162" s="5"/>
      <c r="AT162" s="5"/>
      <c r="AU162" s="5"/>
      <c r="AV162" s="5"/>
      <c r="AW162" s="5"/>
      <c r="AX162" s="5"/>
      <c r="AY162" s="16"/>
    </row>
    <row r="163">
      <c r="A163" s="5" t="s">
        <v>754</v>
      </c>
      <c r="B163" s="5" t="s">
        <v>1711</v>
      </c>
      <c r="C163" s="5" t="s">
        <v>164</v>
      </c>
      <c r="D163" s="71" t="str">
        <f>HYPERLINK("https://mainebeacon.com/ahead-of-more-trump-cuts-for-wealthy-mainers-rally-for-tax-fairness/","Portland, ME")</f>
        <v>Portland, ME</v>
      </c>
      <c r="E163" s="70">
        <v>43648.0</v>
      </c>
      <c r="F163" s="5" t="s">
        <v>1715</v>
      </c>
      <c r="G163" s="27">
        <v>24.0</v>
      </c>
      <c r="H163" s="27">
        <v>24.0</v>
      </c>
      <c r="J163" s="27">
        <v>24.0</v>
      </c>
      <c r="K163" s="5"/>
      <c r="L163" s="5" t="s">
        <v>1716</v>
      </c>
      <c r="M163" s="5" t="s">
        <v>1717</v>
      </c>
      <c r="N163" s="27">
        <v>0.0</v>
      </c>
      <c r="O163" s="5" t="s">
        <v>61</v>
      </c>
      <c r="P163" s="5" t="s">
        <v>1279</v>
      </c>
      <c r="Q163" s="5" t="s">
        <v>1279</v>
      </c>
      <c r="R163" s="5" t="s">
        <v>1279</v>
      </c>
      <c r="S163" s="5" t="s">
        <v>1279</v>
      </c>
      <c r="T163" s="27">
        <v>1.0</v>
      </c>
      <c r="U163" s="27">
        <v>1.0</v>
      </c>
      <c r="W163" s="76" t="s">
        <v>1718</v>
      </c>
      <c r="X163" s="72"/>
      <c r="Y163" s="72"/>
      <c r="Z163" s="72"/>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c r="AY163" s="16"/>
    </row>
    <row r="164">
      <c r="A164" s="5" t="s">
        <v>983</v>
      </c>
      <c r="B164" s="5" t="s">
        <v>1721</v>
      </c>
      <c r="C164" s="5" t="s">
        <v>229</v>
      </c>
      <c r="D164" s="71" t="str">
        <f>HYPERLINK("https://www.heraldonline.com/news/local/article232196052.html","Rock Hill, SC")</f>
        <v>Rock Hill, SC</v>
      </c>
      <c r="E164" s="70">
        <v>43648.0</v>
      </c>
      <c r="F164" s="5" t="s">
        <v>1724</v>
      </c>
      <c r="G164" s="27">
        <v>30.0</v>
      </c>
      <c r="H164" s="27">
        <v>30.0</v>
      </c>
      <c r="J164" s="27">
        <v>30.0</v>
      </c>
      <c r="K164" s="5"/>
      <c r="L164" s="5" t="s">
        <v>1417</v>
      </c>
      <c r="M164" s="5" t="s">
        <v>1725</v>
      </c>
      <c r="N164" s="27">
        <v>1.0</v>
      </c>
      <c r="O164" s="5" t="s">
        <v>61</v>
      </c>
      <c r="P164" s="5" t="s">
        <v>1279</v>
      </c>
      <c r="Q164" s="5" t="s">
        <v>1279</v>
      </c>
      <c r="R164" s="5" t="s">
        <v>1279</v>
      </c>
      <c r="S164" s="5" t="s">
        <v>1279</v>
      </c>
      <c r="T164" s="27">
        <v>1.0</v>
      </c>
      <c r="U164" s="27">
        <v>1.0</v>
      </c>
      <c r="W164" s="76" t="s">
        <v>1726</v>
      </c>
      <c r="X164" s="72"/>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c r="AY164" s="16"/>
    </row>
    <row r="165">
      <c r="A165" s="5" t="s">
        <v>1510</v>
      </c>
      <c r="B165" s="5" t="s">
        <v>1409</v>
      </c>
      <c r="C165" s="5" t="s">
        <v>184</v>
      </c>
      <c r="D165" s="71" t="str">
        <f>HYPERLINK("https://www.patriotledger.com/news/20190702/compressor-foes-stage-boston-protest-vow-court-battle","Boston, MA")</f>
        <v>Boston, MA</v>
      </c>
      <c r="E165" s="70">
        <v>43648.0</v>
      </c>
      <c r="F165" s="5" t="s">
        <v>1578</v>
      </c>
      <c r="G165" s="27">
        <v>50.0</v>
      </c>
      <c r="H165" s="27">
        <v>50.0</v>
      </c>
      <c r="J165" s="27">
        <v>50.0</v>
      </c>
      <c r="K165" s="5"/>
      <c r="L165" s="5" t="s">
        <v>1731</v>
      </c>
      <c r="M165" s="5" t="s">
        <v>1732</v>
      </c>
      <c r="N165" s="27">
        <v>0.0</v>
      </c>
      <c r="O165" s="5" t="s">
        <v>61</v>
      </c>
      <c r="P165" s="5" t="s">
        <v>1279</v>
      </c>
      <c r="Q165" s="5" t="s">
        <v>1279</v>
      </c>
      <c r="R165" s="5" t="s">
        <v>1279</v>
      </c>
      <c r="S165" s="5" t="s">
        <v>1279</v>
      </c>
      <c r="T165" s="27">
        <v>1.0</v>
      </c>
      <c r="U165" s="27">
        <v>1.0</v>
      </c>
      <c r="W165" s="31" t="s">
        <v>1734</v>
      </c>
      <c r="X165" s="72"/>
      <c r="Y165" s="72"/>
      <c r="Z165" s="72"/>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c r="AY165" s="16"/>
    </row>
    <row r="166">
      <c r="A166" s="5" t="s">
        <v>1735</v>
      </c>
      <c r="B166" s="77" t="s">
        <v>1736</v>
      </c>
      <c r="C166" s="5" t="s">
        <v>184</v>
      </c>
      <c r="D166" s="71" t="str">
        <f>HYPERLINK("https://www.masslive.com/news/2019/07/playdate-protesters-gather-at-congressman-jim-mcgoverns-office-in-northampton.html","Northhampton, MA")</f>
        <v>Northhampton, MA</v>
      </c>
      <c r="E166" s="70">
        <v>43648.0</v>
      </c>
      <c r="F166" s="5" t="s">
        <v>1738</v>
      </c>
      <c r="G166" s="27">
        <v>36.0</v>
      </c>
      <c r="H166" s="27">
        <v>36.0</v>
      </c>
      <c r="J166" s="27">
        <v>36.0</v>
      </c>
      <c r="K166" s="5"/>
      <c r="L166" s="5" t="s">
        <v>1740</v>
      </c>
      <c r="M166" s="5" t="s">
        <v>1741</v>
      </c>
      <c r="N166" s="27">
        <v>1.0</v>
      </c>
      <c r="O166" s="5" t="s">
        <v>61</v>
      </c>
      <c r="P166" s="5" t="s">
        <v>1279</v>
      </c>
      <c r="Q166" s="5" t="s">
        <v>1279</v>
      </c>
      <c r="R166" s="5" t="s">
        <v>1279</v>
      </c>
      <c r="S166" s="5" t="s">
        <v>1279</v>
      </c>
      <c r="T166" s="27">
        <v>1.0</v>
      </c>
      <c r="U166" s="27">
        <v>1.0</v>
      </c>
      <c r="W166" s="76" t="s">
        <v>1744</v>
      </c>
      <c r="X166" s="72"/>
      <c r="Y166" s="72"/>
      <c r="Z166" s="72"/>
      <c r="AA166" s="72"/>
      <c r="AB166" s="72"/>
      <c r="AC166" s="5"/>
      <c r="AD166" s="5"/>
      <c r="AE166" s="5"/>
      <c r="AF166" s="5"/>
      <c r="AG166" s="5"/>
      <c r="AH166" s="5"/>
      <c r="AI166" s="5"/>
      <c r="AJ166" s="5"/>
      <c r="AK166" s="5"/>
      <c r="AL166" s="5"/>
      <c r="AM166" s="5"/>
      <c r="AN166" s="5"/>
      <c r="AO166" s="5"/>
      <c r="AP166" s="5"/>
      <c r="AQ166" s="5"/>
      <c r="AR166" s="5"/>
      <c r="AS166" s="5"/>
      <c r="AT166" s="5"/>
      <c r="AU166" s="5"/>
      <c r="AV166" s="5"/>
      <c r="AW166" s="5"/>
      <c r="AX166" s="5"/>
      <c r="AY166" s="16"/>
    </row>
    <row r="167">
      <c r="A167" s="5" t="s">
        <v>1441</v>
      </c>
      <c r="B167" s="77" t="s">
        <v>1745</v>
      </c>
      <c r="C167" s="5" t="s">
        <v>146</v>
      </c>
      <c r="D167" s="71" t="str">
        <f>HYPERLINK("https://q13fox.com/2019/07/02/seattle-closethecamps-protest-denounces-cruelty-used-to-deter-immigration/","Seattle, WA")</f>
        <v>Seattle, WA</v>
      </c>
      <c r="E167" s="70">
        <v>43648.0</v>
      </c>
      <c r="F167" s="5"/>
      <c r="G167" s="5"/>
      <c r="H167" s="5"/>
      <c r="J167" s="5"/>
      <c r="K167" s="5"/>
      <c r="L167" s="5" t="s">
        <v>1417</v>
      </c>
      <c r="M167" s="99" t="s">
        <v>1747</v>
      </c>
      <c r="N167" s="27">
        <v>1.0</v>
      </c>
      <c r="O167" s="5" t="s">
        <v>61</v>
      </c>
      <c r="P167" s="5" t="s">
        <v>1279</v>
      </c>
      <c r="Q167" s="5" t="s">
        <v>1279</v>
      </c>
      <c r="R167" s="5" t="s">
        <v>1279</v>
      </c>
      <c r="S167" s="5" t="s">
        <v>1279</v>
      </c>
      <c r="T167" s="27">
        <v>1.0</v>
      </c>
      <c r="U167" s="27">
        <v>1.0</v>
      </c>
      <c r="W167" s="31" t="s">
        <v>1750</v>
      </c>
      <c r="X167" s="72"/>
      <c r="Y167" s="72"/>
      <c r="Z167" s="72"/>
      <c r="AA167" s="72"/>
      <c r="AB167" s="5"/>
      <c r="AC167" s="5"/>
      <c r="AD167" s="5"/>
      <c r="AE167" s="5"/>
      <c r="AF167" s="5"/>
      <c r="AG167" s="5"/>
      <c r="AH167" s="5"/>
      <c r="AI167" s="5"/>
      <c r="AJ167" s="5"/>
      <c r="AK167" s="5"/>
      <c r="AL167" s="5"/>
      <c r="AM167" s="5"/>
      <c r="AN167" s="5"/>
      <c r="AO167" s="5"/>
      <c r="AP167" s="5"/>
      <c r="AQ167" s="5"/>
      <c r="AR167" s="5"/>
      <c r="AS167" s="5"/>
      <c r="AT167" s="5"/>
      <c r="AU167" s="5"/>
      <c r="AV167" s="5"/>
      <c r="AW167" s="5"/>
      <c r="AX167" s="5"/>
      <c r="AY167" s="16"/>
    </row>
    <row r="168">
      <c r="A168" s="5" t="s">
        <v>223</v>
      </c>
      <c r="B168" s="5" t="s">
        <v>1753</v>
      </c>
      <c r="C168" s="5" t="s">
        <v>146</v>
      </c>
      <c r="D168" s="71" t="str">
        <f>HYPERLINK("https://www.kitsapsun.com/story/news/2019/07/02/protesters-demand-closure-migrant-detention-facilities/1634633001/","Bremerton, WA")</f>
        <v>Bremerton, WA</v>
      </c>
      <c r="E168" s="70">
        <v>43648.0</v>
      </c>
      <c r="F168" s="5" t="s">
        <v>1755</v>
      </c>
      <c r="G168" s="27">
        <v>80.0</v>
      </c>
      <c r="H168" s="27">
        <v>80.0</v>
      </c>
      <c r="J168" s="27">
        <v>80.0</v>
      </c>
      <c r="K168" s="5"/>
      <c r="L168" s="5" t="s">
        <v>1530</v>
      </c>
      <c r="M168" s="5" t="s">
        <v>1756</v>
      </c>
      <c r="N168" s="27">
        <v>1.0</v>
      </c>
      <c r="O168" s="5" t="s">
        <v>61</v>
      </c>
      <c r="P168" s="5" t="s">
        <v>1279</v>
      </c>
      <c r="Q168" s="5" t="s">
        <v>1279</v>
      </c>
      <c r="R168" s="5" t="s">
        <v>1279</v>
      </c>
      <c r="S168" s="5" t="s">
        <v>1279</v>
      </c>
      <c r="T168" s="27">
        <v>1.0</v>
      </c>
      <c r="U168" s="27">
        <v>1.0</v>
      </c>
      <c r="W168" s="76" t="s">
        <v>1758</v>
      </c>
      <c r="X168" s="72"/>
      <c r="Y168" s="72"/>
      <c r="Z168" s="72"/>
      <c r="AA168" s="72"/>
      <c r="AB168" s="5"/>
      <c r="AC168" s="5"/>
      <c r="AD168" s="5"/>
      <c r="AE168" s="5"/>
      <c r="AF168" s="5"/>
      <c r="AG168" s="5"/>
      <c r="AH168" s="5"/>
      <c r="AI168" s="5"/>
      <c r="AJ168" s="5"/>
      <c r="AK168" s="5"/>
      <c r="AL168" s="5"/>
      <c r="AM168" s="5"/>
      <c r="AN168" s="5"/>
      <c r="AO168" s="5"/>
      <c r="AP168" s="5"/>
      <c r="AQ168" s="5"/>
      <c r="AR168" s="5"/>
      <c r="AS168" s="5"/>
      <c r="AT168" s="5"/>
      <c r="AU168" s="5"/>
      <c r="AV168" s="5"/>
      <c r="AW168" s="5"/>
      <c r="AX168" s="5"/>
      <c r="AY168" s="16"/>
    </row>
    <row r="169">
      <c r="A169" s="5" t="s">
        <v>940</v>
      </c>
      <c r="B169" s="5" t="s">
        <v>1760</v>
      </c>
      <c r="C169" s="5" t="s">
        <v>46</v>
      </c>
      <c r="D169" s="71" t="str">
        <f>HYPERLINK("https://www.newsleader.com/story/news/2019/07/02/staunton-residents-protest-migrant-detention-facilities/1633165001/","Staunton, VA")</f>
        <v>Staunton, VA</v>
      </c>
      <c r="E169" s="70">
        <v>43648.0</v>
      </c>
      <c r="F169" s="5" t="s">
        <v>1763</v>
      </c>
      <c r="G169" s="27">
        <v>25.0</v>
      </c>
      <c r="H169" s="27">
        <v>25.0</v>
      </c>
      <c r="J169" s="27">
        <v>25.0</v>
      </c>
      <c r="K169" s="5"/>
      <c r="L169" s="5" t="s">
        <v>1417</v>
      </c>
      <c r="M169" s="96" t="s">
        <v>1764</v>
      </c>
      <c r="N169" s="27">
        <v>1.0</v>
      </c>
      <c r="O169" s="5" t="s">
        <v>61</v>
      </c>
      <c r="P169" s="5" t="s">
        <v>1279</v>
      </c>
      <c r="Q169" s="5" t="s">
        <v>1279</v>
      </c>
      <c r="R169" s="5" t="s">
        <v>1279</v>
      </c>
      <c r="S169" s="5" t="s">
        <v>1279</v>
      </c>
      <c r="T169" s="27">
        <v>1.0</v>
      </c>
      <c r="U169" s="27">
        <v>1.0</v>
      </c>
      <c r="W169" s="76" t="s">
        <v>943</v>
      </c>
      <c r="X169" s="72"/>
      <c r="Y169" s="72"/>
      <c r="Z169" s="72"/>
      <c r="AA169" s="72"/>
      <c r="AB169" s="5"/>
      <c r="AC169" s="5"/>
      <c r="AD169" s="5"/>
      <c r="AE169" s="5"/>
      <c r="AF169" s="5"/>
      <c r="AG169" s="5"/>
      <c r="AH169" s="5"/>
      <c r="AI169" s="5"/>
      <c r="AJ169" s="5"/>
      <c r="AK169" s="5"/>
      <c r="AL169" s="5"/>
      <c r="AM169" s="5"/>
      <c r="AN169" s="5"/>
      <c r="AO169" s="5"/>
      <c r="AP169" s="5"/>
      <c r="AQ169" s="5"/>
      <c r="AR169" s="5"/>
      <c r="AS169" s="5"/>
      <c r="AT169" s="5"/>
      <c r="AU169" s="5"/>
      <c r="AV169" s="5"/>
      <c r="AW169" s="5"/>
      <c r="AX169" s="5"/>
      <c r="AY169" s="16"/>
    </row>
    <row r="170">
      <c r="A170" s="5" t="s">
        <v>1765</v>
      </c>
      <c r="B170" s="5" t="s">
        <v>1766</v>
      </c>
      <c r="C170" s="5" t="s">
        <v>66</v>
      </c>
      <c r="D170" s="71" t="str">
        <f>HYPERLINK("https://www.koaa.com/news/covering-colorado/group-holds-rally-in-pueblo-to-protest-treatment-of-migrants-at-border","Pueblo, CO ")</f>
        <v>Pueblo, CO </v>
      </c>
      <c r="E170" s="70">
        <v>43648.0</v>
      </c>
      <c r="F170" s="5"/>
      <c r="G170" s="5"/>
      <c r="H170" s="5"/>
      <c r="J170" s="5"/>
      <c r="K170" s="5"/>
      <c r="L170" s="5" t="s">
        <v>1417</v>
      </c>
      <c r="M170" s="81" t="s">
        <v>1768</v>
      </c>
      <c r="N170" s="27">
        <v>1.0</v>
      </c>
      <c r="O170" s="5" t="s">
        <v>61</v>
      </c>
      <c r="P170" s="5" t="s">
        <v>1279</v>
      </c>
      <c r="Q170" s="5" t="s">
        <v>1279</v>
      </c>
      <c r="R170" s="5" t="s">
        <v>1279</v>
      </c>
      <c r="S170" s="5" t="s">
        <v>1279</v>
      </c>
      <c r="T170" s="27">
        <v>1.0</v>
      </c>
      <c r="U170" s="27">
        <v>1.0</v>
      </c>
      <c r="W170" s="76" t="s">
        <v>1772</v>
      </c>
      <c r="X170" s="72"/>
      <c r="Y170" s="72"/>
      <c r="Z170" s="72"/>
      <c r="AA170" s="72"/>
      <c r="AB170" s="5"/>
      <c r="AC170" s="5"/>
      <c r="AD170" s="5"/>
      <c r="AE170" s="5"/>
      <c r="AF170" s="5"/>
      <c r="AG170" s="5"/>
      <c r="AH170" s="5"/>
      <c r="AI170" s="5"/>
      <c r="AJ170" s="5"/>
      <c r="AK170" s="5"/>
      <c r="AL170" s="5"/>
      <c r="AM170" s="5"/>
      <c r="AN170" s="5"/>
      <c r="AO170" s="5"/>
      <c r="AP170" s="5"/>
      <c r="AQ170" s="5"/>
      <c r="AR170" s="5"/>
      <c r="AS170" s="5"/>
      <c r="AT170" s="5"/>
      <c r="AU170" s="5"/>
      <c r="AV170" s="5"/>
      <c r="AW170" s="5"/>
      <c r="AX170" s="5"/>
      <c r="AY170" s="16"/>
    </row>
    <row r="171">
      <c r="A171" s="77" t="s">
        <v>335</v>
      </c>
      <c r="B171" s="5" t="s">
        <v>1574</v>
      </c>
      <c r="C171" s="5" t="s">
        <v>337</v>
      </c>
      <c r="D171" s="71" t="str">
        <f>HYPERLINK("https://www.krqe.com/news/albuquerque-metro/demonstrators-protest-conditions-at-immigrant-detention-centers/","Albuquerque, NM")</f>
        <v>Albuquerque, NM</v>
      </c>
      <c r="E171" s="70">
        <v>43648.0</v>
      </c>
      <c r="F171" s="5"/>
      <c r="G171" s="5"/>
      <c r="H171" s="5"/>
      <c r="J171" s="5"/>
      <c r="K171" s="5"/>
      <c r="L171" s="5" t="s">
        <v>1417</v>
      </c>
      <c r="M171" s="81" t="s">
        <v>1773</v>
      </c>
      <c r="N171" s="27">
        <v>1.0</v>
      </c>
      <c r="O171" s="5" t="s">
        <v>61</v>
      </c>
      <c r="P171" s="5" t="s">
        <v>1279</v>
      </c>
      <c r="Q171" s="5" t="s">
        <v>1279</v>
      </c>
      <c r="R171" s="5" t="s">
        <v>1279</v>
      </c>
      <c r="S171" s="5" t="s">
        <v>1279</v>
      </c>
      <c r="T171" s="27">
        <v>1.0</v>
      </c>
      <c r="U171" s="27">
        <v>1.0</v>
      </c>
      <c r="W171" s="76" t="s">
        <v>1776</v>
      </c>
      <c r="X171" s="72"/>
      <c r="Y171" s="72"/>
      <c r="Z171" s="72"/>
      <c r="AA171" s="72"/>
      <c r="AB171" s="5"/>
      <c r="AC171" s="5"/>
      <c r="AD171" s="5"/>
      <c r="AE171" s="5"/>
      <c r="AF171" s="5"/>
      <c r="AG171" s="5"/>
      <c r="AH171" s="5"/>
      <c r="AI171" s="5"/>
      <c r="AJ171" s="5"/>
      <c r="AK171" s="5"/>
      <c r="AL171" s="5"/>
      <c r="AM171" s="5"/>
      <c r="AN171" s="5"/>
      <c r="AO171" s="5"/>
      <c r="AP171" s="5"/>
      <c r="AQ171" s="5"/>
      <c r="AR171" s="5"/>
      <c r="AS171" s="5"/>
      <c r="AT171" s="5"/>
      <c r="AU171" s="5"/>
      <c r="AV171" s="5"/>
      <c r="AW171" s="5"/>
      <c r="AX171" s="5"/>
      <c r="AY171" s="16"/>
    </row>
    <row r="172">
      <c r="A172" s="5" t="s">
        <v>986</v>
      </c>
      <c r="B172" s="5" t="s">
        <v>1574</v>
      </c>
      <c r="C172" s="5" t="s">
        <v>33</v>
      </c>
      <c r="D172" s="71" t="str">
        <f>HYPERLINK("https://www.centexproud.com/news/close-the-camps-rally-held-in-waco/","Waco, TX")</f>
        <v>Waco, TX</v>
      </c>
      <c r="E172" s="70">
        <v>43648.0</v>
      </c>
      <c r="F172" s="5"/>
      <c r="G172" s="5"/>
      <c r="H172" s="5"/>
      <c r="J172" s="5"/>
      <c r="K172" s="5"/>
      <c r="L172" s="81" t="s">
        <v>1781</v>
      </c>
      <c r="M172" s="5" t="s">
        <v>1782</v>
      </c>
      <c r="N172" s="27">
        <v>1.0</v>
      </c>
      <c r="O172" s="5" t="s">
        <v>61</v>
      </c>
      <c r="P172" s="5" t="s">
        <v>1279</v>
      </c>
      <c r="Q172" s="5" t="s">
        <v>1279</v>
      </c>
      <c r="R172" s="5" t="s">
        <v>1279</v>
      </c>
      <c r="S172" s="5" t="s">
        <v>1279</v>
      </c>
      <c r="T172" s="27">
        <v>1.0</v>
      </c>
      <c r="U172" s="27">
        <v>1.0</v>
      </c>
      <c r="W172" s="76" t="s">
        <v>1783</v>
      </c>
      <c r="X172" s="72"/>
      <c r="Y172" s="72"/>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c r="AY172" s="16"/>
    </row>
    <row r="173">
      <c r="A173" s="5" t="s">
        <v>1784</v>
      </c>
      <c r="B173" s="5" t="s">
        <v>1785</v>
      </c>
      <c r="C173" s="5" t="s">
        <v>207</v>
      </c>
      <c r="D173" s="71" t="str">
        <f>HYPERLINK("https://www.fox4now.com/news/state/protesters-across-the-country-gather-to-protest-migrant-camps","Naples, FL")</f>
        <v>Naples, FL</v>
      </c>
      <c r="E173" s="70">
        <v>43648.0</v>
      </c>
      <c r="F173" s="5"/>
      <c r="G173" s="5"/>
      <c r="H173" s="5"/>
      <c r="J173" s="5"/>
      <c r="K173" s="5"/>
      <c r="L173" s="5" t="s">
        <v>1417</v>
      </c>
      <c r="M173" s="81" t="s">
        <v>1787</v>
      </c>
      <c r="N173" s="27">
        <v>1.0</v>
      </c>
      <c r="O173" s="5" t="s">
        <v>61</v>
      </c>
      <c r="P173" s="5" t="s">
        <v>1279</v>
      </c>
      <c r="Q173" s="5" t="s">
        <v>1279</v>
      </c>
      <c r="R173" s="5" t="s">
        <v>1279</v>
      </c>
      <c r="S173" s="5" t="s">
        <v>1279</v>
      </c>
      <c r="T173" s="27">
        <v>1.0</v>
      </c>
      <c r="U173" s="27">
        <v>1.0</v>
      </c>
      <c r="W173" s="76" t="s">
        <v>1792</v>
      </c>
      <c r="X173" s="72"/>
      <c r="Y173" s="72"/>
      <c r="Z173" s="72"/>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c r="AY173" s="16"/>
    </row>
    <row r="174">
      <c r="A174" s="5" t="s">
        <v>802</v>
      </c>
      <c r="B174" s="5" t="s">
        <v>1793</v>
      </c>
      <c r="C174" s="5" t="s">
        <v>321</v>
      </c>
      <c r="D174" s="71" t="str">
        <f>HYPERLINK("https://www.kimt.com/content/news/Close-the-Camps-protest-in-Rochester-urges-change-at-southern-border-512144282.html","Rochester, MN")</f>
        <v>Rochester, MN</v>
      </c>
      <c r="E174" s="70">
        <v>43648.0</v>
      </c>
      <c r="F174" s="5" t="s">
        <v>1794</v>
      </c>
      <c r="G174" s="27">
        <v>140.0</v>
      </c>
      <c r="H174" s="27">
        <v>140.0</v>
      </c>
      <c r="J174" s="27">
        <v>140.0</v>
      </c>
      <c r="K174" s="5"/>
      <c r="L174" s="5" t="s">
        <v>1417</v>
      </c>
      <c r="M174" s="100" t="s">
        <v>1795</v>
      </c>
      <c r="N174" s="27">
        <v>1.0</v>
      </c>
      <c r="O174" s="5" t="s">
        <v>61</v>
      </c>
      <c r="P174" s="5" t="s">
        <v>1279</v>
      </c>
      <c r="Q174" s="5" t="s">
        <v>1279</v>
      </c>
      <c r="R174" s="5" t="s">
        <v>1279</v>
      </c>
      <c r="S174" s="5" t="s">
        <v>1279</v>
      </c>
      <c r="T174" s="27">
        <v>1.0</v>
      </c>
      <c r="U174" s="27">
        <v>1.0</v>
      </c>
      <c r="W174" s="76" t="s">
        <v>1797</v>
      </c>
      <c r="X174" s="72"/>
      <c r="Y174" s="72"/>
      <c r="Z174" s="72"/>
      <c r="AA174" s="72"/>
      <c r="AB174" s="72"/>
      <c r="AC174" s="5"/>
      <c r="AD174" s="5"/>
      <c r="AE174" s="5"/>
      <c r="AF174" s="5"/>
      <c r="AG174" s="5"/>
      <c r="AH174" s="5"/>
      <c r="AI174" s="5"/>
      <c r="AJ174" s="5"/>
      <c r="AK174" s="5"/>
      <c r="AL174" s="5"/>
      <c r="AM174" s="5"/>
      <c r="AN174" s="5"/>
      <c r="AO174" s="5"/>
      <c r="AP174" s="5"/>
      <c r="AQ174" s="5"/>
      <c r="AR174" s="5"/>
      <c r="AS174" s="5"/>
      <c r="AT174" s="5"/>
      <c r="AU174" s="5"/>
      <c r="AV174" s="5"/>
      <c r="AW174" s="5"/>
      <c r="AX174" s="5"/>
      <c r="AY174" s="16"/>
    </row>
    <row r="175">
      <c r="A175" s="5" t="s">
        <v>737</v>
      </c>
      <c r="B175" s="5" t="s">
        <v>1799</v>
      </c>
      <c r="C175" s="5" t="s">
        <v>60</v>
      </c>
      <c r="D175" s="71" t="str">
        <f>HYPERLINK("https://www.mynbc5.com/article/hundreds-of-activists-in-champlain-valley-protest-migrant-detention-centers/28268251","Plattsburgh, NY")</f>
        <v>Plattsburgh, NY</v>
      </c>
      <c r="E175" s="70">
        <v>43648.0</v>
      </c>
      <c r="F175" s="5" t="s">
        <v>1800</v>
      </c>
      <c r="G175" s="27">
        <v>36.0</v>
      </c>
      <c r="H175" s="27">
        <v>36.0</v>
      </c>
      <c r="J175" s="27">
        <v>36.0</v>
      </c>
      <c r="K175" s="5"/>
      <c r="L175" s="5" t="s">
        <v>1417</v>
      </c>
      <c r="M175" s="5" t="s">
        <v>1801</v>
      </c>
      <c r="N175" s="27">
        <v>1.0</v>
      </c>
      <c r="O175" s="5" t="s">
        <v>61</v>
      </c>
      <c r="P175" s="5" t="s">
        <v>1279</v>
      </c>
      <c r="Q175" s="5" t="s">
        <v>1279</v>
      </c>
      <c r="R175" s="5" t="s">
        <v>1279</v>
      </c>
      <c r="S175" s="5" t="s">
        <v>1279</v>
      </c>
      <c r="T175" s="27">
        <v>1.0</v>
      </c>
      <c r="U175" s="27">
        <v>1.0</v>
      </c>
      <c r="W175" s="76" t="s">
        <v>1803</v>
      </c>
      <c r="X175" s="72"/>
      <c r="Y175" s="72"/>
      <c r="Z175" s="72"/>
      <c r="AA175" s="72"/>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16"/>
    </row>
    <row r="176">
      <c r="A176" s="5" t="s">
        <v>513</v>
      </c>
      <c r="B176" s="5" t="s">
        <v>1805</v>
      </c>
      <c r="C176" s="5" t="s">
        <v>60</v>
      </c>
      <c r="D176" s="71" t="str">
        <f>HYPERLINK("https://www.dailyfreeman.com/migrant-detention-facilities-protest-in-kingston/youtube_c8a0ae00-381d-5c4b-aab8-7406e5e2f586.html","Kingston, NY")</f>
        <v>Kingston, NY</v>
      </c>
      <c r="E176" s="70">
        <v>43648.0</v>
      </c>
      <c r="F176" s="5" t="s">
        <v>1699</v>
      </c>
      <c r="G176" s="27">
        <v>100.0</v>
      </c>
      <c r="H176" s="27">
        <v>100.0</v>
      </c>
      <c r="J176" s="27">
        <v>100.0</v>
      </c>
      <c r="K176" s="5"/>
      <c r="L176" s="5" t="s">
        <v>1540</v>
      </c>
      <c r="M176" s="5" t="s">
        <v>1807</v>
      </c>
      <c r="N176" s="27">
        <v>1.0</v>
      </c>
      <c r="O176" s="5" t="s">
        <v>61</v>
      </c>
      <c r="P176" s="5" t="s">
        <v>1279</v>
      </c>
      <c r="Q176" s="5" t="s">
        <v>1279</v>
      </c>
      <c r="R176" s="5" t="s">
        <v>1279</v>
      </c>
      <c r="S176" s="5" t="s">
        <v>1279</v>
      </c>
      <c r="T176" s="27">
        <v>1.0</v>
      </c>
      <c r="U176" s="27">
        <v>1.0</v>
      </c>
      <c r="W176" s="76" t="s">
        <v>1808</v>
      </c>
      <c r="X176" s="72"/>
      <c r="Y176" s="72"/>
      <c r="Z176" s="72"/>
      <c r="AA176" s="72"/>
      <c r="AB176" s="72"/>
      <c r="AC176" s="5"/>
      <c r="AD176" s="5"/>
      <c r="AE176" s="5"/>
      <c r="AF176" s="5"/>
      <c r="AG176" s="5"/>
      <c r="AH176" s="5"/>
      <c r="AI176" s="5"/>
      <c r="AJ176" s="5"/>
      <c r="AK176" s="5"/>
      <c r="AL176" s="5"/>
      <c r="AM176" s="5"/>
      <c r="AN176" s="5"/>
      <c r="AO176" s="5"/>
      <c r="AP176" s="5"/>
      <c r="AQ176" s="5"/>
      <c r="AR176" s="5"/>
      <c r="AS176" s="5"/>
      <c r="AT176" s="5"/>
      <c r="AU176" s="5"/>
      <c r="AV176" s="5"/>
      <c r="AW176" s="5"/>
      <c r="AX176" s="5"/>
      <c r="AY176" s="16"/>
    </row>
    <row r="177">
      <c r="A177" s="5" t="s">
        <v>1810</v>
      </c>
      <c r="B177" s="5" t="s">
        <v>1811</v>
      </c>
      <c r="C177" s="5" t="s">
        <v>40</v>
      </c>
      <c r="D177" s="71" t="str">
        <f>HYPERLINK("https://www.centredaily.com/news/local/article231944628.html","State College, PA")</f>
        <v>State College, PA</v>
      </c>
      <c r="E177" s="70">
        <v>43648.0</v>
      </c>
      <c r="F177" s="5"/>
      <c r="G177" s="5"/>
      <c r="H177" s="5"/>
      <c r="J177" s="5"/>
      <c r="K177" s="5"/>
      <c r="L177" s="5" t="s">
        <v>1817</v>
      </c>
      <c r="M177" s="5" t="s">
        <v>1818</v>
      </c>
      <c r="N177" s="27">
        <v>1.0</v>
      </c>
      <c r="O177" s="5" t="s">
        <v>61</v>
      </c>
      <c r="P177" s="5" t="s">
        <v>1279</v>
      </c>
      <c r="Q177" s="5" t="s">
        <v>1279</v>
      </c>
      <c r="R177" s="5" t="s">
        <v>1279</v>
      </c>
      <c r="S177" s="5" t="s">
        <v>1279</v>
      </c>
      <c r="T177" s="27">
        <v>1.0</v>
      </c>
      <c r="U177" s="27">
        <v>1.0</v>
      </c>
      <c r="W177" s="76" t="s">
        <v>1819</v>
      </c>
      <c r="X177" s="72"/>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c r="AY177" s="16"/>
    </row>
    <row r="178">
      <c r="A178" s="5" t="s">
        <v>1820</v>
      </c>
      <c r="B178" s="5" t="s">
        <v>1821</v>
      </c>
      <c r="C178" s="5" t="s">
        <v>52</v>
      </c>
      <c r="D178" s="71" t="str">
        <f>HYPERLINK("https://www.mercurynews.com/2019/07/02/protesters-rally-against-border-detention-centers/","Palo Alto, CA")</f>
        <v>Palo Alto, CA</v>
      </c>
      <c r="E178" s="70">
        <v>43648.0</v>
      </c>
      <c r="F178" s="5" t="s">
        <v>1824</v>
      </c>
      <c r="G178" s="27">
        <v>100.0</v>
      </c>
      <c r="H178" s="27">
        <v>100.0</v>
      </c>
      <c r="J178" s="27">
        <v>100.0</v>
      </c>
      <c r="K178" s="5"/>
      <c r="L178" s="5" t="s">
        <v>1417</v>
      </c>
      <c r="M178" s="5" t="s">
        <v>1827</v>
      </c>
      <c r="N178" s="27">
        <v>1.0</v>
      </c>
      <c r="O178" s="5" t="s">
        <v>61</v>
      </c>
      <c r="P178" s="5" t="s">
        <v>1279</v>
      </c>
      <c r="Q178" s="5" t="s">
        <v>1279</v>
      </c>
      <c r="R178" s="5" t="s">
        <v>1279</v>
      </c>
      <c r="S178" s="5" t="s">
        <v>1279</v>
      </c>
      <c r="T178" s="27">
        <v>1.0</v>
      </c>
      <c r="U178" s="27">
        <v>1.0</v>
      </c>
      <c r="W178" s="76" t="s">
        <v>1828</v>
      </c>
      <c r="X178" s="72"/>
      <c r="Y178" s="72"/>
      <c r="Z178" s="72"/>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c r="AY178" s="16"/>
    </row>
    <row r="179">
      <c r="A179" s="5" t="s">
        <v>1830</v>
      </c>
      <c r="B179" s="5" t="s">
        <v>1831</v>
      </c>
      <c r="C179" s="5" t="s">
        <v>40</v>
      </c>
      <c r="D179" s="71" t="str">
        <f>HYPERLINK("https://www.wtae.com/article/protest-organizer-hopes-demonstrators-will-shut-down-canonsburg-4th-of-july-parade/28270269","Canonsburg, PA")</f>
        <v>Canonsburg, PA</v>
      </c>
      <c r="E179" s="70">
        <v>43650.0</v>
      </c>
      <c r="F179" s="5"/>
      <c r="G179" s="5"/>
      <c r="H179" s="5"/>
      <c r="J179" s="5"/>
      <c r="K179" s="5"/>
      <c r="L179" s="5" t="s">
        <v>1417</v>
      </c>
      <c r="M179" s="77" t="s">
        <v>1833</v>
      </c>
      <c r="N179" s="27">
        <v>0.0</v>
      </c>
      <c r="O179" s="5" t="s">
        <v>61</v>
      </c>
      <c r="P179" s="5" t="s">
        <v>1279</v>
      </c>
      <c r="Q179" s="5" t="s">
        <v>1279</v>
      </c>
      <c r="R179" s="5" t="s">
        <v>1279</v>
      </c>
      <c r="S179" s="5" t="s">
        <v>1279</v>
      </c>
      <c r="T179" s="27">
        <v>1.0</v>
      </c>
      <c r="U179" s="27">
        <v>1.0</v>
      </c>
      <c r="W179" s="76" t="s">
        <v>1834</v>
      </c>
      <c r="X179" s="72"/>
      <c r="Y179" s="72"/>
      <c r="Z179" s="72"/>
      <c r="AA179" s="72"/>
      <c r="AB179" s="72"/>
      <c r="AC179" s="5"/>
      <c r="AD179" s="5"/>
      <c r="AE179" s="5"/>
      <c r="AF179" s="5"/>
      <c r="AG179" s="5"/>
      <c r="AH179" s="5"/>
      <c r="AI179" s="5"/>
      <c r="AJ179" s="5"/>
      <c r="AK179" s="5"/>
      <c r="AL179" s="5"/>
      <c r="AM179" s="5"/>
      <c r="AN179" s="5"/>
      <c r="AO179" s="5"/>
      <c r="AP179" s="5"/>
      <c r="AQ179" s="5"/>
      <c r="AR179" s="5"/>
      <c r="AS179" s="5"/>
      <c r="AT179" s="5"/>
      <c r="AU179" s="5"/>
      <c r="AV179" s="5"/>
      <c r="AW179" s="5"/>
      <c r="AX179" s="5"/>
      <c r="AY179" s="16"/>
    </row>
    <row r="180">
      <c r="A180" s="5" t="s">
        <v>218</v>
      </c>
      <c r="B180" s="5" t="s">
        <v>1574</v>
      </c>
      <c r="C180" s="5" t="s">
        <v>220</v>
      </c>
      <c r="D180" s="71" t="str">
        <f t="shared" ref="D180:D181" si="3">HYPERLINK("https://www.kansas.com/news/politics-government/article232160492.html","Dodge City, KS")</f>
        <v>Dodge City, KS</v>
      </c>
      <c r="E180" s="70">
        <v>43652.0</v>
      </c>
      <c r="F180" s="5"/>
      <c r="G180" s="5"/>
      <c r="H180" s="5"/>
      <c r="J180" s="5"/>
      <c r="K180" s="5"/>
      <c r="L180" s="5" t="s">
        <v>1838</v>
      </c>
      <c r="M180" s="5" t="s">
        <v>1839</v>
      </c>
      <c r="N180" s="27">
        <v>0.0</v>
      </c>
      <c r="O180" s="5" t="s">
        <v>61</v>
      </c>
      <c r="P180" s="5" t="s">
        <v>1279</v>
      </c>
      <c r="Q180" s="5" t="s">
        <v>1279</v>
      </c>
      <c r="R180" s="5" t="s">
        <v>1279</v>
      </c>
      <c r="S180" s="5" t="s">
        <v>1279</v>
      </c>
      <c r="T180" s="27">
        <v>1.0</v>
      </c>
      <c r="U180" s="27">
        <v>0.0</v>
      </c>
      <c r="W180" s="79" t="s">
        <v>1840</v>
      </c>
      <c r="X180" s="72"/>
      <c r="Y180" s="72"/>
      <c r="Z180" s="72"/>
      <c r="AA180" s="72"/>
      <c r="AB180" s="72"/>
      <c r="AC180" s="5"/>
      <c r="AD180" s="5"/>
      <c r="AE180" s="5"/>
      <c r="AF180" s="5"/>
      <c r="AG180" s="5"/>
      <c r="AH180" s="5"/>
      <c r="AI180" s="5"/>
      <c r="AJ180" s="5"/>
      <c r="AK180" s="5"/>
      <c r="AL180" s="5"/>
      <c r="AM180" s="5"/>
      <c r="AN180" s="5"/>
      <c r="AO180" s="5"/>
      <c r="AP180" s="5"/>
      <c r="AQ180" s="5"/>
      <c r="AR180" s="5"/>
      <c r="AS180" s="5"/>
      <c r="AT180" s="5"/>
      <c r="AU180" s="5"/>
      <c r="AV180" s="5"/>
      <c r="AW180" s="5"/>
      <c r="AX180" s="5"/>
      <c r="AY180" s="16"/>
    </row>
    <row r="181">
      <c r="A181" s="5" t="s">
        <v>218</v>
      </c>
      <c r="B181" s="5" t="s">
        <v>219</v>
      </c>
      <c r="C181" s="5" t="s">
        <v>220</v>
      </c>
      <c r="D181" s="71" t="str">
        <f t="shared" si="3"/>
        <v>Dodge City, KS</v>
      </c>
      <c r="E181" s="70">
        <v>43652.0</v>
      </c>
      <c r="F181" s="5"/>
      <c r="G181" s="5"/>
      <c r="H181" s="5"/>
      <c r="J181" s="5"/>
      <c r="K181" s="5"/>
      <c r="L181" s="77" t="s">
        <v>1842</v>
      </c>
      <c r="M181" s="5" t="s">
        <v>1843</v>
      </c>
      <c r="N181" s="27">
        <v>0.0</v>
      </c>
      <c r="O181" s="5" t="s">
        <v>61</v>
      </c>
      <c r="P181" s="5" t="s">
        <v>1279</v>
      </c>
      <c r="Q181" s="5" t="s">
        <v>1279</v>
      </c>
      <c r="R181" s="5" t="s">
        <v>1279</v>
      </c>
      <c r="S181" s="5" t="s">
        <v>1279</v>
      </c>
      <c r="T181" s="27">
        <v>1.0</v>
      </c>
      <c r="U181" s="27">
        <v>0.0</v>
      </c>
      <c r="W181" s="79" t="s">
        <v>1840</v>
      </c>
      <c r="X181" s="72"/>
      <c r="Y181" s="72"/>
      <c r="Z181" s="72"/>
      <c r="AA181" s="72"/>
      <c r="AB181" s="72"/>
      <c r="AC181" s="5"/>
      <c r="AD181" s="5"/>
      <c r="AE181" s="5"/>
      <c r="AF181" s="5"/>
      <c r="AG181" s="5"/>
      <c r="AH181" s="5"/>
      <c r="AI181" s="5"/>
      <c r="AJ181" s="5"/>
      <c r="AK181" s="5"/>
      <c r="AL181" s="5"/>
      <c r="AM181" s="5"/>
      <c r="AN181" s="5"/>
      <c r="AO181" s="5"/>
      <c r="AP181" s="5"/>
      <c r="AQ181" s="5"/>
      <c r="AR181" s="5"/>
      <c r="AS181" s="5"/>
      <c r="AT181" s="5"/>
      <c r="AU181" s="5"/>
      <c r="AV181" s="5"/>
      <c r="AW181" s="5"/>
      <c r="AX181" s="5"/>
      <c r="AY181" s="16"/>
    </row>
    <row r="182">
      <c r="A182" s="5" t="s">
        <v>1719</v>
      </c>
      <c r="B182" s="5" t="s">
        <v>1848</v>
      </c>
      <c r="C182" s="5" t="s">
        <v>711</v>
      </c>
      <c r="D182" s="71" t="str">
        <f>HYPERLINK("https://www.hawaiinewsnow.com/2019/07/02/supporters-haiku-stairs-plan-rally-front-honolulu-hale/","Honolulu, HI")</f>
        <v>Honolulu, HI</v>
      </c>
      <c r="E182" s="70">
        <v>43648.0</v>
      </c>
      <c r="F182" s="5"/>
      <c r="G182" s="5"/>
      <c r="H182" s="5"/>
      <c r="J182" s="5"/>
      <c r="K182" s="5"/>
      <c r="L182" s="5" t="s">
        <v>1850</v>
      </c>
      <c r="M182" s="77" t="s">
        <v>1851</v>
      </c>
      <c r="N182" s="27">
        <v>0.0</v>
      </c>
      <c r="O182" s="5" t="s">
        <v>61</v>
      </c>
      <c r="P182" s="5" t="s">
        <v>1279</v>
      </c>
      <c r="Q182" s="5" t="s">
        <v>1279</v>
      </c>
      <c r="R182" s="5" t="s">
        <v>1279</v>
      </c>
      <c r="S182" s="5" t="s">
        <v>1279</v>
      </c>
      <c r="T182" s="27">
        <v>1.0</v>
      </c>
      <c r="U182" s="27">
        <v>1.0</v>
      </c>
      <c r="W182" s="76" t="s">
        <v>1852</v>
      </c>
      <c r="X182" s="72"/>
      <c r="Y182" s="72"/>
      <c r="Z182" s="72"/>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c r="AY182" s="16"/>
    </row>
    <row r="183">
      <c r="A183" s="5" t="s">
        <v>790</v>
      </c>
      <c r="B183" s="5" t="s">
        <v>1855</v>
      </c>
      <c r="C183" s="5" t="s">
        <v>33</v>
      </c>
      <c r="D183" s="71" t="str">
        <f>HYPERLINK("https://www.timesrecordnews.com/story/news/local/2019/07/01/border-patrol-detention-center-protests-planned-us-texas-wichita-falls/1621740001/","Richardson, TX")</f>
        <v>Richardson, TX</v>
      </c>
      <c r="E183" s="70">
        <v>43648.0</v>
      </c>
      <c r="F183" s="5"/>
      <c r="G183" s="5"/>
      <c r="H183" s="5"/>
      <c r="J183" s="5"/>
      <c r="K183" s="5"/>
      <c r="L183" s="5" t="s">
        <v>1417</v>
      </c>
      <c r="M183" s="77" t="s">
        <v>1858</v>
      </c>
      <c r="N183" s="27">
        <v>1.0</v>
      </c>
      <c r="O183" s="5" t="s">
        <v>61</v>
      </c>
      <c r="P183" s="5" t="s">
        <v>1279</v>
      </c>
      <c r="Q183" s="5" t="s">
        <v>1279</v>
      </c>
      <c r="R183" s="5" t="s">
        <v>1279</v>
      </c>
      <c r="S183" s="5" t="s">
        <v>1279</v>
      </c>
      <c r="T183" s="27">
        <v>1.0</v>
      </c>
      <c r="U183" s="27">
        <v>1.0</v>
      </c>
      <c r="W183" s="76" t="s">
        <v>1861</v>
      </c>
      <c r="X183" s="72"/>
      <c r="Y183" s="72"/>
      <c r="Z183" s="72"/>
      <c r="AA183" s="72"/>
      <c r="AB183" s="72"/>
      <c r="AC183" s="72"/>
      <c r="AD183" s="5"/>
      <c r="AE183" s="5"/>
      <c r="AF183" s="5"/>
      <c r="AG183" s="5"/>
      <c r="AH183" s="5"/>
      <c r="AI183" s="5"/>
      <c r="AJ183" s="5"/>
      <c r="AK183" s="5"/>
      <c r="AL183" s="5"/>
      <c r="AM183" s="5"/>
      <c r="AN183" s="5"/>
      <c r="AO183" s="5"/>
      <c r="AP183" s="5"/>
      <c r="AQ183" s="5"/>
      <c r="AR183" s="5"/>
      <c r="AS183" s="5"/>
      <c r="AT183" s="5"/>
      <c r="AU183" s="5"/>
      <c r="AV183" s="5"/>
      <c r="AW183" s="5"/>
      <c r="AX183" s="5"/>
      <c r="AY183" s="16"/>
    </row>
    <row r="184">
      <c r="A184" s="5" t="s">
        <v>1863</v>
      </c>
      <c r="B184" s="5" t="s">
        <v>1864</v>
      </c>
      <c r="C184" s="5" t="s">
        <v>33</v>
      </c>
      <c r="D184" s="71" t="str">
        <f>HYPERLINK("https://www.timesrecordnews.com/story/news/local/2019/07/01/border-patrol-detention-center-protests-planned-us-texas-wichita-falls/1621740001/","Sherman, TX")</f>
        <v>Sherman, TX</v>
      </c>
      <c r="E184" s="102">
        <v>43648.0</v>
      </c>
      <c r="F184" s="5"/>
      <c r="G184" s="5"/>
      <c r="H184" s="5"/>
      <c r="J184" s="5"/>
      <c r="K184" s="5"/>
      <c r="L184" s="5" t="s">
        <v>1417</v>
      </c>
      <c r="M184" s="96" t="s">
        <v>1868</v>
      </c>
      <c r="N184" s="27">
        <v>1.0</v>
      </c>
      <c r="O184" s="5" t="s">
        <v>61</v>
      </c>
      <c r="P184" s="5" t="s">
        <v>1279</v>
      </c>
      <c r="Q184" s="5" t="s">
        <v>1279</v>
      </c>
      <c r="R184" s="5" t="s">
        <v>1279</v>
      </c>
      <c r="S184" s="5" t="s">
        <v>1279</v>
      </c>
      <c r="T184" s="27">
        <v>1.0</v>
      </c>
      <c r="U184" s="27">
        <v>1.0</v>
      </c>
      <c r="W184" s="76" t="s">
        <v>1861</v>
      </c>
      <c r="X184" s="72"/>
      <c r="Y184" s="72"/>
      <c r="Z184" s="72"/>
      <c r="AA184" s="72"/>
      <c r="AB184" s="72"/>
      <c r="AC184" s="72"/>
      <c r="AD184" s="5"/>
      <c r="AE184" s="5"/>
      <c r="AF184" s="5"/>
      <c r="AG184" s="5"/>
      <c r="AH184" s="5"/>
      <c r="AI184" s="5"/>
      <c r="AJ184" s="5"/>
      <c r="AK184" s="5"/>
      <c r="AL184" s="5"/>
      <c r="AM184" s="5"/>
      <c r="AN184" s="5"/>
      <c r="AO184" s="5"/>
      <c r="AP184" s="5"/>
      <c r="AQ184" s="5"/>
      <c r="AR184" s="5"/>
      <c r="AS184" s="5"/>
      <c r="AT184" s="5"/>
      <c r="AU184" s="5"/>
      <c r="AV184" s="5"/>
      <c r="AW184" s="5"/>
      <c r="AX184" s="5"/>
      <c r="AY184" s="16"/>
    </row>
    <row r="185">
      <c r="A185" s="5" t="s">
        <v>1209</v>
      </c>
      <c r="B185" s="96" t="s">
        <v>1871</v>
      </c>
      <c r="C185" s="5" t="s">
        <v>33</v>
      </c>
      <c r="D185" s="71" t="str">
        <f>HYPERLINK("https://www.timesrecordnews.com/story/news/local/2019/07/01/border-patrol-detention-center-protests-planned-us-texas-wichita-falls/1621740001/","Corpus Christi, TX")</f>
        <v>Corpus Christi, TX</v>
      </c>
      <c r="E185" s="102">
        <v>43648.0</v>
      </c>
      <c r="F185" s="5"/>
      <c r="G185" s="5"/>
      <c r="H185" s="5"/>
      <c r="J185" s="5"/>
      <c r="K185" s="5"/>
      <c r="L185" s="5" t="s">
        <v>1417</v>
      </c>
      <c r="M185" s="96" t="s">
        <v>1868</v>
      </c>
      <c r="N185" s="27">
        <v>1.0</v>
      </c>
      <c r="O185" s="5" t="s">
        <v>61</v>
      </c>
      <c r="P185" s="5" t="s">
        <v>1279</v>
      </c>
      <c r="Q185" s="5" t="s">
        <v>1279</v>
      </c>
      <c r="R185" s="5" t="s">
        <v>1279</v>
      </c>
      <c r="S185" s="5" t="s">
        <v>1279</v>
      </c>
      <c r="T185" s="27">
        <v>1.0</v>
      </c>
      <c r="U185" s="27">
        <v>1.0</v>
      </c>
      <c r="W185" s="76" t="s">
        <v>1861</v>
      </c>
      <c r="X185" s="72"/>
      <c r="Y185" s="72"/>
      <c r="Z185" s="72"/>
      <c r="AA185" s="72"/>
      <c r="AB185" s="72"/>
      <c r="AC185" s="72"/>
      <c r="AD185" s="5"/>
      <c r="AE185" s="5"/>
      <c r="AF185" s="5"/>
      <c r="AG185" s="5"/>
      <c r="AH185" s="5"/>
      <c r="AI185" s="5"/>
      <c r="AJ185" s="5"/>
      <c r="AK185" s="5"/>
      <c r="AL185" s="5"/>
      <c r="AM185" s="5"/>
      <c r="AN185" s="5"/>
      <c r="AO185" s="5"/>
      <c r="AP185" s="5"/>
      <c r="AQ185" s="5"/>
      <c r="AR185" s="5"/>
      <c r="AS185" s="5"/>
      <c r="AT185" s="5"/>
      <c r="AU185" s="5"/>
      <c r="AV185" s="5"/>
      <c r="AW185" s="5"/>
      <c r="AX185" s="5"/>
      <c r="AY185" s="16"/>
    </row>
    <row r="186">
      <c r="A186" s="5" t="s">
        <v>201</v>
      </c>
      <c r="B186" s="96" t="s">
        <v>1874</v>
      </c>
      <c r="C186" s="5" t="s">
        <v>33</v>
      </c>
      <c r="D186" s="71" t="str">
        <f>HYPERLINK("https://www.timesrecordnews.com/story/news/local/2019/07/01/border-patrol-detention-center-protests-planned-us-texas-wichita-falls/1621740001/","Houston, TX")</f>
        <v>Houston, TX</v>
      </c>
      <c r="E186" s="102">
        <v>43648.0</v>
      </c>
      <c r="F186" s="5"/>
      <c r="G186" s="5"/>
      <c r="H186" s="5"/>
      <c r="J186" s="5"/>
      <c r="K186" s="5"/>
      <c r="L186" s="5" t="s">
        <v>1417</v>
      </c>
      <c r="M186" s="96" t="s">
        <v>1868</v>
      </c>
      <c r="N186" s="27">
        <v>1.0</v>
      </c>
      <c r="O186" s="5" t="s">
        <v>61</v>
      </c>
      <c r="P186" s="5" t="s">
        <v>1279</v>
      </c>
      <c r="Q186" s="5" t="s">
        <v>1279</v>
      </c>
      <c r="R186" s="5" t="s">
        <v>1279</v>
      </c>
      <c r="S186" s="5" t="s">
        <v>1279</v>
      </c>
      <c r="T186" s="27">
        <v>1.0</v>
      </c>
      <c r="U186" s="27">
        <v>1.0</v>
      </c>
      <c r="W186" s="91" t="s">
        <v>1861</v>
      </c>
      <c r="X186" s="72"/>
      <c r="Y186" s="72"/>
      <c r="Z186" s="72"/>
      <c r="AA186" s="72"/>
      <c r="AB186" s="72"/>
      <c r="AC186" s="72"/>
      <c r="AD186" s="5"/>
      <c r="AE186" s="5"/>
      <c r="AF186" s="5"/>
      <c r="AG186" s="5"/>
      <c r="AH186" s="5"/>
      <c r="AI186" s="5"/>
      <c r="AJ186" s="5"/>
      <c r="AK186" s="5"/>
      <c r="AL186" s="5"/>
      <c r="AM186" s="5"/>
      <c r="AN186" s="5"/>
      <c r="AO186" s="5"/>
      <c r="AP186" s="5"/>
      <c r="AQ186" s="5"/>
      <c r="AR186" s="5"/>
      <c r="AS186" s="5"/>
      <c r="AT186" s="5"/>
      <c r="AU186" s="5"/>
      <c r="AV186" s="5"/>
      <c r="AW186" s="5"/>
      <c r="AX186" s="5"/>
      <c r="AY186" s="16"/>
    </row>
    <row r="187">
      <c r="A187" s="5" t="s">
        <v>1878</v>
      </c>
      <c r="B187" s="96" t="s">
        <v>1879</v>
      </c>
      <c r="C187" s="5" t="s">
        <v>33</v>
      </c>
      <c r="D187" s="71" t="str">
        <f>HYPERLINK("https://www.timesrecordnews.com/story/news/local/2019/07/01/border-patrol-detention-center-protests-planned-us-texas-wichita-falls/1621740001/","Fort Worth, TX")</f>
        <v>Fort Worth, TX</v>
      </c>
      <c r="E187" s="102">
        <v>43648.0</v>
      </c>
      <c r="F187" s="5"/>
      <c r="G187" s="5"/>
      <c r="H187" s="5"/>
      <c r="J187" s="5"/>
      <c r="K187" s="5"/>
      <c r="L187" s="5" t="s">
        <v>1417</v>
      </c>
      <c r="M187" s="5" t="s">
        <v>1882</v>
      </c>
      <c r="N187" s="27">
        <v>1.0</v>
      </c>
      <c r="O187" s="5" t="s">
        <v>61</v>
      </c>
      <c r="P187" s="5" t="s">
        <v>1279</v>
      </c>
      <c r="Q187" s="5" t="s">
        <v>1279</v>
      </c>
      <c r="R187" s="5" t="s">
        <v>1279</v>
      </c>
      <c r="S187" s="5" t="s">
        <v>1279</v>
      </c>
      <c r="T187" s="27">
        <v>1.0</v>
      </c>
      <c r="U187" s="27">
        <v>1.0</v>
      </c>
      <c r="W187" s="76" t="s">
        <v>1861</v>
      </c>
      <c r="X187" s="72"/>
      <c r="Y187" s="72"/>
      <c r="Z187" s="72"/>
      <c r="AA187" s="72"/>
      <c r="AB187" s="72"/>
      <c r="AC187" s="72"/>
      <c r="AD187" s="5"/>
      <c r="AE187" s="5"/>
      <c r="AF187" s="5"/>
      <c r="AG187" s="5"/>
      <c r="AH187" s="5"/>
      <c r="AI187" s="5"/>
      <c r="AJ187" s="5"/>
      <c r="AK187" s="5"/>
      <c r="AL187" s="5"/>
      <c r="AM187" s="5"/>
      <c r="AN187" s="5"/>
      <c r="AO187" s="5"/>
      <c r="AP187" s="5"/>
      <c r="AQ187" s="5"/>
      <c r="AR187" s="5"/>
      <c r="AS187" s="5"/>
      <c r="AT187" s="5"/>
      <c r="AU187" s="5"/>
      <c r="AV187" s="5"/>
      <c r="AW187" s="5"/>
      <c r="AX187" s="5"/>
      <c r="AY187" s="16"/>
    </row>
    <row r="188">
      <c r="A188" s="5" t="s">
        <v>1886</v>
      </c>
      <c r="B188" s="77" t="s">
        <v>137</v>
      </c>
      <c r="C188" s="5" t="s">
        <v>33</v>
      </c>
      <c r="D188" s="71" t="str">
        <f>HYPERLINK("https://www.statesman.com/news/20190702/update-nearly-300-rally-in-austin-to-close-border-detention-centers-in-nationwide-protest","Austin, TX")</f>
        <v>Austin, TX</v>
      </c>
      <c r="E188" s="70">
        <v>43648.0</v>
      </c>
      <c r="F188" s="5" t="s">
        <v>1889</v>
      </c>
      <c r="G188" s="27">
        <v>300.0</v>
      </c>
      <c r="H188" s="27">
        <v>300.0</v>
      </c>
      <c r="J188" s="27">
        <v>300.0</v>
      </c>
      <c r="K188" s="5"/>
      <c r="L188" s="5" t="s">
        <v>1417</v>
      </c>
      <c r="M188" s="77" t="s">
        <v>1890</v>
      </c>
      <c r="N188" s="27">
        <v>1.0</v>
      </c>
      <c r="O188" s="5" t="s">
        <v>61</v>
      </c>
      <c r="P188" s="5" t="s">
        <v>1279</v>
      </c>
      <c r="Q188" s="5" t="s">
        <v>1279</v>
      </c>
      <c r="R188" s="5" t="s">
        <v>1279</v>
      </c>
      <c r="S188" s="5" t="s">
        <v>1279</v>
      </c>
      <c r="T188" s="27">
        <v>1.0</v>
      </c>
      <c r="U188" s="27">
        <v>1.0</v>
      </c>
      <c r="W188" s="76" t="s">
        <v>1891</v>
      </c>
      <c r="X188" s="72"/>
      <c r="Y188" s="72"/>
      <c r="Z188" s="72"/>
      <c r="AA188" s="72"/>
      <c r="AB188" s="72"/>
      <c r="AC188" s="5"/>
      <c r="AD188" s="5"/>
      <c r="AE188" s="5"/>
      <c r="AF188" s="5"/>
      <c r="AG188" s="5"/>
      <c r="AH188" s="5"/>
      <c r="AI188" s="5"/>
      <c r="AJ188" s="5"/>
      <c r="AK188" s="5"/>
      <c r="AL188" s="5"/>
      <c r="AM188" s="5"/>
      <c r="AN188" s="5"/>
      <c r="AO188" s="5"/>
      <c r="AP188" s="5"/>
      <c r="AQ188" s="5"/>
      <c r="AR188" s="5"/>
      <c r="AS188" s="5"/>
      <c r="AT188" s="5"/>
      <c r="AU188" s="5"/>
      <c r="AV188" s="5"/>
      <c r="AW188" s="5"/>
      <c r="AX188" s="5"/>
      <c r="AY188" s="16"/>
    </row>
    <row r="189">
      <c r="A189" s="5" t="s">
        <v>1892</v>
      </c>
      <c r="B189" s="77" t="s">
        <v>1893</v>
      </c>
      <c r="C189" s="5" t="s">
        <v>1894</v>
      </c>
      <c r="D189" s="71" t="str">
        <f>HYPERLINK("https://www.kvia.com/news/new-mexico/dozens-of-las-cruces-protesters-join-in-nationwide-close-the-camps-demonstrations/1091534046","La Cruces, NM")</f>
        <v>La Cruces, NM</v>
      </c>
      <c r="E189" s="70">
        <v>43648.0</v>
      </c>
      <c r="F189" s="5" t="s">
        <v>1897</v>
      </c>
      <c r="G189" s="27">
        <v>70.0</v>
      </c>
      <c r="H189" s="27">
        <v>70.0</v>
      </c>
      <c r="J189" s="27">
        <v>70.0</v>
      </c>
      <c r="K189" s="5"/>
      <c r="L189" s="5" t="s">
        <v>1417</v>
      </c>
      <c r="M189" s="103" t="s">
        <v>1868</v>
      </c>
      <c r="N189" s="27">
        <v>1.0</v>
      </c>
      <c r="O189" s="5" t="s">
        <v>61</v>
      </c>
      <c r="P189" s="5" t="s">
        <v>1279</v>
      </c>
      <c r="Q189" s="5" t="s">
        <v>1279</v>
      </c>
      <c r="R189" s="5" t="s">
        <v>1279</v>
      </c>
      <c r="S189" s="5" t="s">
        <v>1279</v>
      </c>
      <c r="T189" s="27">
        <v>1.0</v>
      </c>
      <c r="U189" s="27">
        <v>1.0</v>
      </c>
      <c r="W189" s="79" t="s">
        <v>1898</v>
      </c>
      <c r="X189" s="72"/>
      <c r="Y189" s="72"/>
      <c r="Z189" s="72"/>
      <c r="AA189" s="72"/>
      <c r="AB189" s="72"/>
      <c r="AC189" s="72"/>
      <c r="AD189" s="72"/>
      <c r="AE189" s="5"/>
      <c r="AF189" s="5"/>
      <c r="AG189" s="5"/>
      <c r="AH189" s="5"/>
      <c r="AI189" s="5"/>
      <c r="AJ189" s="5"/>
      <c r="AK189" s="5"/>
      <c r="AL189" s="5"/>
      <c r="AM189" s="5"/>
      <c r="AN189" s="5"/>
      <c r="AO189" s="5"/>
      <c r="AP189" s="5"/>
      <c r="AQ189" s="5"/>
      <c r="AR189" s="5"/>
      <c r="AS189" s="5"/>
      <c r="AT189" s="5"/>
      <c r="AU189" s="5"/>
      <c r="AV189" s="5"/>
      <c r="AW189" s="5"/>
      <c r="AX189" s="5"/>
      <c r="AY189" s="16"/>
    </row>
    <row r="190">
      <c r="A190" s="5" t="s">
        <v>996</v>
      </c>
      <c r="B190" s="5" t="s">
        <v>1903</v>
      </c>
      <c r="C190" s="5" t="s">
        <v>52</v>
      </c>
      <c r="D190" s="71" t="str">
        <f>HYPERLINK("https://sanfrancisco.cbslocal.com/2019/06/30/bay-area-rallies-planned-to-protest-conditions-at-u-s-immigration-camps/","Walnut Creek, CA")</f>
        <v>Walnut Creek, CA</v>
      </c>
      <c r="E190" s="70">
        <v>43648.0</v>
      </c>
      <c r="F190" s="5"/>
      <c r="G190" s="5"/>
      <c r="H190" s="5"/>
      <c r="J190" s="5"/>
      <c r="K190" s="5"/>
      <c r="L190" s="5" t="s">
        <v>1417</v>
      </c>
      <c r="M190" s="5" t="s">
        <v>1906</v>
      </c>
      <c r="N190" s="27">
        <v>1.0</v>
      </c>
      <c r="O190" s="5" t="s">
        <v>61</v>
      </c>
      <c r="P190" s="5" t="s">
        <v>1279</v>
      </c>
      <c r="Q190" s="5" t="s">
        <v>1279</v>
      </c>
      <c r="R190" s="5" t="s">
        <v>1279</v>
      </c>
      <c r="S190" s="5" t="s">
        <v>1279</v>
      </c>
      <c r="T190" s="27">
        <v>1.0</v>
      </c>
      <c r="U190" s="27">
        <v>1.0</v>
      </c>
      <c r="W190" s="76" t="s">
        <v>1907</v>
      </c>
      <c r="X190" s="72"/>
      <c r="Y190" s="72"/>
      <c r="Z190" s="72"/>
      <c r="AA190" s="72"/>
      <c r="AB190" s="5"/>
      <c r="AC190" s="5"/>
      <c r="AD190" s="5"/>
      <c r="AE190" s="5"/>
      <c r="AF190" s="5"/>
      <c r="AG190" s="5"/>
      <c r="AH190" s="5"/>
      <c r="AI190" s="5"/>
      <c r="AJ190" s="5"/>
      <c r="AK190" s="5"/>
      <c r="AL190" s="5"/>
      <c r="AM190" s="5"/>
      <c r="AN190" s="5"/>
      <c r="AO190" s="5"/>
      <c r="AP190" s="5"/>
      <c r="AQ190" s="5"/>
      <c r="AR190" s="5"/>
      <c r="AS190" s="5"/>
      <c r="AT190" s="5"/>
      <c r="AU190" s="5"/>
      <c r="AV190" s="5"/>
      <c r="AW190" s="5"/>
      <c r="AX190" s="5"/>
      <c r="AY190" s="16"/>
    </row>
    <row r="191">
      <c r="A191" s="5" t="s">
        <v>1134</v>
      </c>
      <c r="B191" s="5" t="s">
        <v>1135</v>
      </c>
      <c r="C191" s="5" t="s">
        <v>52</v>
      </c>
      <c r="D191" s="71" t="str">
        <f>HYPERLINK("https://sanfrancisco.cbslocal.com/2019/06/30/bay-area-rallies-planned-to-protest-conditions-at-u-s-immigration-camps/","Santa Rosa, CA")</f>
        <v>Santa Rosa, CA</v>
      </c>
      <c r="E191" s="70">
        <v>43648.0</v>
      </c>
      <c r="F191" s="5"/>
      <c r="G191" s="5"/>
      <c r="H191" s="5"/>
      <c r="J191" s="5"/>
      <c r="K191" s="5"/>
      <c r="L191" s="5" t="s">
        <v>1417</v>
      </c>
      <c r="M191" s="5" t="s">
        <v>1906</v>
      </c>
      <c r="N191" s="27">
        <v>1.0</v>
      </c>
      <c r="O191" s="5" t="s">
        <v>61</v>
      </c>
      <c r="P191" s="5" t="s">
        <v>1279</v>
      </c>
      <c r="Q191" s="5" t="s">
        <v>1279</v>
      </c>
      <c r="R191" s="5" t="s">
        <v>1279</v>
      </c>
      <c r="S191" s="5" t="s">
        <v>1279</v>
      </c>
      <c r="T191" s="27">
        <v>1.0</v>
      </c>
      <c r="U191" s="27">
        <v>1.0</v>
      </c>
      <c r="W191" s="76" t="s">
        <v>1907</v>
      </c>
      <c r="X191" s="72"/>
      <c r="Y191" s="72"/>
      <c r="Z191" s="72"/>
      <c r="AA191" s="72"/>
      <c r="AB191" s="5"/>
      <c r="AC191" s="5"/>
      <c r="AD191" s="5"/>
      <c r="AE191" s="5"/>
      <c r="AF191" s="5"/>
      <c r="AG191" s="5"/>
      <c r="AH191" s="5"/>
      <c r="AI191" s="5"/>
      <c r="AJ191" s="5"/>
      <c r="AK191" s="5"/>
      <c r="AL191" s="5"/>
      <c r="AM191" s="5"/>
      <c r="AN191" s="5"/>
      <c r="AO191" s="5"/>
      <c r="AP191" s="5"/>
      <c r="AQ191" s="5"/>
      <c r="AR191" s="5"/>
      <c r="AS191" s="5"/>
      <c r="AT191" s="5"/>
      <c r="AU191" s="5"/>
      <c r="AV191" s="5"/>
      <c r="AW191" s="5"/>
      <c r="AX191" s="5"/>
      <c r="AY191" s="16"/>
    </row>
    <row r="192">
      <c r="A192" s="5" t="s">
        <v>1915</v>
      </c>
      <c r="B192" s="5" t="s">
        <v>1916</v>
      </c>
      <c r="C192" s="5" t="s">
        <v>33</v>
      </c>
      <c r="D192" s="71" t="str">
        <f>HYPERLINK("http://www.fightbacknews.org/2019/6/30/dallas-rally-demand-close-immigrant-concentration-camps","Dallas, TX")</f>
        <v>Dallas, TX</v>
      </c>
      <c r="E192" s="70">
        <v>43648.0</v>
      </c>
      <c r="F192" s="5"/>
      <c r="G192" s="5"/>
      <c r="H192" s="5"/>
      <c r="J192" s="5"/>
      <c r="K192" s="5"/>
      <c r="L192" s="77" t="s">
        <v>1920</v>
      </c>
      <c r="M192" s="77" t="s">
        <v>1921</v>
      </c>
      <c r="N192" s="27">
        <v>1.0</v>
      </c>
      <c r="O192" s="5" t="s">
        <v>61</v>
      </c>
      <c r="P192" s="5" t="s">
        <v>1279</v>
      </c>
      <c r="Q192" s="5" t="s">
        <v>1279</v>
      </c>
      <c r="R192" s="5" t="s">
        <v>1279</v>
      </c>
      <c r="S192" s="5" t="s">
        <v>1279</v>
      </c>
      <c r="T192" s="27">
        <v>1.0</v>
      </c>
      <c r="U192" s="27">
        <v>1.0</v>
      </c>
      <c r="W192" s="76" t="s">
        <v>1922</v>
      </c>
      <c r="X192" s="72"/>
      <c r="Y192" s="72"/>
      <c r="Z192" s="72"/>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c r="AY192" s="16"/>
    </row>
    <row r="193">
      <c r="A193" s="5" t="s">
        <v>1926</v>
      </c>
      <c r="B193" s="81" t="s">
        <v>1928</v>
      </c>
      <c r="C193" s="5" t="s">
        <v>1901</v>
      </c>
      <c r="D193" s="71" t="str">
        <f>HYPERLINK("https://www.capegazette.com/article/protesters-line-route-1/184410","Rehoboth Beach, DE")</f>
        <v>Rehoboth Beach, DE</v>
      </c>
      <c r="E193" s="70">
        <v>43650.0</v>
      </c>
      <c r="F193" s="5" t="s">
        <v>1931</v>
      </c>
      <c r="G193" s="27">
        <v>100.0</v>
      </c>
      <c r="H193" s="27">
        <v>100.0</v>
      </c>
      <c r="J193" s="27">
        <v>100.0</v>
      </c>
      <c r="K193" s="5"/>
      <c r="L193" s="81" t="s">
        <v>1933</v>
      </c>
      <c r="M193" s="5" t="s">
        <v>1934</v>
      </c>
      <c r="N193" s="27">
        <v>1.0</v>
      </c>
      <c r="O193" s="5" t="s">
        <v>61</v>
      </c>
      <c r="P193" s="5" t="s">
        <v>1279</v>
      </c>
      <c r="Q193" s="5" t="s">
        <v>1279</v>
      </c>
      <c r="R193" s="5" t="s">
        <v>1279</v>
      </c>
      <c r="S193" s="5" t="s">
        <v>1279</v>
      </c>
      <c r="T193" s="27">
        <v>1.0</v>
      </c>
      <c r="U193" s="27">
        <v>1.0</v>
      </c>
      <c r="W193" s="76" t="s">
        <v>1935</v>
      </c>
      <c r="X193" s="72"/>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c r="AY193" s="16"/>
    </row>
    <row r="194">
      <c r="A194" s="5" t="s">
        <v>1939</v>
      </c>
      <c r="B194" s="77" t="s">
        <v>1940</v>
      </c>
      <c r="C194" s="5" t="s">
        <v>33</v>
      </c>
      <c r="D194" s="71" t="str">
        <f>HYPERLINK("https://www.caller.com/story/news/local/2019/07/22/port-aransas-residents-protest-port-corpus-christi-plans-harbor-island/1786502001/","Port Aransas, TX")</f>
        <v>Port Aransas, TX</v>
      </c>
      <c r="E194" s="70">
        <v>43666.0</v>
      </c>
      <c r="F194" s="5"/>
      <c r="G194" s="5"/>
      <c r="H194" s="5"/>
      <c r="J194" s="5"/>
      <c r="K194" s="5"/>
      <c r="L194" s="77" t="s">
        <v>1941</v>
      </c>
      <c r="M194" s="96" t="s">
        <v>1942</v>
      </c>
      <c r="N194" s="27">
        <v>0.0</v>
      </c>
      <c r="O194" s="5" t="s">
        <v>61</v>
      </c>
      <c r="P194" s="5" t="s">
        <v>1279</v>
      </c>
      <c r="Q194" s="5" t="s">
        <v>1279</v>
      </c>
      <c r="R194" s="5" t="s">
        <v>1279</v>
      </c>
      <c r="S194" s="5" t="s">
        <v>1279</v>
      </c>
      <c r="T194" s="27">
        <v>1.0</v>
      </c>
      <c r="U194" s="27">
        <v>1.0</v>
      </c>
      <c r="W194" s="76" t="s">
        <v>1943</v>
      </c>
      <c r="X194" s="72"/>
      <c r="Y194" s="72"/>
      <c r="Z194" s="72"/>
      <c r="AA194" s="72"/>
      <c r="AB194" s="72"/>
      <c r="AC194" s="5"/>
      <c r="AD194" s="5"/>
      <c r="AE194" s="5"/>
      <c r="AF194" s="5"/>
      <c r="AG194" s="5"/>
      <c r="AH194" s="5"/>
      <c r="AI194" s="5"/>
      <c r="AJ194" s="5"/>
      <c r="AK194" s="5"/>
      <c r="AL194" s="5"/>
      <c r="AM194" s="5"/>
      <c r="AN194" s="5"/>
      <c r="AO194" s="5"/>
      <c r="AP194" s="5"/>
      <c r="AQ194" s="5"/>
      <c r="AR194" s="5"/>
      <c r="AS194" s="5"/>
      <c r="AT194" s="5"/>
      <c r="AU194" s="5"/>
      <c r="AV194" s="5"/>
      <c r="AW194" s="5"/>
      <c r="AX194" s="5"/>
      <c r="AY194" s="16"/>
    </row>
    <row r="195">
      <c r="A195" s="77" t="s">
        <v>1945</v>
      </c>
      <c r="B195" s="5" t="s">
        <v>1574</v>
      </c>
      <c r="C195" s="5" t="s">
        <v>1946</v>
      </c>
      <c r="D195" s="71" t="str">
        <f>HYPERLINK("https://www.nytimes.com/2019/07/22/us/puerto-rico-protests-politics.html","Guaynabo, PR")</f>
        <v>Guaynabo, PR</v>
      </c>
      <c r="E195" s="70">
        <v>43667.0</v>
      </c>
      <c r="F195" s="5" t="s">
        <v>1951</v>
      </c>
      <c r="G195" s="27">
        <v>500000.0</v>
      </c>
      <c r="H195" s="27">
        <v>500000.0</v>
      </c>
      <c r="J195" s="27">
        <v>500000.0</v>
      </c>
      <c r="K195" s="5"/>
      <c r="L195" s="5" t="s">
        <v>1417</v>
      </c>
      <c r="M195" s="5" t="s">
        <v>1952</v>
      </c>
      <c r="N195" s="27">
        <v>0.0</v>
      </c>
      <c r="O195" s="5" t="s">
        <v>61</v>
      </c>
      <c r="P195" s="5" t="s">
        <v>1953</v>
      </c>
      <c r="Q195" s="81" t="s">
        <v>1954</v>
      </c>
      <c r="R195" s="81" t="s">
        <v>1954</v>
      </c>
      <c r="S195" s="81" t="s">
        <v>1954</v>
      </c>
      <c r="T195" s="27">
        <v>1.0</v>
      </c>
      <c r="U195" s="27">
        <v>1.0</v>
      </c>
      <c r="W195" s="76" t="s">
        <v>1955</v>
      </c>
      <c r="X195" s="72"/>
      <c r="Y195" s="72"/>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c r="AY195" s="16"/>
    </row>
    <row r="196">
      <c r="A196" s="5" t="s">
        <v>1742</v>
      </c>
      <c r="B196" s="5" t="s">
        <v>1957</v>
      </c>
      <c r="C196" s="5" t="s">
        <v>782</v>
      </c>
      <c r="D196" s="71" t="str">
        <f>HYPERLINK("https://www.ktnv.com/news/supporters-of-puerto-rico-demonstrate-against-governor-on-fremont-street","Las Vegas, NV")</f>
        <v>Las Vegas, NV</v>
      </c>
      <c r="E196" s="70">
        <v>43667.0</v>
      </c>
      <c r="F196" s="5"/>
      <c r="G196" s="5"/>
      <c r="H196" s="5"/>
      <c r="J196" s="5"/>
      <c r="K196" s="5"/>
      <c r="L196" s="5" t="s">
        <v>1417</v>
      </c>
      <c r="M196" s="81" t="s">
        <v>1958</v>
      </c>
      <c r="N196" s="27">
        <v>0.0</v>
      </c>
      <c r="O196" s="5" t="s">
        <v>61</v>
      </c>
      <c r="P196" s="5" t="s">
        <v>1279</v>
      </c>
      <c r="Q196" s="5" t="s">
        <v>1279</v>
      </c>
      <c r="R196" s="5" t="s">
        <v>1279</v>
      </c>
      <c r="S196" s="5" t="s">
        <v>1279</v>
      </c>
      <c r="T196" s="27">
        <v>1.0</v>
      </c>
      <c r="U196" s="27">
        <v>1.0</v>
      </c>
      <c r="W196" s="76" t="s">
        <v>1959</v>
      </c>
      <c r="X196" s="72"/>
      <c r="Y196" s="72"/>
      <c r="Z196" s="72"/>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c r="AY196" s="16"/>
    </row>
    <row r="197">
      <c r="A197" s="5" t="s">
        <v>1960</v>
      </c>
      <c r="B197" s="5" t="s">
        <v>1408</v>
      </c>
      <c r="C197" s="5" t="s">
        <v>1144</v>
      </c>
      <c r="D197" s="71" t="str">
        <f>HYPERLINK("https://www.courant.com/politics/hc-pol-anti-toll-protesters-special-session-20190722-qwmiwpqfcrhord5h4qibc6xjjq-story.html","Hartford, CT")</f>
        <v>Hartford, CT</v>
      </c>
      <c r="E197" s="70">
        <v>43668.0</v>
      </c>
      <c r="F197" s="5"/>
      <c r="G197" s="5"/>
      <c r="H197" s="5"/>
      <c r="J197" s="5"/>
      <c r="K197" s="5"/>
      <c r="L197" s="5" t="s">
        <v>1966</v>
      </c>
      <c r="M197" s="5" t="s">
        <v>1967</v>
      </c>
      <c r="N197" s="27">
        <v>0.0</v>
      </c>
      <c r="O197" s="5" t="s">
        <v>61</v>
      </c>
      <c r="P197" s="5" t="s">
        <v>1279</v>
      </c>
      <c r="Q197" s="5" t="s">
        <v>1279</v>
      </c>
      <c r="R197" s="5" t="s">
        <v>1279</v>
      </c>
      <c r="S197" s="5" t="s">
        <v>1279</v>
      </c>
      <c r="T197" s="27">
        <v>1.0</v>
      </c>
      <c r="U197" s="27">
        <v>1.0</v>
      </c>
      <c r="W197" s="76" t="s">
        <v>1968</v>
      </c>
      <c r="X197" s="72"/>
      <c r="Y197" s="72"/>
      <c r="Z197" s="72"/>
      <c r="AA197" s="72"/>
      <c r="AB197" s="72"/>
      <c r="AC197" s="5"/>
      <c r="AD197" s="5"/>
      <c r="AE197" s="5"/>
      <c r="AF197" s="5"/>
      <c r="AG197" s="5"/>
      <c r="AH197" s="5"/>
      <c r="AI197" s="5"/>
      <c r="AJ197" s="5"/>
      <c r="AK197" s="5"/>
      <c r="AL197" s="5"/>
      <c r="AM197" s="5"/>
      <c r="AN197" s="5"/>
      <c r="AO197" s="5"/>
      <c r="AP197" s="5"/>
      <c r="AQ197" s="5"/>
      <c r="AR197" s="5"/>
      <c r="AS197" s="5"/>
      <c r="AT197" s="5"/>
      <c r="AU197" s="5"/>
      <c r="AV197" s="5"/>
      <c r="AW197" s="5"/>
      <c r="AX197" s="5"/>
      <c r="AY197" s="16"/>
    </row>
    <row r="198">
      <c r="A198" s="5" t="s">
        <v>53</v>
      </c>
      <c r="B198" s="5" t="s">
        <v>1970</v>
      </c>
      <c r="C198" s="5" t="s">
        <v>55</v>
      </c>
      <c r="D198" s="71" t="str">
        <f>HYPERLINK("https://vtdigger.org/2019/07/22/as-homeless-residents-protest-brattleboro-prepares-a-fix/","Brattleboro, VT")</f>
        <v>Brattleboro, VT</v>
      </c>
      <c r="E198" s="70">
        <v>43668.0</v>
      </c>
      <c r="F198" s="5" t="s">
        <v>1972</v>
      </c>
      <c r="G198" s="27">
        <v>50.0</v>
      </c>
      <c r="H198" s="27">
        <v>50.0</v>
      </c>
      <c r="J198" s="27">
        <v>50.0</v>
      </c>
      <c r="K198" s="5"/>
      <c r="L198" s="5" t="s">
        <v>1973</v>
      </c>
      <c r="M198" s="5" t="s">
        <v>1974</v>
      </c>
      <c r="N198" s="27">
        <v>0.0</v>
      </c>
      <c r="O198" s="5" t="s">
        <v>1278</v>
      </c>
      <c r="P198" s="5" t="s">
        <v>1279</v>
      </c>
      <c r="Q198" s="5" t="s">
        <v>1279</v>
      </c>
      <c r="R198" s="5" t="s">
        <v>1279</v>
      </c>
      <c r="S198" s="5" t="s">
        <v>1279</v>
      </c>
      <c r="T198" s="27">
        <v>1.0</v>
      </c>
      <c r="U198" s="27">
        <v>1.0</v>
      </c>
      <c r="W198" s="76" t="s">
        <v>1976</v>
      </c>
      <c r="X198" s="72"/>
      <c r="Y198" s="72"/>
      <c r="Z198" s="72"/>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c r="AY198" s="16"/>
    </row>
    <row r="199">
      <c r="A199" s="5" t="s">
        <v>1978</v>
      </c>
      <c r="B199" s="5" t="s">
        <v>1979</v>
      </c>
      <c r="C199" s="5" t="s">
        <v>1144</v>
      </c>
      <c r="D199" s="71" t="str">
        <f>HYPERLINK("https://www.wtnh.com/news/new-london-to-host-gathering-in-support-of-puerto-rico-protesters-demand-governor-rossellos-resignation","New London, CT")</f>
        <v>New London, CT</v>
      </c>
      <c r="E199" s="70">
        <v>43668.0</v>
      </c>
      <c r="F199" s="5"/>
      <c r="G199" s="5"/>
      <c r="H199" s="5"/>
      <c r="J199" s="5"/>
      <c r="K199" s="5"/>
      <c r="L199" s="5" t="s">
        <v>1417</v>
      </c>
      <c r="M199" s="81" t="s">
        <v>1982</v>
      </c>
      <c r="N199" s="27">
        <v>0.0</v>
      </c>
      <c r="O199" s="5" t="s">
        <v>61</v>
      </c>
      <c r="P199" s="5" t="s">
        <v>1279</v>
      </c>
      <c r="Q199" s="5" t="s">
        <v>1279</v>
      </c>
      <c r="R199" s="5" t="s">
        <v>1279</v>
      </c>
      <c r="S199" s="5" t="s">
        <v>1279</v>
      </c>
      <c r="T199" s="27">
        <v>1.0</v>
      </c>
      <c r="U199" s="27">
        <v>1.0</v>
      </c>
      <c r="W199" s="76" t="s">
        <v>1983</v>
      </c>
      <c r="X199" s="72"/>
      <c r="Y199" s="72"/>
      <c r="Z199" s="72"/>
      <c r="AA199" s="72"/>
      <c r="AB199" s="72"/>
      <c r="AC199" s="5"/>
      <c r="AD199" s="5"/>
      <c r="AE199" s="5"/>
      <c r="AF199" s="5"/>
      <c r="AG199" s="5"/>
      <c r="AH199" s="5"/>
      <c r="AI199" s="5"/>
      <c r="AJ199" s="5"/>
      <c r="AK199" s="5"/>
      <c r="AL199" s="5"/>
      <c r="AM199" s="5"/>
      <c r="AN199" s="5"/>
      <c r="AO199" s="5"/>
      <c r="AP199" s="5"/>
      <c r="AQ199" s="5"/>
      <c r="AR199" s="5"/>
      <c r="AS199" s="5"/>
      <c r="AT199" s="5"/>
      <c r="AU199" s="5"/>
      <c r="AV199" s="5"/>
      <c r="AW199" s="5"/>
      <c r="AX199" s="5"/>
      <c r="AY199" s="16"/>
    </row>
    <row r="200">
      <c r="A200" s="5" t="s">
        <v>1987</v>
      </c>
      <c r="B200" s="5" t="s">
        <v>1988</v>
      </c>
      <c r="C200" s="5" t="s">
        <v>144</v>
      </c>
      <c r="D200" s="71" t="str">
        <f>HYPERLINK("http://kval.com/news/local/eugene-leaders-rally-at-lane-county-courthouse-to-condemn-white-nationalism","Eugene, OR")</f>
        <v>Eugene, OR</v>
      </c>
      <c r="E200" s="70">
        <v>43668.0</v>
      </c>
      <c r="F200" s="5"/>
      <c r="G200" s="5"/>
      <c r="H200" s="5"/>
      <c r="J200" s="5"/>
      <c r="K200" s="5"/>
      <c r="L200" s="5" t="s">
        <v>1417</v>
      </c>
      <c r="M200" s="5" t="s">
        <v>1991</v>
      </c>
      <c r="N200" s="27">
        <v>0.0</v>
      </c>
      <c r="O200" s="5" t="s">
        <v>61</v>
      </c>
      <c r="P200" s="5" t="s">
        <v>1279</v>
      </c>
      <c r="Q200" s="5" t="s">
        <v>1279</v>
      </c>
      <c r="R200" s="5" t="s">
        <v>1279</v>
      </c>
      <c r="S200" s="5" t="s">
        <v>1279</v>
      </c>
      <c r="T200" s="27">
        <v>1.0</v>
      </c>
      <c r="U200" s="27">
        <v>1.0</v>
      </c>
      <c r="W200" s="76" t="s">
        <v>1992</v>
      </c>
      <c r="X200" s="72"/>
      <c r="Y200" s="72"/>
      <c r="Z200" s="72"/>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c r="AY200" s="16"/>
    </row>
    <row r="201">
      <c r="A201" s="5" t="s">
        <v>1993</v>
      </c>
      <c r="B201" s="77" t="s">
        <v>1994</v>
      </c>
      <c r="C201" s="5" t="s">
        <v>110</v>
      </c>
      <c r="D201" s="71" t="str">
        <f>HYPERLINK("http://wlos.com/news/local/crowd-gathers-in-brevard-to-protest-atmosphere-of-hatred-they-say-is-intolerable","Brevard, NC")</f>
        <v>Brevard, NC</v>
      </c>
      <c r="E201" s="70">
        <v>43668.0</v>
      </c>
      <c r="F201" s="5" t="s">
        <v>1996</v>
      </c>
      <c r="G201" s="27">
        <v>50.0</v>
      </c>
      <c r="H201" s="27">
        <v>50.0</v>
      </c>
      <c r="J201" s="27">
        <v>50.0</v>
      </c>
      <c r="K201" s="5"/>
      <c r="L201" s="5" t="s">
        <v>1417</v>
      </c>
      <c r="M201" s="5" t="s">
        <v>1999</v>
      </c>
      <c r="N201" s="27">
        <v>1.0</v>
      </c>
      <c r="O201" s="5" t="s">
        <v>61</v>
      </c>
      <c r="P201" s="5" t="s">
        <v>1279</v>
      </c>
      <c r="Q201" s="5" t="s">
        <v>1279</v>
      </c>
      <c r="R201" s="5" t="s">
        <v>1279</v>
      </c>
      <c r="S201" s="5" t="s">
        <v>1279</v>
      </c>
      <c r="T201" s="27">
        <v>1.0</v>
      </c>
      <c r="U201" s="27">
        <v>1.0</v>
      </c>
      <c r="W201" s="76" t="s">
        <v>2001</v>
      </c>
      <c r="X201" s="72"/>
      <c r="Y201" s="72"/>
      <c r="Z201" s="72"/>
      <c r="AA201" s="72"/>
      <c r="AB201" s="5"/>
      <c r="AC201" s="5"/>
      <c r="AD201" s="5"/>
      <c r="AE201" s="5"/>
      <c r="AF201" s="5"/>
      <c r="AG201" s="5"/>
      <c r="AH201" s="5"/>
      <c r="AI201" s="5"/>
      <c r="AJ201" s="5"/>
      <c r="AK201" s="5"/>
      <c r="AL201" s="5"/>
      <c r="AM201" s="5"/>
      <c r="AN201" s="5"/>
      <c r="AO201" s="5"/>
      <c r="AP201" s="5"/>
      <c r="AQ201" s="5"/>
      <c r="AR201" s="5"/>
      <c r="AS201" s="5"/>
      <c r="AT201" s="5"/>
      <c r="AU201" s="5"/>
      <c r="AV201" s="5"/>
      <c r="AW201" s="5"/>
      <c r="AX201" s="5"/>
      <c r="AY201" s="16"/>
    </row>
    <row r="202">
      <c r="A202" s="77" t="s">
        <v>1910</v>
      </c>
      <c r="B202" s="5" t="s">
        <v>2002</v>
      </c>
      <c r="C202" s="5" t="s">
        <v>343</v>
      </c>
      <c r="D202" s="71" t="str">
        <f>HYPERLINK("https://www.cincinnati.com/story/news/2019/07/22/hunter-supporters-protest-judges-westside-neighborhood/1800926001/","Cincinnati, OH")</f>
        <v>Cincinnati, OH</v>
      </c>
      <c r="E202" s="70">
        <v>43668.0</v>
      </c>
      <c r="F202" s="5" t="s">
        <v>1708</v>
      </c>
      <c r="G202" s="27">
        <v>36.0</v>
      </c>
      <c r="H202" s="27">
        <v>36.0</v>
      </c>
      <c r="J202" s="27">
        <v>36.0</v>
      </c>
      <c r="K202" s="5"/>
      <c r="L202" s="96" t="s">
        <v>2005</v>
      </c>
      <c r="M202" s="5" t="s">
        <v>2006</v>
      </c>
      <c r="N202" s="27">
        <v>0.0</v>
      </c>
      <c r="O202" s="5" t="s">
        <v>61</v>
      </c>
      <c r="P202" s="5" t="s">
        <v>1279</v>
      </c>
      <c r="Q202" s="5" t="s">
        <v>1279</v>
      </c>
      <c r="R202" s="5" t="s">
        <v>1279</v>
      </c>
      <c r="S202" s="5" t="s">
        <v>1279</v>
      </c>
      <c r="T202" s="27">
        <v>1.0</v>
      </c>
      <c r="U202" s="27">
        <v>1.0</v>
      </c>
      <c r="W202" s="76" t="s">
        <v>2007</v>
      </c>
      <c r="X202" s="72"/>
      <c r="Y202" s="72"/>
      <c r="Z202" s="72"/>
      <c r="AA202" s="72"/>
      <c r="AB202" s="5"/>
      <c r="AC202" s="5"/>
      <c r="AD202" s="5"/>
      <c r="AE202" s="5"/>
      <c r="AF202" s="5"/>
      <c r="AG202" s="5"/>
      <c r="AH202" s="5"/>
      <c r="AI202" s="5"/>
      <c r="AJ202" s="5"/>
      <c r="AK202" s="5"/>
      <c r="AL202" s="5"/>
      <c r="AM202" s="5"/>
      <c r="AN202" s="5"/>
      <c r="AO202" s="5"/>
      <c r="AP202" s="5"/>
      <c r="AQ202" s="5"/>
      <c r="AR202" s="5"/>
      <c r="AS202" s="5"/>
      <c r="AT202" s="5"/>
      <c r="AU202" s="5"/>
      <c r="AV202" s="5"/>
      <c r="AW202" s="5"/>
      <c r="AX202" s="5"/>
      <c r="AY202" s="16"/>
    </row>
    <row r="203">
      <c r="A203" s="5" t="s">
        <v>2010</v>
      </c>
      <c r="B203" s="5" t="s">
        <v>2011</v>
      </c>
      <c r="C203" s="5" t="s">
        <v>33</v>
      </c>
      <c r="D203" s="71" t="str">
        <f>HYPERLINK("http://kdhnews.com/news/local/puerto-rican-natives-planning-to-protest-today-in-killeen/article_0ab1d4ce-ac90-11e9-b82f-973ef4985534.html","Killeen, TX")</f>
        <v>Killeen, TX</v>
      </c>
      <c r="E203" s="70">
        <v>43668.0</v>
      </c>
      <c r="F203" s="5"/>
      <c r="G203" s="5"/>
      <c r="H203" s="5"/>
      <c r="J203" s="5"/>
      <c r="K203" s="5"/>
      <c r="L203" s="5" t="s">
        <v>2012</v>
      </c>
      <c r="M203" s="5" t="s">
        <v>2013</v>
      </c>
      <c r="N203" s="27">
        <v>0.0</v>
      </c>
      <c r="O203" s="5" t="s">
        <v>61</v>
      </c>
      <c r="P203" s="5" t="s">
        <v>1279</v>
      </c>
      <c r="Q203" s="5" t="s">
        <v>1279</v>
      </c>
      <c r="R203" s="5" t="s">
        <v>1279</v>
      </c>
      <c r="S203" s="5" t="s">
        <v>1279</v>
      </c>
      <c r="T203" s="27">
        <v>1.0</v>
      </c>
      <c r="U203" s="27">
        <v>1.0</v>
      </c>
      <c r="W203" s="76" t="s">
        <v>2014</v>
      </c>
      <c r="X203" s="72"/>
      <c r="Y203" s="72"/>
      <c r="Z203" s="72"/>
      <c r="AA203" s="72"/>
      <c r="AB203" s="72"/>
      <c r="AC203" s="72"/>
      <c r="AD203" s="5"/>
      <c r="AE203" s="5"/>
      <c r="AF203" s="5"/>
      <c r="AG203" s="5"/>
      <c r="AH203" s="5"/>
      <c r="AI203" s="5"/>
      <c r="AJ203" s="5"/>
      <c r="AK203" s="5"/>
      <c r="AL203" s="5"/>
      <c r="AM203" s="5"/>
      <c r="AN203" s="5"/>
      <c r="AO203" s="5"/>
      <c r="AP203" s="5"/>
      <c r="AQ203" s="5"/>
      <c r="AR203" s="5"/>
      <c r="AS203" s="5"/>
      <c r="AT203" s="5"/>
      <c r="AU203" s="5"/>
      <c r="AV203" s="5"/>
      <c r="AW203" s="5"/>
      <c r="AX203" s="5"/>
      <c r="AY203" s="16"/>
    </row>
    <row r="204">
      <c r="A204" s="5" t="s">
        <v>558</v>
      </c>
      <c r="B204" s="5" t="s">
        <v>2016</v>
      </c>
      <c r="C204" s="5" t="s">
        <v>207</v>
      </c>
      <c r="D204" s="71" t="str">
        <f>HYPERLINK("https://wsvn.com/news/local/miami-dade/solidarity-protest-held-in-downtown-miami-against-puerto-rico-governor/","Miami, FL")</f>
        <v>Miami, FL</v>
      </c>
      <c r="E204" s="70">
        <v>43668.0</v>
      </c>
      <c r="F204" s="5" t="s">
        <v>1666</v>
      </c>
      <c r="G204" s="27">
        <v>24.0</v>
      </c>
      <c r="H204" s="27">
        <v>24.0</v>
      </c>
      <c r="J204" s="27">
        <v>24.0</v>
      </c>
      <c r="K204" s="5"/>
      <c r="L204" s="5" t="s">
        <v>1417</v>
      </c>
      <c r="M204" s="5" t="s">
        <v>2021</v>
      </c>
      <c r="N204" s="27">
        <v>0.0</v>
      </c>
      <c r="O204" s="5" t="s">
        <v>61</v>
      </c>
      <c r="P204" s="5" t="s">
        <v>1279</v>
      </c>
      <c r="Q204" s="5" t="s">
        <v>1279</v>
      </c>
      <c r="R204" s="5" t="s">
        <v>1279</v>
      </c>
      <c r="S204" s="5" t="s">
        <v>1279</v>
      </c>
      <c r="T204" s="27">
        <v>1.0</v>
      </c>
      <c r="U204" s="27">
        <v>1.0</v>
      </c>
      <c r="W204" s="76" t="s">
        <v>2022</v>
      </c>
      <c r="X204" s="72"/>
      <c r="Y204" s="72"/>
      <c r="Z204" s="72"/>
      <c r="AA204" s="72"/>
      <c r="AB204" s="5"/>
      <c r="AC204" s="5"/>
      <c r="AD204" s="5"/>
      <c r="AE204" s="5"/>
      <c r="AF204" s="5"/>
      <c r="AG204" s="5"/>
      <c r="AH204" s="5"/>
      <c r="AI204" s="5"/>
      <c r="AJ204" s="5"/>
      <c r="AK204" s="5"/>
      <c r="AL204" s="5"/>
      <c r="AM204" s="5"/>
      <c r="AN204" s="5"/>
      <c r="AO204" s="5"/>
      <c r="AP204" s="5"/>
      <c r="AQ204" s="5"/>
      <c r="AR204" s="5"/>
      <c r="AS204" s="5"/>
      <c r="AT204" s="5"/>
      <c r="AU204" s="5"/>
      <c r="AV204" s="5"/>
      <c r="AW204" s="5"/>
      <c r="AX204" s="5"/>
      <c r="AY204" s="16"/>
    </row>
    <row r="205">
      <c r="A205" s="5" t="s">
        <v>1035</v>
      </c>
      <c r="B205" s="5" t="s">
        <v>160</v>
      </c>
      <c r="C205" s="5" t="s">
        <v>184</v>
      </c>
      <c r="D205" s="71" t="str">
        <f>HYPERLINK("https://www.telegram.com/news/20190722/worcester-residents-echo-puerto-rico-protest","Worcester, MA")</f>
        <v>Worcester, MA</v>
      </c>
      <c r="E205" s="70">
        <v>43668.0</v>
      </c>
      <c r="F205" s="5"/>
      <c r="G205" s="5"/>
      <c r="H205" s="5"/>
      <c r="J205" s="5"/>
      <c r="K205" s="5"/>
      <c r="L205" s="5" t="s">
        <v>1417</v>
      </c>
      <c r="M205" s="5" t="s">
        <v>2026</v>
      </c>
      <c r="N205" s="27">
        <v>0.0</v>
      </c>
      <c r="O205" s="5" t="s">
        <v>61</v>
      </c>
      <c r="P205" s="5" t="s">
        <v>1279</v>
      </c>
      <c r="Q205" s="5" t="s">
        <v>1279</v>
      </c>
      <c r="R205" s="5" t="s">
        <v>1279</v>
      </c>
      <c r="S205" s="5" t="s">
        <v>1279</v>
      </c>
      <c r="T205" s="27">
        <v>1.0</v>
      </c>
      <c r="U205" s="27">
        <v>1.0</v>
      </c>
      <c r="W205" s="76" t="s">
        <v>2027</v>
      </c>
      <c r="X205" s="72"/>
      <c r="Y205" s="72"/>
      <c r="Z205" s="72"/>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c r="AY205" s="16"/>
    </row>
    <row r="206">
      <c r="A206" s="5" t="s">
        <v>2031</v>
      </c>
      <c r="B206" s="5" t="s">
        <v>1574</v>
      </c>
      <c r="C206" s="5" t="s">
        <v>52</v>
      </c>
      <c r="D206" s="71" t="str">
        <f>HYPERLINK("https://www.10news.com/news/local-news/south-bay-parents-protest-sweetwater-districts-bus-route-cuts-on-first-day-of-school","San Ysidro, CA")</f>
        <v>San Ysidro, CA</v>
      </c>
      <c r="E206" s="70">
        <v>43668.0</v>
      </c>
      <c r="F206" s="5"/>
      <c r="G206" s="5"/>
      <c r="H206" s="5"/>
      <c r="J206" s="5"/>
      <c r="K206" s="5"/>
      <c r="L206" s="5" t="s">
        <v>2032</v>
      </c>
      <c r="M206" s="81" t="s">
        <v>2033</v>
      </c>
      <c r="N206" s="27">
        <v>0.0</v>
      </c>
      <c r="O206" s="5" t="s">
        <v>61</v>
      </c>
      <c r="P206" s="5" t="s">
        <v>1279</v>
      </c>
      <c r="Q206" s="5" t="s">
        <v>1279</v>
      </c>
      <c r="R206" s="5" t="s">
        <v>1279</v>
      </c>
      <c r="S206" s="5" t="s">
        <v>1279</v>
      </c>
      <c r="T206" s="27">
        <v>1.0</v>
      </c>
      <c r="U206" s="27">
        <v>1.0</v>
      </c>
      <c r="W206" s="76" t="s">
        <v>2035</v>
      </c>
      <c r="X206" s="72"/>
      <c r="Y206" s="72"/>
      <c r="Z206" s="72"/>
      <c r="AA206" s="72"/>
      <c r="AB206" s="72"/>
      <c r="AC206" s="5"/>
      <c r="AD206" s="5"/>
      <c r="AE206" s="5"/>
      <c r="AF206" s="5"/>
      <c r="AG206" s="5"/>
      <c r="AH206" s="5"/>
      <c r="AI206" s="5"/>
      <c r="AJ206" s="5"/>
      <c r="AK206" s="5"/>
      <c r="AL206" s="5"/>
      <c r="AM206" s="5"/>
      <c r="AN206" s="5"/>
      <c r="AO206" s="5"/>
      <c r="AP206" s="5"/>
      <c r="AQ206" s="5"/>
      <c r="AR206" s="5"/>
      <c r="AS206" s="5"/>
      <c r="AT206" s="5"/>
      <c r="AU206" s="5"/>
      <c r="AV206" s="5"/>
      <c r="AW206" s="5"/>
      <c r="AX206" s="5"/>
      <c r="AY206" s="16"/>
    </row>
    <row r="207">
      <c r="A207" s="5" t="s">
        <v>1510</v>
      </c>
      <c r="B207" s="5" t="s">
        <v>2036</v>
      </c>
      <c r="C207" s="5" t="s">
        <v>2037</v>
      </c>
      <c r="D207" s="71" t="str">
        <f>HYPERLINK("https://www.masslive.com/boston/2019/07/dozens-of-mbta-riders-call-for-reduced-fare-option-for-low-income-riders-during-protest-in-boston.html","Boston, MA")</f>
        <v>Boston, MA</v>
      </c>
      <c r="E207" s="70">
        <v>43668.0</v>
      </c>
      <c r="F207" s="5" t="s">
        <v>1666</v>
      </c>
      <c r="G207" s="27">
        <v>24.0</v>
      </c>
      <c r="H207" s="27">
        <v>24.0</v>
      </c>
      <c r="J207" s="27">
        <v>24.0</v>
      </c>
      <c r="K207" s="5"/>
      <c r="L207" s="5" t="s">
        <v>2043</v>
      </c>
      <c r="M207" s="5" t="s">
        <v>2044</v>
      </c>
      <c r="N207" s="27">
        <v>0.0</v>
      </c>
      <c r="O207" s="5" t="s">
        <v>61</v>
      </c>
      <c r="P207" s="5" t="s">
        <v>1279</v>
      </c>
      <c r="Q207" s="5" t="s">
        <v>1279</v>
      </c>
      <c r="R207" s="5" t="s">
        <v>1279</v>
      </c>
      <c r="S207" s="5" t="s">
        <v>1279</v>
      </c>
      <c r="T207" s="27">
        <v>1.0</v>
      </c>
      <c r="U207" s="27">
        <v>1.0</v>
      </c>
      <c r="W207" s="76" t="s">
        <v>2045</v>
      </c>
      <c r="X207" s="72"/>
      <c r="Y207" s="72"/>
      <c r="Z207" s="72"/>
      <c r="AA207" s="72"/>
      <c r="AB207" s="72"/>
      <c r="AC207" s="72"/>
      <c r="AD207" s="5"/>
      <c r="AE207" s="5"/>
      <c r="AF207" s="5"/>
      <c r="AG207" s="5"/>
      <c r="AH207" s="5"/>
      <c r="AI207" s="5"/>
      <c r="AJ207" s="5"/>
      <c r="AK207" s="5"/>
      <c r="AL207" s="5"/>
      <c r="AM207" s="5"/>
      <c r="AN207" s="5"/>
      <c r="AO207" s="5"/>
      <c r="AP207" s="5"/>
      <c r="AQ207" s="5"/>
      <c r="AR207" s="5"/>
      <c r="AS207" s="5"/>
      <c r="AT207" s="5"/>
      <c r="AU207" s="5"/>
      <c r="AV207" s="5"/>
      <c r="AW207" s="5"/>
      <c r="AX207" s="5"/>
      <c r="AY207" s="16"/>
    </row>
    <row r="208">
      <c r="A208" s="5" t="s">
        <v>2046</v>
      </c>
      <c r="B208" s="77" t="s">
        <v>2047</v>
      </c>
      <c r="C208" s="5" t="s">
        <v>343</v>
      </c>
      <c r="D208" s="71" t="str">
        <f>HYPERLINK("https://www.cleveland.com/metro/2019/07/advocates-for-ohios-hispanic-community-rally-against-trumps-immigration-policies-at-clevelands-free-stamp.html","Cleveland, OH")</f>
        <v>Cleveland, OH</v>
      </c>
      <c r="E208" s="70">
        <v>43668.0</v>
      </c>
      <c r="F208" s="5" t="s">
        <v>1824</v>
      </c>
      <c r="G208" s="27">
        <v>100.0</v>
      </c>
      <c r="H208" s="27">
        <v>100.0</v>
      </c>
      <c r="J208" s="27">
        <v>100.0</v>
      </c>
      <c r="K208" s="5"/>
      <c r="L208" s="77" t="s">
        <v>2050</v>
      </c>
      <c r="M208" s="5" t="s">
        <v>2051</v>
      </c>
      <c r="N208" s="27">
        <v>1.0</v>
      </c>
      <c r="O208" s="5" t="s">
        <v>61</v>
      </c>
      <c r="P208" s="5" t="s">
        <v>1279</v>
      </c>
      <c r="Q208" s="5" t="s">
        <v>1279</v>
      </c>
      <c r="R208" s="5" t="s">
        <v>1279</v>
      </c>
      <c r="S208" s="5" t="s">
        <v>1279</v>
      </c>
      <c r="T208" s="27">
        <v>1.0</v>
      </c>
      <c r="U208" s="27">
        <v>1.0</v>
      </c>
      <c r="W208" s="76" t="s">
        <v>2052</v>
      </c>
      <c r="X208" s="72"/>
      <c r="Y208" s="72"/>
      <c r="Z208" s="72"/>
      <c r="AA208" s="72"/>
      <c r="AB208" s="72"/>
      <c r="AC208" s="72"/>
      <c r="AD208" s="5"/>
      <c r="AE208" s="5"/>
      <c r="AF208" s="5"/>
      <c r="AG208" s="5"/>
      <c r="AH208" s="5"/>
      <c r="AI208" s="5"/>
      <c r="AJ208" s="5"/>
      <c r="AK208" s="5"/>
      <c r="AL208" s="5"/>
      <c r="AM208" s="5"/>
      <c r="AN208" s="5"/>
      <c r="AO208" s="5"/>
      <c r="AP208" s="5"/>
      <c r="AQ208" s="5"/>
      <c r="AR208" s="5"/>
      <c r="AS208" s="5"/>
      <c r="AT208" s="5"/>
      <c r="AU208" s="5"/>
      <c r="AV208" s="5"/>
      <c r="AW208" s="5"/>
      <c r="AX208" s="5"/>
      <c r="AY208" s="16"/>
    </row>
    <row r="209">
      <c r="A209" s="5" t="s">
        <v>2055</v>
      </c>
      <c r="B209" s="77" t="s">
        <v>2056</v>
      </c>
      <c r="C209" s="5" t="s">
        <v>207</v>
      </c>
      <c r="D209" s="71" t="str">
        <f>HYPERLINK("https://www.floridatoday.com/story/news/crime/2019/07/22/melbourne-protesters-ask-puerto-rican-governor-resign/1800017001/","Melbourne, FL ")</f>
        <v>Melbourne, FL </v>
      </c>
      <c r="E209" s="70">
        <v>43669.0</v>
      </c>
      <c r="F209" s="5"/>
      <c r="G209" s="5"/>
      <c r="H209" s="5"/>
      <c r="J209" s="5"/>
      <c r="K209" s="5"/>
      <c r="L209" s="5" t="s">
        <v>1417</v>
      </c>
      <c r="M209" s="77" t="s">
        <v>2059</v>
      </c>
      <c r="N209" s="27">
        <v>0.0</v>
      </c>
      <c r="O209" s="5" t="s">
        <v>61</v>
      </c>
      <c r="P209" s="5" t="s">
        <v>1279</v>
      </c>
      <c r="Q209" s="5" t="s">
        <v>1279</v>
      </c>
      <c r="R209" s="5" t="s">
        <v>1279</v>
      </c>
      <c r="S209" s="5" t="s">
        <v>1279</v>
      </c>
      <c r="T209" s="27">
        <v>1.0</v>
      </c>
      <c r="U209" s="27">
        <v>1.0</v>
      </c>
      <c r="W209" s="76" t="s">
        <v>2060</v>
      </c>
      <c r="X209" s="72"/>
      <c r="Y209" s="72"/>
      <c r="Z209" s="72"/>
      <c r="AA209" s="72"/>
      <c r="AB209" s="72"/>
      <c r="AC209" s="5"/>
      <c r="AD209" s="5"/>
      <c r="AE209" s="5"/>
      <c r="AF209" s="5"/>
      <c r="AG209" s="5"/>
      <c r="AH209" s="5"/>
      <c r="AI209" s="5"/>
      <c r="AJ209" s="5"/>
      <c r="AK209" s="5"/>
      <c r="AL209" s="5"/>
      <c r="AM209" s="5"/>
      <c r="AN209" s="5"/>
      <c r="AO209" s="5"/>
      <c r="AP209" s="5"/>
      <c r="AQ209" s="5"/>
      <c r="AR209" s="5"/>
      <c r="AS209" s="5"/>
      <c r="AT209" s="5"/>
      <c r="AU209" s="5"/>
      <c r="AV209" s="5"/>
      <c r="AW209" s="5"/>
      <c r="AX209" s="5"/>
      <c r="AY209" s="16"/>
    </row>
    <row r="210">
      <c r="A210" s="5" t="s">
        <v>2062</v>
      </c>
      <c r="B210" s="77" t="s">
        <v>2063</v>
      </c>
      <c r="C210" s="5" t="s">
        <v>164</v>
      </c>
      <c r="D210" s="71" t="str">
        <f>HYPERLINK("https://www.ellsworthamerican.com/maine-news/waterfront/lobstermen-politicians-rally-to-protest-whale-rules/ ","Stonington, ME")</f>
        <v>Stonington, ME</v>
      </c>
      <c r="E210" s="70">
        <v>43667.0</v>
      </c>
      <c r="F210" s="5" t="s">
        <v>2065</v>
      </c>
      <c r="G210" s="27">
        <v>300.0</v>
      </c>
      <c r="H210" s="27">
        <v>300.0</v>
      </c>
      <c r="J210" s="27">
        <v>300.0</v>
      </c>
      <c r="K210" s="5"/>
      <c r="L210" s="5" t="s">
        <v>2066</v>
      </c>
      <c r="M210" s="5" t="s">
        <v>2067</v>
      </c>
      <c r="N210" s="27">
        <v>0.0</v>
      </c>
      <c r="O210" s="5" t="s">
        <v>61</v>
      </c>
      <c r="P210" s="5" t="s">
        <v>1279</v>
      </c>
      <c r="Q210" s="5" t="s">
        <v>1279</v>
      </c>
      <c r="R210" s="5" t="s">
        <v>1279</v>
      </c>
      <c r="S210" s="5" t="s">
        <v>1279</v>
      </c>
      <c r="T210" s="27">
        <v>1.0</v>
      </c>
      <c r="U210" s="27">
        <v>1.0</v>
      </c>
      <c r="W210" s="83" t="s">
        <v>2069</v>
      </c>
      <c r="X210" s="72"/>
      <c r="Y210" s="72"/>
      <c r="Z210" s="72"/>
      <c r="AA210" s="72"/>
      <c r="AB210" s="5"/>
      <c r="AC210" s="5"/>
      <c r="AD210" s="5"/>
      <c r="AE210" s="5"/>
      <c r="AF210" s="5"/>
      <c r="AG210" s="5"/>
      <c r="AH210" s="5"/>
      <c r="AI210" s="5"/>
      <c r="AJ210" s="5"/>
      <c r="AK210" s="5"/>
      <c r="AL210" s="5"/>
      <c r="AM210" s="5"/>
      <c r="AN210" s="5"/>
      <c r="AO210" s="5"/>
      <c r="AP210" s="5"/>
      <c r="AQ210" s="5"/>
      <c r="AR210" s="5"/>
      <c r="AS210" s="5"/>
      <c r="AT210" s="5"/>
      <c r="AU210" s="5"/>
      <c r="AV210" s="5"/>
      <c r="AW210" s="5"/>
      <c r="AX210" s="5"/>
      <c r="AY210" s="16"/>
    </row>
    <row r="211">
      <c r="A211" s="5" t="s">
        <v>2070</v>
      </c>
      <c r="B211" s="81" t="s">
        <v>2071</v>
      </c>
      <c r="C211" s="5" t="s">
        <v>711</v>
      </c>
      <c r="D211" s="71" t="str">
        <f>HYPERLINK("https://www.khon2.com/news/local-news/thousands-of-kiai-protectors-march-waikiki-streets/","Waikiki, HI")</f>
        <v>Waikiki, HI</v>
      </c>
      <c r="E211" s="70">
        <v>43667.0</v>
      </c>
      <c r="F211" s="5" t="s">
        <v>2074</v>
      </c>
      <c r="G211" s="27">
        <v>2000.0</v>
      </c>
      <c r="H211" s="27">
        <v>2000.0</v>
      </c>
      <c r="J211" s="27">
        <v>2000.0</v>
      </c>
      <c r="K211" s="5"/>
      <c r="L211" s="5" t="s">
        <v>2075</v>
      </c>
      <c r="M211" s="5" t="s">
        <v>2076</v>
      </c>
      <c r="N211" s="27">
        <v>0.0</v>
      </c>
      <c r="O211" s="5" t="s">
        <v>2077</v>
      </c>
      <c r="P211" s="5" t="s">
        <v>1279</v>
      </c>
      <c r="Q211" s="5" t="s">
        <v>1279</v>
      </c>
      <c r="R211" s="5" t="s">
        <v>1279</v>
      </c>
      <c r="S211" s="5" t="s">
        <v>1279</v>
      </c>
      <c r="T211" s="27">
        <v>1.0</v>
      </c>
      <c r="U211" s="27">
        <v>1.0</v>
      </c>
      <c r="W211" s="76" t="s">
        <v>2078</v>
      </c>
      <c r="X211" s="72"/>
      <c r="Y211" s="72"/>
      <c r="Z211" s="72"/>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c r="AY211" s="16"/>
    </row>
    <row r="212">
      <c r="A212" s="5" t="s">
        <v>2082</v>
      </c>
      <c r="B212" s="5" t="s">
        <v>2083</v>
      </c>
      <c r="C212" s="5" t="s">
        <v>1946</v>
      </c>
      <c r="D212" s="71" t="str">
        <f>HYPERLINK("https://www.chicagotribune.com/nation-world/ct-nw-puerto-rico-governor-protests-20190722-z6potqgvpfdzfnpeftlgmx3vda-story.html","San Juan, PR")</f>
        <v>San Juan, PR</v>
      </c>
      <c r="E212" s="70">
        <v>43668.0</v>
      </c>
      <c r="F212" s="5" t="s">
        <v>2087</v>
      </c>
      <c r="G212" s="27">
        <v>10000.0</v>
      </c>
      <c r="H212" s="27">
        <v>10000.0</v>
      </c>
      <c r="J212" s="27">
        <v>10000.0</v>
      </c>
      <c r="K212" s="5"/>
      <c r="L212" s="5" t="s">
        <v>1417</v>
      </c>
      <c r="M212" s="5" t="s">
        <v>2059</v>
      </c>
      <c r="N212" s="27">
        <v>0.0</v>
      </c>
      <c r="O212" s="5" t="s">
        <v>61</v>
      </c>
      <c r="P212" s="5" t="s">
        <v>1279</v>
      </c>
      <c r="Q212" s="5" t="s">
        <v>1279</v>
      </c>
      <c r="R212" s="5" t="s">
        <v>1279</v>
      </c>
      <c r="S212" s="5" t="s">
        <v>1279</v>
      </c>
      <c r="T212" s="27">
        <v>1.0</v>
      </c>
      <c r="U212" s="27">
        <v>1.0</v>
      </c>
      <c r="W212" s="71" t="s">
        <v>2091</v>
      </c>
      <c r="X212" s="72"/>
      <c r="Y212" s="72"/>
      <c r="Z212" s="72"/>
      <c r="AA212" s="72"/>
      <c r="AB212" s="72"/>
      <c r="AC212" s="72"/>
      <c r="AD212" s="5"/>
      <c r="AE212" s="5"/>
      <c r="AF212" s="5"/>
      <c r="AG212" s="5"/>
      <c r="AH212" s="5"/>
      <c r="AI212" s="5"/>
      <c r="AJ212" s="5"/>
      <c r="AK212" s="5"/>
      <c r="AL212" s="5"/>
      <c r="AM212" s="5"/>
      <c r="AN212" s="5"/>
      <c r="AO212" s="5"/>
      <c r="AP212" s="5"/>
      <c r="AQ212" s="5"/>
      <c r="AR212" s="5"/>
      <c r="AS212" s="5"/>
      <c r="AT212" s="5"/>
      <c r="AU212" s="5"/>
      <c r="AV212" s="5"/>
      <c r="AW212" s="5"/>
      <c r="AX212" s="5"/>
      <c r="AY212" s="16"/>
    </row>
    <row r="213">
      <c r="A213" s="5" t="s">
        <v>2093</v>
      </c>
      <c r="B213" s="5" t="s">
        <v>2094</v>
      </c>
      <c r="C213" s="5" t="s">
        <v>1059</v>
      </c>
      <c r="D213" s="71" t="str">
        <f>HYPERLINK("https://www.wndu.com/content/news/South-Bend-dubbed-a-sick-city--512068511.html","South Bend, ID")</f>
        <v>South Bend, ID</v>
      </c>
      <c r="E213" s="70">
        <v>43647.0</v>
      </c>
      <c r="F213" s="5" t="s">
        <v>2095</v>
      </c>
      <c r="G213" s="27">
        <v>40.0</v>
      </c>
      <c r="H213" s="27">
        <v>40.0</v>
      </c>
      <c r="J213" s="27">
        <v>40.0</v>
      </c>
      <c r="K213" s="5"/>
      <c r="L213" s="5" t="s">
        <v>1417</v>
      </c>
      <c r="M213" s="5" t="s">
        <v>2096</v>
      </c>
      <c r="N213" s="27">
        <v>0.0</v>
      </c>
      <c r="O213" s="5" t="s">
        <v>2097</v>
      </c>
      <c r="P213" s="5" t="s">
        <v>1279</v>
      </c>
      <c r="Q213" s="5" t="s">
        <v>1279</v>
      </c>
      <c r="R213" s="5" t="s">
        <v>1279</v>
      </c>
      <c r="S213" s="5" t="s">
        <v>1279</v>
      </c>
      <c r="T213" s="27">
        <v>1.0</v>
      </c>
      <c r="U213" s="27">
        <v>1.0</v>
      </c>
      <c r="W213" s="76" t="s">
        <v>2098</v>
      </c>
      <c r="X213" s="72"/>
      <c r="Y213" s="72"/>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c r="AY213" s="16"/>
    </row>
    <row r="214">
      <c r="A214" s="5" t="s">
        <v>2103</v>
      </c>
      <c r="B214" s="5" t="s">
        <v>2105</v>
      </c>
      <c r="C214" s="5" t="s">
        <v>2106</v>
      </c>
      <c r="D214" s="71" t="str">
        <f>HYPERLINK("https://www.washtimesherald.com/news/hoosiers-protest-work-requirement-for-health-insurance/article_d96bd50a-21e9-579f-9d2d-d09c8a2846d2.html","Indianapolis, IN")</f>
        <v>Indianapolis, IN</v>
      </c>
      <c r="E214" s="70">
        <v>43647.0</v>
      </c>
      <c r="F214" s="5" t="s">
        <v>1972</v>
      </c>
      <c r="G214" s="27">
        <v>50.0</v>
      </c>
      <c r="H214" s="27">
        <v>50.0</v>
      </c>
      <c r="J214" s="27">
        <v>50.0</v>
      </c>
      <c r="K214" s="5"/>
      <c r="L214" s="77" t="s">
        <v>2111</v>
      </c>
      <c r="M214" s="5" t="s">
        <v>2112</v>
      </c>
      <c r="N214" s="27">
        <v>0.0</v>
      </c>
      <c r="O214" s="5" t="s">
        <v>61</v>
      </c>
      <c r="P214" s="5" t="s">
        <v>1279</v>
      </c>
      <c r="Q214" s="5" t="s">
        <v>1279</v>
      </c>
      <c r="R214" s="5" t="s">
        <v>1279</v>
      </c>
      <c r="S214" s="5" t="s">
        <v>1279</v>
      </c>
      <c r="T214" s="27">
        <v>1.0</v>
      </c>
      <c r="U214" s="27">
        <v>1.0</v>
      </c>
      <c r="W214" s="76" t="s">
        <v>2114</v>
      </c>
      <c r="X214" s="72"/>
      <c r="Y214" s="72"/>
      <c r="Z214" s="72"/>
      <c r="AA214" s="72"/>
      <c r="AB214" s="72"/>
      <c r="AC214" s="72"/>
      <c r="AD214" s="5"/>
      <c r="AE214" s="5"/>
      <c r="AF214" s="5"/>
      <c r="AG214" s="5"/>
      <c r="AH214" s="5"/>
      <c r="AI214" s="5"/>
      <c r="AJ214" s="5"/>
      <c r="AK214" s="5"/>
      <c r="AL214" s="5"/>
      <c r="AM214" s="5"/>
      <c r="AN214" s="5"/>
      <c r="AO214" s="5"/>
      <c r="AP214" s="5"/>
      <c r="AQ214" s="5"/>
      <c r="AR214" s="5"/>
      <c r="AS214" s="5"/>
      <c r="AT214" s="5"/>
      <c r="AU214" s="5"/>
      <c r="AV214" s="5"/>
      <c r="AW214" s="5"/>
      <c r="AX214" s="5"/>
      <c r="AY214" s="16"/>
    </row>
    <row r="215">
      <c r="A215" s="5" t="s">
        <v>267</v>
      </c>
      <c r="B215" s="5" t="s">
        <v>160</v>
      </c>
      <c r="C215" s="5" t="s">
        <v>152</v>
      </c>
      <c r="D215" s="71" t="str">
        <f>HYPERLINK("https://www.wbaltv.com/article/protest-water-rate-hike-in-baltimore/28250248","Baltimore, MD")</f>
        <v>Baltimore, MD</v>
      </c>
      <c r="E215" s="70">
        <v>43647.0</v>
      </c>
      <c r="F215" s="5"/>
      <c r="G215" s="5"/>
      <c r="H215" s="5"/>
      <c r="J215" s="5"/>
      <c r="K215" s="5"/>
      <c r="L215" s="5" t="s">
        <v>2118</v>
      </c>
      <c r="M215" s="5" t="s">
        <v>2119</v>
      </c>
      <c r="N215" s="27">
        <v>0.0</v>
      </c>
      <c r="O215" s="5" t="s">
        <v>61</v>
      </c>
      <c r="P215" s="5" t="s">
        <v>1279</v>
      </c>
      <c r="Q215" s="5" t="s">
        <v>1279</v>
      </c>
      <c r="R215" s="5" t="s">
        <v>1279</v>
      </c>
      <c r="S215" s="5" t="s">
        <v>1279</v>
      </c>
      <c r="T215" s="27">
        <v>1.0</v>
      </c>
      <c r="U215" s="27">
        <v>1.0</v>
      </c>
      <c r="W215" s="76" t="s">
        <v>2120</v>
      </c>
      <c r="X215" s="72"/>
      <c r="Y215" s="72"/>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c r="AY215" s="16"/>
    </row>
    <row r="216">
      <c r="A216" s="5" t="s">
        <v>2123</v>
      </c>
      <c r="B216" s="77" t="s">
        <v>2124</v>
      </c>
      <c r="C216" s="5" t="s">
        <v>2125</v>
      </c>
      <c r="D216" s="71" t="str">
        <f>HYPERLINK("https://www.actionnewsjax.com/news/local/anti-violence-protesters-gather-during-mayor-sheriff-inauguration/963020289","Jacksonville, FL")</f>
        <v>Jacksonville, FL</v>
      </c>
      <c r="E216" s="70">
        <v>43647.0</v>
      </c>
      <c r="F216" s="5" t="s">
        <v>1666</v>
      </c>
      <c r="G216" s="27">
        <v>24.0</v>
      </c>
      <c r="H216" s="27">
        <v>24.0</v>
      </c>
      <c r="J216" s="27">
        <v>24.0</v>
      </c>
      <c r="K216" s="5"/>
      <c r="L216" s="5" t="s">
        <v>2126</v>
      </c>
      <c r="M216" s="5" t="s">
        <v>2127</v>
      </c>
      <c r="N216" s="27">
        <v>0.0</v>
      </c>
      <c r="O216" s="5" t="s">
        <v>61</v>
      </c>
      <c r="P216" s="5" t="s">
        <v>1279</v>
      </c>
      <c r="Q216" s="5" t="s">
        <v>1279</v>
      </c>
      <c r="R216" s="5" t="s">
        <v>1279</v>
      </c>
      <c r="S216" s="5" t="s">
        <v>1279</v>
      </c>
      <c r="T216" s="27">
        <v>1.0</v>
      </c>
      <c r="U216" s="27">
        <v>1.0</v>
      </c>
      <c r="W216" s="76" t="s">
        <v>2128</v>
      </c>
      <c r="X216" s="72"/>
      <c r="Y216" s="72"/>
      <c r="Z216" s="72"/>
      <c r="AA216" s="72"/>
      <c r="AB216" s="5"/>
      <c r="AC216" s="5"/>
      <c r="AD216" s="5"/>
      <c r="AE216" s="5"/>
      <c r="AF216" s="5"/>
      <c r="AG216" s="5"/>
      <c r="AH216" s="5"/>
      <c r="AI216" s="5"/>
      <c r="AJ216" s="5"/>
      <c r="AK216" s="5"/>
      <c r="AL216" s="5"/>
      <c r="AM216" s="5"/>
      <c r="AN216" s="5"/>
      <c r="AO216" s="5"/>
      <c r="AP216" s="5"/>
      <c r="AQ216" s="5"/>
      <c r="AR216" s="5"/>
      <c r="AS216" s="5"/>
      <c r="AT216" s="5"/>
      <c r="AU216" s="5"/>
      <c r="AV216" s="5"/>
      <c r="AW216" s="5"/>
      <c r="AX216" s="5"/>
      <c r="AY216" s="16"/>
    </row>
    <row r="217">
      <c r="A217" s="5" t="s">
        <v>561</v>
      </c>
      <c r="B217" s="5" t="s">
        <v>2130</v>
      </c>
      <c r="C217" s="5" t="s">
        <v>52</v>
      </c>
      <c r="D217" s="71" t="str">
        <f>HYPERLINK("https://sanfrancisco.cbslocal.com/2019/06/30/bay-area-rallies-planned-to-protest-conditions-at-u-s-immigration-camps/","San Francisco, CA")</f>
        <v>San Francisco, CA</v>
      </c>
      <c r="E217" s="70">
        <v>43648.0</v>
      </c>
      <c r="F217" s="5"/>
      <c r="G217" s="5"/>
      <c r="H217" s="5"/>
      <c r="J217" s="5"/>
      <c r="K217" s="5"/>
      <c r="L217" s="5" t="s">
        <v>1417</v>
      </c>
      <c r="M217" s="5" t="s">
        <v>2134</v>
      </c>
      <c r="N217" s="27">
        <v>1.0</v>
      </c>
      <c r="O217" s="5" t="s">
        <v>61</v>
      </c>
      <c r="P217" s="5" t="s">
        <v>1279</v>
      </c>
      <c r="Q217" s="5" t="s">
        <v>1279</v>
      </c>
      <c r="R217" s="5" t="s">
        <v>1279</v>
      </c>
      <c r="S217" s="5" t="s">
        <v>1279</v>
      </c>
      <c r="T217" s="27">
        <v>1.0</v>
      </c>
      <c r="U217" s="27">
        <v>1.0</v>
      </c>
      <c r="W217" s="76" t="s">
        <v>1907</v>
      </c>
      <c r="X217" s="72"/>
      <c r="Y217" s="72"/>
      <c r="Z217" s="72"/>
      <c r="AA217" s="72"/>
      <c r="AB217" s="5"/>
      <c r="AC217" s="5"/>
      <c r="AD217" s="5"/>
      <c r="AE217" s="5"/>
      <c r="AF217" s="5"/>
      <c r="AG217" s="5"/>
      <c r="AH217" s="5"/>
      <c r="AI217" s="5"/>
      <c r="AJ217" s="5"/>
      <c r="AK217" s="5"/>
      <c r="AL217" s="5"/>
      <c r="AM217" s="5"/>
      <c r="AN217" s="5"/>
      <c r="AO217" s="5"/>
      <c r="AP217" s="5"/>
      <c r="AQ217" s="5"/>
      <c r="AR217" s="5"/>
      <c r="AS217" s="5"/>
      <c r="AT217" s="5"/>
      <c r="AU217" s="5"/>
      <c r="AV217" s="5"/>
      <c r="AW217" s="5"/>
      <c r="AX217" s="5"/>
      <c r="AY217" s="16"/>
    </row>
    <row r="218">
      <c r="A218" s="5" t="s">
        <v>368</v>
      </c>
      <c r="B218" s="77" t="s">
        <v>2135</v>
      </c>
      <c r="C218" s="5" t="s">
        <v>99</v>
      </c>
      <c r="D218" s="71" t="str">
        <f>HYPERLINK("https://kdsm17.com/news/local/group-frustrated-after-call-with-sen-joni-ernst-on-immigration","Des Moines, IA")</f>
        <v>Des Moines, IA</v>
      </c>
      <c r="E218" s="70">
        <v>43655.0</v>
      </c>
      <c r="F218" s="5" t="s">
        <v>1972</v>
      </c>
      <c r="G218" s="27">
        <v>50.0</v>
      </c>
      <c r="H218" s="27">
        <v>50.0</v>
      </c>
      <c r="J218" s="27">
        <v>50.0</v>
      </c>
      <c r="K218" s="5"/>
      <c r="L218" s="5" t="s">
        <v>2137</v>
      </c>
      <c r="M218" s="5" t="s">
        <v>2138</v>
      </c>
      <c r="N218" s="27">
        <v>1.0</v>
      </c>
      <c r="O218" s="5" t="s">
        <v>1278</v>
      </c>
      <c r="P218" s="5" t="s">
        <v>1279</v>
      </c>
      <c r="Q218" s="5" t="s">
        <v>1279</v>
      </c>
      <c r="R218" s="5" t="s">
        <v>1279</v>
      </c>
      <c r="S218" s="5" t="s">
        <v>1279</v>
      </c>
      <c r="T218" s="27">
        <v>1.0</v>
      </c>
      <c r="U218" s="27">
        <v>1.0</v>
      </c>
      <c r="W218" s="76" t="s">
        <v>2139</v>
      </c>
      <c r="X218" s="72"/>
      <c r="Y218" s="72"/>
      <c r="Z218" s="72"/>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c r="AY218" s="16"/>
    </row>
    <row r="219">
      <c r="A219" s="5" t="s">
        <v>2142</v>
      </c>
      <c r="B219" s="5" t="s">
        <v>2143</v>
      </c>
      <c r="C219" s="5" t="s">
        <v>159</v>
      </c>
      <c r="D219" s="71" t="str">
        <f>HYPERLINK("https://www.mycentraljersey.com/story/news/2019/07/11/highland-park-holds-families-together-march-protest-family-separations/1693943001/","Highland Park, NJ")</f>
        <v>Highland Park, NJ</v>
      </c>
      <c r="E219" s="70">
        <v>43655.0</v>
      </c>
      <c r="F219" s="5" t="s">
        <v>2144</v>
      </c>
      <c r="G219" s="27">
        <v>50.0</v>
      </c>
      <c r="H219" s="27">
        <v>50.0</v>
      </c>
      <c r="J219" s="27">
        <v>50.0</v>
      </c>
      <c r="K219" s="5"/>
      <c r="L219" s="77" t="s">
        <v>2145</v>
      </c>
      <c r="M219" s="5" t="s">
        <v>2146</v>
      </c>
      <c r="N219" s="27">
        <v>1.0</v>
      </c>
      <c r="O219" s="5" t="s">
        <v>248</v>
      </c>
      <c r="P219" s="5" t="s">
        <v>1279</v>
      </c>
      <c r="Q219" s="5" t="s">
        <v>1279</v>
      </c>
      <c r="R219" s="5" t="s">
        <v>1279</v>
      </c>
      <c r="S219" s="5" t="s">
        <v>1279</v>
      </c>
      <c r="T219" s="27">
        <v>1.0</v>
      </c>
      <c r="U219" s="27">
        <v>1.0</v>
      </c>
      <c r="W219" s="76" t="s">
        <v>2147</v>
      </c>
      <c r="X219" s="72"/>
      <c r="Y219" s="72"/>
      <c r="Z219" s="72"/>
      <c r="AA219" s="72"/>
      <c r="AB219" s="72"/>
      <c r="AC219" s="72"/>
      <c r="AD219" s="5"/>
      <c r="AE219" s="5"/>
      <c r="AF219" s="5"/>
      <c r="AG219" s="5"/>
      <c r="AH219" s="5"/>
      <c r="AI219" s="5"/>
      <c r="AJ219" s="5"/>
      <c r="AK219" s="5"/>
      <c r="AL219" s="5"/>
      <c r="AM219" s="5"/>
      <c r="AN219" s="5"/>
      <c r="AO219" s="5"/>
      <c r="AP219" s="5"/>
      <c r="AQ219" s="5"/>
      <c r="AR219" s="5"/>
      <c r="AS219" s="5"/>
      <c r="AT219" s="5"/>
      <c r="AU219" s="5"/>
      <c r="AV219" s="5"/>
      <c r="AW219" s="5"/>
      <c r="AX219" s="5"/>
      <c r="AY219" s="16"/>
    </row>
    <row r="220">
      <c r="A220" s="5" t="s">
        <v>754</v>
      </c>
      <c r="B220" s="77" t="s">
        <v>2148</v>
      </c>
      <c r="C220" s="5" t="s">
        <v>144</v>
      </c>
      <c r="D220" s="71" t="str">
        <f>HYPERLINK("https://www.oregonlive.com/crime/2019/07/counterprotestor-arrested-accused-of-wielding-knife-at-occupy-ice-protest-tuesday.html","Portland, OR")</f>
        <v>Portland, OR</v>
      </c>
      <c r="E220" s="70">
        <v>43655.0</v>
      </c>
      <c r="F220" s="5" t="s">
        <v>2151</v>
      </c>
      <c r="G220" s="27">
        <v>12.0</v>
      </c>
      <c r="H220" s="27">
        <v>12.0</v>
      </c>
      <c r="J220" s="27">
        <v>12.0</v>
      </c>
      <c r="K220" s="5"/>
      <c r="L220" s="5" t="s">
        <v>1417</v>
      </c>
      <c r="M220" s="77" t="s">
        <v>2153</v>
      </c>
      <c r="N220" s="27">
        <v>0.0</v>
      </c>
      <c r="O220" s="5" t="s">
        <v>61</v>
      </c>
      <c r="P220" s="27">
        <v>1.0</v>
      </c>
      <c r="Q220" s="5" t="s">
        <v>1279</v>
      </c>
      <c r="R220" s="5" t="s">
        <v>1279</v>
      </c>
      <c r="S220" s="5" t="s">
        <v>1279</v>
      </c>
      <c r="T220" s="27">
        <v>1.0</v>
      </c>
      <c r="U220" s="27">
        <v>1.0</v>
      </c>
      <c r="W220" s="76" t="s">
        <v>2154</v>
      </c>
      <c r="X220" s="72"/>
      <c r="Y220" s="72"/>
      <c r="Z220" s="72"/>
      <c r="AA220" s="72"/>
      <c r="AB220" s="72"/>
      <c r="AC220" s="5"/>
      <c r="AD220" s="5"/>
      <c r="AE220" s="5"/>
      <c r="AF220" s="5"/>
      <c r="AG220" s="5"/>
      <c r="AH220" s="5"/>
      <c r="AI220" s="5"/>
      <c r="AJ220" s="5"/>
      <c r="AK220" s="5"/>
      <c r="AL220" s="5"/>
      <c r="AM220" s="5"/>
      <c r="AN220" s="5"/>
      <c r="AO220" s="5"/>
      <c r="AP220" s="5"/>
      <c r="AQ220" s="5"/>
      <c r="AR220" s="5"/>
      <c r="AS220" s="5"/>
      <c r="AT220" s="5"/>
      <c r="AU220" s="5"/>
      <c r="AV220" s="5"/>
      <c r="AW220" s="5"/>
      <c r="AX220" s="5"/>
      <c r="AY220" s="16"/>
    </row>
    <row r="221">
      <c r="A221" s="5" t="s">
        <v>1374</v>
      </c>
      <c r="B221" s="81" t="s">
        <v>2155</v>
      </c>
      <c r="C221" s="5" t="s">
        <v>110</v>
      </c>
      <c r="D221" s="71" t="str">
        <f>HYPERLINK("https://www.wcnc.com/article/news/groups-protesting-piedmont-natural-gas-rate-hike-proposal/275-b82b1be2-64fc-4070-a221-fe50d8bc0068","Charlotte, NC")</f>
        <v>Charlotte, NC</v>
      </c>
      <c r="E221" s="70">
        <v>43656.0</v>
      </c>
      <c r="F221" s="5" t="s">
        <v>1666</v>
      </c>
      <c r="G221" s="27">
        <v>24.0</v>
      </c>
      <c r="H221" s="27">
        <v>24.0</v>
      </c>
      <c r="J221" s="27">
        <v>24.0</v>
      </c>
      <c r="K221" s="5"/>
      <c r="L221" s="5" t="s">
        <v>1417</v>
      </c>
      <c r="M221" s="81" t="s">
        <v>2159</v>
      </c>
      <c r="N221" s="27">
        <v>0.0</v>
      </c>
      <c r="O221" s="5" t="s">
        <v>61</v>
      </c>
      <c r="P221" s="5" t="s">
        <v>1279</v>
      </c>
      <c r="Q221" s="5" t="s">
        <v>1279</v>
      </c>
      <c r="R221" s="5" t="s">
        <v>1279</v>
      </c>
      <c r="S221" s="5" t="s">
        <v>1279</v>
      </c>
      <c r="T221" s="27">
        <v>1.0</v>
      </c>
      <c r="U221" s="27">
        <v>1.0</v>
      </c>
      <c r="W221" s="76" t="s">
        <v>2160</v>
      </c>
      <c r="X221" s="72"/>
      <c r="Y221" s="72"/>
      <c r="Z221" s="72"/>
      <c r="AA221" s="72"/>
      <c r="AB221" s="72"/>
      <c r="AC221" s="72"/>
      <c r="AD221" s="5"/>
      <c r="AE221" s="5"/>
      <c r="AF221" s="5"/>
      <c r="AG221" s="5"/>
      <c r="AH221" s="5"/>
      <c r="AI221" s="5"/>
      <c r="AJ221" s="5"/>
      <c r="AK221" s="5"/>
      <c r="AL221" s="5"/>
      <c r="AM221" s="5"/>
      <c r="AN221" s="5"/>
      <c r="AO221" s="5"/>
      <c r="AP221" s="5"/>
      <c r="AQ221" s="5"/>
      <c r="AR221" s="5"/>
      <c r="AS221" s="5"/>
      <c r="AT221" s="5"/>
      <c r="AU221" s="5"/>
      <c r="AV221" s="5"/>
      <c r="AW221" s="5"/>
      <c r="AX221" s="5"/>
      <c r="AY221" s="16"/>
    </row>
    <row r="222">
      <c r="A222" s="77" t="s">
        <v>2164</v>
      </c>
      <c r="B222" s="77" t="s">
        <v>2165</v>
      </c>
      <c r="C222" s="5" t="s">
        <v>2166</v>
      </c>
      <c r="D222" s="71" t="str">
        <f>HYPERLINK("https://www.guampdn.com/story/news/local/2019/07/10/guam-protests-military-construction-preserve-history/1680595001/","Hågatña, Guam")</f>
        <v>Hågatña, Guam</v>
      </c>
      <c r="E222" s="70">
        <v>43656.0</v>
      </c>
      <c r="F222" s="5"/>
      <c r="G222" s="5"/>
      <c r="H222" s="5"/>
      <c r="J222" s="5"/>
      <c r="K222" s="5"/>
      <c r="L222" s="5" t="s">
        <v>1417</v>
      </c>
      <c r="M222" s="96" t="s">
        <v>2169</v>
      </c>
      <c r="N222" s="27">
        <v>0.0</v>
      </c>
      <c r="O222" s="5" t="s">
        <v>61</v>
      </c>
      <c r="P222" s="5" t="s">
        <v>1279</v>
      </c>
      <c r="Q222" s="5" t="s">
        <v>1279</v>
      </c>
      <c r="R222" s="5" t="s">
        <v>1279</v>
      </c>
      <c r="S222" s="5" t="s">
        <v>1279</v>
      </c>
      <c r="T222" s="27">
        <v>1.0</v>
      </c>
      <c r="U222" s="27">
        <v>1.0</v>
      </c>
      <c r="W222" s="76" t="s">
        <v>2170</v>
      </c>
      <c r="X222" s="72"/>
      <c r="Y222" s="72"/>
      <c r="Z222" s="72"/>
      <c r="AA222" s="72"/>
      <c r="AB222" s="5"/>
      <c r="AC222" s="5"/>
      <c r="AD222" s="5"/>
      <c r="AE222" s="5"/>
      <c r="AF222" s="5"/>
      <c r="AG222" s="5"/>
      <c r="AH222" s="5"/>
      <c r="AI222" s="5"/>
      <c r="AJ222" s="5"/>
      <c r="AK222" s="5"/>
      <c r="AL222" s="5"/>
      <c r="AM222" s="5"/>
      <c r="AN222" s="5"/>
      <c r="AO222" s="5"/>
      <c r="AP222" s="5"/>
      <c r="AQ222" s="5"/>
      <c r="AR222" s="5"/>
      <c r="AS222" s="5"/>
      <c r="AT222" s="5"/>
      <c r="AU222" s="5"/>
      <c r="AV222" s="5"/>
      <c r="AW222" s="5"/>
      <c r="AX222" s="5"/>
      <c r="AY222" s="16"/>
    </row>
    <row r="223">
      <c r="A223" s="5" t="s">
        <v>1291</v>
      </c>
      <c r="B223" s="5" t="s">
        <v>2171</v>
      </c>
      <c r="C223" s="5" t="s">
        <v>80</v>
      </c>
      <c r="D223" s="71" t="str">
        <f>HYPERLINK("https://www.nbc4i.com/news/moms-and-kids-rally-for-climate-action-in-washington/","Washington, DC")</f>
        <v>Washington, DC</v>
      </c>
      <c r="E223" s="70">
        <v>43657.0</v>
      </c>
      <c r="F223" s="5" t="s">
        <v>2177</v>
      </c>
      <c r="G223" s="27">
        <v>500.0</v>
      </c>
      <c r="H223" s="27">
        <v>500.0</v>
      </c>
      <c r="J223" s="27">
        <v>500.0</v>
      </c>
      <c r="K223" s="5"/>
      <c r="L223" s="5" t="s">
        <v>2178</v>
      </c>
      <c r="M223" s="5" t="s">
        <v>2179</v>
      </c>
      <c r="N223" s="27">
        <v>0.0</v>
      </c>
      <c r="O223" s="5" t="s">
        <v>61</v>
      </c>
      <c r="P223" s="5" t="s">
        <v>1279</v>
      </c>
      <c r="Q223" s="5" t="s">
        <v>1279</v>
      </c>
      <c r="R223" s="5" t="s">
        <v>1279</v>
      </c>
      <c r="S223" s="5" t="s">
        <v>1279</v>
      </c>
      <c r="T223" s="27">
        <v>1.0</v>
      </c>
      <c r="U223" s="27">
        <v>1.0</v>
      </c>
      <c r="W223" s="76" t="s">
        <v>2180</v>
      </c>
      <c r="X223" s="72"/>
      <c r="Y223" s="72"/>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c r="AY223" s="16"/>
    </row>
    <row r="224">
      <c r="A224" s="5" t="s">
        <v>754</v>
      </c>
      <c r="B224" s="5" t="s">
        <v>2181</v>
      </c>
      <c r="C224" s="5" t="s">
        <v>144</v>
      </c>
      <c r="D224" s="71" t="str">
        <f t="shared" ref="D224:D225" si="4">HYPERLINK("https://www.kptv.com/news/transgender-rights-at-center-of-downtown-portland-demonstration-counter-protest/article_7fd6bbf6-a435-11e9-a897-e7e8bbd4e27d.html","Portland, OR")</f>
        <v>Portland, OR</v>
      </c>
      <c r="E224" s="70">
        <v>43657.0</v>
      </c>
      <c r="F224" s="5"/>
      <c r="G224" s="5"/>
      <c r="H224" s="5"/>
      <c r="J224" s="5"/>
      <c r="K224" s="5"/>
      <c r="L224" s="5" t="s">
        <v>2182</v>
      </c>
      <c r="M224" s="5" t="s">
        <v>2183</v>
      </c>
      <c r="N224" s="27">
        <v>0.0</v>
      </c>
      <c r="O224" s="5" t="s">
        <v>61</v>
      </c>
      <c r="P224" s="5" t="s">
        <v>1279</v>
      </c>
      <c r="Q224" s="5" t="s">
        <v>1279</v>
      </c>
      <c r="R224" s="5" t="s">
        <v>1279</v>
      </c>
      <c r="S224" s="5" t="s">
        <v>1279</v>
      </c>
      <c r="T224" s="27">
        <v>1.0</v>
      </c>
      <c r="U224" s="27">
        <v>1.0</v>
      </c>
      <c r="W224" s="76" t="s">
        <v>2186</v>
      </c>
      <c r="X224" s="72"/>
      <c r="Y224" s="72"/>
      <c r="Z224" s="72"/>
      <c r="AA224" s="72"/>
      <c r="AB224" s="72"/>
      <c r="AC224" s="72"/>
      <c r="AD224" s="72"/>
      <c r="AE224" s="5"/>
      <c r="AF224" s="5"/>
      <c r="AG224" s="5"/>
      <c r="AH224" s="5"/>
      <c r="AI224" s="5"/>
      <c r="AJ224" s="5"/>
      <c r="AK224" s="5"/>
      <c r="AL224" s="5"/>
      <c r="AM224" s="5"/>
      <c r="AN224" s="5"/>
      <c r="AO224" s="5"/>
      <c r="AP224" s="5"/>
      <c r="AQ224" s="5"/>
      <c r="AR224" s="5"/>
      <c r="AS224" s="5"/>
      <c r="AT224" s="5"/>
      <c r="AU224" s="5"/>
      <c r="AV224" s="5"/>
      <c r="AW224" s="5"/>
      <c r="AX224" s="5"/>
      <c r="AY224" s="16"/>
    </row>
    <row r="225">
      <c r="A225" s="5" t="s">
        <v>754</v>
      </c>
      <c r="B225" s="5" t="s">
        <v>2181</v>
      </c>
      <c r="C225" s="5" t="s">
        <v>144</v>
      </c>
      <c r="D225" s="71" t="str">
        <f t="shared" si="4"/>
        <v>Portland, OR</v>
      </c>
      <c r="E225" s="70">
        <v>43657.0</v>
      </c>
      <c r="F225" s="5"/>
      <c r="G225" s="5"/>
      <c r="H225" s="5"/>
      <c r="J225" s="5"/>
      <c r="K225" s="5"/>
      <c r="L225" s="5" t="s">
        <v>2189</v>
      </c>
      <c r="M225" s="5" t="s">
        <v>2190</v>
      </c>
      <c r="N225" s="27">
        <v>0.0</v>
      </c>
      <c r="O225" s="5" t="s">
        <v>61</v>
      </c>
      <c r="P225" s="5" t="s">
        <v>1279</v>
      </c>
      <c r="Q225" s="5" t="s">
        <v>1279</v>
      </c>
      <c r="R225" s="5" t="s">
        <v>1279</v>
      </c>
      <c r="S225" s="5" t="s">
        <v>1279</v>
      </c>
      <c r="T225" s="27">
        <v>1.0</v>
      </c>
      <c r="U225" s="27">
        <v>1.0</v>
      </c>
      <c r="W225" s="76" t="s">
        <v>2186</v>
      </c>
      <c r="X225" s="72"/>
      <c r="Y225" s="72"/>
      <c r="Z225" s="72"/>
      <c r="AA225" s="72"/>
      <c r="AB225" s="72"/>
      <c r="AC225" s="72"/>
      <c r="AD225" s="72"/>
      <c r="AE225" s="5"/>
      <c r="AF225" s="5"/>
      <c r="AG225" s="5"/>
      <c r="AH225" s="5"/>
      <c r="AI225" s="5"/>
      <c r="AJ225" s="5"/>
      <c r="AK225" s="5"/>
      <c r="AL225" s="5"/>
      <c r="AM225" s="5"/>
      <c r="AN225" s="5"/>
      <c r="AO225" s="5"/>
      <c r="AP225" s="5"/>
      <c r="AQ225" s="5"/>
      <c r="AR225" s="5"/>
      <c r="AS225" s="5"/>
      <c r="AT225" s="5"/>
      <c r="AU225" s="5"/>
      <c r="AV225" s="5"/>
      <c r="AW225" s="5"/>
      <c r="AX225" s="5"/>
      <c r="AY225" s="16"/>
    </row>
    <row r="226">
      <c r="A226" s="5" t="s">
        <v>2193</v>
      </c>
      <c r="B226" s="5" t="s">
        <v>2194</v>
      </c>
      <c r="C226" s="5" t="s">
        <v>60</v>
      </c>
      <c r="D226" s="71" t="str">
        <f>HYPERLINK("http://13wham.com/news/local/lawsuit-rally-planned-for-people-in-greece-lakeshore-communities","Greece, NY")</f>
        <v>Greece, NY</v>
      </c>
      <c r="E226" s="70">
        <v>43657.0</v>
      </c>
      <c r="F226" s="5" t="s">
        <v>1411</v>
      </c>
      <c r="G226" s="27">
        <v>200.0</v>
      </c>
      <c r="H226" s="27">
        <v>200.0</v>
      </c>
      <c r="J226" s="27">
        <v>200.0</v>
      </c>
      <c r="K226" s="5"/>
      <c r="L226" s="81" t="s">
        <v>2197</v>
      </c>
      <c r="M226" s="5" t="s">
        <v>2198</v>
      </c>
      <c r="N226" s="27">
        <v>0.0</v>
      </c>
      <c r="O226" s="5" t="s">
        <v>61</v>
      </c>
      <c r="P226" s="5" t="s">
        <v>1279</v>
      </c>
      <c r="Q226" s="5" t="s">
        <v>1279</v>
      </c>
      <c r="R226" s="5" t="s">
        <v>1279</v>
      </c>
      <c r="S226" s="5" t="s">
        <v>1279</v>
      </c>
      <c r="T226" s="27">
        <v>1.0</v>
      </c>
      <c r="U226" s="27">
        <v>1.0</v>
      </c>
      <c r="W226" s="76" t="s">
        <v>2200</v>
      </c>
      <c r="X226" s="72"/>
      <c r="Y226" s="72"/>
      <c r="Z226" s="72"/>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c r="AY226" s="16"/>
    </row>
    <row r="227">
      <c r="A227" s="5" t="s">
        <v>2202</v>
      </c>
      <c r="B227" s="5" t="s">
        <v>2204</v>
      </c>
      <c r="C227" s="5" t="s">
        <v>423</v>
      </c>
      <c r="D227" s="71" t="str">
        <f>HYPERLINK("https://www.12news.com/article/news/local/valley/3-arrested-in-mill-avenue-bridge-protest-over-police-accountability-concerns/75-f7dce643-8028-4c0f-8df8-cd499ac3d56c","Tempe, AZ")</f>
        <v>Tempe, AZ</v>
      </c>
      <c r="E227" s="70">
        <v>43657.0</v>
      </c>
      <c r="F227" s="5"/>
      <c r="G227" s="5"/>
      <c r="H227" s="5"/>
      <c r="J227" s="5"/>
      <c r="K227" s="5"/>
      <c r="L227" s="5" t="s">
        <v>1417</v>
      </c>
      <c r="M227" s="81" t="s">
        <v>2205</v>
      </c>
      <c r="N227" s="27">
        <v>0.0</v>
      </c>
      <c r="O227" s="5" t="s">
        <v>61</v>
      </c>
      <c r="P227" s="27">
        <v>3.0</v>
      </c>
      <c r="Q227" s="5" t="s">
        <v>1279</v>
      </c>
      <c r="R227" s="5" t="s">
        <v>1279</v>
      </c>
      <c r="S227" s="5" t="s">
        <v>1279</v>
      </c>
      <c r="T227" s="27">
        <v>1.0</v>
      </c>
      <c r="U227" s="27">
        <v>1.0</v>
      </c>
      <c r="W227" s="76" t="s">
        <v>2208</v>
      </c>
      <c r="X227" s="72"/>
      <c r="Y227" s="72"/>
      <c r="Z227" s="72"/>
      <c r="AA227" s="72"/>
      <c r="AB227" s="72"/>
      <c r="AC227" s="72"/>
      <c r="AD227" s="72"/>
      <c r="AE227" s="5"/>
      <c r="AF227" s="5"/>
      <c r="AG227" s="5"/>
      <c r="AH227" s="5"/>
      <c r="AI227" s="5"/>
      <c r="AJ227" s="5"/>
      <c r="AK227" s="5"/>
      <c r="AL227" s="5"/>
      <c r="AM227" s="5"/>
      <c r="AN227" s="5"/>
      <c r="AO227" s="5"/>
      <c r="AP227" s="5"/>
      <c r="AQ227" s="5"/>
      <c r="AR227" s="5"/>
      <c r="AS227" s="5"/>
      <c r="AT227" s="5"/>
      <c r="AU227" s="5"/>
      <c r="AV227" s="5"/>
      <c r="AW227" s="5"/>
      <c r="AX227" s="5"/>
      <c r="AY227" s="16"/>
    </row>
    <row r="228">
      <c r="A228" s="5" t="s">
        <v>561</v>
      </c>
      <c r="B228" s="5" t="s">
        <v>2213</v>
      </c>
      <c r="C228" s="5" t="s">
        <v>52</v>
      </c>
      <c r="D228" s="71" t="str">
        <f>HYPERLINK("https://sfist.com/2019/07/11/rally-outside-ice-hq-sansome/","San Francisco, CA")</f>
        <v>San Francisco, CA</v>
      </c>
      <c r="E228" s="70">
        <v>43657.0</v>
      </c>
      <c r="F228" s="5"/>
      <c r="G228" s="5"/>
      <c r="H228" s="5"/>
      <c r="J228" s="5"/>
      <c r="K228" s="5"/>
      <c r="L228" s="5" t="s">
        <v>1417</v>
      </c>
      <c r="M228" s="77" t="s">
        <v>2215</v>
      </c>
      <c r="N228" s="27">
        <v>1.0</v>
      </c>
      <c r="O228" s="5" t="s">
        <v>61</v>
      </c>
      <c r="P228" s="5" t="s">
        <v>1279</v>
      </c>
      <c r="Q228" s="5" t="s">
        <v>1279</v>
      </c>
      <c r="R228" s="5" t="s">
        <v>1279</v>
      </c>
      <c r="S228" s="5" t="s">
        <v>1279</v>
      </c>
      <c r="T228" s="27">
        <v>1.0</v>
      </c>
      <c r="U228" s="27">
        <v>1.0</v>
      </c>
      <c r="W228" s="76" t="s">
        <v>2216</v>
      </c>
      <c r="X228" s="72"/>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c r="AY228" s="16"/>
    </row>
    <row r="229">
      <c r="A229" s="5" t="s">
        <v>2217</v>
      </c>
      <c r="B229" s="5" t="s">
        <v>2218</v>
      </c>
      <c r="C229" s="5" t="s">
        <v>159</v>
      </c>
      <c r="D229" s="71" t="str">
        <f>HYPERLINK("https://www.nj.com/news/2019/07/expressing-their-contempt-of-court-protesters-call-for-removal-of-judges-in-rape-case-scandals.html","Freehold, NJ")</f>
        <v>Freehold, NJ</v>
      </c>
      <c r="E229" s="70">
        <v>43657.0</v>
      </c>
      <c r="F229" s="5" t="s">
        <v>1578</v>
      </c>
      <c r="G229" s="27">
        <v>50.0</v>
      </c>
      <c r="H229" s="27">
        <v>50.0</v>
      </c>
      <c r="J229" s="27">
        <v>50.0</v>
      </c>
      <c r="K229" s="5"/>
      <c r="L229" s="5" t="s">
        <v>1417</v>
      </c>
      <c r="M229" s="81" t="s">
        <v>2221</v>
      </c>
      <c r="N229" s="27">
        <v>0.0</v>
      </c>
      <c r="O229" s="5" t="s">
        <v>61</v>
      </c>
      <c r="P229" s="5" t="s">
        <v>1279</v>
      </c>
      <c r="Q229" s="5" t="s">
        <v>1279</v>
      </c>
      <c r="R229" s="5" t="s">
        <v>1279</v>
      </c>
      <c r="S229" s="5" t="s">
        <v>1279</v>
      </c>
      <c r="T229" s="27">
        <v>1.0</v>
      </c>
      <c r="U229" s="27">
        <v>1.0</v>
      </c>
      <c r="W229" s="76" t="s">
        <v>2223</v>
      </c>
      <c r="X229" s="72"/>
      <c r="Y229" s="72"/>
      <c r="Z229" s="72"/>
      <c r="AA229" s="72"/>
      <c r="AB229" s="72"/>
      <c r="AC229" s="5"/>
      <c r="AD229" s="5"/>
      <c r="AE229" s="5"/>
      <c r="AF229" s="5"/>
      <c r="AG229" s="5"/>
      <c r="AH229" s="5"/>
      <c r="AI229" s="5"/>
      <c r="AJ229" s="5"/>
      <c r="AK229" s="5"/>
      <c r="AL229" s="5"/>
      <c r="AM229" s="5"/>
      <c r="AN229" s="5"/>
      <c r="AO229" s="5"/>
      <c r="AP229" s="5"/>
      <c r="AQ229" s="5"/>
      <c r="AR229" s="5"/>
      <c r="AS229" s="5"/>
      <c r="AT229" s="5"/>
      <c r="AU229" s="5"/>
      <c r="AV229" s="5"/>
      <c r="AW229" s="5"/>
      <c r="AX229" s="5"/>
      <c r="AY229" s="16"/>
    </row>
    <row r="230">
      <c r="A230" s="5" t="s">
        <v>754</v>
      </c>
      <c r="B230" s="5" t="s">
        <v>2224</v>
      </c>
      <c r="C230" s="5" t="s">
        <v>144</v>
      </c>
      <c r="D230" s="71" t="str">
        <f>HYPERLINK("https://www.oregonlive.com/portland/2019/07/occupy-ice-protest-targets-2-portland-businesses-thursday.html","Portland, OR")</f>
        <v>Portland, OR</v>
      </c>
      <c r="E230" s="70">
        <v>43657.0</v>
      </c>
      <c r="F230" s="5"/>
      <c r="G230" s="5"/>
      <c r="H230" s="5"/>
      <c r="J230" s="5"/>
      <c r="K230" s="5"/>
      <c r="L230" s="5" t="s">
        <v>1417</v>
      </c>
      <c r="M230" s="81" t="s">
        <v>2226</v>
      </c>
      <c r="N230" s="27">
        <v>0.0</v>
      </c>
      <c r="O230" s="5" t="s">
        <v>61</v>
      </c>
      <c r="P230" s="5" t="s">
        <v>1279</v>
      </c>
      <c r="Q230" s="5" t="s">
        <v>1279</v>
      </c>
      <c r="R230" s="5" t="s">
        <v>1279</v>
      </c>
      <c r="S230" s="5" t="s">
        <v>1279</v>
      </c>
      <c r="T230" s="27">
        <v>1.0</v>
      </c>
      <c r="U230" s="27">
        <v>1.0</v>
      </c>
      <c r="W230" s="76" t="s">
        <v>2227</v>
      </c>
      <c r="X230" s="72"/>
      <c r="Y230" s="72"/>
      <c r="Z230" s="72"/>
      <c r="AA230" s="72"/>
      <c r="AB230" s="5"/>
      <c r="AC230" s="5"/>
      <c r="AD230" s="5"/>
      <c r="AE230" s="5"/>
      <c r="AF230" s="5"/>
      <c r="AG230" s="5"/>
      <c r="AH230" s="5"/>
      <c r="AI230" s="5"/>
      <c r="AJ230" s="5"/>
      <c r="AK230" s="5"/>
      <c r="AL230" s="5"/>
      <c r="AM230" s="5"/>
      <c r="AN230" s="5"/>
      <c r="AO230" s="5"/>
      <c r="AP230" s="5"/>
      <c r="AQ230" s="5"/>
      <c r="AR230" s="5"/>
      <c r="AS230" s="5"/>
      <c r="AT230" s="5"/>
      <c r="AU230" s="5"/>
      <c r="AV230" s="5"/>
      <c r="AW230" s="5"/>
      <c r="AX230" s="5"/>
      <c r="AY230" s="16"/>
    </row>
    <row r="231">
      <c r="A231" s="5" t="s">
        <v>58</v>
      </c>
      <c r="B231" s="5" t="s">
        <v>2232</v>
      </c>
      <c r="C231" s="5" t="s">
        <v>60</v>
      </c>
      <c r="D231" s="71" t="str">
        <f>HYPERLINK("https://www.wgrz.com/article/news/protest-closes-part-of-downtown-buffalo/71-5ca67a64-97a6-470b-a943-b7b9334b200b","Buffalo, NY")</f>
        <v>Buffalo, NY</v>
      </c>
      <c r="E231" s="70">
        <v>43657.0</v>
      </c>
      <c r="F231" s="5"/>
      <c r="G231" s="5"/>
      <c r="H231" s="5"/>
      <c r="J231" s="5"/>
      <c r="K231" s="5"/>
      <c r="L231" s="5" t="s">
        <v>1417</v>
      </c>
      <c r="M231" s="81" t="s">
        <v>2235</v>
      </c>
      <c r="N231" s="27">
        <v>1.0</v>
      </c>
      <c r="O231" s="5" t="s">
        <v>61</v>
      </c>
      <c r="P231" s="27">
        <v>9.0</v>
      </c>
      <c r="Q231" s="5" t="s">
        <v>1279</v>
      </c>
      <c r="R231" s="5" t="s">
        <v>1279</v>
      </c>
      <c r="S231" s="5" t="s">
        <v>1279</v>
      </c>
      <c r="T231" s="27">
        <v>1.0</v>
      </c>
      <c r="U231" s="27">
        <v>1.0</v>
      </c>
      <c r="W231" s="76" t="s">
        <v>2237</v>
      </c>
      <c r="X231" s="72"/>
      <c r="Y231" s="72"/>
      <c r="Z231" s="72"/>
      <c r="AA231" s="72"/>
      <c r="AB231" s="5"/>
      <c r="AC231" s="5"/>
      <c r="AD231" s="5"/>
      <c r="AE231" s="5"/>
      <c r="AF231" s="5"/>
      <c r="AG231" s="5"/>
      <c r="AH231" s="5"/>
      <c r="AI231" s="5"/>
      <c r="AJ231" s="5"/>
      <c r="AK231" s="5"/>
      <c r="AL231" s="5"/>
      <c r="AM231" s="5"/>
      <c r="AN231" s="5"/>
      <c r="AO231" s="5"/>
      <c r="AP231" s="5"/>
      <c r="AQ231" s="5"/>
      <c r="AR231" s="5"/>
      <c r="AS231" s="5"/>
      <c r="AT231" s="5"/>
      <c r="AU231" s="5"/>
      <c r="AV231" s="5"/>
      <c r="AW231" s="5"/>
      <c r="AX231" s="5"/>
      <c r="AY231" s="16"/>
    </row>
    <row r="232">
      <c r="A232" s="5" t="s">
        <v>37</v>
      </c>
      <c r="B232" s="81" t="s">
        <v>2238</v>
      </c>
      <c r="C232" s="5" t="s">
        <v>40</v>
      </c>
      <c r="D232" s="71" t="str">
        <f>HYPERLINK("https://6abc.com/business/nurses-service-workers-protest-outside-hahnemann-/5389018/","Philadelphia, PA")</f>
        <v>Philadelphia, PA</v>
      </c>
      <c r="E232" s="70">
        <v>43657.0</v>
      </c>
      <c r="F232" s="5"/>
      <c r="G232" s="5"/>
      <c r="H232" s="5"/>
      <c r="J232" s="5"/>
      <c r="K232" s="5"/>
      <c r="L232" s="5" t="s">
        <v>2241</v>
      </c>
      <c r="M232" s="81" t="s">
        <v>2242</v>
      </c>
      <c r="N232" s="27">
        <v>0.0</v>
      </c>
      <c r="O232" s="5" t="s">
        <v>61</v>
      </c>
      <c r="P232" s="5" t="s">
        <v>1279</v>
      </c>
      <c r="Q232" s="5" t="s">
        <v>1279</v>
      </c>
      <c r="R232" s="5" t="s">
        <v>1279</v>
      </c>
      <c r="S232" s="5" t="s">
        <v>1279</v>
      </c>
      <c r="T232" s="27">
        <v>1.0</v>
      </c>
      <c r="U232" s="27">
        <v>1.0</v>
      </c>
      <c r="W232" s="76" t="s">
        <v>2244</v>
      </c>
      <c r="X232" s="72"/>
      <c r="Y232" s="72"/>
      <c r="Z232" s="72"/>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c r="AY232" s="16"/>
    </row>
    <row r="233">
      <c r="A233" s="5" t="s">
        <v>2245</v>
      </c>
      <c r="B233" s="5" t="s">
        <v>2246</v>
      </c>
      <c r="C233" s="5" t="s">
        <v>52</v>
      </c>
      <c r="D233" s="71" t="str">
        <f>HYPERLINK("https://www.sanluisobispo.com/news/local/article232449837.html","San Luis Obispo, CA")</f>
        <v>San Luis Obispo, CA</v>
      </c>
      <c r="E233" s="70">
        <v>43660.0</v>
      </c>
      <c r="F233" s="5"/>
      <c r="G233" s="5"/>
      <c r="H233" s="5"/>
      <c r="J233" s="5"/>
      <c r="K233" s="5"/>
      <c r="L233" s="5" t="s">
        <v>2247</v>
      </c>
      <c r="M233" s="5" t="s">
        <v>2248</v>
      </c>
      <c r="N233" s="27">
        <v>0.0</v>
      </c>
      <c r="O233" s="5" t="s">
        <v>248</v>
      </c>
      <c r="P233" s="5" t="s">
        <v>1279</v>
      </c>
      <c r="Q233" s="5" t="s">
        <v>1279</v>
      </c>
      <c r="R233" s="5" t="s">
        <v>1279</v>
      </c>
      <c r="S233" s="5" t="s">
        <v>1279</v>
      </c>
      <c r="T233" s="27">
        <v>1.0</v>
      </c>
      <c r="U233" s="27">
        <v>1.0</v>
      </c>
      <c r="W233" s="76" t="s">
        <v>2251</v>
      </c>
      <c r="X233" s="72"/>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c r="AY233" s="16"/>
    </row>
    <row r="234">
      <c r="A234" s="5" t="s">
        <v>861</v>
      </c>
      <c r="B234" s="5" t="s">
        <v>2256</v>
      </c>
      <c r="C234" s="5" t="s">
        <v>862</v>
      </c>
      <c r="D234" s="71" t="str">
        <f>HYPERLINK("https://www.sltrib.com/news/politics/2019/07/11/protesters-involved","Salt Lake City, UT")</f>
        <v>Salt Lake City, UT</v>
      </c>
      <c r="E234" s="70">
        <v>43655.0</v>
      </c>
      <c r="F234" s="5" t="s">
        <v>2258</v>
      </c>
      <c r="G234" s="27">
        <v>150.0</v>
      </c>
      <c r="H234" s="27">
        <v>150.0</v>
      </c>
      <c r="J234" s="27">
        <v>150.0</v>
      </c>
      <c r="K234" s="5"/>
      <c r="L234" s="5" t="s">
        <v>1417</v>
      </c>
      <c r="M234" s="5" t="s">
        <v>2259</v>
      </c>
      <c r="N234" s="27">
        <v>0.0</v>
      </c>
      <c r="O234" s="5" t="s">
        <v>61</v>
      </c>
      <c r="P234" s="27">
        <v>8.0</v>
      </c>
      <c r="Q234" s="5" t="s">
        <v>1279</v>
      </c>
      <c r="R234" s="27">
        <v>6.0</v>
      </c>
      <c r="S234" s="27">
        <v>1.0</v>
      </c>
      <c r="T234" s="27">
        <v>1.0</v>
      </c>
      <c r="U234" s="27">
        <v>1.0</v>
      </c>
      <c r="W234" s="79" t="s">
        <v>1405</v>
      </c>
      <c r="X234" s="72"/>
      <c r="Y234" s="72"/>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c r="AY234" s="16"/>
    </row>
    <row r="235">
      <c r="A235" s="5" t="s">
        <v>1510</v>
      </c>
      <c r="B235" s="5" t="s">
        <v>2261</v>
      </c>
      <c r="C235" s="5" t="s">
        <v>184</v>
      </c>
      <c r="D235" s="71" t="str">
        <f>HYPERLINK("https://www.masslive.com/boston/2019/07/more-than-100-boston-protesters-form-human-bike-lane-barriers-demanding-dcr-provide-safer-road-conditions.html","Boston, MA")</f>
        <v>Boston, MA</v>
      </c>
      <c r="E235" s="70">
        <v>43657.0</v>
      </c>
      <c r="F235" s="5" t="s">
        <v>1786</v>
      </c>
      <c r="G235" s="27">
        <v>100.0</v>
      </c>
      <c r="H235" s="27">
        <v>100.0</v>
      </c>
      <c r="J235" s="27">
        <v>100.0</v>
      </c>
      <c r="K235" s="5"/>
      <c r="L235" s="81" t="s">
        <v>2262</v>
      </c>
      <c r="M235" s="5" t="s">
        <v>2264</v>
      </c>
      <c r="N235" s="27">
        <v>0.0</v>
      </c>
      <c r="O235" s="5" t="s">
        <v>1278</v>
      </c>
      <c r="P235" s="5" t="s">
        <v>1279</v>
      </c>
      <c r="Q235" s="5" t="s">
        <v>1279</v>
      </c>
      <c r="R235" s="5" t="s">
        <v>1279</v>
      </c>
      <c r="S235" s="5" t="s">
        <v>1279</v>
      </c>
      <c r="T235" s="27">
        <v>1.0</v>
      </c>
      <c r="U235" s="27">
        <v>1.0</v>
      </c>
      <c r="W235" s="79" t="s">
        <v>2266</v>
      </c>
      <c r="X235" s="72"/>
      <c r="Y235" s="72"/>
      <c r="Z235" s="72"/>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c r="AY235" s="16"/>
    </row>
  </sheetData>
  <hyperlinks>
    <hyperlink r:id="rId2" ref="W10"/>
    <hyperlink r:id="rId3" ref="W11"/>
    <hyperlink r:id="rId4" ref="W12"/>
    <hyperlink r:id="rId5" ref="W13"/>
    <hyperlink r:id="rId6" ref="W14"/>
    <hyperlink r:id="rId7" ref="W15"/>
    <hyperlink r:id="rId8" ref="W16"/>
    <hyperlink r:id="rId9" ref="W17"/>
    <hyperlink r:id="rId10" ref="W18"/>
    <hyperlink r:id="rId11" ref="W19"/>
    <hyperlink r:id="rId12" ref="W20"/>
    <hyperlink r:id="rId13" ref="W21"/>
    <hyperlink r:id="rId14" ref="W22"/>
    <hyperlink r:id="rId15" ref="W23"/>
    <hyperlink r:id="rId16" ref="W24"/>
    <hyperlink r:id="rId17" ref="W25"/>
    <hyperlink r:id="rId18" ref="W26"/>
    <hyperlink r:id="rId19" ref="W27"/>
    <hyperlink r:id="rId20" ref="W28"/>
    <hyperlink r:id="rId21" ref="W29"/>
    <hyperlink r:id="rId22" ref="W30"/>
    <hyperlink r:id="rId23" ref="W31"/>
    <hyperlink r:id="rId24" ref="W32"/>
    <hyperlink r:id="rId25" ref="W33"/>
    <hyperlink r:id="rId26" ref="W34"/>
    <hyperlink r:id="rId27" ref="W35"/>
    <hyperlink r:id="rId28" ref="W36"/>
    <hyperlink r:id="rId29" ref="W37"/>
    <hyperlink r:id="rId30" ref="W38"/>
    <hyperlink r:id="rId31" ref="W39"/>
    <hyperlink r:id="rId32" ref="W40"/>
    <hyperlink r:id="rId33" ref="W41"/>
    <hyperlink r:id="rId34" ref="W42"/>
    <hyperlink r:id="rId35" ref="W43"/>
    <hyperlink r:id="rId36" ref="W44"/>
    <hyperlink r:id="rId37" ref="W45"/>
    <hyperlink r:id="rId38" ref="W46"/>
    <hyperlink r:id="rId39" ref="W47"/>
    <hyperlink r:id="rId40" ref="W48"/>
    <hyperlink r:id="rId41" ref="W49"/>
    <hyperlink r:id="rId42" ref="W50"/>
    <hyperlink r:id="rId43" ref="W51"/>
    <hyperlink r:id="rId44" ref="W52"/>
    <hyperlink r:id="rId45" ref="W53"/>
    <hyperlink r:id="rId46" ref="W54"/>
    <hyperlink r:id="rId47" ref="W55"/>
    <hyperlink r:id="rId48" ref="W56"/>
    <hyperlink r:id="rId49" ref="W57"/>
    <hyperlink r:id="rId50" ref="W58"/>
    <hyperlink r:id="rId51" ref="W59"/>
    <hyperlink r:id="rId52" ref="W60"/>
    <hyperlink r:id="rId53" ref="W61"/>
    <hyperlink r:id="rId54" ref="W62"/>
    <hyperlink r:id="rId55" ref="W63"/>
    <hyperlink r:id="rId56" ref="W64"/>
    <hyperlink r:id="rId57" ref="W65"/>
    <hyperlink r:id="rId58" ref="W66"/>
    <hyperlink r:id="rId59" ref="W67"/>
    <hyperlink r:id="rId60" ref="W68"/>
    <hyperlink r:id="rId61" ref="W69"/>
    <hyperlink r:id="rId62" ref="W70"/>
    <hyperlink r:id="rId63" ref="W71"/>
    <hyperlink r:id="rId64" ref="W72"/>
    <hyperlink r:id="rId65" ref="W73"/>
    <hyperlink r:id="rId66" ref="W74"/>
    <hyperlink r:id="rId67" ref="W75"/>
    <hyperlink r:id="rId68" ref="W76"/>
    <hyperlink r:id="rId69" ref="W77"/>
    <hyperlink r:id="rId70" ref="W78"/>
    <hyperlink r:id="rId71" ref="W79"/>
    <hyperlink r:id="rId72" ref="W80"/>
    <hyperlink r:id="rId73" ref="W81"/>
    <hyperlink r:id="rId74" ref="W82"/>
    <hyperlink r:id="rId75" ref="W83"/>
    <hyperlink r:id="rId76" ref="W84"/>
    <hyperlink r:id="rId77" ref="W85"/>
    <hyperlink r:id="rId78" ref="W86"/>
    <hyperlink r:id="rId79" ref="W87"/>
    <hyperlink r:id="rId80" ref="W88"/>
    <hyperlink r:id="rId81" ref="W89"/>
    <hyperlink r:id="rId82" ref="W91"/>
    <hyperlink r:id="rId83" ref="W92"/>
    <hyperlink r:id="rId84" ref="W93"/>
    <hyperlink r:id="rId85" ref="W94"/>
    <hyperlink r:id="rId86" ref="W95"/>
  </hyperlinks>
  <drawing r:id="rId87"/>
  <legacy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7" max="7" width="15.57"/>
  </cols>
  <sheetData>
    <row r="1">
      <c r="A1" s="33" t="s">
        <v>1</v>
      </c>
      <c r="B1" s="33" t="s">
        <v>4</v>
      </c>
      <c r="C1" s="33" t="s">
        <v>5</v>
      </c>
      <c r="D1" s="33" t="s">
        <v>7</v>
      </c>
      <c r="E1" s="35" t="s">
        <v>8</v>
      </c>
      <c r="F1" s="36" t="s">
        <v>9</v>
      </c>
      <c r="G1" s="37" t="s">
        <v>10</v>
      </c>
      <c r="H1" s="33" t="s">
        <v>11</v>
      </c>
      <c r="I1" s="38" t="s">
        <v>12</v>
      </c>
      <c r="J1" s="33" t="s">
        <v>13</v>
      </c>
      <c r="K1" s="38" t="s">
        <v>14</v>
      </c>
      <c r="L1" s="38" t="s">
        <v>15</v>
      </c>
      <c r="M1" s="37" t="s">
        <v>16</v>
      </c>
      <c r="N1" s="37" t="s">
        <v>17</v>
      </c>
      <c r="O1" s="33" t="s">
        <v>18</v>
      </c>
      <c r="P1" s="33" t="s">
        <v>19</v>
      </c>
      <c r="Q1" s="33" t="s">
        <v>20</v>
      </c>
      <c r="R1" s="33" t="s">
        <v>21</v>
      </c>
      <c r="S1" s="33" t="s">
        <v>22</v>
      </c>
      <c r="T1" s="33" t="s">
        <v>23</v>
      </c>
      <c r="U1" s="33" t="s">
        <v>25</v>
      </c>
      <c r="V1" s="33" t="s">
        <v>26</v>
      </c>
      <c r="W1" s="35" t="s">
        <v>27</v>
      </c>
      <c r="X1" s="35" t="s">
        <v>28</v>
      </c>
      <c r="Y1" s="35" t="s">
        <v>29</v>
      </c>
      <c r="Z1" s="33" t="s">
        <v>30</v>
      </c>
      <c r="AA1" s="35"/>
      <c r="AB1" s="35"/>
      <c r="AC1" s="35"/>
      <c r="AD1" s="35"/>
      <c r="AE1" s="35"/>
      <c r="AF1" s="35"/>
      <c r="AG1" s="35"/>
      <c r="AH1" s="35"/>
      <c r="AI1" s="35"/>
      <c r="AJ1" s="35"/>
      <c r="AK1" s="35"/>
      <c r="AL1" s="35"/>
      <c r="AM1" s="35"/>
      <c r="AN1" s="35"/>
      <c r="AO1" s="35"/>
      <c r="AP1" s="35"/>
      <c r="AQ1" s="35"/>
      <c r="AR1" s="35"/>
      <c r="AS1" s="35"/>
      <c r="AT1" s="35"/>
      <c r="AU1" s="35"/>
      <c r="AV1" s="35"/>
      <c r="AW1" s="35"/>
      <c r="AX1" s="35"/>
      <c r="AY1" s="35"/>
    </row>
    <row r="2">
      <c r="A2" s="39" t="s">
        <v>116</v>
      </c>
      <c r="B2" s="39" t="s">
        <v>121</v>
      </c>
      <c r="C2" s="39"/>
      <c r="D2" s="39" t="s">
        <v>122</v>
      </c>
      <c r="E2" s="40" t="s">
        <v>123</v>
      </c>
      <c r="F2" s="41">
        <v>43658.0</v>
      </c>
      <c r="G2" s="39" t="s">
        <v>135</v>
      </c>
      <c r="H2" s="39">
        <v>26.0</v>
      </c>
      <c r="I2" s="42"/>
      <c r="J2" s="39">
        <v>26.0</v>
      </c>
      <c r="K2" s="42"/>
      <c r="L2" s="42"/>
      <c r="M2" s="39" t="s">
        <v>36</v>
      </c>
      <c r="N2" s="42"/>
      <c r="O2" s="39">
        <v>1.0</v>
      </c>
      <c r="P2" s="39" t="s">
        <v>43</v>
      </c>
      <c r="Q2" s="42"/>
      <c r="R2" s="42"/>
      <c r="S2" s="42"/>
      <c r="T2" s="42"/>
      <c r="U2" s="42"/>
      <c r="V2" s="39">
        <v>1.0</v>
      </c>
      <c r="W2" s="43" t="s">
        <v>136</v>
      </c>
      <c r="X2" s="42"/>
      <c r="Y2" s="42"/>
      <c r="Z2" s="42"/>
      <c r="AA2" s="39">
        <v>25.0</v>
      </c>
      <c r="AB2" s="39">
        <v>85.0</v>
      </c>
      <c r="AC2" s="42"/>
      <c r="AD2" s="42"/>
      <c r="AE2" s="42"/>
      <c r="AF2" s="42"/>
      <c r="AG2" s="42"/>
      <c r="AH2" s="42"/>
      <c r="AI2" s="42"/>
      <c r="AJ2" s="42"/>
      <c r="AK2" s="42"/>
      <c r="AL2" s="42"/>
      <c r="AM2" s="42"/>
      <c r="AN2" s="42"/>
      <c r="AO2" s="42"/>
      <c r="AP2" s="42"/>
      <c r="AQ2" s="42"/>
      <c r="AR2" s="42"/>
      <c r="AS2" s="42"/>
      <c r="AT2" s="42"/>
      <c r="AU2" s="42"/>
      <c r="AV2" s="42"/>
      <c r="AW2" s="42"/>
      <c r="AX2" s="42"/>
      <c r="AY2" s="42"/>
    </row>
    <row r="3">
      <c r="A3" s="39" t="s">
        <v>116</v>
      </c>
      <c r="B3" s="44" t="s">
        <v>141</v>
      </c>
      <c r="C3" s="39"/>
      <c r="D3" s="39" t="s">
        <v>146</v>
      </c>
      <c r="E3" s="40" t="s">
        <v>147</v>
      </c>
      <c r="F3" s="41">
        <v>43658.0</v>
      </c>
      <c r="G3" s="39" t="s">
        <v>153</v>
      </c>
      <c r="H3" s="39">
        <v>19.0</v>
      </c>
      <c r="I3" s="42"/>
      <c r="J3" s="39">
        <v>19.0</v>
      </c>
      <c r="K3" s="42"/>
      <c r="L3" s="42"/>
      <c r="M3" s="39" t="s">
        <v>36</v>
      </c>
      <c r="N3" s="42"/>
      <c r="O3" s="39">
        <v>1.0</v>
      </c>
      <c r="P3" s="39" t="s">
        <v>43</v>
      </c>
      <c r="Q3" s="42"/>
      <c r="R3" s="42"/>
      <c r="S3" s="42"/>
      <c r="T3" s="42"/>
      <c r="U3" s="42"/>
      <c r="V3" s="39">
        <v>1.0</v>
      </c>
      <c r="W3" s="43" t="s">
        <v>154</v>
      </c>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row>
    <row r="4">
      <c r="A4" s="24" t="s">
        <v>157</v>
      </c>
      <c r="B4" s="24" t="s">
        <v>160</v>
      </c>
      <c r="C4" s="24"/>
      <c r="D4" s="24" t="s">
        <v>33</v>
      </c>
      <c r="E4" s="45" t="str">
        <f>HYPERLINK("https://www.reporternews.com/story/news/2019/07/11/lights-liberty-protest-event-planned-abilene/1707345001/","Abilene, TX")</f>
        <v>Abilene, TX</v>
      </c>
      <c r="F4" s="46">
        <v>43658.0</v>
      </c>
      <c r="G4" s="24"/>
      <c r="H4" s="24"/>
      <c r="I4" s="24"/>
      <c r="J4" s="24"/>
      <c r="M4" s="47" t="s">
        <v>168</v>
      </c>
      <c r="N4" s="24" t="s">
        <v>170</v>
      </c>
      <c r="O4" s="24">
        <v>1.0</v>
      </c>
      <c r="P4" s="24" t="s">
        <v>171</v>
      </c>
      <c r="Q4" s="24"/>
      <c r="R4" s="24"/>
      <c r="S4" s="24"/>
      <c r="T4" s="24"/>
      <c r="U4" s="24">
        <v>1.0</v>
      </c>
      <c r="V4" s="24">
        <v>1.0</v>
      </c>
      <c r="W4" s="48" t="s">
        <v>172</v>
      </c>
    </row>
    <row r="5">
      <c r="A5" s="39" t="s">
        <v>187</v>
      </c>
      <c r="B5" s="24" t="s">
        <v>188</v>
      </c>
      <c r="C5" s="39"/>
      <c r="D5" s="39" t="s">
        <v>52</v>
      </c>
      <c r="E5" s="40" t="s">
        <v>191</v>
      </c>
      <c r="F5" s="41">
        <v>43658.0</v>
      </c>
      <c r="G5" s="39" t="s">
        <v>196</v>
      </c>
      <c r="H5" s="39">
        <v>215.0</v>
      </c>
      <c r="I5" s="42"/>
      <c r="J5" s="39">
        <v>225.0</v>
      </c>
      <c r="K5" s="42"/>
      <c r="L5" s="42"/>
      <c r="M5" s="39" t="s">
        <v>36</v>
      </c>
      <c r="N5" s="42"/>
      <c r="O5" s="39">
        <v>1.0</v>
      </c>
      <c r="P5" s="42"/>
      <c r="Q5" s="42"/>
      <c r="R5" s="42"/>
      <c r="S5" s="42"/>
      <c r="T5" s="42"/>
      <c r="U5" s="42"/>
      <c r="V5" s="39">
        <v>1.0</v>
      </c>
      <c r="W5" s="43" t="s">
        <v>198</v>
      </c>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c r="AY5" s="42"/>
    </row>
    <row r="6">
      <c r="A6" s="39" t="s">
        <v>200</v>
      </c>
      <c r="B6" s="39" t="s">
        <v>202</v>
      </c>
      <c r="C6" s="39"/>
      <c r="D6" s="39" t="s">
        <v>204</v>
      </c>
      <c r="E6" s="40" t="s">
        <v>208</v>
      </c>
      <c r="F6" s="41">
        <v>43658.0</v>
      </c>
      <c r="G6" s="39" t="s">
        <v>213</v>
      </c>
      <c r="H6" s="39">
        <v>150.0</v>
      </c>
      <c r="I6" s="42"/>
      <c r="J6" s="39">
        <v>150.0</v>
      </c>
      <c r="K6" s="42"/>
      <c r="L6" s="42"/>
      <c r="M6" s="42"/>
      <c r="N6" s="42"/>
      <c r="O6" s="39">
        <v>1.0</v>
      </c>
      <c r="P6" s="39" t="s">
        <v>43</v>
      </c>
      <c r="Q6" s="39">
        <v>0.0</v>
      </c>
      <c r="R6" s="39">
        <v>0.0</v>
      </c>
      <c r="S6" s="39">
        <v>0.0</v>
      </c>
      <c r="T6" s="39">
        <v>0.0</v>
      </c>
      <c r="U6" s="39">
        <v>1.0</v>
      </c>
      <c r="V6" s="39">
        <v>1.0</v>
      </c>
      <c r="W6" s="44" t="s">
        <v>214</v>
      </c>
      <c r="X6" s="43" t="s">
        <v>217</v>
      </c>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row>
    <row r="7">
      <c r="A7" s="39" t="s">
        <v>227</v>
      </c>
      <c r="B7" s="39" t="s">
        <v>228</v>
      </c>
      <c r="C7" s="39"/>
      <c r="D7" s="39" t="s">
        <v>229</v>
      </c>
      <c r="E7" s="40" t="s">
        <v>230</v>
      </c>
      <c r="F7" s="41">
        <v>43658.0</v>
      </c>
      <c r="G7" s="39" t="s">
        <v>236</v>
      </c>
      <c r="H7" s="39">
        <v>58.0</v>
      </c>
      <c r="I7" s="42"/>
      <c r="J7" s="39">
        <v>58.0</v>
      </c>
      <c r="K7" s="42"/>
      <c r="L7" s="42"/>
      <c r="M7" s="39" t="s">
        <v>239</v>
      </c>
      <c r="N7" s="42"/>
      <c r="O7" s="39">
        <v>1.0</v>
      </c>
      <c r="P7" s="39" t="s">
        <v>43</v>
      </c>
      <c r="Q7" s="42"/>
      <c r="R7" s="42"/>
      <c r="S7" s="42"/>
      <c r="T7" s="42"/>
      <c r="U7" s="42"/>
      <c r="V7" s="39">
        <v>1.0</v>
      </c>
      <c r="W7" s="44" t="s">
        <v>242</v>
      </c>
      <c r="X7" s="43" t="s">
        <v>244</v>
      </c>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row>
    <row r="8">
      <c r="A8" s="39" t="s">
        <v>251</v>
      </c>
      <c r="B8" s="39" t="s">
        <v>252</v>
      </c>
      <c r="C8" s="39"/>
      <c r="D8" s="39" t="s">
        <v>52</v>
      </c>
      <c r="E8" s="40" t="s">
        <v>257</v>
      </c>
      <c r="F8" s="41">
        <v>43658.0</v>
      </c>
      <c r="G8" s="39" t="s">
        <v>262</v>
      </c>
      <c r="H8" s="39">
        <v>45.0</v>
      </c>
      <c r="I8" s="42"/>
      <c r="J8" s="39">
        <v>45.0</v>
      </c>
      <c r="K8" s="42"/>
      <c r="L8" s="42"/>
      <c r="M8" s="39" t="s">
        <v>36</v>
      </c>
      <c r="N8" s="42"/>
      <c r="O8" s="39">
        <v>1.0</v>
      </c>
      <c r="P8" s="42"/>
      <c r="Q8" s="42"/>
      <c r="R8" s="42"/>
      <c r="S8" s="42"/>
      <c r="T8" s="42"/>
      <c r="U8" s="42"/>
      <c r="V8" s="39">
        <v>1.0</v>
      </c>
      <c r="W8" s="43" t="s">
        <v>264</v>
      </c>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row>
    <row r="9">
      <c r="A9" s="39" t="s">
        <v>273</v>
      </c>
      <c r="B9" s="39" t="s">
        <v>274</v>
      </c>
      <c r="C9" s="39"/>
      <c r="D9" s="39" t="s">
        <v>60</v>
      </c>
      <c r="E9" s="40" t="s">
        <v>275</v>
      </c>
      <c r="F9" s="41">
        <v>43658.0</v>
      </c>
      <c r="G9" s="39" t="s">
        <v>196</v>
      </c>
      <c r="H9" s="39">
        <v>500.0</v>
      </c>
      <c r="I9" s="42"/>
      <c r="J9" s="39">
        <v>700.0</v>
      </c>
      <c r="K9" s="42"/>
      <c r="L9" s="42"/>
      <c r="M9" s="39" t="s">
        <v>36</v>
      </c>
      <c r="N9" s="42"/>
      <c r="O9" s="39">
        <v>1.0</v>
      </c>
      <c r="P9" s="39" t="s">
        <v>43</v>
      </c>
      <c r="R9" s="42"/>
      <c r="S9" s="42"/>
      <c r="T9" s="42"/>
      <c r="U9" s="42"/>
      <c r="V9" s="39">
        <v>1.0</v>
      </c>
      <c r="W9" s="43" t="s">
        <v>282</v>
      </c>
      <c r="X9" s="43" t="s">
        <v>283</v>
      </c>
      <c r="Y9" s="43" t="s">
        <v>289</v>
      </c>
      <c r="Z9" s="39" t="s">
        <v>290</v>
      </c>
      <c r="AA9" s="42"/>
      <c r="AB9" s="42"/>
      <c r="AC9" s="42"/>
      <c r="AD9" s="42"/>
      <c r="AE9" s="42"/>
      <c r="AF9" s="42"/>
      <c r="AG9" s="42"/>
      <c r="AH9" s="42"/>
      <c r="AI9" s="42"/>
      <c r="AJ9" s="42"/>
      <c r="AK9" s="42"/>
      <c r="AL9" s="42"/>
      <c r="AM9" s="42"/>
      <c r="AN9" s="42"/>
      <c r="AO9" s="42"/>
      <c r="AP9" s="42"/>
      <c r="AQ9" s="42"/>
      <c r="AR9" s="42"/>
      <c r="AS9" s="42"/>
      <c r="AT9" s="42"/>
      <c r="AU9" s="42"/>
      <c r="AV9" s="42"/>
      <c r="AW9" s="42"/>
      <c r="AX9" s="42"/>
      <c r="AY9" s="42"/>
    </row>
    <row r="10">
      <c r="A10" s="39" t="s">
        <v>273</v>
      </c>
      <c r="B10" s="24" t="s">
        <v>294</v>
      </c>
      <c r="C10" s="39"/>
      <c r="D10" s="39" t="s">
        <v>144</v>
      </c>
      <c r="E10" s="40" t="s">
        <v>295</v>
      </c>
      <c r="F10" s="41">
        <v>43658.0</v>
      </c>
      <c r="G10" s="24" t="s">
        <v>299</v>
      </c>
      <c r="H10" s="39">
        <v>120.0</v>
      </c>
      <c r="I10" s="42"/>
      <c r="J10" s="39">
        <v>120.0</v>
      </c>
      <c r="K10" s="42"/>
      <c r="L10" s="42"/>
      <c r="M10" s="24" t="s">
        <v>301</v>
      </c>
      <c r="N10" s="42"/>
      <c r="O10" s="39">
        <v>1.0</v>
      </c>
      <c r="P10" s="39" t="s">
        <v>43</v>
      </c>
      <c r="Q10" s="39">
        <v>0.0</v>
      </c>
      <c r="R10" s="39">
        <v>0.0</v>
      </c>
      <c r="S10" s="39">
        <v>0.0</v>
      </c>
      <c r="T10" s="39">
        <v>0.0</v>
      </c>
      <c r="U10" s="39">
        <v>1.0</v>
      </c>
      <c r="V10" s="39">
        <v>1.0</v>
      </c>
      <c r="W10" s="44" t="s">
        <v>304</v>
      </c>
      <c r="X10" s="44" t="s">
        <v>311</v>
      </c>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row>
    <row r="11">
      <c r="A11" s="39" t="s">
        <v>318</v>
      </c>
      <c r="B11" s="39" t="s">
        <v>320</v>
      </c>
      <c r="C11" s="39"/>
      <c r="D11" s="39" t="s">
        <v>321</v>
      </c>
      <c r="E11" s="40" t="s">
        <v>322</v>
      </c>
      <c r="F11" s="41">
        <v>43658.0</v>
      </c>
      <c r="G11" s="42"/>
      <c r="H11" s="42"/>
      <c r="I11" s="42"/>
      <c r="J11" s="42"/>
      <c r="K11" s="42"/>
      <c r="L11" s="42"/>
      <c r="M11" s="39" t="s">
        <v>328</v>
      </c>
      <c r="N11" s="42"/>
      <c r="O11" s="39">
        <v>1.0</v>
      </c>
      <c r="P11" s="42"/>
      <c r="Q11" s="42"/>
      <c r="R11" s="42"/>
      <c r="S11" s="42"/>
      <c r="T11" s="42"/>
      <c r="U11" s="42"/>
      <c r="V11" s="39">
        <v>1.0</v>
      </c>
      <c r="W11" s="44" t="s">
        <v>330</v>
      </c>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row>
    <row r="12">
      <c r="A12" s="24" t="s">
        <v>335</v>
      </c>
      <c r="B12" s="39" t="s">
        <v>336</v>
      </c>
      <c r="C12" s="39"/>
      <c r="D12" s="39" t="s">
        <v>337</v>
      </c>
      <c r="E12" s="40" t="s">
        <v>341</v>
      </c>
      <c r="F12" s="41">
        <v>43658.0</v>
      </c>
      <c r="G12" s="39" t="s">
        <v>345</v>
      </c>
      <c r="H12" s="39">
        <v>418.0</v>
      </c>
      <c r="I12" s="42"/>
      <c r="J12" s="39">
        <v>418.0</v>
      </c>
      <c r="K12" s="42"/>
      <c r="L12" s="42"/>
      <c r="M12" s="39" t="s">
        <v>346</v>
      </c>
      <c r="N12" s="42"/>
      <c r="O12" s="39">
        <v>1.0</v>
      </c>
      <c r="P12" s="39" t="s">
        <v>43</v>
      </c>
      <c r="Q12" s="42"/>
      <c r="R12" s="42"/>
      <c r="S12" s="42"/>
      <c r="T12" s="42"/>
      <c r="U12" s="42"/>
      <c r="V12" s="39">
        <v>1.0</v>
      </c>
      <c r="W12" s="44" t="s">
        <v>352</v>
      </c>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row>
    <row r="13">
      <c r="A13" s="39" t="s">
        <v>354</v>
      </c>
      <c r="B13" s="39" t="s">
        <v>355</v>
      </c>
      <c r="C13" s="39"/>
      <c r="D13" s="39" t="s">
        <v>46</v>
      </c>
      <c r="E13" s="40" t="s">
        <v>356</v>
      </c>
      <c r="F13" s="41">
        <v>43658.0</v>
      </c>
      <c r="G13" s="39" t="s">
        <v>361</v>
      </c>
      <c r="H13" s="24">
        <v>77.0</v>
      </c>
      <c r="I13" s="42"/>
      <c r="J13" s="39">
        <v>77.0</v>
      </c>
      <c r="K13" s="42"/>
      <c r="L13" s="42"/>
      <c r="M13" s="39" t="s">
        <v>36</v>
      </c>
      <c r="N13" s="42"/>
      <c r="O13" s="39">
        <v>1.0</v>
      </c>
      <c r="P13" s="39" t="s">
        <v>362</v>
      </c>
      <c r="Q13" s="42"/>
      <c r="R13" s="42"/>
      <c r="S13" s="42"/>
      <c r="T13" s="42"/>
      <c r="U13" s="42"/>
      <c r="V13" s="39">
        <v>1.0</v>
      </c>
      <c r="W13" s="44" t="s">
        <v>363</v>
      </c>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row>
    <row r="14">
      <c r="A14" s="39" t="s">
        <v>365</v>
      </c>
      <c r="B14" s="39" t="s">
        <v>366</v>
      </c>
      <c r="C14" s="39"/>
      <c r="D14" s="39" t="s">
        <v>204</v>
      </c>
      <c r="E14" s="40" t="s">
        <v>367</v>
      </c>
      <c r="F14" s="41">
        <v>43658.0</v>
      </c>
      <c r="G14" s="39" t="s">
        <v>372</v>
      </c>
      <c r="H14" s="39">
        <v>100.0</v>
      </c>
      <c r="I14" s="42"/>
      <c r="J14" s="39">
        <v>100.0</v>
      </c>
      <c r="K14" s="42"/>
      <c r="L14" s="42"/>
      <c r="M14" s="39" t="s">
        <v>373</v>
      </c>
      <c r="N14" s="42"/>
      <c r="O14" s="39">
        <v>1.0</v>
      </c>
      <c r="P14" s="39" t="s">
        <v>374</v>
      </c>
      <c r="Q14" s="39">
        <v>0.0</v>
      </c>
      <c r="R14" s="39">
        <v>0.0</v>
      </c>
      <c r="S14" s="39">
        <v>0.0</v>
      </c>
      <c r="T14" s="39">
        <v>0.0</v>
      </c>
      <c r="U14" s="39">
        <v>1.0</v>
      </c>
      <c r="V14" s="39">
        <v>1.0</v>
      </c>
      <c r="W14" s="44" t="s">
        <v>375</v>
      </c>
      <c r="X14" s="44" t="s">
        <v>380</v>
      </c>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row>
    <row r="15">
      <c r="A15" s="39" t="s">
        <v>388</v>
      </c>
      <c r="B15" s="39" t="s">
        <v>389</v>
      </c>
      <c r="C15" s="39"/>
      <c r="D15" s="39" t="s">
        <v>120</v>
      </c>
      <c r="E15" s="40" t="s">
        <v>394</v>
      </c>
      <c r="F15" s="41">
        <v>43658.0</v>
      </c>
      <c r="G15" s="39" t="s">
        <v>396</v>
      </c>
      <c r="H15" s="39">
        <v>237.0</v>
      </c>
      <c r="I15" s="42"/>
      <c r="J15" s="39">
        <v>237.0</v>
      </c>
      <c r="K15" s="42"/>
      <c r="L15" s="42"/>
      <c r="M15" s="39" t="s">
        <v>397</v>
      </c>
      <c r="N15" s="42"/>
      <c r="O15" s="39">
        <v>1.0</v>
      </c>
      <c r="P15" s="42"/>
      <c r="Q15" s="42"/>
      <c r="R15" s="42"/>
      <c r="S15" s="42"/>
      <c r="T15" s="42"/>
      <c r="U15" s="42"/>
      <c r="V15" s="39">
        <v>1.0</v>
      </c>
      <c r="W15" s="44" t="s">
        <v>402</v>
      </c>
      <c r="X15" s="44" t="s">
        <v>404</v>
      </c>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row>
    <row r="16">
      <c r="A16" s="39" t="s">
        <v>410</v>
      </c>
      <c r="B16" s="44" t="s">
        <v>411</v>
      </c>
      <c r="C16" s="39"/>
      <c r="D16" s="39" t="s">
        <v>52</v>
      </c>
      <c r="E16" s="40" t="s">
        <v>415</v>
      </c>
      <c r="F16" s="41">
        <v>43658.0</v>
      </c>
      <c r="G16" s="39" t="s">
        <v>417</v>
      </c>
      <c r="H16" s="39">
        <v>300.0</v>
      </c>
      <c r="I16" s="42"/>
      <c r="J16" s="39">
        <v>300.0</v>
      </c>
      <c r="K16" s="42"/>
      <c r="L16" s="42"/>
      <c r="M16" s="44" t="s">
        <v>411</v>
      </c>
      <c r="N16" s="42"/>
      <c r="O16" s="39">
        <v>1.0</v>
      </c>
      <c r="P16" s="42"/>
      <c r="Q16" s="42"/>
      <c r="R16" s="42"/>
      <c r="S16" s="42"/>
      <c r="T16" s="42"/>
      <c r="U16" s="42"/>
      <c r="V16" s="39">
        <v>1.0</v>
      </c>
      <c r="W16" s="43" t="s">
        <v>425</v>
      </c>
      <c r="X16" s="43" t="s">
        <v>431</v>
      </c>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row>
    <row r="17">
      <c r="A17" s="39" t="s">
        <v>434</v>
      </c>
      <c r="B17" s="39" t="s">
        <v>435</v>
      </c>
      <c r="C17" s="39"/>
      <c r="D17" s="39" t="s">
        <v>33</v>
      </c>
      <c r="E17" s="40" t="s">
        <v>436</v>
      </c>
      <c r="F17" s="41">
        <v>43658.0</v>
      </c>
      <c r="G17" s="39" t="s">
        <v>441</v>
      </c>
      <c r="H17" s="39">
        <v>10.0</v>
      </c>
      <c r="I17" s="42"/>
      <c r="J17" s="39">
        <v>10.0</v>
      </c>
      <c r="K17" s="42"/>
      <c r="L17" s="42"/>
      <c r="M17" s="39" t="s">
        <v>36</v>
      </c>
      <c r="N17" s="42"/>
      <c r="O17" s="39">
        <v>1.0</v>
      </c>
      <c r="P17" s="39" t="s">
        <v>43</v>
      </c>
      <c r="Q17" s="42"/>
      <c r="R17" s="42"/>
      <c r="S17" s="42"/>
      <c r="T17" s="42"/>
      <c r="U17" s="42"/>
      <c r="V17" s="39">
        <v>1.0</v>
      </c>
      <c r="W17" s="44" t="s">
        <v>442</v>
      </c>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row>
    <row r="18">
      <c r="A18" s="14" t="s">
        <v>449</v>
      </c>
      <c r="B18" s="14" t="s">
        <v>450</v>
      </c>
      <c r="C18" s="16"/>
      <c r="D18" s="14" t="s">
        <v>60</v>
      </c>
      <c r="E18" s="39" t="s">
        <v>34</v>
      </c>
      <c r="F18" s="11">
        <v>43658.0</v>
      </c>
      <c r="G18" s="26"/>
      <c r="H18" s="14"/>
      <c r="I18" s="16"/>
      <c r="J18" s="14"/>
      <c r="K18" s="16"/>
      <c r="L18" s="16"/>
      <c r="M18" s="26" t="s">
        <v>452</v>
      </c>
      <c r="N18" s="50" t="s">
        <v>454</v>
      </c>
      <c r="O18" s="14">
        <v>1.0</v>
      </c>
      <c r="P18" s="14" t="s">
        <v>178</v>
      </c>
      <c r="Q18" s="14"/>
      <c r="R18" s="16"/>
      <c r="S18" s="16"/>
      <c r="T18" s="16"/>
      <c r="U18" s="16"/>
      <c r="V18" s="14">
        <v>1.0</v>
      </c>
      <c r="W18" s="51" t="s">
        <v>458</v>
      </c>
      <c r="X18" s="16"/>
      <c r="Y18" s="16"/>
      <c r="Z18" s="42"/>
      <c r="AA18" s="39"/>
      <c r="AB18" s="39"/>
      <c r="AC18" s="42"/>
      <c r="AD18" s="42"/>
      <c r="AE18" s="42"/>
      <c r="AF18" s="42"/>
      <c r="AG18" s="42"/>
      <c r="AH18" s="42"/>
      <c r="AI18" s="42"/>
      <c r="AJ18" s="42"/>
      <c r="AK18" s="42"/>
      <c r="AL18" s="42"/>
      <c r="AM18" s="42"/>
      <c r="AN18" s="42"/>
      <c r="AO18" s="42"/>
      <c r="AP18" s="42"/>
      <c r="AQ18" s="42"/>
      <c r="AR18" s="42"/>
      <c r="AS18" s="42"/>
      <c r="AT18" s="42"/>
      <c r="AU18" s="42"/>
      <c r="AV18" s="42"/>
      <c r="AW18" s="42"/>
      <c r="AX18" s="42"/>
      <c r="AY18" s="42"/>
    </row>
    <row r="19">
      <c r="A19" s="39" t="s">
        <v>470</v>
      </c>
      <c r="B19" s="39" t="s">
        <v>471</v>
      </c>
      <c r="C19" s="39"/>
      <c r="D19" s="39" t="s">
        <v>184</v>
      </c>
      <c r="E19" s="40" t="s">
        <v>474</v>
      </c>
      <c r="F19" s="41">
        <v>43658.0</v>
      </c>
      <c r="G19" s="39" t="s">
        <v>476</v>
      </c>
      <c r="H19" s="39">
        <v>41.0</v>
      </c>
      <c r="I19" s="42"/>
      <c r="J19" s="39">
        <v>41.0</v>
      </c>
      <c r="K19" s="42"/>
      <c r="L19" s="42"/>
      <c r="M19" s="39" t="s">
        <v>477</v>
      </c>
      <c r="N19" s="42"/>
      <c r="O19" s="39">
        <v>1.0</v>
      </c>
      <c r="P19" s="42"/>
      <c r="Q19" s="42"/>
      <c r="R19" s="42"/>
      <c r="S19" s="42"/>
      <c r="T19" s="42"/>
      <c r="U19" s="42"/>
      <c r="V19" s="39">
        <v>1.0</v>
      </c>
      <c r="W19" s="44" t="s">
        <v>481</v>
      </c>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row>
    <row r="20">
      <c r="A20" s="39" t="s">
        <v>485</v>
      </c>
      <c r="B20" s="39" t="s">
        <v>487</v>
      </c>
      <c r="C20" s="39"/>
      <c r="D20" s="39" t="s">
        <v>52</v>
      </c>
      <c r="E20" s="40" t="s">
        <v>488</v>
      </c>
      <c r="F20" s="41">
        <v>43658.0</v>
      </c>
      <c r="G20" s="39" t="s">
        <v>490</v>
      </c>
      <c r="H20" s="39">
        <v>5.0</v>
      </c>
      <c r="I20" s="42"/>
      <c r="J20" s="39">
        <v>5.0</v>
      </c>
      <c r="K20" s="42"/>
      <c r="L20" s="42"/>
      <c r="M20" s="42"/>
      <c r="N20" s="42"/>
      <c r="O20" s="39">
        <v>1.0</v>
      </c>
      <c r="P20" s="42"/>
      <c r="Q20" s="42"/>
      <c r="R20" s="42"/>
      <c r="S20" s="42"/>
      <c r="T20" s="42"/>
      <c r="U20" s="42"/>
      <c r="V20" s="39">
        <v>1.0</v>
      </c>
      <c r="W20" s="43" t="s">
        <v>493</v>
      </c>
      <c r="X20" s="42"/>
      <c r="Y20" s="42"/>
      <c r="Z20" s="39" t="s">
        <v>499</v>
      </c>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row>
    <row r="21">
      <c r="A21" s="39" t="s">
        <v>500</v>
      </c>
      <c r="B21" s="39" t="s">
        <v>502</v>
      </c>
      <c r="C21" s="39"/>
      <c r="D21" s="39" t="s">
        <v>204</v>
      </c>
      <c r="E21" s="40" t="s">
        <v>503</v>
      </c>
      <c r="F21" s="41">
        <v>43658.0</v>
      </c>
      <c r="G21" s="39" t="s">
        <v>506</v>
      </c>
      <c r="H21" s="39">
        <v>200.0</v>
      </c>
      <c r="I21" s="42"/>
      <c r="J21" s="39">
        <v>800.0</v>
      </c>
      <c r="K21" s="42"/>
      <c r="L21" s="42"/>
      <c r="M21" s="39" t="s">
        <v>36</v>
      </c>
      <c r="N21" s="42"/>
      <c r="O21" s="39">
        <v>1.0</v>
      </c>
      <c r="P21" s="42"/>
      <c r="Q21" s="39">
        <v>0.0</v>
      </c>
      <c r="R21" s="39">
        <v>0.0</v>
      </c>
      <c r="S21" s="39">
        <v>0.0</v>
      </c>
      <c r="T21" s="39">
        <v>0.0</v>
      </c>
      <c r="U21" s="39">
        <v>1.0</v>
      </c>
      <c r="V21" s="39">
        <v>1.0</v>
      </c>
      <c r="W21" s="44" t="s">
        <v>507</v>
      </c>
      <c r="X21" s="43" t="s">
        <v>512</v>
      </c>
      <c r="Y21" s="43" t="s">
        <v>516</v>
      </c>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row>
    <row r="22">
      <c r="A22" s="39" t="s">
        <v>520</v>
      </c>
      <c r="B22" s="39" t="s">
        <v>522</v>
      </c>
      <c r="C22" s="39"/>
      <c r="D22" s="39" t="s">
        <v>152</v>
      </c>
      <c r="E22" s="40" t="s">
        <v>523</v>
      </c>
      <c r="F22" s="41">
        <v>43658.0</v>
      </c>
      <c r="G22" s="39" t="s">
        <v>527</v>
      </c>
      <c r="H22" s="39">
        <v>60.0</v>
      </c>
      <c r="I22" s="42"/>
      <c r="J22" s="39">
        <v>75.0</v>
      </c>
      <c r="K22" s="42"/>
      <c r="L22" s="42"/>
      <c r="M22" s="39" t="s">
        <v>528</v>
      </c>
      <c r="N22" s="42"/>
      <c r="O22" s="39">
        <v>1.0</v>
      </c>
      <c r="P22" s="42"/>
      <c r="Q22" s="42"/>
      <c r="R22" s="42"/>
      <c r="S22" s="42"/>
      <c r="T22" s="42"/>
      <c r="U22" s="42"/>
      <c r="V22" s="39">
        <v>1.0</v>
      </c>
      <c r="W22" s="44" t="s">
        <v>529</v>
      </c>
      <c r="X22" s="43" t="s">
        <v>533</v>
      </c>
      <c r="Y22" s="43" t="s">
        <v>537</v>
      </c>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row>
    <row r="23">
      <c r="A23" s="39" t="s">
        <v>541</v>
      </c>
      <c r="B23" s="39" t="s">
        <v>542</v>
      </c>
      <c r="C23" s="39"/>
      <c r="D23" s="39" t="s">
        <v>176</v>
      </c>
      <c r="E23" s="40" t="s">
        <v>544</v>
      </c>
      <c r="F23" s="41">
        <v>43658.0</v>
      </c>
      <c r="G23" s="39" t="s">
        <v>545</v>
      </c>
      <c r="H23" s="39">
        <v>60.0</v>
      </c>
      <c r="I23" s="42"/>
      <c r="J23" s="39">
        <v>60.0</v>
      </c>
      <c r="K23" s="42"/>
      <c r="L23" s="42"/>
      <c r="M23" s="24" t="s">
        <v>547</v>
      </c>
      <c r="N23" s="42"/>
      <c r="O23" s="39">
        <v>1.0</v>
      </c>
      <c r="P23" s="42"/>
      <c r="Q23" s="42"/>
      <c r="R23" s="42"/>
      <c r="S23" s="42"/>
      <c r="T23" s="42"/>
      <c r="U23" s="42"/>
      <c r="V23" s="39">
        <v>1.0</v>
      </c>
      <c r="W23" s="44" t="s">
        <v>550</v>
      </c>
      <c r="X23" s="43" t="s">
        <v>556</v>
      </c>
      <c r="Y23" s="43" t="s">
        <v>557</v>
      </c>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row>
    <row r="24">
      <c r="A24" s="39" t="s">
        <v>569</v>
      </c>
      <c r="B24" s="39" t="s">
        <v>570</v>
      </c>
      <c r="C24" s="39"/>
      <c r="D24" s="39" t="s">
        <v>350</v>
      </c>
      <c r="E24" s="40" t="s">
        <v>571</v>
      </c>
      <c r="F24" s="41">
        <v>43658.0</v>
      </c>
      <c r="G24" s="39" t="s">
        <v>573</v>
      </c>
      <c r="H24" s="39">
        <v>300.0</v>
      </c>
      <c r="I24" s="42"/>
      <c r="J24" s="39">
        <v>300.0</v>
      </c>
      <c r="K24" s="42"/>
      <c r="L24" s="42"/>
      <c r="M24" s="44" t="s">
        <v>576</v>
      </c>
      <c r="N24" s="42"/>
      <c r="O24" s="39">
        <v>1.0</v>
      </c>
      <c r="P24" s="39" t="s">
        <v>43</v>
      </c>
      <c r="Q24" s="39">
        <v>0.0</v>
      </c>
      <c r="R24" s="39">
        <v>0.0</v>
      </c>
      <c r="S24" s="39">
        <v>0.0</v>
      </c>
      <c r="T24" s="39">
        <v>0.0</v>
      </c>
      <c r="U24" s="39">
        <v>1.0</v>
      </c>
      <c r="V24" s="39">
        <v>1.0</v>
      </c>
      <c r="W24" s="43" t="s">
        <v>582</v>
      </c>
      <c r="X24" s="43" t="s">
        <v>584</v>
      </c>
      <c r="Y24" s="42"/>
      <c r="Z24" s="42"/>
      <c r="AA24" s="39">
        <v>164.0</v>
      </c>
      <c r="AB24" s="39">
        <v>418.0</v>
      </c>
      <c r="AC24" s="42"/>
      <c r="AD24" s="42"/>
      <c r="AE24" s="42"/>
      <c r="AF24" s="42"/>
      <c r="AG24" s="42"/>
      <c r="AH24" s="42"/>
      <c r="AI24" s="42"/>
      <c r="AJ24" s="42"/>
      <c r="AK24" s="42"/>
      <c r="AL24" s="42"/>
      <c r="AM24" s="42"/>
      <c r="AN24" s="42"/>
      <c r="AO24" s="42"/>
      <c r="AP24" s="42"/>
      <c r="AQ24" s="42"/>
      <c r="AR24" s="42"/>
      <c r="AS24" s="42"/>
      <c r="AT24" s="42"/>
      <c r="AU24" s="42"/>
      <c r="AV24" s="42"/>
      <c r="AW24" s="42"/>
      <c r="AX24" s="42"/>
      <c r="AY24" s="42"/>
    </row>
    <row r="25">
      <c r="A25" s="39" t="s">
        <v>592</v>
      </c>
      <c r="B25" s="39" t="s">
        <v>593</v>
      </c>
      <c r="C25" s="39"/>
      <c r="D25" s="39" t="s">
        <v>33</v>
      </c>
      <c r="E25" s="40" t="s">
        <v>594</v>
      </c>
      <c r="F25" s="41">
        <v>43658.0</v>
      </c>
      <c r="G25" s="39" t="s">
        <v>599</v>
      </c>
      <c r="H25" s="39">
        <v>39.0</v>
      </c>
      <c r="I25" s="42"/>
      <c r="J25" s="39">
        <v>39.0</v>
      </c>
      <c r="K25" s="42"/>
      <c r="L25" s="42"/>
      <c r="M25" s="39" t="s">
        <v>600</v>
      </c>
      <c r="N25" s="42"/>
      <c r="O25" s="39">
        <v>1.0</v>
      </c>
      <c r="P25" s="39" t="s">
        <v>43</v>
      </c>
      <c r="Q25" s="42"/>
      <c r="R25" s="42"/>
      <c r="S25" s="42"/>
      <c r="T25" s="42"/>
      <c r="U25" s="42"/>
      <c r="V25" s="39">
        <v>1.0</v>
      </c>
      <c r="W25" s="44" t="s">
        <v>601</v>
      </c>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row>
    <row r="26">
      <c r="A26" s="39" t="s">
        <v>605</v>
      </c>
      <c r="B26" s="39" t="s">
        <v>607</v>
      </c>
      <c r="C26" s="39"/>
      <c r="D26" s="39" t="s">
        <v>106</v>
      </c>
      <c r="E26" s="40" t="s">
        <v>608</v>
      </c>
      <c r="F26" s="41">
        <v>43658.0</v>
      </c>
      <c r="G26" s="39" t="s">
        <v>44</v>
      </c>
      <c r="H26" s="39">
        <v>200.0</v>
      </c>
      <c r="I26" s="42"/>
      <c r="J26" s="39">
        <v>200.0</v>
      </c>
      <c r="K26" s="42"/>
      <c r="L26" s="42"/>
      <c r="M26" s="42"/>
      <c r="N26" s="42"/>
      <c r="O26" s="39">
        <v>1.0</v>
      </c>
      <c r="P26" s="42"/>
      <c r="Q26" s="42"/>
      <c r="R26" s="42"/>
      <c r="S26" s="42"/>
      <c r="T26" s="42"/>
      <c r="U26" s="42"/>
      <c r="V26" s="39">
        <v>1.0</v>
      </c>
      <c r="W26" s="44" t="s">
        <v>612</v>
      </c>
      <c r="X26" s="43" t="s">
        <v>615</v>
      </c>
      <c r="Y26" s="43" t="s">
        <v>618</v>
      </c>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row>
    <row r="27">
      <c r="A27" s="39" t="s">
        <v>623</v>
      </c>
      <c r="B27" s="39" t="s">
        <v>624</v>
      </c>
      <c r="C27" s="39"/>
      <c r="D27" s="39" t="s">
        <v>52</v>
      </c>
      <c r="E27" s="40" t="s">
        <v>625</v>
      </c>
      <c r="F27" s="41">
        <v>43658.0</v>
      </c>
      <c r="G27" s="39" t="s">
        <v>627</v>
      </c>
      <c r="H27" s="39">
        <v>132.0</v>
      </c>
      <c r="I27" s="42"/>
      <c r="J27" s="39">
        <v>132.0</v>
      </c>
      <c r="K27" s="42"/>
      <c r="L27" s="42"/>
      <c r="M27" s="42"/>
      <c r="N27" s="42"/>
      <c r="O27" s="39">
        <v>1.0</v>
      </c>
      <c r="P27" s="42"/>
      <c r="Q27" s="42"/>
      <c r="R27" s="42"/>
      <c r="S27" s="42"/>
      <c r="T27" s="42"/>
      <c r="U27" s="42"/>
      <c r="V27" s="39">
        <v>1.0</v>
      </c>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row>
    <row r="28">
      <c r="A28" s="39" t="s">
        <v>629</v>
      </c>
      <c r="B28" s="39" t="s">
        <v>630</v>
      </c>
      <c r="C28" s="39"/>
      <c r="D28" s="39" t="s">
        <v>110</v>
      </c>
      <c r="E28" s="40" t="s">
        <v>633</v>
      </c>
      <c r="F28" s="41">
        <v>43658.0</v>
      </c>
      <c r="G28" s="39" t="s">
        <v>637</v>
      </c>
      <c r="H28" s="39">
        <v>500.0</v>
      </c>
      <c r="I28" s="42"/>
      <c r="J28" s="39">
        <v>500.0</v>
      </c>
      <c r="K28" s="42"/>
      <c r="L28" s="42"/>
      <c r="M28" s="39" t="s">
        <v>36</v>
      </c>
      <c r="N28" s="42"/>
      <c r="O28" s="39">
        <v>1.0</v>
      </c>
      <c r="P28" s="39" t="s">
        <v>43</v>
      </c>
      <c r="Q28" s="42"/>
      <c r="R28" s="42"/>
      <c r="S28" s="42"/>
      <c r="T28" s="42"/>
      <c r="U28" s="42"/>
      <c r="V28" s="39">
        <v>1.0</v>
      </c>
      <c r="W28" s="44" t="s">
        <v>638</v>
      </c>
      <c r="X28" s="42"/>
      <c r="Y28" s="42"/>
      <c r="Z28" s="39" t="s">
        <v>642</v>
      </c>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row>
    <row r="29">
      <c r="A29" s="39" t="s">
        <v>643</v>
      </c>
      <c r="B29" s="39" t="s">
        <v>644</v>
      </c>
      <c r="C29" s="39"/>
      <c r="D29" s="39" t="s">
        <v>144</v>
      </c>
      <c r="E29" s="40" t="s">
        <v>645</v>
      </c>
      <c r="F29" s="41">
        <v>43658.0</v>
      </c>
      <c r="G29" s="42"/>
      <c r="H29" s="42"/>
      <c r="I29" s="42"/>
      <c r="J29" s="42"/>
      <c r="K29" s="42"/>
      <c r="L29" s="42"/>
      <c r="M29" s="39" t="s">
        <v>650</v>
      </c>
      <c r="N29" s="42"/>
      <c r="O29" s="39">
        <v>1.0</v>
      </c>
      <c r="P29" s="39" t="s">
        <v>43</v>
      </c>
      <c r="Q29" s="42"/>
      <c r="R29" s="42"/>
      <c r="S29" s="42"/>
      <c r="T29" s="42"/>
      <c r="U29" s="42"/>
      <c r="V29" s="39">
        <v>1.0</v>
      </c>
      <c r="W29" s="43" t="s">
        <v>651</v>
      </c>
      <c r="X29" s="43" t="s">
        <v>653</v>
      </c>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row>
    <row r="30">
      <c r="A30" s="39" t="s">
        <v>643</v>
      </c>
      <c r="B30" s="39" t="s">
        <v>655</v>
      </c>
      <c r="C30" s="39"/>
      <c r="D30" s="39" t="s">
        <v>350</v>
      </c>
      <c r="E30" s="40" t="s">
        <v>656</v>
      </c>
      <c r="F30" s="41">
        <v>43658.0</v>
      </c>
      <c r="G30" s="39" t="s">
        <v>664</v>
      </c>
      <c r="H30" s="39">
        <v>80.0</v>
      </c>
      <c r="I30" s="42"/>
      <c r="J30" s="39">
        <v>80.0</v>
      </c>
      <c r="K30" s="42"/>
      <c r="L30" s="42"/>
      <c r="M30" s="39" t="s">
        <v>36</v>
      </c>
      <c r="N30" s="42"/>
      <c r="O30" s="39">
        <v>1.0</v>
      </c>
      <c r="P30" s="39" t="s">
        <v>43</v>
      </c>
      <c r="Q30" s="42"/>
      <c r="R30" s="42"/>
      <c r="S30" s="42"/>
      <c r="T30" s="42"/>
      <c r="U30" s="42"/>
      <c r="V30" s="39">
        <v>1.0</v>
      </c>
      <c r="W30" s="43" t="s">
        <v>665</v>
      </c>
      <c r="X30" s="42"/>
      <c r="Y30" s="42"/>
      <c r="Z30" s="39" t="s">
        <v>642</v>
      </c>
      <c r="AA30" s="39">
        <v>23.0</v>
      </c>
      <c r="AB30" s="39">
        <v>31.0</v>
      </c>
      <c r="AC30" s="42"/>
      <c r="AD30" s="42"/>
      <c r="AE30" s="42"/>
      <c r="AF30" s="42"/>
      <c r="AG30" s="42"/>
      <c r="AH30" s="42"/>
      <c r="AI30" s="42"/>
      <c r="AJ30" s="42"/>
      <c r="AK30" s="42"/>
      <c r="AL30" s="42"/>
      <c r="AM30" s="42"/>
      <c r="AN30" s="42"/>
      <c r="AO30" s="42"/>
      <c r="AP30" s="42"/>
      <c r="AQ30" s="42"/>
      <c r="AR30" s="42"/>
      <c r="AS30" s="42"/>
      <c r="AT30" s="42"/>
      <c r="AU30" s="42"/>
      <c r="AV30" s="42"/>
      <c r="AW30" s="42"/>
      <c r="AX30" s="42"/>
      <c r="AY30" s="42"/>
    </row>
    <row r="31">
      <c r="A31" s="39" t="s">
        <v>669</v>
      </c>
      <c r="B31" s="39" t="s">
        <v>670</v>
      </c>
      <c r="C31" s="39"/>
      <c r="D31" s="39" t="s">
        <v>144</v>
      </c>
      <c r="E31" s="52"/>
      <c r="F31" s="41">
        <v>43658.0</v>
      </c>
      <c r="G31" s="39" t="s">
        <v>673</v>
      </c>
      <c r="H31" s="39">
        <v>12.0</v>
      </c>
      <c r="I31" s="42"/>
      <c r="J31" s="39">
        <v>12.0</v>
      </c>
      <c r="K31" s="42"/>
      <c r="L31" s="42"/>
      <c r="M31" s="39" t="s">
        <v>675</v>
      </c>
      <c r="N31" s="42"/>
      <c r="O31" s="39">
        <v>1.0</v>
      </c>
      <c r="P31" s="39" t="s">
        <v>43</v>
      </c>
      <c r="Q31" s="42"/>
      <c r="R31" s="42"/>
      <c r="S31" s="42"/>
      <c r="T31" s="42"/>
      <c r="U31" s="42"/>
      <c r="V31" s="39">
        <v>1.0</v>
      </c>
      <c r="W31" s="43" t="s">
        <v>678</v>
      </c>
      <c r="X31" s="44" t="s">
        <v>681</v>
      </c>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row>
    <row r="32">
      <c r="A32" s="39" t="s">
        <v>683</v>
      </c>
      <c r="B32" s="39" t="s">
        <v>684</v>
      </c>
      <c r="C32" s="39"/>
      <c r="D32" s="39" t="s">
        <v>120</v>
      </c>
      <c r="E32" s="40" t="s">
        <v>686</v>
      </c>
      <c r="F32" s="41">
        <v>43658.0</v>
      </c>
      <c r="G32" s="39" t="s">
        <v>691</v>
      </c>
      <c r="H32" s="39">
        <v>269.0</v>
      </c>
      <c r="I32" s="42"/>
      <c r="J32" s="39">
        <v>269.0</v>
      </c>
      <c r="K32" s="42"/>
      <c r="L32" s="42"/>
      <c r="M32" s="39" t="s">
        <v>36</v>
      </c>
      <c r="N32" s="42"/>
      <c r="O32" s="39">
        <v>1.0</v>
      </c>
      <c r="P32" s="42"/>
      <c r="Q32" s="42"/>
      <c r="R32" s="42"/>
      <c r="S32" s="42"/>
      <c r="T32" s="42"/>
      <c r="U32" s="42"/>
      <c r="V32" s="39">
        <v>1.0</v>
      </c>
      <c r="W32" s="44" t="s">
        <v>693</v>
      </c>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row>
    <row r="33">
      <c r="A33" s="39" t="s">
        <v>117</v>
      </c>
      <c r="B33" s="39" t="s">
        <v>694</v>
      </c>
      <c r="C33" s="39"/>
      <c r="D33" s="39" t="s">
        <v>120</v>
      </c>
      <c r="E33" s="40" t="s">
        <v>696</v>
      </c>
      <c r="F33" s="41">
        <v>43658.0</v>
      </c>
      <c r="G33" s="39" t="s">
        <v>699</v>
      </c>
      <c r="H33" s="39">
        <v>627.0</v>
      </c>
      <c r="I33" s="42"/>
      <c r="J33" s="39">
        <v>627.0</v>
      </c>
      <c r="K33" s="42"/>
      <c r="L33" s="42"/>
      <c r="M33" s="39" t="s">
        <v>700</v>
      </c>
      <c r="N33" s="42"/>
      <c r="O33" s="39">
        <v>1.0</v>
      </c>
      <c r="P33" s="42"/>
      <c r="Q33" s="42"/>
      <c r="R33" s="42"/>
      <c r="S33" s="42"/>
      <c r="T33" s="42"/>
      <c r="U33" s="42"/>
      <c r="V33" s="39">
        <v>1.0</v>
      </c>
      <c r="W33" s="44" t="s">
        <v>701</v>
      </c>
      <c r="X33" s="43" t="s">
        <v>704</v>
      </c>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row>
    <row r="34">
      <c r="A34" s="39" t="s">
        <v>705</v>
      </c>
      <c r="B34" s="39" t="s">
        <v>706</v>
      </c>
      <c r="C34" s="39"/>
      <c r="D34" s="39" t="s">
        <v>159</v>
      </c>
      <c r="E34" s="40" t="s">
        <v>707</v>
      </c>
      <c r="F34" s="41">
        <v>43658.0</v>
      </c>
      <c r="G34" s="39" t="s">
        <v>714</v>
      </c>
      <c r="H34" s="39">
        <v>162.0</v>
      </c>
      <c r="I34" s="42"/>
      <c r="J34" s="39">
        <v>162.0</v>
      </c>
      <c r="K34" s="42"/>
      <c r="L34" s="42"/>
      <c r="M34" s="44" t="s">
        <v>715</v>
      </c>
      <c r="N34" s="42"/>
      <c r="O34" s="39">
        <v>1.0</v>
      </c>
      <c r="P34" s="39" t="s">
        <v>43</v>
      </c>
      <c r="Q34" s="42"/>
      <c r="R34" s="42"/>
      <c r="S34" s="42"/>
      <c r="T34" s="42"/>
      <c r="U34" s="42"/>
      <c r="V34" s="39">
        <v>1.0</v>
      </c>
      <c r="W34" s="43" t="s">
        <v>718</v>
      </c>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row>
    <row r="35">
      <c r="A35" s="39" t="s">
        <v>721</v>
      </c>
      <c r="B35" s="39" t="s">
        <v>723</v>
      </c>
      <c r="C35" s="39"/>
      <c r="D35" s="39" t="s">
        <v>52</v>
      </c>
      <c r="E35" s="40" t="s">
        <v>725</v>
      </c>
      <c r="F35" s="41">
        <v>43658.0</v>
      </c>
      <c r="G35" s="39" t="s">
        <v>728</v>
      </c>
      <c r="H35" s="39">
        <v>54.0</v>
      </c>
      <c r="I35" s="42"/>
      <c r="J35" s="39">
        <v>54.0</v>
      </c>
      <c r="K35" s="42"/>
      <c r="L35" s="42"/>
      <c r="M35" s="39" t="s">
        <v>729</v>
      </c>
      <c r="N35" s="42"/>
      <c r="O35" s="39">
        <v>1.0</v>
      </c>
      <c r="P35" s="42"/>
      <c r="Q35" s="42"/>
      <c r="R35" s="42"/>
      <c r="S35" s="42"/>
      <c r="T35" s="42"/>
      <c r="U35" s="42"/>
      <c r="V35" s="39">
        <v>1.0</v>
      </c>
      <c r="W35" s="44" t="s">
        <v>730</v>
      </c>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row>
    <row r="36">
      <c r="A36" s="39" t="s">
        <v>734</v>
      </c>
      <c r="B36" s="39" t="s">
        <v>735</v>
      </c>
      <c r="C36" s="39"/>
      <c r="D36" s="39" t="s">
        <v>164</v>
      </c>
      <c r="E36" s="40" t="s">
        <v>736</v>
      </c>
      <c r="F36" s="41">
        <v>43658.0</v>
      </c>
      <c r="G36" s="39" t="s">
        <v>44</v>
      </c>
      <c r="H36" s="39">
        <v>175.0</v>
      </c>
      <c r="I36" s="42"/>
      <c r="J36" s="39">
        <v>175.0</v>
      </c>
      <c r="K36" s="42"/>
      <c r="L36" s="42"/>
      <c r="M36" s="39" t="s">
        <v>741</v>
      </c>
      <c r="N36" s="42"/>
      <c r="O36" s="39">
        <v>1.0</v>
      </c>
      <c r="P36" s="42"/>
      <c r="Q36" s="42"/>
      <c r="R36" s="42"/>
      <c r="S36" s="42"/>
      <c r="T36" s="42"/>
      <c r="U36" s="42"/>
      <c r="V36" s="39">
        <v>1.0</v>
      </c>
      <c r="W36" s="44" t="s">
        <v>743</v>
      </c>
      <c r="X36" s="43" t="s">
        <v>745</v>
      </c>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row>
    <row r="37">
      <c r="A37" s="39" t="s">
        <v>747</v>
      </c>
      <c r="B37" s="39" t="s">
        <v>748</v>
      </c>
      <c r="C37" s="39"/>
      <c r="D37" s="39" t="s">
        <v>66</v>
      </c>
      <c r="E37" s="40" t="s">
        <v>749</v>
      </c>
      <c r="F37" s="41">
        <v>43658.0</v>
      </c>
      <c r="G37" s="39" t="s">
        <v>756</v>
      </c>
      <c r="H37" s="39">
        <v>1500.0</v>
      </c>
      <c r="I37" s="42"/>
      <c r="J37" s="39">
        <v>2000.0</v>
      </c>
      <c r="K37" s="42"/>
      <c r="L37" s="42"/>
      <c r="M37" s="39" t="s">
        <v>757</v>
      </c>
      <c r="N37" s="42"/>
      <c r="O37" s="39">
        <v>1.0</v>
      </c>
      <c r="P37" s="39" t="s">
        <v>43</v>
      </c>
      <c r="Q37" s="39">
        <v>0.0</v>
      </c>
      <c r="R37" s="39">
        <v>0.0</v>
      </c>
      <c r="S37" s="39">
        <v>0.0</v>
      </c>
      <c r="T37" s="39">
        <v>0.0</v>
      </c>
      <c r="U37" s="39">
        <v>1.0</v>
      </c>
      <c r="V37" s="39">
        <v>1.0</v>
      </c>
      <c r="W37" s="43" t="s">
        <v>759</v>
      </c>
      <c r="X37" s="43" t="s">
        <v>761</v>
      </c>
      <c r="Y37" s="43" t="s">
        <v>765</v>
      </c>
      <c r="Z37" s="43" t="s">
        <v>767</v>
      </c>
      <c r="AA37" s="43" t="s">
        <v>770</v>
      </c>
      <c r="AB37" s="42"/>
      <c r="AC37" s="42"/>
      <c r="AD37" s="42"/>
      <c r="AE37" s="42"/>
      <c r="AF37" s="42"/>
      <c r="AG37" s="42"/>
      <c r="AH37" s="42"/>
      <c r="AI37" s="42"/>
      <c r="AJ37" s="42"/>
      <c r="AK37" s="42"/>
      <c r="AL37" s="42"/>
      <c r="AM37" s="42"/>
      <c r="AN37" s="42"/>
      <c r="AO37" s="42"/>
      <c r="AP37" s="42"/>
      <c r="AQ37" s="42"/>
      <c r="AR37" s="42"/>
      <c r="AS37" s="42"/>
      <c r="AT37" s="42"/>
      <c r="AU37" s="42"/>
      <c r="AV37" s="42"/>
      <c r="AW37" s="42"/>
      <c r="AX37" s="42"/>
      <c r="AY37" s="42"/>
    </row>
    <row r="38">
      <c r="A38" s="39" t="s">
        <v>747</v>
      </c>
      <c r="B38" s="39" t="s">
        <v>777</v>
      </c>
      <c r="C38" s="39"/>
      <c r="D38" s="39" t="s">
        <v>106</v>
      </c>
      <c r="E38" s="40" t="s">
        <v>778</v>
      </c>
      <c r="F38" s="41">
        <v>43658.0</v>
      </c>
      <c r="G38" s="39" t="s">
        <v>779</v>
      </c>
      <c r="H38" s="39">
        <v>49.0</v>
      </c>
      <c r="I38" s="42"/>
      <c r="J38" s="39">
        <v>49.0</v>
      </c>
      <c r="K38" s="42"/>
      <c r="L38" s="42"/>
      <c r="M38" s="39" t="s">
        <v>36</v>
      </c>
      <c r="N38" s="42"/>
      <c r="O38" s="39">
        <v>1.0</v>
      </c>
      <c r="P38" s="42"/>
      <c r="Q38" s="42"/>
      <c r="R38" s="42"/>
      <c r="S38" s="42"/>
      <c r="T38" s="42"/>
      <c r="U38" s="42"/>
      <c r="V38" s="39">
        <v>1.0</v>
      </c>
      <c r="W38" s="44" t="s">
        <v>780</v>
      </c>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c r="AY38" s="42"/>
    </row>
    <row r="39">
      <c r="A39" s="39" t="s">
        <v>131</v>
      </c>
      <c r="B39" s="39" t="s">
        <v>784</v>
      </c>
      <c r="C39" s="39"/>
      <c r="D39" s="39" t="s">
        <v>33</v>
      </c>
      <c r="E39" s="40" t="s">
        <v>785</v>
      </c>
      <c r="F39" s="41">
        <v>43658.0</v>
      </c>
      <c r="G39" s="39" t="s">
        <v>793</v>
      </c>
      <c r="H39" s="39">
        <v>1100.0</v>
      </c>
      <c r="I39" s="42"/>
      <c r="J39" s="39">
        <v>1100.0</v>
      </c>
      <c r="K39" s="42"/>
      <c r="L39" s="42"/>
      <c r="M39" s="39" t="s">
        <v>794</v>
      </c>
      <c r="N39" s="42"/>
      <c r="O39" s="39">
        <v>1.0</v>
      </c>
      <c r="P39" s="39" t="s">
        <v>43</v>
      </c>
      <c r="Q39" s="42"/>
      <c r="R39" s="42"/>
      <c r="S39" s="42"/>
      <c r="T39" s="42"/>
      <c r="U39" s="42"/>
      <c r="V39" s="39">
        <v>1.0</v>
      </c>
      <c r="W39" s="44" t="s">
        <v>795</v>
      </c>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c r="AY39" s="42"/>
    </row>
    <row r="40">
      <c r="A40" s="39" t="s">
        <v>797</v>
      </c>
      <c r="B40" s="39" t="s">
        <v>798</v>
      </c>
      <c r="C40" s="39"/>
      <c r="D40" s="39" t="s">
        <v>146</v>
      </c>
      <c r="E40" s="40" t="s">
        <v>799</v>
      </c>
      <c r="F40" s="41">
        <v>43658.0</v>
      </c>
      <c r="G40" s="42"/>
      <c r="H40" s="42"/>
      <c r="I40" s="42"/>
      <c r="J40" s="42"/>
      <c r="K40" s="42"/>
      <c r="L40" s="42"/>
      <c r="M40" s="44" t="s">
        <v>808</v>
      </c>
      <c r="N40" s="42"/>
      <c r="O40" s="39">
        <v>1.0</v>
      </c>
      <c r="P40" s="39" t="s">
        <v>43</v>
      </c>
      <c r="Q40" s="42"/>
      <c r="R40" s="42"/>
      <c r="S40" s="42"/>
      <c r="T40" s="42"/>
      <c r="U40" s="42"/>
      <c r="V40" s="39">
        <v>1.0</v>
      </c>
      <c r="W40" s="44" t="s">
        <v>812</v>
      </c>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c r="AY40" s="42"/>
    </row>
    <row r="41">
      <c r="A41" s="39" t="s">
        <v>816</v>
      </c>
      <c r="B41" s="39" t="s">
        <v>818</v>
      </c>
      <c r="C41" s="39"/>
      <c r="D41" s="39" t="s">
        <v>52</v>
      </c>
      <c r="E41" s="40" t="s">
        <v>819</v>
      </c>
      <c r="F41" s="41">
        <v>43658.0</v>
      </c>
      <c r="G41" s="39" t="s">
        <v>823</v>
      </c>
      <c r="H41" s="39">
        <v>400.0</v>
      </c>
      <c r="I41" s="42"/>
      <c r="J41" s="39">
        <v>400.0</v>
      </c>
      <c r="K41" s="42"/>
      <c r="L41" s="42"/>
      <c r="M41" s="39" t="s">
        <v>825</v>
      </c>
      <c r="N41" s="42"/>
      <c r="O41" s="39">
        <v>1.0</v>
      </c>
      <c r="P41" s="39" t="s">
        <v>248</v>
      </c>
      <c r="Q41" s="39">
        <v>0.0</v>
      </c>
      <c r="R41" s="39">
        <v>0.0</v>
      </c>
      <c r="S41" s="39">
        <v>0.0</v>
      </c>
      <c r="T41" s="39">
        <v>0.0</v>
      </c>
      <c r="U41" s="39">
        <v>1.0</v>
      </c>
      <c r="V41" s="39">
        <v>1.0</v>
      </c>
      <c r="W41" s="44" t="s">
        <v>826</v>
      </c>
      <c r="X41" s="43" t="s">
        <v>827</v>
      </c>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c r="AY41" s="42"/>
    </row>
    <row r="42">
      <c r="A42" s="39" t="s">
        <v>837</v>
      </c>
      <c r="B42" s="24" t="s">
        <v>838</v>
      </c>
      <c r="C42" s="39"/>
      <c r="D42" s="39" t="s">
        <v>152</v>
      </c>
      <c r="E42" s="40" t="s">
        <v>839</v>
      </c>
      <c r="F42" s="41">
        <v>43658.0</v>
      </c>
      <c r="G42" s="39" t="s">
        <v>840</v>
      </c>
      <c r="H42" s="39">
        <v>7.0</v>
      </c>
      <c r="I42" s="42"/>
      <c r="J42" s="39">
        <v>7.0</v>
      </c>
      <c r="K42" s="42"/>
      <c r="L42" s="42"/>
      <c r="M42" s="24" t="s">
        <v>838</v>
      </c>
      <c r="N42" s="42"/>
      <c r="O42" s="39">
        <v>1.0</v>
      </c>
      <c r="P42" s="39" t="s">
        <v>841</v>
      </c>
      <c r="Q42" s="42"/>
      <c r="R42" s="42"/>
      <c r="S42" s="42"/>
      <c r="T42" s="42"/>
      <c r="U42" s="39">
        <v>0.0</v>
      </c>
      <c r="V42" s="39">
        <v>1.0</v>
      </c>
      <c r="W42" s="44" t="s">
        <v>842</v>
      </c>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row>
    <row r="43">
      <c r="A43" s="39" t="s">
        <v>837</v>
      </c>
      <c r="B43" s="24" t="s">
        <v>845</v>
      </c>
      <c r="C43" s="39"/>
      <c r="D43" s="39" t="s">
        <v>152</v>
      </c>
      <c r="E43" s="40" t="s">
        <v>846</v>
      </c>
      <c r="F43" s="41">
        <v>43658.0</v>
      </c>
      <c r="G43" s="39" t="s">
        <v>850</v>
      </c>
      <c r="H43" s="39">
        <v>35.0</v>
      </c>
      <c r="I43" s="42"/>
      <c r="J43" s="39">
        <v>35.0</v>
      </c>
      <c r="K43" s="42"/>
      <c r="L43" s="42"/>
      <c r="M43" s="42"/>
      <c r="N43" s="42"/>
      <c r="O43" s="39">
        <v>1.0</v>
      </c>
      <c r="P43" s="42"/>
      <c r="Q43" s="42"/>
      <c r="R43" s="42"/>
      <c r="S43" s="42"/>
      <c r="T43" s="42"/>
      <c r="U43" s="39">
        <v>0.0</v>
      </c>
      <c r="V43" s="39">
        <v>1.0</v>
      </c>
      <c r="W43" s="44" t="s">
        <v>852</v>
      </c>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c r="AY43" s="42"/>
    </row>
    <row r="44">
      <c r="A44" s="39" t="s">
        <v>837</v>
      </c>
      <c r="B44" s="24" t="s">
        <v>854</v>
      </c>
      <c r="C44" s="39"/>
      <c r="D44" s="39" t="s">
        <v>152</v>
      </c>
      <c r="E44" s="40" t="s">
        <v>856</v>
      </c>
      <c r="F44" s="41">
        <v>43658.0</v>
      </c>
      <c r="G44" s="39" t="s">
        <v>859</v>
      </c>
      <c r="H44" s="39">
        <v>203.0</v>
      </c>
      <c r="I44" s="42"/>
      <c r="J44" s="39">
        <v>203.0</v>
      </c>
      <c r="K44" s="42"/>
      <c r="L44" s="42"/>
      <c r="M44" s="42"/>
      <c r="N44" s="42"/>
      <c r="O44" s="39">
        <v>1.0</v>
      </c>
      <c r="P44" s="42"/>
      <c r="Q44" s="42"/>
      <c r="R44" s="42"/>
      <c r="S44" s="42"/>
      <c r="T44" s="42"/>
      <c r="U44" s="39">
        <v>0.0</v>
      </c>
      <c r="V44" s="39">
        <v>1.0</v>
      </c>
      <c r="W44" s="44" t="s">
        <v>860</v>
      </c>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c r="AY44" s="42"/>
    </row>
    <row r="45">
      <c r="A45" s="39" t="s">
        <v>837</v>
      </c>
      <c r="B45" s="39" t="s">
        <v>864</v>
      </c>
      <c r="C45" s="39"/>
      <c r="D45" s="39" t="s">
        <v>152</v>
      </c>
      <c r="E45" s="40" t="s">
        <v>865</v>
      </c>
      <c r="F45" s="41">
        <v>43658.0</v>
      </c>
      <c r="G45" s="39" t="s">
        <v>868</v>
      </c>
      <c r="H45" s="39">
        <v>500.0</v>
      </c>
      <c r="I45" s="42"/>
      <c r="J45" s="39">
        <v>500.0</v>
      </c>
      <c r="K45" s="42"/>
      <c r="L45" s="42"/>
      <c r="M45" s="39" t="s">
        <v>870</v>
      </c>
      <c r="N45" s="42"/>
      <c r="O45" s="39">
        <v>1.0</v>
      </c>
      <c r="P45" s="39" t="s">
        <v>43</v>
      </c>
      <c r="Q45" s="39">
        <v>0.0</v>
      </c>
      <c r="R45" s="39">
        <v>0.0</v>
      </c>
      <c r="S45" s="39">
        <v>0.0</v>
      </c>
      <c r="T45" s="39">
        <v>0.0</v>
      </c>
      <c r="U45" s="39">
        <v>1.0</v>
      </c>
      <c r="V45" s="39">
        <v>1.0</v>
      </c>
      <c r="W45" s="44" t="s">
        <v>874</v>
      </c>
      <c r="X45" s="43" t="s">
        <v>877</v>
      </c>
      <c r="Y45" s="42"/>
      <c r="Z45" s="42"/>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c r="AY45" s="42"/>
    </row>
    <row r="46">
      <c r="A46" s="39" t="s">
        <v>837</v>
      </c>
      <c r="B46" s="39" t="s">
        <v>880</v>
      </c>
      <c r="C46" s="39"/>
      <c r="D46" s="39" t="s">
        <v>152</v>
      </c>
      <c r="E46" s="52"/>
      <c r="F46" s="41">
        <v>43658.0</v>
      </c>
      <c r="G46" s="39" t="s">
        <v>881</v>
      </c>
      <c r="H46" s="39">
        <v>20.0</v>
      </c>
      <c r="I46" s="42"/>
      <c r="J46" s="39">
        <v>20.0</v>
      </c>
      <c r="K46" s="42"/>
      <c r="L46" s="42"/>
      <c r="M46" s="24" t="s">
        <v>36</v>
      </c>
      <c r="N46" s="42"/>
      <c r="O46" s="39">
        <v>1.0</v>
      </c>
      <c r="P46" s="42"/>
      <c r="Q46" s="42"/>
      <c r="R46" s="42"/>
      <c r="S46" s="42"/>
      <c r="T46" s="42"/>
      <c r="U46" s="39">
        <v>0.0</v>
      </c>
      <c r="V46" s="39">
        <v>1.0</v>
      </c>
      <c r="W46" s="43" t="s">
        <v>882</v>
      </c>
      <c r="X46" s="42"/>
      <c r="Y46" s="42"/>
      <c r="Z46" s="42"/>
      <c r="AA46" s="42"/>
      <c r="AB46" s="42"/>
      <c r="AC46" s="42"/>
      <c r="AD46" s="42"/>
      <c r="AE46" s="42"/>
      <c r="AF46" s="42"/>
      <c r="AG46" s="42"/>
      <c r="AH46" s="42"/>
      <c r="AI46" s="42"/>
      <c r="AJ46" s="42"/>
      <c r="AK46" s="42"/>
      <c r="AL46" s="42"/>
      <c r="AM46" s="42"/>
      <c r="AN46" s="42"/>
      <c r="AO46" s="42"/>
      <c r="AP46" s="42"/>
      <c r="AQ46" s="42"/>
      <c r="AR46" s="42"/>
      <c r="AS46" s="42"/>
      <c r="AT46" s="42"/>
      <c r="AU46" s="42"/>
      <c r="AV46" s="42"/>
      <c r="AW46" s="42"/>
      <c r="AX46" s="42"/>
      <c r="AY46" s="42"/>
    </row>
    <row r="47">
      <c r="A47" s="39" t="s">
        <v>888</v>
      </c>
      <c r="B47" s="39" t="s">
        <v>864</v>
      </c>
      <c r="C47" s="39"/>
      <c r="D47" s="39" t="s">
        <v>164</v>
      </c>
      <c r="E47" s="40" t="s">
        <v>890</v>
      </c>
      <c r="F47" s="41">
        <v>43658.0</v>
      </c>
      <c r="G47" s="39" t="s">
        <v>892</v>
      </c>
      <c r="H47" s="39">
        <v>33.0</v>
      </c>
      <c r="I47" s="42"/>
      <c r="J47" s="39">
        <v>33.0</v>
      </c>
      <c r="K47" s="42"/>
      <c r="L47" s="42"/>
      <c r="M47" s="42"/>
      <c r="N47" s="42"/>
      <c r="O47" s="39">
        <v>1.0</v>
      </c>
      <c r="P47" s="42"/>
      <c r="Q47" s="42"/>
      <c r="R47" s="42"/>
      <c r="S47" s="42"/>
      <c r="T47" s="42"/>
      <c r="U47" s="42"/>
      <c r="V47" s="39">
        <v>1.0</v>
      </c>
      <c r="W47" s="44" t="s">
        <v>893</v>
      </c>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row>
    <row r="48">
      <c r="A48" s="39" t="s">
        <v>896</v>
      </c>
      <c r="B48" s="39" t="s">
        <v>897</v>
      </c>
      <c r="C48" s="39"/>
      <c r="D48" s="39" t="s">
        <v>164</v>
      </c>
      <c r="E48" s="40" t="s">
        <v>898</v>
      </c>
      <c r="F48" s="41">
        <v>43658.0</v>
      </c>
      <c r="G48" s="39" t="s">
        <v>900</v>
      </c>
      <c r="H48" s="39">
        <v>30.0</v>
      </c>
      <c r="I48" s="42"/>
      <c r="J48" s="39">
        <v>30.0</v>
      </c>
      <c r="K48" s="42"/>
      <c r="L48" s="42"/>
      <c r="M48" s="39" t="s">
        <v>901</v>
      </c>
      <c r="N48" s="42"/>
      <c r="O48" s="39">
        <v>1.0</v>
      </c>
      <c r="P48" s="42"/>
      <c r="Q48" s="42"/>
      <c r="R48" s="42"/>
      <c r="S48" s="42"/>
      <c r="T48" s="42"/>
      <c r="U48" s="39"/>
      <c r="V48" s="39">
        <v>1.0</v>
      </c>
      <c r="W48" s="44" t="s">
        <v>902</v>
      </c>
      <c r="X48" s="43" t="s">
        <v>907</v>
      </c>
      <c r="Y48" s="51" t="s">
        <v>911</v>
      </c>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row>
    <row r="49">
      <c r="A49" s="39" t="s">
        <v>913</v>
      </c>
      <c r="B49" s="24" t="s">
        <v>914</v>
      </c>
      <c r="C49" s="39"/>
      <c r="D49" s="39" t="s">
        <v>33</v>
      </c>
      <c r="E49" s="40" t="s">
        <v>918</v>
      </c>
      <c r="F49" s="41">
        <v>43658.0</v>
      </c>
      <c r="G49" s="39" t="s">
        <v>921</v>
      </c>
      <c r="H49" s="39">
        <v>60.0</v>
      </c>
      <c r="I49" s="42"/>
      <c r="J49" s="39">
        <v>70.0</v>
      </c>
      <c r="K49" s="42"/>
      <c r="L49" s="42"/>
      <c r="M49" s="39" t="s">
        <v>36</v>
      </c>
      <c r="N49" s="42"/>
      <c r="O49" s="39">
        <v>1.0</v>
      </c>
      <c r="P49" s="39" t="s">
        <v>43</v>
      </c>
      <c r="Q49" s="42"/>
      <c r="R49" s="42"/>
      <c r="S49" s="42"/>
      <c r="T49" s="42"/>
      <c r="U49" s="42"/>
      <c r="V49" s="39">
        <v>1.0</v>
      </c>
      <c r="W49" s="43" t="s">
        <v>924</v>
      </c>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row>
    <row r="50">
      <c r="A50" s="39" t="s">
        <v>929</v>
      </c>
      <c r="B50" s="39" t="s">
        <v>930</v>
      </c>
      <c r="C50" s="39"/>
      <c r="D50" s="39" t="s">
        <v>60</v>
      </c>
      <c r="E50" s="40" t="s">
        <v>931</v>
      </c>
      <c r="F50" s="41">
        <v>43658.0</v>
      </c>
      <c r="G50" s="39" t="s">
        <v>935</v>
      </c>
      <c r="H50" s="39">
        <v>170.0</v>
      </c>
      <c r="I50" s="42"/>
      <c r="J50" s="39">
        <v>200.0</v>
      </c>
      <c r="K50" s="42"/>
      <c r="L50" s="42"/>
      <c r="M50" s="39" t="s">
        <v>36</v>
      </c>
      <c r="N50" s="42"/>
      <c r="O50" s="39">
        <v>1.0</v>
      </c>
      <c r="P50" s="39" t="s">
        <v>43</v>
      </c>
      <c r="Q50" s="39">
        <v>0.0</v>
      </c>
      <c r="R50" s="39">
        <v>0.0</v>
      </c>
      <c r="S50" s="39">
        <v>0.0</v>
      </c>
      <c r="T50" s="39">
        <v>0.0</v>
      </c>
      <c r="U50" s="39">
        <v>1.0</v>
      </c>
      <c r="V50" s="39">
        <v>1.0</v>
      </c>
      <c r="W50" s="44" t="s">
        <v>936</v>
      </c>
      <c r="X50" s="43" t="s">
        <v>939</v>
      </c>
      <c r="Y50" s="43" t="s">
        <v>942</v>
      </c>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row>
    <row r="51">
      <c r="A51" s="39" t="s">
        <v>946</v>
      </c>
      <c r="B51" s="39"/>
      <c r="C51" s="39"/>
      <c r="D51" s="39" t="s">
        <v>164</v>
      </c>
      <c r="E51" s="52"/>
      <c r="F51" s="41">
        <v>43658.0</v>
      </c>
      <c r="G51" s="39" t="s">
        <v>44</v>
      </c>
      <c r="H51" s="39">
        <v>70.0</v>
      </c>
      <c r="I51" s="42"/>
      <c r="J51" s="39">
        <v>70.0</v>
      </c>
      <c r="K51" s="42"/>
      <c r="L51" s="42"/>
      <c r="M51" s="44" t="s">
        <v>948</v>
      </c>
      <c r="N51" s="42"/>
      <c r="O51" s="39">
        <v>1.0</v>
      </c>
      <c r="P51" s="42"/>
      <c r="Q51" s="42"/>
      <c r="R51" s="42"/>
      <c r="S51" s="42"/>
      <c r="T51" s="42"/>
      <c r="U51" s="42"/>
      <c r="V51" s="39">
        <v>1.0</v>
      </c>
      <c r="W51" s="44" t="s">
        <v>950</v>
      </c>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row>
    <row r="52">
      <c r="A52" s="39" t="s">
        <v>954</v>
      </c>
      <c r="B52" s="39" t="s">
        <v>956</v>
      </c>
      <c r="C52" s="39"/>
      <c r="D52" s="39" t="s">
        <v>298</v>
      </c>
      <c r="E52" s="40" t="s">
        <v>957</v>
      </c>
      <c r="F52" s="41">
        <v>43665.0</v>
      </c>
      <c r="G52" s="39" t="s">
        <v>959</v>
      </c>
      <c r="H52" s="39">
        <v>70.0</v>
      </c>
      <c r="I52" s="42"/>
      <c r="J52" s="39">
        <v>70.0</v>
      </c>
      <c r="K52" s="42"/>
      <c r="L52" s="42"/>
      <c r="M52" s="39" t="s">
        <v>961</v>
      </c>
      <c r="N52" s="42"/>
      <c r="O52" s="39">
        <v>1.0</v>
      </c>
      <c r="P52" s="39" t="s">
        <v>43</v>
      </c>
      <c r="Q52" s="42"/>
      <c r="R52" s="42"/>
      <c r="S52" s="42"/>
      <c r="T52" s="42"/>
      <c r="U52" s="42"/>
      <c r="V52" s="39">
        <v>1.0</v>
      </c>
      <c r="W52" s="44" t="s">
        <v>962</v>
      </c>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row>
    <row r="53">
      <c r="A53" s="39" t="s">
        <v>964</v>
      </c>
      <c r="B53" s="39" t="s">
        <v>965</v>
      </c>
      <c r="C53" s="39"/>
      <c r="D53" s="39" t="s">
        <v>204</v>
      </c>
      <c r="E53" s="40" t="s">
        <v>966</v>
      </c>
      <c r="F53" s="41">
        <v>43658.0</v>
      </c>
      <c r="G53" s="39" t="s">
        <v>972</v>
      </c>
      <c r="H53" s="39">
        <v>62.0</v>
      </c>
      <c r="I53" s="42"/>
      <c r="J53" s="39">
        <v>62.0</v>
      </c>
      <c r="K53" s="42"/>
      <c r="L53" s="42"/>
      <c r="M53" s="39" t="s">
        <v>973</v>
      </c>
      <c r="N53" s="42"/>
      <c r="O53" s="39">
        <v>1.0</v>
      </c>
      <c r="P53" s="42"/>
      <c r="Q53" s="42"/>
      <c r="R53" s="42"/>
      <c r="S53" s="42"/>
      <c r="T53" s="42"/>
      <c r="U53" s="42"/>
      <c r="V53" s="39">
        <v>1.0</v>
      </c>
      <c r="W53" s="44" t="s">
        <v>974</v>
      </c>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row>
    <row r="54">
      <c r="A54" s="39" t="s">
        <v>976</v>
      </c>
      <c r="B54" s="39" t="s">
        <v>977</v>
      </c>
      <c r="C54" s="39"/>
      <c r="D54" s="39" t="s">
        <v>60</v>
      </c>
      <c r="E54" s="40" t="s">
        <v>978</v>
      </c>
      <c r="F54" s="41">
        <v>43658.0</v>
      </c>
      <c r="G54" s="39" t="s">
        <v>981</v>
      </c>
      <c r="H54" s="39">
        <v>69.0</v>
      </c>
      <c r="I54" s="42"/>
      <c r="J54" s="39">
        <v>69.0</v>
      </c>
      <c r="K54" s="42"/>
      <c r="L54" s="42"/>
      <c r="M54" s="39" t="s">
        <v>982</v>
      </c>
      <c r="N54" s="42"/>
      <c r="O54" s="39">
        <v>1.0</v>
      </c>
      <c r="P54" s="39" t="s">
        <v>43</v>
      </c>
      <c r="Q54" s="42"/>
      <c r="R54" s="42"/>
      <c r="S54" s="42"/>
      <c r="T54" s="42"/>
      <c r="U54" s="42"/>
      <c r="V54" s="39">
        <v>1.0</v>
      </c>
      <c r="W54" s="44" t="s">
        <v>984</v>
      </c>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row>
    <row r="55">
      <c r="A55" s="39" t="s">
        <v>988</v>
      </c>
      <c r="B55" s="39" t="s">
        <v>989</v>
      </c>
      <c r="C55" s="39"/>
      <c r="D55" s="39" t="s">
        <v>229</v>
      </c>
      <c r="E55" s="40" t="s">
        <v>990</v>
      </c>
      <c r="F55" s="41">
        <v>43658.0</v>
      </c>
      <c r="G55" s="39" t="s">
        <v>993</v>
      </c>
      <c r="H55" s="39">
        <v>34.0</v>
      </c>
      <c r="I55" s="42"/>
      <c r="J55" s="39">
        <v>34.0</v>
      </c>
      <c r="K55" s="42"/>
      <c r="L55" s="42"/>
      <c r="M55" s="39" t="s">
        <v>36</v>
      </c>
      <c r="N55" s="42"/>
      <c r="O55" s="39">
        <v>1.0</v>
      </c>
      <c r="P55" s="39" t="s">
        <v>43</v>
      </c>
      <c r="Q55" s="42"/>
      <c r="R55" s="42"/>
      <c r="S55" s="42"/>
      <c r="T55" s="42"/>
      <c r="U55" s="42"/>
      <c r="V55" s="39">
        <v>1.0</v>
      </c>
      <c r="W55" s="44" t="s">
        <v>994</v>
      </c>
      <c r="X55" s="43" t="s">
        <v>1000</v>
      </c>
      <c r="Y55" s="42"/>
      <c r="Z55" s="42"/>
      <c r="AA55" s="42"/>
      <c r="AB55" s="42"/>
      <c r="AC55" s="42"/>
      <c r="AD55" s="42"/>
      <c r="AE55" s="42"/>
      <c r="AF55" s="42"/>
      <c r="AG55" s="42"/>
      <c r="AH55" s="42"/>
      <c r="AI55" s="42"/>
      <c r="AJ55" s="42"/>
      <c r="AK55" s="42"/>
      <c r="AL55" s="42"/>
      <c r="AM55" s="42"/>
      <c r="AN55" s="42"/>
      <c r="AO55" s="42"/>
      <c r="AP55" s="42"/>
      <c r="AQ55" s="42"/>
      <c r="AR55" s="42"/>
      <c r="AS55" s="42"/>
      <c r="AT55" s="42"/>
      <c r="AU55" s="42"/>
      <c r="AV55" s="42"/>
      <c r="AW55" s="42"/>
      <c r="AX55" s="42"/>
      <c r="AY55" s="42"/>
    </row>
    <row r="56">
      <c r="A56" s="39" t="s">
        <v>1004</v>
      </c>
      <c r="B56" s="39" t="s">
        <v>864</v>
      </c>
      <c r="C56" s="39"/>
      <c r="D56" s="39" t="s">
        <v>33</v>
      </c>
      <c r="E56" s="40" t="s">
        <v>1005</v>
      </c>
      <c r="F56" s="41">
        <v>43658.0</v>
      </c>
      <c r="G56" s="39" t="s">
        <v>779</v>
      </c>
      <c r="H56" s="39">
        <v>49.0</v>
      </c>
      <c r="I56" s="42"/>
      <c r="J56" s="39">
        <v>49.0</v>
      </c>
      <c r="K56" s="42"/>
      <c r="L56" s="42"/>
      <c r="M56" s="39" t="s">
        <v>36</v>
      </c>
      <c r="N56" s="42"/>
      <c r="O56" s="39">
        <v>1.0</v>
      </c>
      <c r="P56" s="39" t="s">
        <v>43</v>
      </c>
      <c r="Q56" s="42"/>
      <c r="R56" s="42"/>
      <c r="S56" s="42"/>
      <c r="T56" s="42"/>
      <c r="U56" s="42"/>
      <c r="V56" s="39">
        <v>1.0</v>
      </c>
      <c r="W56" s="44" t="s">
        <v>1010</v>
      </c>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c r="AY56" s="42"/>
    </row>
    <row r="57">
      <c r="A57" s="39" t="s">
        <v>1014</v>
      </c>
      <c r="B57" s="39" t="s">
        <v>1015</v>
      </c>
      <c r="C57" s="39"/>
      <c r="D57" s="39" t="s">
        <v>40</v>
      </c>
      <c r="E57" s="40" t="s">
        <v>1016</v>
      </c>
      <c r="F57" s="41">
        <v>43658.0</v>
      </c>
      <c r="G57" s="39" t="s">
        <v>196</v>
      </c>
      <c r="H57" s="39">
        <v>135.0</v>
      </c>
      <c r="I57" s="42"/>
      <c r="J57" s="39">
        <v>135.0</v>
      </c>
      <c r="K57" s="42"/>
      <c r="L57" s="42"/>
      <c r="M57" s="24" t="s">
        <v>1017</v>
      </c>
      <c r="N57" s="42"/>
      <c r="O57" s="39">
        <v>1.0</v>
      </c>
      <c r="P57" s="39" t="s">
        <v>43</v>
      </c>
      <c r="Q57" s="42"/>
      <c r="R57" s="42"/>
      <c r="S57" s="42"/>
      <c r="T57" s="42"/>
      <c r="U57" s="42"/>
      <c r="V57" s="39">
        <v>1.0</v>
      </c>
      <c r="W57" s="43" t="s">
        <v>1020</v>
      </c>
      <c r="X57" s="42"/>
      <c r="Y57" s="42"/>
      <c r="Z57" s="42"/>
      <c r="AA57" s="42"/>
      <c r="AB57" s="42"/>
      <c r="AC57" s="42"/>
      <c r="AD57" s="42"/>
      <c r="AE57" s="42"/>
      <c r="AF57" s="42"/>
      <c r="AG57" s="42"/>
      <c r="AH57" s="42"/>
      <c r="AI57" s="42"/>
      <c r="AJ57" s="42"/>
      <c r="AK57" s="42"/>
      <c r="AL57" s="42"/>
      <c r="AM57" s="42"/>
      <c r="AN57" s="42"/>
      <c r="AO57" s="42"/>
      <c r="AP57" s="42"/>
      <c r="AQ57" s="42"/>
      <c r="AR57" s="42"/>
      <c r="AS57" s="42"/>
      <c r="AT57" s="42"/>
      <c r="AU57" s="42"/>
      <c r="AV57" s="42"/>
      <c r="AW57" s="42"/>
      <c r="AX57" s="42"/>
      <c r="AY57" s="42"/>
    </row>
    <row r="58">
      <c r="A58" s="39" t="s">
        <v>1023</v>
      </c>
      <c r="B58" s="39" t="s">
        <v>1024</v>
      </c>
      <c r="C58" s="39"/>
      <c r="D58" s="39" t="s">
        <v>1025</v>
      </c>
      <c r="E58" s="40" t="s">
        <v>1026</v>
      </c>
      <c r="F58" s="41">
        <v>43658.0</v>
      </c>
      <c r="G58" s="39" t="s">
        <v>1032</v>
      </c>
      <c r="H58" s="39">
        <v>23.0</v>
      </c>
      <c r="I58" s="42"/>
      <c r="J58" s="39">
        <v>23.0</v>
      </c>
      <c r="K58" s="42"/>
      <c r="L58" s="42"/>
      <c r="M58" s="24" t="s">
        <v>1033</v>
      </c>
      <c r="N58" s="42"/>
      <c r="O58" s="39">
        <v>1.0</v>
      </c>
      <c r="P58" s="39" t="s">
        <v>43</v>
      </c>
      <c r="Q58" s="42"/>
      <c r="R58" s="42"/>
      <c r="S58" s="42"/>
      <c r="T58" s="42"/>
      <c r="U58" s="42"/>
      <c r="V58" s="39">
        <v>1.0</v>
      </c>
      <c r="W58" s="43" t="s">
        <v>1034</v>
      </c>
      <c r="X58" s="42"/>
      <c r="Y58" s="42"/>
      <c r="Z58" s="42"/>
      <c r="AA58" s="39">
        <v>19.0</v>
      </c>
      <c r="AB58" s="39">
        <v>68.0</v>
      </c>
      <c r="AC58" s="42"/>
      <c r="AD58" s="42"/>
      <c r="AE58" s="42"/>
      <c r="AF58" s="42"/>
      <c r="AG58" s="42"/>
      <c r="AH58" s="42"/>
      <c r="AI58" s="42"/>
      <c r="AJ58" s="42"/>
      <c r="AK58" s="42"/>
      <c r="AL58" s="42"/>
      <c r="AM58" s="42"/>
      <c r="AN58" s="42"/>
      <c r="AO58" s="42"/>
      <c r="AP58" s="42"/>
      <c r="AQ58" s="42"/>
      <c r="AR58" s="42"/>
      <c r="AS58" s="42"/>
      <c r="AT58" s="42"/>
      <c r="AU58" s="42"/>
      <c r="AV58" s="42"/>
      <c r="AW58" s="42"/>
      <c r="AX58" s="42"/>
      <c r="AY58" s="42"/>
    </row>
    <row r="59">
      <c r="A59" s="39" t="s">
        <v>1037</v>
      </c>
      <c r="B59" s="39" t="s">
        <v>1038</v>
      </c>
      <c r="C59" s="39"/>
      <c r="D59" s="39" t="s">
        <v>184</v>
      </c>
      <c r="E59" s="40" t="s">
        <v>1039</v>
      </c>
      <c r="F59" s="41">
        <v>43658.0</v>
      </c>
      <c r="G59" s="39" t="s">
        <v>1041</v>
      </c>
      <c r="H59" s="39">
        <v>43.0</v>
      </c>
      <c r="I59" s="42"/>
      <c r="J59" s="39">
        <v>43.0</v>
      </c>
      <c r="K59" s="42"/>
      <c r="L59" s="42"/>
      <c r="M59" s="39" t="s">
        <v>1038</v>
      </c>
      <c r="N59" s="42"/>
      <c r="O59" s="39">
        <v>1.0</v>
      </c>
      <c r="P59" s="42"/>
      <c r="Q59" s="42"/>
      <c r="R59" s="42"/>
      <c r="S59" s="42"/>
      <c r="T59" s="42"/>
      <c r="U59" s="42"/>
      <c r="V59" s="39">
        <v>1.0</v>
      </c>
      <c r="W59" s="44" t="s">
        <v>1042</v>
      </c>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row>
    <row r="60">
      <c r="A60" s="39" t="s">
        <v>1046</v>
      </c>
      <c r="B60" s="39" t="s">
        <v>864</v>
      </c>
      <c r="C60" s="39"/>
      <c r="D60" s="39" t="s">
        <v>146</v>
      </c>
      <c r="E60" s="40" t="s">
        <v>1047</v>
      </c>
      <c r="F60" s="41">
        <v>43658.0</v>
      </c>
      <c r="G60" s="39" t="s">
        <v>1050</v>
      </c>
      <c r="H60" s="39">
        <v>102.0</v>
      </c>
      <c r="I60" s="42"/>
      <c r="J60" s="39">
        <v>102.0</v>
      </c>
      <c r="K60" s="42"/>
      <c r="L60" s="42"/>
      <c r="M60" s="39" t="s">
        <v>36</v>
      </c>
      <c r="N60" s="42"/>
      <c r="O60" s="39">
        <v>1.0</v>
      </c>
      <c r="P60" s="39" t="s">
        <v>43</v>
      </c>
      <c r="Q60" s="42"/>
      <c r="R60" s="42"/>
      <c r="S60" s="42"/>
      <c r="T60" s="42"/>
      <c r="U60" s="42"/>
      <c r="V60" s="39">
        <v>1.0</v>
      </c>
      <c r="W60" s="44" t="s">
        <v>1051</v>
      </c>
      <c r="X60" s="42"/>
      <c r="Y60" s="42"/>
      <c r="Z60" s="42"/>
      <c r="AA60" s="42"/>
      <c r="AB60" s="42"/>
      <c r="AC60" s="42"/>
      <c r="AD60" s="42"/>
      <c r="AE60" s="42"/>
      <c r="AF60" s="42"/>
      <c r="AG60" s="42"/>
      <c r="AH60" s="42"/>
      <c r="AI60" s="42"/>
      <c r="AJ60" s="42"/>
      <c r="AK60" s="42"/>
      <c r="AL60" s="42"/>
      <c r="AM60" s="42"/>
      <c r="AN60" s="42"/>
      <c r="AO60" s="42"/>
      <c r="AP60" s="42"/>
      <c r="AQ60" s="42"/>
      <c r="AR60" s="42"/>
      <c r="AS60" s="42"/>
      <c r="AT60" s="42"/>
      <c r="AU60" s="42"/>
      <c r="AV60" s="42"/>
      <c r="AW60" s="42"/>
      <c r="AX60" s="42"/>
      <c r="AY60" s="42"/>
    </row>
    <row r="61">
      <c r="A61" s="39" t="s">
        <v>1056</v>
      </c>
      <c r="B61" s="44" t="s">
        <v>1057</v>
      </c>
      <c r="C61" s="39"/>
      <c r="D61" s="39" t="s">
        <v>33</v>
      </c>
      <c r="E61" s="40" t="s">
        <v>1062</v>
      </c>
      <c r="F61" s="41">
        <v>43658.0</v>
      </c>
      <c r="G61" s="39" t="s">
        <v>1069</v>
      </c>
      <c r="H61" s="39">
        <v>30.0</v>
      </c>
      <c r="I61" s="42"/>
      <c r="J61" s="39">
        <v>40.0</v>
      </c>
      <c r="K61" s="42"/>
      <c r="L61" s="42"/>
      <c r="M61" s="39" t="s">
        <v>1071</v>
      </c>
      <c r="N61" s="42"/>
      <c r="O61" s="39">
        <v>1.0</v>
      </c>
      <c r="P61" s="39" t="s">
        <v>61</v>
      </c>
      <c r="Q61" s="39">
        <v>0.0</v>
      </c>
      <c r="R61" s="39">
        <v>0.0</v>
      </c>
      <c r="S61" s="39">
        <v>0.0</v>
      </c>
      <c r="T61" s="39">
        <v>0.0</v>
      </c>
      <c r="U61" s="39">
        <v>1.0</v>
      </c>
      <c r="V61" s="39">
        <v>1.0</v>
      </c>
      <c r="W61" s="43" t="s">
        <v>1073</v>
      </c>
      <c r="X61" s="43" t="s">
        <v>1074</v>
      </c>
      <c r="Y61" s="43" t="s">
        <v>1080</v>
      </c>
      <c r="Z61" s="39" t="s">
        <v>1082</v>
      </c>
      <c r="AA61" s="42"/>
      <c r="AB61" s="42"/>
      <c r="AC61" s="42"/>
      <c r="AD61" s="42"/>
      <c r="AE61" s="42"/>
      <c r="AF61" s="42"/>
      <c r="AG61" s="42"/>
      <c r="AH61" s="42"/>
      <c r="AI61" s="42"/>
      <c r="AJ61" s="42"/>
      <c r="AK61" s="42"/>
      <c r="AL61" s="42"/>
      <c r="AM61" s="42"/>
      <c r="AN61" s="42"/>
      <c r="AO61" s="42"/>
      <c r="AP61" s="42"/>
      <c r="AQ61" s="42"/>
      <c r="AR61" s="42"/>
      <c r="AS61" s="42"/>
      <c r="AT61" s="42"/>
      <c r="AU61" s="42"/>
      <c r="AV61" s="42"/>
      <c r="AW61" s="42"/>
      <c r="AX61" s="42"/>
      <c r="AY61" s="42"/>
    </row>
    <row r="62">
      <c r="A62" s="39" t="s">
        <v>1083</v>
      </c>
      <c r="B62" s="39" t="s">
        <v>1084</v>
      </c>
      <c r="C62" s="39"/>
      <c r="D62" s="39" t="s">
        <v>144</v>
      </c>
      <c r="E62" s="40" t="s">
        <v>1085</v>
      </c>
      <c r="F62" s="41">
        <v>43658.0</v>
      </c>
      <c r="G62" s="39" t="s">
        <v>1087</v>
      </c>
      <c r="H62" s="39">
        <v>87.0</v>
      </c>
      <c r="I62" s="42"/>
      <c r="J62" s="39">
        <v>87.0</v>
      </c>
      <c r="K62" s="42"/>
      <c r="L62" s="42"/>
      <c r="M62" s="39" t="s">
        <v>1088</v>
      </c>
      <c r="N62" s="42"/>
      <c r="O62" s="39">
        <v>1.0</v>
      </c>
      <c r="P62" s="39" t="s">
        <v>43</v>
      </c>
      <c r="Q62" s="42"/>
      <c r="R62" s="42"/>
      <c r="S62" s="42"/>
      <c r="T62" s="42"/>
      <c r="U62" s="42"/>
      <c r="V62" s="39">
        <v>1.0</v>
      </c>
      <c r="W62" s="44" t="s">
        <v>1089</v>
      </c>
      <c r="X62" s="42"/>
      <c r="Y62" s="42"/>
      <c r="Z62" s="42"/>
      <c r="AA62" s="42"/>
      <c r="AB62" s="42"/>
      <c r="AC62" s="42"/>
      <c r="AD62" s="42"/>
      <c r="AE62" s="42"/>
      <c r="AF62" s="42"/>
      <c r="AG62" s="42"/>
      <c r="AH62" s="42"/>
      <c r="AI62" s="42"/>
      <c r="AJ62" s="42"/>
      <c r="AK62" s="42"/>
      <c r="AL62" s="42"/>
      <c r="AM62" s="42"/>
      <c r="AN62" s="42"/>
      <c r="AO62" s="42"/>
      <c r="AP62" s="42"/>
      <c r="AQ62" s="42"/>
      <c r="AR62" s="42"/>
      <c r="AS62" s="42"/>
      <c r="AT62" s="42"/>
      <c r="AU62" s="42"/>
      <c r="AV62" s="42"/>
      <c r="AW62" s="42"/>
      <c r="AX62" s="42"/>
      <c r="AY62" s="42"/>
    </row>
    <row r="63">
      <c r="A63" s="39" t="s">
        <v>1094</v>
      </c>
      <c r="B63" s="39" t="s">
        <v>1095</v>
      </c>
      <c r="C63" s="39"/>
      <c r="D63" s="39" t="s">
        <v>52</v>
      </c>
      <c r="E63" s="40" t="s">
        <v>1096</v>
      </c>
      <c r="F63" s="41">
        <v>43658.0</v>
      </c>
      <c r="G63" s="39" t="s">
        <v>1101</v>
      </c>
      <c r="H63" s="39">
        <v>138.0</v>
      </c>
      <c r="I63" s="42"/>
      <c r="J63" s="39">
        <v>138.0</v>
      </c>
      <c r="K63" s="42"/>
      <c r="L63" s="42"/>
      <c r="M63" s="42"/>
      <c r="N63" s="42"/>
      <c r="O63" s="39">
        <v>1.0</v>
      </c>
      <c r="P63" s="42"/>
      <c r="Q63" s="42"/>
      <c r="R63" s="42"/>
      <c r="S63" s="42"/>
      <c r="T63" s="42"/>
      <c r="U63" s="42"/>
      <c r="V63" s="39">
        <v>1.0</v>
      </c>
      <c r="W63" s="44" t="s">
        <v>1102</v>
      </c>
      <c r="X63" s="43" t="s">
        <v>1104</v>
      </c>
      <c r="Y63" s="43" t="s">
        <v>1110</v>
      </c>
      <c r="Z63" s="42"/>
      <c r="AA63" s="42"/>
      <c r="AB63" s="42"/>
      <c r="AC63" s="42"/>
      <c r="AD63" s="42"/>
      <c r="AE63" s="42"/>
      <c r="AF63" s="42"/>
      <c r="AG63" s="42"/>
      <c r="AH63" s="42"/>
      <c r="AI63" s="42"/>
      <c r="AJ63" s="42"/>
      <c r="AK63" s="42"/>
      <c r="AL63" s="42"/>
      <c r="AM63" s="42"/>
      <c r="AN63" s="42"/>
      <c r="AO63" s="42"/>
      <c r="AP63" s="42"/>
      <c r="AQ63" s="42"/>
      <c r="AR63" s="42"/>
      <c r="AS63" s="42"/>
      <c r="AT63" s="42"/>
      <c r="AU63" s="42"/>
      <c r="AV63" s="42"/>
      <c r="AW63" s="42"/>
      <c r="AX63" s="42"/>
      <c r="AY63" s="42"/>
    </row>
    <row r="64">
      <c r="A64" s="39" t="s">
        <v>1111</v>
      </c>
      <c r="B64" s="39" t="s">
        <v>1112</v>
      </c>
      <c r="C64" s="39"/>
      <c r="D64" s="39" t="s">
        <v>55</v>
      </c>
      <c r="E64" s="40" t="s">
        <v>1113</v>
      </c>
      <c r="F64" s="41">
        <v>43658.0</v>
      </c>
      <c r="G64" s="39" t="s">
        <v>262</v>
      </c>
      <c r="H64" s="39">
        <v>45.0</v>
      </c>
      <c r="I64" s="42"/>
      <c r="J64" s="39">
        <v>45.0</v>
      </c>
      <c r="K64" s="42"/>
      <c r="L64" s="42"/>
      <c r="M64" s="39" t="s">
        <v>36</v>
      </c>
      <c r="N64" s="42"/>
      <c r="O64" s="39">
        <v>1.0</v>
      </c>
      <c r="P64" s="39" t="s">
        <v>43</v>
      </c>
      <c r="Q64" s="42"/>
      <c r="R64" s="42"/>
      <c r="S64" s="42"/>
      <c r="T64" s="42"/>
      <c r="U64" s="42"/>
      <c r="V64" s="39">
        <v>1.0</v>
      </c>
      <c r="W64" s="44" t="s">
        <v>1117</v>
      </c>
      <c r="X64" s="42"/>
      <c r="Y64" s="42"/>
      <c r="Z64" s="42"/>
      <c r="AA64" s="42"/>
      <c r="AB64" s="42"/>
      <c r="AC64" s="42"/>
      <c r="AD64" s="42"/>
      <c r="AE64" s="42"/>
      <c r="AF64" s="42"/>
      <c r="AG64" s="42"/>
      <c r="AH64" s="42"/>
      <c r="AI64" s="42"/>
      <c r="AJ64" s="42"/>
      <c r="AK64" s="42"/>
      <c r="AL64" s="42"/>
      <c r="AM64" s="42"/>
      <c r="AN64" s="42"/>
      <c r="AO64" s="42"/>
      <c r="AP64" s="42"/>
      <c r="AQ64" s="42"/>
      <c r="AR64" s="42"/>
      <c r="AS64" s="42"/>
      <c r="AT64" s="42"/>
      <c r="AU64" s="42"/>
      <c r="AV64" s="42"/>
      <c r="AW64" s="42"/>
      <c r="AX64" s="42"/>
      <c r="AY64" s="42"/>
    </row>
    <row r="65">
      <c r="A65" s="39" t="s">
        <v>906</v>
      </c>
      <c r="B65" s="39" t="s">
        <v>1122</v>
      </c>
      <c r="C65" s="39"/>
      <c r="D65" s="39" t="s">
        <v>52</v>
      </c>
      <c r="E65" s="40" t="s">
        <v>1123</v>
      </c>
      <c r="F65" s="41">
        <v>43658.0</v>
      </c>
      <c r="G65" s="39" t="s">
        <v>1126</v>
      </c>
      <c r="H65" s="39">
        <v>80.0</v>
      </c>
      <c r="I65" s="42"/>
      <c r="J65" s="39">
        <v>225.0</v>
      </c>
      <c r="K65" s="42"/>
      <c r="L65" s="42"/>
      <c r="M65" s="24" t="s">
        <v>1127</v>
      </c>
      <c r="N65" s="42"/>
      <c r="O65" s="39">
        <v>1.0</v>
      </c>
      <c r="P65" s="42"/>
      <c r="Q65" s="42"/>
      <c r="R65" s="42"/>
      <c r="S65" s="42"/>
      <c r="T65" s="42"/>
      <c r="U65" s="42"/>
      <c r="V65" s="39">
        <v>1.0</v>
      </c>
      <c r="W65" s="43" t="s">
        <v>1128</v>
      </c>
      <c r="X65" s="43" t="s">
        <v>1131</v>
      </c>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row>
    <row r="66">
      <c r="A66" s="39" t="s">
        <v>906</v>
      </c>
      <c r="B66" s="39" t="s">
        <v>908</v>
      </c>
      <c r="C66" s="39"/>
      <c r="D66" s="39" t="s">
        <v>52</v>
      </c>
      <c r="E66" s="40" t="s">
        <v>1136</v>
      </c>
      <c r="F66" s="41">
        <v>43659.0</v>
      </c>
      <c r="G66" s="39" t="s">
        <v>566</v>
      </c>
      <c r="H66" s="39">
        <v>200.0</v>
      </c>
      <c r="I66" s="42"/>
      <c r="J66" s="39">
        <v>200.0</v>
      </c>
      <c r="K66" s="42"/>
      <c r="L66" s="42"/>
      <c r="M66" s="42"/>
      <c r="N66" s="42"/>
      <c r="O66" s="39">
        <v>1.0</v>
      </c>
      <c r="P66" s="39" t="s">
        <v>1137</v>
      </c>
      <c r="Q66" s="39">
        <v>0.0</v>
      </c>
      <c r="R66" s="39">
        <v>0.0</v>
      </c>
      <c r="S66" s="39">
        <v>0.0</v>
      </c>
      <c r="T66" s="39">
        <v>0.0</v>
      </c>
      <c r="U66" s="39">
        <v>1.0</v>
      </c>
      <c r="V66" s="39">
        <v>1.0</v>
      </c>
      <c r="W66" s="43" t="s">
        <v>1138</v>
      </c>
      <c r="X66" s="43" t="s">
        <v>1140</v>
      </c>
      <c r="Y66" s="42"/>
      <c r="Z66" s="42"/>
      <c r="AA66" s="42"/>
      <c r="AB66" s="42"/>
      <c r="AC66" s="42"/>
      <c r="AD66" s="42"/>
      <c r="AE66" s="42"/>
      <c r="AF66" s="42"/>
      <c r="AG66" s="42"/>
      <c r="AH66" s="42"/>
      <c r="AI66" s="42"/>
      <c r="AJ66" s="42"/>
      <c r="AK66" s="42"/>
      <c r="AL66" s="42"/>
      <c r="AM66" s="42"/>
      <c r="AN66" s="42"/>
      <c r="AO66" s="42"/>
      <c r="AP66" s="42"/>
      <c r="AQ66" s="42"/>
      <c r="AR66" s="42"/>
      <c r="AS66" s="42"/>
      <c r="AT66" s="42"/>
      <c r="AU66" s="42"/>
      <c r="AV66" s="42"/>
      <c r="AW66" s="42"/>
      <c r="AX66" s="42"/>
      <c r="AY66" s="42"/>
    </row>
    <row r="67">
      <c r="A67" s="39" t="s">
        <v>1142</v>
      </c>
      <c r="B67" s="39" t="s">
        <v>1143</v>
      </c>
      <c r="C67" s="39"/>
      <c r="D67" s="39" t="s">
        <v>1144</v>
      </c>
      <c r="E67" s="40" t="s">
        <v>1146</v>
      </c>
      <c r="F67" s="41">
        <v>43658.0</v>
      </c>
      <c r="G67" s="39" t="s">
        <v>1148</v>
      </c>
      <c r="H67" s="39">
        <v>147.0</v>
      </c>
      <c r="I67" s="42"/>
      <c r="J67" s="39">
        <v>147.0</v>
      </c>
      <c r="K67" s="42"/>
      <c r="L67" s="42"/>
      <c r="M67" s="42"/>
      <c r="N67" s="42"/>
      <c r="O67" s="39">
        <v>1.0</v>
      </c>
      <c r="P67" s="42"/>
      <c r="Q67" s="42"/>
      <c r="R67" s="42"/>
      <c r="S67" s="42"/>
      <c r="T67" s="42"/>
      <c r="U67" s="42"/>
      <c r="V67" s="39">
        <v>1.0</v>
      </c>
      <c r="W67" s="44" t="s">
        <v>1149</v>
      </c>
      <c r="X67" s="42"/>
      <c r="Y67" s="42"/>
      <c r="Z67" s="42"/>
      <c r="AA67" s="42"/>
      <c r="AB67" s="42"/>
      <c r="AC67" s="42"/>
      <c r="AD67" s="42"/>
      <c r="AE67" s="42"/>
      <c r="AF67" s="42"/>
      <c r="AG67" s="42"/>
      <c r="AH67" s="42"/>
      <c r="AI67" s="42"/>
      <c r="AJ67" s="42"/>
      <c r="AK67" s="42"/>
      <c r="AL67" s="42"/>
      <c r="AM67" s="42"/>
      <c r="AN67" s="42"/>
      <c r="AO67" s="42"/>
      <c r="AP67" s="42"/>
      <c r="AQ67" s="42"/>
      <c r="AR67" s="42"/>
      <c r="AS67" s="42"/>
      <c r="AT67" s="42"/>
      <c r="AU67" s="42"/>
      <c r="AV67" s="42"/>
      <c r="AW67" s="42"/>
      <c r="AX67" s="42"/>
      <c r="AY67" s="42"/>
    </row>
    <row r="68">
      <c r="A68" s="39" t="s">
        <v>1154</v>
      </c>
      <c r="B68" s="39" t="s">
        <v>1155</v>
      </c>
      <c r="C68" s="39"/>
      <c r="D68" s="39" t="s">
        <v>184</v>
      </c>
      <c r="E68" s="40" t="s">
        <v>1156</v>
      </c>
      <c r="F68" s="41">
        <v>43658.0</v>
      </c>
      <c r="G68" s="39" t="s">
        <v>993</v>
      </c>
      <c r="H68" s="39">
        <v>34.0</v>
      </c>
      <c r="I68" s="42"/>
      <c r="J68" s="39">
        <v>34.0</v>
      </c>
      <c r="K68" s="42"/>
      <c r="L68" s="42"/>
      <c r="M68" s="44" t="s">
        <v>1159</v>
      </c>
      <c r="N68" s="42"/>
      <c r="O68" s="39">
        <v>1.0</v>
      </c>
      <c r="P68" s="42"/>
      <c r="Q68" s="42"/>
      <c r="R68" s="42"/>
      <c r="S68" s="42"/>
      <c r="T68" s="42"/>
      <c r="U68" s="42"/>
      <c r="V68" s="39">
        <v>1.0</v>
      </c>
      <c r="W68" s="44" t="s">
        <v>1162</v>
      </c>
      <c r="X68" s="42"/>
      <c r="Y68" s="42"/>
      <c r="Z68" s="42"/>
      <c r="AA68" s="42"/>
      <c r="AB68" s="42"/>
      <c r="AC68" s="42"/>
      <c r="AD68" s="42"/>
      <c r="AE68" s="42"/>
      <c r="AF68" s="42"/>
      <c r="AG68" s="42"/>
      <c r="AH68" s="42"/>
      <c r="AI68" s="42"/>
      <c r="AJ68" s="42"/>
      <c r="AK68" s="42"/>
      <c r="AL68" s="42"/>
      <c r="AM68" s="42"/>
      <c r="AN68" s="42"/>
      <c r="AO68" s="42"/>
      <c r="AP68" s="42"/>
      <c r="AQ68" s="42"/>
      <c r="AR68" s="42"/>
      <c r="AS68" s="42"/>
      <c r="AT68" s="42"/>
      <c r="AU68" s="42"/>
      <c r="AV68" s="42"/>
      <c r="AW68" s="42"/>
      <c r="AX68" s="42"/>
      <c r="AY68" s="42"/>
    </row>
    <row r="69">
      <c r="A69" s="39" t="s">
        <v>1165</v>
      </c>
      <c r="B69" s="39" t="s">
        <v>1166</v>
      </c>
      <c r="C69" s="39"/>
      <c r="D69" s="39" t="s">
        <v>46</v>
      </c>
      <c r="E69" s="40" t="s">
        <v>1167</v>
      </c>
      <c r="F69" s="41">
        <v>43658.0</v>
      </c>
      <c r="G69" s="39"/>
      <c r="I69" s="42"/>
      <c r="J69" s="42"/>
      <c r="K69" s="42"/>
      <c r="L69" s="42"/>
      <c r="M69" s="39" t="s">
        <v>1169</v>
      </c>
      <c r="N69" s="42"/>
      <c r="O69" s="39">
        <v>1.0</v>
      </c>
      <c r="P69" s="39" t="s">
        <v>43</v>
      </c>
      <c r="Q69" s="42"/>
      <c r="R69" s="42"/>
      <c r="S69" s="42"/>
      <c r="T69" s="42"/>
      <c r="U69" s="42"/>
      <c r="V69" s="39">
        <v>1.0</v>
      </c>
      <c r="W69" s="44" t="s">
        <v>1170</v>
      </c>
      <c r="X69" s="42"/>
      <c r="Y69" s="42"/>
      <c r="Z69" s="42"/>
      <c r="AA69" s="42"/>
      <c r="AB69" s="42"/>
      <c r="AC69" s="42"/>
      <c r="AD69" s="42"/>
      <c r="AE69" s="42"/>
      <c r="AF69" s="42"/>
      <c r="AG69" s="42"/>
      <c r="AH69" s="42"/>
      <c r="AI69" s="42"/>
      <c r="AJ69" s="42"/>
      <c r="AK69" s="42"/>
      <c r="AL69" s="42"/>
      <c r="AM69" s="42"/>
      <c r="AN69" s="42"/>
      <c r="AO69" s="42"/>
      <c r="AP69" s="42"/>
      <c r="AQ69" s="42"/>
      <c r="AR69" s="42"/>
      <c r="AS69" s="42"/>
      <c r="AT69" s="42"/>
      <c r="AU69" s="42"/>
      <c r="AV69" s="42"/>
      <c r="AW69" s="42"/>
      <c r="AX69" s="42"/>
      <c r="AY69" s="42"/>
    </row>
    <row r="70">
      <c r="A70" s="39" t="s">
        <v>1182</v>
      </c>
      <c r="B70" s="39" t="s">
        <v>1183</v>
      </c>
      <c r="C70" s="39"/>
      <c r="D70" s="39" t="s">
        <v>1064</v>
      </c>
      <c r="E70" s="40" t="s">
        <v>1184</v>
      </c>
      <c r="F70" s="41">
        <v>43658.0</v>
      </c>
      <c r="G70" s="39" t="s">
        <v>1188</v>
      </c>
      <c r="H70" s="39">
        <v>97.0</v>
      </c>
      <c r="I70" s="42"/>
      <c r="J70" s="39">
        <v>97.0</v>
      </c>
      <c r="K70" s="42"/>
      <c r="L70" s="42"/>
      <c r="M70" s="39" t="s">
        <v>1190</v>
      </c>
      <c r="N70" s="42"/>
      <c r="O70" s="39">
        <v>1.0</v>
      </c>
      <c r="P70" s="39" t="s">
        <v>43</v>
      </c>
      <c r="Q70" s="42"/>
      <c r="R70" s="42"/>
      <c r="S70" s="42"/>
      <c r="T70" s="42"/>
      <c r="U70" s="42"/>
      <c r="V70" s="39">
        <v>1.0</v>
      </c>
      <c r="W70" s="44" t="s">
        <v>1194</v>
      </c>
      <c r="X70" s="42"/>
      <c r="Y70" s="42"/>
      <c r="Z70" s="42"/>
      <c r="AA70" s="42"/>
      <c r="AB70" s="42"/>
      <c r="AC70" s="42"/>
      <c r="AD70" s="42"/>
      <c r="AE70" s="42"/>
      <c r="AF70" s="42"/>
      <c r="AG70" s="42"/>
      <c r="AH70" s="42"/>
      <c r="AI70" s="42"/>
      <c r="AJ70" s="42"/>
      <c r="AK70" s="42"/>
      <c r="AL70" s="42"/>
      <c r="AM70" s="42"/>
      <c r="AN70" s="42"/>
      <c r="AO70" s="42"/>
      <c r="AP70" s="42"/>
      <c r="AQ70" s="42"/>
      <c r="AR70" s="42"/>
      <c r="AS70" s="42"/>
      <c r="AT70" s="42"/>
      <c r="AU70" s="42"/>
      <c r="AV70" s="42"/>
      <c r="AW70" s="42"/>
      <c r="AX70" s="42"/>
      <c r="AY70" s="42"/>
    </row>
    <row r="71">
      <c r="A71" s="39" t="s">
        <v>1201</v>
      </c>
      <c r="B71" s="39" t="s">
        <v>1202</v>
      </c>
      <c r="C71" s="39"/>
      <c r="D71" s="39" t="s">
        <v>60</v>
      </c>
      <c r="E71" s="40" t="s">
        <v>1204</v>
      </c>
      <c r="F71" s="41">
        <v>43658.0</v>
      </c>
      <c r="G71" s="39" t="s">
        <v>1214</v>
      </c>
      <c r="H71" s="39">
        <v>75.0</v>
      </c>
      <c r="I71" s="42"/>
      <c r="J71" s="39">
        <v>75.0</v>
      </c>
      <c r="K71" s="42"/>
      <c r="L71" s="42"/>
      <c r="M71" s="39" t="s">
        <v>1202</v>
      </c>
      <c r="N71" s="42"/>
      <c r="O71" s="39">
        <v>1.0</v>
      </c>
      <c r="P71" s="39" t="s">
        <v>43</v>
      </c>
      <c r="Q71" s="42"/>
      <c r="R71" s="42"/>
      <c r="S71" s="42"/>
      <c r="T71" s="42"/>
      <c r="U71" s="42"/>
      <c r="V71" s="39">
        <v>1.0</v>
      </c>
      <c r="W71" s="44" t="s">
        <v>1216</v>
      </c>
      <c r="X71" s="42"/>
      <c r="Y71" s="42"/>
      <c r="Z71" s="42"/>
      <c r="AA71" s="42"/>
      <c r="AB71" s="42"/>
      <c r="AC71" s="42"/>
      <c r="AD71" s="42"/>
      <c r="AE71" s="42"/>
      <c r="AF71" s="42"/>
      <c r="AG71" s="42"/>
      <c r="AH71" s="42"/>
      <c r="AI71" s="42"/>
      <c r="AJ71" s="42"/>
      <c r="AK71" s="42"/>
      <c r="AL71" s="42"/>
      <c r="AM71" s="42"/>
      <c r="AN71" s="42"/>
      <c r="AO71" s="42"/>
      <c r="AP71" s="42"/>
      <c r="AQ71" s="42"/>
      <c r="AR71" s="42"/>
      <c r="AS71" s="42"/>
      <c r="AT71" s="42"/>
      <c r="AU71" s="42"/>
      <c r="AV71" s="42"/>
      <c r="AW71" s="42"/>
      <c r="AX71" s="42"/>
      <c r="AY71" s="42"/>
    </row>
    <row r="72">
      <c r="A72" s="39" t="s">
        <v>1229</v>
      </c>
      <c r="B72" s="24" t="s">
        <v>1231</v>
      </c>
      <c r="C72" s="39"/>
      <c r="D72" s="39" t="s">
        <v>423</v>
      </c>
      <c r="E72" s="40" t="s">
        <v>1232</v>
      </c>
      <c r="F72" s="41">
        <v>43658.0</v>
      </c>
      <c r="G72" s="39" t="s">
        <v>1243</v>
      </c>
      <c r="H72" s="39">
        <v>150.0</v>
      </c>
      <c r="I72" s="42"/>
      <c r="J72" s="39">
        <v>150.0</v>
      </c>
      <c r="K72" s="42"/>
      <c r="L72" s="42"/>
      <c r="M72" s="24" t="s">
        <v>1244</v>
      </c>
      <c r="N72" s="42"/>
      <c r="O72" s="39">
        <v>1.0</v>
      </c>
      <c r="P72" s="42"/>
      <c r="Q72" s="39">
        <v>0.0</v>
      </c>
      <c r="R72" s="39">
        <v>0.0</v>
      </c>
      <c r="S72" s="39">
        <v>0.0</v>
      </c>
      <c r="T72" s="39">
        <v>0.0</v>
      </c>
      <c r="U72" s="39">
        <v>1.0</v>
      </c>
      <c r="V72" s="39">
        <v>1.0</v>
      </c>
      <c r="W72" s="43" t="s">
        <v>1245</v>
      </c>
      <c r="X72" s="43" t="s">
        <v>1252</v>
      </c>
      <c r="Y72" s="42"/>
      <c r="Z72" s="42"/>
      <c r="AA72" s="42"/>
      <c r="AB72" s="42"/>
      <c r="AC72" s="42"/>
      <c r="AD72" s="42"/>
      <c r="AE72" s="42"/>
      <c r="AF72" s="42"/>
      <c r="AG72" s="42"/>
      <c r="AH72" s="42"/>
      <c r="AI72" s="42"/>
      <c r="AJ72" s="42"/>
      <c r="AK72" s="42"/>
      <c r="AL72" s="42"/>
      <c r="AM72" s="42"/>
      <c r="AN72" s="42"/>
      <c r="AO72" s="42"/>
      <c r="AP72" s="42"/>
      <c r="AQ72" s="42"/>
      <c r="AR72" s="42"/>
      <c r="AS72" s="42"/>
      <c r="AT72" s="42"/>
      <c r="AU72" s="42"/>
      <c r="AV72" s="42"/>
      <c r="AW72" s="42"/>
      <c r="AX72" s="42"/>
      <c r="AY72" s="42"/>
    </row>
    <row r="73">
      <c r="A73" s="39" t="s">
        <v>1263</v>
      </c>
      <c r="B73" s="39"/>
      <c r="C73" s="39"/>
      <c r="D73" s="39" t="s">
        <v>110</v>
      </c>
      <c r="E73" s="52"/>
      <c r="F73" s="41">
        <v>43658.0</v>
      </c>
      <c r="G73" s="39" t="s">
        <v>35</v>
      </c>
      <c r="H73" s="39">
        <v>8.0</v>
      </c>
      <c r="I73" s="42"/>
      <c r="J73" s="39">
        <v>8.0</v>
      </c>
      <c r="K73" s="42"/>
      <c r="L73" s="42"/>
      <c r="M73" s="39" t="s">
        <v>36</v>
      </c>
      <c r="N73" s="42"/>
      <c r="O73" s="39">
        <v>1.0</v>
      </c>
      <c r="P73" s="39" t="s">
        <v>43</v>
      </c>
      <c r="Q73" s="42"/>
      <c r="R73" s="42"/>
      <c r="S73" s="42"/>
      <c r="T73" s="42"/>
      <c r="U73" s="42"/>
      <c r="V73" s="39">
        <v>1.0</v>
      </c>
      <c r="W73" s="44" t="s">
        <v>1267</v>
      </c>
      <c r="X73" s="42"/>
      <c r="Y73" s="42"/>
      <c r="Z73" s="42"/>
      <c r="AA73" s="42"/>
      <c r="AB73" s="42"/>
      <c r="AC73" s="42"/>
      <c r="AD73" s="42"/>
      <c r="AE73" s="42"/>
      <c r="AF73" s="42"/>
      <c r="AG73" s="42"/>
      <c r="AH73" s="42"/>
      <c r="AI73" s="42"/>
      <c r="AJ73" s="42"/>
      <c r="AK73" s="42"/>
      <c r="AL73" s="42"/>
      <c r="AM73" s="42"/>
      <c r="AN73" s="42"/>
      <c r="AO73" s="42"/>
      <c r="AP73" s="42"/>
      <c r="AQ73" s="42"/>
      <c r="AR73" s="42"/>
      <c r="AS73" s="42"/>
      <c r="AT73" s="42"/>
      <c r="AU73" s="42"/>
      <c r="AV73" s="42"/>
      <c r="AW73" s="42"/>
      <c r="AX73" s="42"/>
      <c r="AY73" s="42"/>
    </row>
    <row r="74">
      <c r="A74" s="39" t="s">
        <v>1273</v>
      </c>
      <c r="B74" s="39" t="s">
        <v>1274</v>
      </c>
      <c r="C74" s="39"/>
      <c r="D74" s="39" t="s">
        <v>110</v>
      </c>
      <c r="E74" s="40" t="s">
        <v>1276</v>
      </c>
      <c r="F74" s="41">
        <v>43658.0</v>
      </c>
      <c r="G74" s="39" t="s">
        <v>196</v>
      </c>
      <c r="H74" s="39">
        <v>250.0</v>
      </c>
      <c r="I74" s="42"/>
      <c r="J74" s="39">
        <v>300.0</v>
      </c>
      <c r="K74" s="42"/>
      <c r="L74" s="42"/>
      <c r="M74" s="39" t="s">
        <v>36</v>
      </c>
      <c r="N74" s="42"/>
      <c r="O74" s="39">
        <v>1.0</v>
      </c>
      <c r="P74" s="39" t="s">
        <v>43</v>
      </c>
      <c r="Q74" s="42"/>
      <c r="R74" s="42"/>
      <c r="S74" s="42"/>
      <c r="T74" s="42"/>
      <c r="U74" s="42"/>
      <c r="V74" s="39">
        <v>1.0</v>
      </c>
      <c r="W74" s="44" t="s">
        <v>1282</v>
      </c>
      <c r="X74" s="42"/>
      <c r="Y74" s="42"/>
      <c r="Z74" s="42"/>
      <c r="AA74" s="42"/>
      <c r="AB74" s="42"/>
      <c r="AC74" s="42"/>
      <c r="AD74" s="42"/>
      <c r="AE74" s="42"/>
      <c r="AF74" s="42"/>
      <c r="AG74" s="42"/>
      <c r="AH74" s="42"/>
      <c r="AI74" s="42"/>
      <c r="AJ74" s="42"/>
      <c r="AK74" s="42"/>
      <c r="AL74" s="42"/>
      <c r="AM74" s="42"/>
      <c r="AN74" s="42"/>
      <c r="AO74" s="42"/>
      <c r="AP74" s="42"/>
      <c r="AQ74" s="42"/>
      <c r="AR74" s="42"/>
      <c r="AS74" s="42"/>
      <c r="AT74" s="42"/>
      <c r="AU74" s="42"/>
      <c r="AV74" s="42"/>
      <c r="AW74" s="42"/>
      <c r="AX74" s="42"/>
      <c r="AY74" s="42"/>
    </row>
    <row r="75">
      <c r="A75" s="39" t="s">
        <v>1289</v>
      </c>
      <c r="B75" s="39" t="s">
        <v>848</v>
      </c>
      <c r="C75" s="39"/>
      <c r="D75" s="39" t="s">
        <v>46</v>
      </c>
      <c r="E75" s="40" t="s">
        <v>1290</v>
      </c>
      <c r="F75" s="41">
        <v>43658.0</v>
      </c>
      <c r="G75" s="39" t="s">
        <v>1295</v>
      </c>
      <c r="H75" s="39">
        <v>100.0</v>
      </c>
      <c r="I75" s="42"/>
      <c r="J75" s="39">
        <v>250.0</v>
      </c>
      <c r="K75" s="42"/>
      <c r="L75" s="42"/>
      <c r="M75" s="39" t="s">
        <v>1297</v>
      </c>
      <c r="N75" s="42"/>
      <c r="O75" s="39">
        <v>1.0</v>
      </c>
      <c r="P75" s="39" t="s">
        <v>43</v>
      </c>
      <c r="Q75" s="39">
        <v>0.0</v>
      </c>
      <c r="R75" s="39">
        <v>0.0</v>
      </c>
      <c r="S75" s="39">
        <v>0.0</v>
      </c>
      <c r="T75" s="39">
        <v>0.0</v>
      </c>
      <c r="U75" s="39">
        <v>1.0</v>
      </c>
      <c r="V75" s="39">
        <v>1.0</v>
      </c>
      <c r="W75" s="43" t="s">
        <v>1300</v>
      </c>
      <c r="X75" s="24" t="s">
        <v>1308</v>
      </c>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row>
    <row r="76">
      <c r="A76" s="39" t="s">
        <v>1311</v>
      </c>
      <c r="B76" s="39" t="s">
        <v>864</v>
      </c>
      <c r="C76" s="39"/>
      <c r="D76" s="39" t="s">
        <v>106</v>
      </c>
      <c r="E76" s="40" t="s">
        <v>1312</v>
      </c>
      <c r="F76" s="41">
        <v>43658.0</v>
      </c>
      <c r="G76" s="39" t="s">
        <v>1101</v>
      </c>
      <c r="H76" s="39">
        <v>138.0</v>
      </c>
      <c r="I76" s="42"/>
      <c r="J76" s="39">
        <v>138.0</v>
      </c>
      <c r="K76" s="42"/>
      <c r="L76" s="42"/>
      <c r="M76" s="39" t="s">
        <v>36</v>
      </c>
      <c r="N76" s="42"/>
      <c r="O76" s="39">
        <v>1.0</v>
      </c>
      <c r="P76" s="42"/>
      <c r="Q76" s="42"/>
      <c r="R76" s="42"/>
      <c r="S76" s="42"/>
      <c r="T76" s="42"/>
      <c r="U76" s="42"/>
      <c r="V76" s="39">
        <v>1.0</v>
      </c>
      <c r="W76" s="44" t="s">
        <v>1317</v>
      </c>
      <c r="X76" s="42"/>
      <c r="Y76" s="42"/>
      <c r="Z76" s="42"/>
      <c r="AA76" s="42"/>
      <c r="AB76" s="42"/>
      <c r="AC76" s="42"/>
      <c r="AD76" s="42"/>
      <c r="AE76" s="42"/>
      <c r="AF76" s="42"/>
      <c r="AG76" s="42"/>
      <c r="AH76" s="42"/>
      <c r="AI76" s="42"/>
      <c r="AJ76" s="42"/>
      <c r="AK76" s="42"/>
      <c r="AL76" s="42"/>
      <c r="AM76" s="42"/>
      <c r="AN76" s="42"/>
      <c r="AO76" s="42"/>
      <c r="AP76" s="42"/>
      <c r="AQ76" s="42"/>
      <c r="AR76" s="42"/>
      <c r="AS76" s="42"/>
      <c r="AT76" s="42"/>
      <c r="AU76" s="42"/>
      <c r="AV76" s="42"/>
      <c r="AW76" s="42"/>
      <c r="AX76" s="42"/>
      <c r="AY76" s="42"/>
    </row>
    <row r="77">
      <c r="A77" s="39" t="s">
        <v>1311</v>
      </c>
      <c r="B77" s="39" t="s">
        <v>1326</v>
      </c>
      <c r="C77" s="39"/>
      <c r="D77" s="39" t="s">
        <v>429</v>
      </c>
      <c r="E77" s="40" t="s">
        <v>1328</v>
      </c>
      <c r="F77" s="41">
        <v>43658.0</v>
      </c>
      <c r="G77" s="39" t="s">
        <v>1333</v>
      </c>
      <c r="H77" s="39">
        <v>187.0</v>
      </c>
      <c r="I77" s="42"/>
      <c r="J77" s="39">
        <v>187.0</v>
      </c>
      <c r="K77" s="42"/>
      <c r="L77" s="42"/>
      <c r="M77" s="39" t="s">
        <v>36</v>
      </c>
      <c r="N77" s="42"/>
      <c r="O77" s="39">
        <v>1.0</v>
      </c>
      <c r="P77" s="42"/>
      <c r="Q77" s="42"/>
      <c r="R77" s="42"/>
      <c r="S77" s="42"/>
      <c r="T77" s="42"/>
      <c r="U77" s="42"/>
      <c r="V77" s="39">
        <v>1.0</v>
      </c>
      <c r="W77" s="44" t="s">
        <v>1335</v>
      </c>
      <c r="X77" s="42"/>
      <c r="Y77" s="42"/>
      <c r="Z77" s="42"/>
      <c r="AA77" s="42"/>
      <c r="AB77" s="42"/>
      <c r="AC77" s="42"/>
      <c r="AD77" s="42"/>
      <c r="AE77" s="42"/>
      <c r="AF77" s="42"/>
      <c r="AG77" s="42"/>
      <c r="AH77" s="42"/>
      <c r="AI77" s="42"/>
      <c r="AJ77" s="42"/>
      <c r="AK77" s="42"/>
      <c r="AL77" s="42"/>
      <c r="AM77" s="42"/>
      <c r="AN77" s="42"/>
      <c r="AO77" s="42"/>
      <c r="AP77" s="42"/>
      <c r="AQ77" s="42"/>
      <c r="AR77" s="42"/>
      <c r="AS77" s="42"/>
      <c r="AT77" s="42"/>
      <c r="AU77" s="42"/>
      <c r="AV77" s="42"/>
      <c r="AW77" s="42"/>
      <c r="AX77" s="42"/>
      <c r="AY77" s="42"/>
    </row>
    <row r="78">
      <c r="A78" s="39" t="s">
        <v>1338</v>
      </c>
      <c r="B78" s="39" t="s">
        <v>1339</v>
      </c>
      <c r="C78" s="39"/>
      <c r="D78" s="39" t="s">
        <v>120</v>
      </c>
      <c r="E78" s="40" t="s">
        <v>1341</v>
      </c>
      <c r="F78" s="41">
        <v>43658.0</v>
      </c>
      <c r="G78" s="39" t="s">
        <v>44</v>
      </c>
      <c r="H78" s="39">
        <v>177.0</v>
      </c>
      <c r="I78" s="42"/>
      <c r="J78" s="39">
        <v>177.0</v>
      </c>
      <c r="K78" s="42"/>
      <c r="L78" s="42"/>
      <c r="M78" s="39" t="s">
        <v>36</v>
      </c>
      <c r="N78" s="42"/>
      <c r="O78" s="39">
        <v>1.0</v>
      </c>
      <c r="P78" s="42"/>
      <c r="Q78" s="42"/>
      <c r="R78" s="42"/>
      <c r="S78" s="42"/>
      <c r="T78" s="42"/>
      <c r="U78" s="42"/>
      <c r="V78" s="39">
        <v>1.0</v>
      </c>
      <c r="W78" s="44" t="s">
        <v>1350</v>
      </c>
      <c r="X78" s="43" t="s">
        <v>1354</v>
      </c>
      <c r="Y78" s="42"/>
      <c r="Z78" s="42"/>
      <c r="AA78" s="42"/>
      <c r="AB78" s="42"/>
      <c r="AC78" s="42"/>
      <c r="AD78" s="42"/>
      <c r="AE78" s="42"/>
      <c r="AF78" s="42"/>
      <c r="AG78" s="42"/>
      <c r="AH78" s="42"/>
      <c r="AI78" s="42"/>
      <c r="AJ78" s="42"/>
      <c r="AK78" s="42"/>
      <c r="AL78" s="42"/>
      <c r="AM78" s="42"/>
      <c r="AN78" s="42"/>
      <c r="AO78" s="42"/>
      <c r="AP78" s="42"/>
      <c r="AQ78" s="42"/>
      <c r="AR78" s="42"/>
      <c r="AS78" s="42"/>
      <c r="AT78" s="42"/>
      <c r="AU78" s="42"/>
      <c r="AV78" s="42"/>
      <c r="AW78" s="42"/>
      <c r="AX78" s="42"/>
      <c r="AY78" s="42"/>
    </row>
    <row r="79">
      <c r="A79" s="39" t="s">
        <v>1360</v>
      </c>
      <c r="B79" s="39" t="s">
        <v>1361</v>
      </c>
      <c r="C79" s="39"/>
      <c r="D79" s="39" t="s">
        <v>1059</v>
      </c>
      <c r="E79" s="40" t="s">
        <v>1362</v>
      </c>
      <c r="F79" s="41">
        <v>43658.0</v>
      </c>
      <c r="G79" s="42"/>
      <c r="H79" s="42"/>
      <c r="I79" s="42"/>
      <c r="J79" s="42"/>
      <c r="K79" s="42"/>
      <c r="L79" s="42"/>
      <c r="M79" s="42"/>
      <c r="N79" s="42"/>
      <c r="O79" s="39">
        <v>1.0</v>
      </c>
      <c r="P79" s="42"/>
      <c r="Q79" s="42"/>
      <c r="R79" s="42"/>
      <c r="S79" s="42"/>
      <c r="T79" s="42"/>
      <c r="U79" s="42"/>
      <c r="V79" s="39">
        <v>1.0</v>
      </c>
      <c r="W79" s="44" t="s">
        <v>1370</v>
      </c>
      <c r="X79" s="43" t="s">
        <v>1376</v>
      </c>
      <c r="Y79" s="43" t="s">
        <v>1382</v>
      </c>
      <c r="Z79" s="39" t="s">
        <v>1388</v>
      </c>
      <c r="AA79" s="42"/>
      <c r="AB79" s="42"/>
      <c r="AC79" s="42"/>
      <c r="AD79" s="42"/>
      <c r="AE79" s="42"/>
      <c r="AF79" s="42"/>
      <c r="AG79" s="42"/>
      <c r="AH79" s="42"/>
      <c r="AI79" s="42"/>
      <c r="AJ79" s="42"/>
      <c r="AK79" s="42"/>
      <c r="AL79" s="42"/>
      <c r="AM79" s="42"/>
      <c r="AN79" s="42"/>
      <c r="AO79" s="42"/>
      <c r="AP79" s="42"/>
      <c r="AQ79" s="42"/>
      <c r="AR79" s="42"/>
      <c r="AS79" s="42"/>
      <c r="AT79" s="42"/>
      <c r="AU79" s="42"/>
      <c r="AV79" s="42"/>
      <c r="AW79" s="42"/>
      <c r="AX79" s="42"/>
      <c r="AY79" s="42"/>
    </row>
    <row r="80">
      <c r="A80" s="39" t="s">
        <v>1391</v>
      </c>
      <c r="B80" s="39" t="s">
        <v>1392</v>
      </c>
      <c r="C80" s="39"/>
      <c r="D80" s="39" t="s">
        <v>110</v>
      </c>
      <c r="E80" s="40" t="s">
        <v>1393</v>
      </c>
      <c r="F80" s="41">
        <v>43658.0</v>
      </c>
      <c r="G80" s="39" t="s">
        <v>44</v>
      </c>
      <c r="H80" s="39">
        <v>175.0</v>
      </c>
      <c r="I80" s="42"/>
      <c r="J80" s="39">
        <v>175.0</v>
      </c>
      <c r="K80" s="42"/>
      <c r="L80" s="42"/>
      <c r="M80" s="39" t="s">
        <v>1399</v>
      </c>
      <c r="N80" s="42"/>
      <c r="O80" s="39">
        <v>1.0</v>
      </c>
      <c r="P80" s="39" t="s">
        <v>43</v>
      </c>
      <c r="Q80" s="42"/>
      <c r="R80" s="42"/>
      <c r="S80" s="42"/>
      <c r="T80" s="42"/>
      <c r="U80" s="42"/>
      <c r="V80" s="39">
        <v>1.0</v>
      </c>
      <c r="W80" s="44" t="s">
        <v>1400</v>
      </c>
      <c r="X80" s="42"/>
      <c r="Y80" s="42"/>
      <c r="Z80" s="39" t="s">
        <v>642</v>
      </c>
      <c r="AA80" s="42"/>
      <c r="AB80" s="42"/>
      <c r="AC80" s="42"/>
      <c r="AD80" s="42"/>
      <c r="AE80" s="42"/>
      <c r="AF80" s="42"/>
      <c r="AG80" s="42"/>
      <c r="AH80" s="42"/>
      <c r="AI80" s="42"/>
      <c r="AJ80" s="42"/>
      <c r="AK80" s="42"/>
      <c r="AL80" s="42"/>
      <c r="AM80" s="42"/>
      <c r="AN80" s="42"/>
      <c r="AO80" s="42"/>
      <c r="AP80" s="42"/>
      <c r="AQ80" s="42"/>
      <c r="AR80" s="42"/>
      <c r="AS80" s="42"/>
      <c r="AT80" s="42"/>
      <c r="AU80" s="42"/>
      <c r="AV80" s="42"/>
      <c r="AW80" s="42"/>
      <c r="AX80" s="42"/>
      <c r="AY80" s="42"/>
    </row>
    <row r="81">
      <c r="A81" s="39" t="s">
        <v>181</v>
      </c>
      <c r="B81" s="39" t="s">
        <v>1409</v>
      </c>
      <c r="C81" s="39"/>
      <c r="D81" s="39" t="s">
        <v>184</v>
      </c>
      <c r="E81" s="40" t="s">
        <v>1410</v>
      </c>
      <c r="F81" s="41">
        <v>43658.0</v>
      </c>
      <c r="G81" s="39" t="s">
        <v>1415</v>
      </c>
      <c r="H81" s="39">
        <v>200.0</v>
      </c>
      <c r="I81" s="42"/>
      <c r="J81" s="39">
        <v>1000.0</v>
      </c>
      <c r="K81" s="42"/>
      <c r="L81" s="42"/>
      <c r="M81" s="24" t="s">
        <v>1416</v>
      </c>
      <c r="N81" s="42"/>
      <c r="O81" s="39">
        <v>1.0</v>
      </c>
      <c r="P81" s="42"/>
      <c r="Q81" s="39">
        <v>0.0</v>
      </c>
      <c r="R81" s="39">
        <v>0.0</v>
      </c>
      <c r="S81" s="39">
        <v>0.0</v>
      </c>
      <c r="T81" s="39">
        <v>0.0</v>
      </c>
      <c r="U81" s="39">
        <v>1.0</v>
      </c>
      <c r="V81" s="39">
        <v>1.0</v>
      </c>
      <c r="W81" s="44" t="s">
        <v>1419</v>
      </c>
      <c r="X81" s="43" t="s">
        <v>1421</v>
      </c>
      <c r="Y81" s="42"/>
      <c r="Z81" s="42"/>
      <c r="AA81" s="42"/>
      <c r="AB81" s="42"/>
      <c r="AC81" s="42"/>
      <c r="AD81" s="42"/>
      <c r="AE81" s="42"/>
      <c r="AF81" s="42"/>
      <c r="AG81" s="42"/>
      <c r="AH81" s="42"/>
      <c r="AI81" s="42"/>
      <c r="AJ81" s="42"/>
      <c r="AK81" s="42"/>
      <c r="AL81" s="42"/>
      <c r="AM81" s="42"/>
      <c r="AN81" s="42"/>
      <c r="AO81" s="42"/>
      <c r="AP81" s="42"/>
      <c r="AQ81" s="42"/>
      <c r="AR81" s="42"/>
      <c r="AS81" s="42"/>
      <c r="AT81" s="42"/>
      <c r="AU81" s="42"/>
      <c r="AV81" s="42"/>
      <c r="AW81" s="42"/>
      <c r="AX81" s="42"/>
      <c r="AY81" s="42"/>
    </row>
    <row r="82">
      <c r="A82" s="39" t="s">
        <v>1429</v>
      </c>
      <c r="B82" s="39" t="s">
        <v>1430</v>
      </c>
      <c r="C82" s="39"/>
      <c r="D82" s="39" t="s">
        <v>66</v>
      </c>
      <c r="E82" s="40" t="s">
        <v>1431</v>
      </c>
      <c r="F82" s="41">
        <v>43658.0</v>
      </c>
      <c r="G82" s="39" t="s">
        <v>1433</v>
      </c>
      <c r="H82" s="39">
        <v>155.0</v>
      </c>
      <c r="I82" s="42"/>
      <c r="J82" s="39">
        <v>155.0</v>
      </c>
      <c r="K82" s="42"/>
      <c r="L82" s="42"/>
      <c r="M82" s="42"/>
      <c r="N82" s="42"/>
      <c r="O82" s="39">
        <v>1.0</v>
      </c>
      <c r="P82" s="42"/>
      <c r="Q82" s="42"/>
      <c r="R82" s="42"/>
      <c r="S82" s="42"/>
      <c r="T82" s="42"/>
      <c r="U82" s="42"/>
      <c r="V82" s="39">
        <v>1.0</v>
      </c>
      <c r="W82" s="43" t="s">
        <v>1434</v>
      </c>
      <c r="X82" s="42"/>
      <c r="Y82" s="42"/>
      <c r="Z82" s="42"/>
      <c r="AA82" s="42"/>
      <c r="AB82" s="42"/>
      <c r="AC82" s="42"/>
      <c r="AD82" s="42"/>
      <c r="AE82" s="42"/>
      <c r="AF82" s="42"/>
      <c r="AG82" s="42"/>
      <c r="AH82" s="42"/>
      <c r="AI82" s="42"/>
      <c r="AJ82" s="42"/>
      <c r="AK82" s="42"/>
      <c r="AL82" s="42"/>
      <c r="AM82" s="42"/>
      <c r="AN82" s="42"/>
      <c r="AO82" s="42"/>
      <c r="AP82" s="42"/>
      <c r="AQ82" s="42"/>
      <c r="AR82" s="42"/>
      <c r="AS82" s="42"/>
      <c r="AT82" s="42"/>
      <c r="AU82" s="42"/>
      <c r="AV82" s="42"/>
      <c r="AW82" s="42"/>
      <c r="AX82" s="42"/>
      <c r="AY82" s="42"/>
    </row>
    <row r="83">
      <c r="A83" s="39" t="s">
        <v>1444</v>
      </c>
      <c r="B83" s="24" t="s">
        <v>1445</v>
      </c>
      <c r="C83" s="39"/>
      <c r="D83" s="39" t="s">
        <v>540</v>
      </c>
      <c r="E83" s="52"/>
      <c r="F83" s="41">
        <v>43658.0</v>
      </c>
      <c r="G83" s="39" t="s">
        <v>566</v>
      </c>
      <c r="H83" s="39">
        <v>200.0</v>
      </c>
      <c r="I83" s="42"/>
      <c r="J83" s="39">
        <v>200.0</v>
      </c>
      <c r="K83" s="42"/>
      <c r="L83" s="42"/>
      <c r="M83" s="39" t="s">
        <v>36</v>
      </c>
      <c r="N83" s="42"/>
      <c r="O83" s="39">
        <v>1.0</v>
      </c>
      <c r="P83" s="39" t="s">
        <v>43</v>
      </c>
      <c r="Q83" s="39">
        <v>0.0</v>
      </c>
      <c r="R83" s="39">
        <v>0.0</v>
      </c>
      <c r="S83" s="39">
        <v>0.0</v>
      </c>
      <c r="T83" s="39">
        <v>0.0</v>
      </c>
      <c r="U83" s="39">
        <v>1.0</v>
      </c>
      <c r="V83" s="39">
        <v>1.0</v>
      </c>
      <c r="W83" s="44" t="s">
        <v>1446</v>
      </c>
      <c r="X83" s="51" t="s">
        <v>1452</v>
      </c>
      <c r="Y83" s="42"/>
      <c r="Z83" s="42"/>
      <c r="AA83" s="42"/>
      <c r="AB83" s="42"/>
      <c r="AC83" s="42"/>
      <c r="AD83" s="42"/>
      <c r="AE83" s="42"/>
      <c r="AF83" s="42"/>
      <c r="AG83" s="42"/>
      <c r="AH83" s="42"/>
      <c r="AI83" s="42"/>
      <c r="AJ83" s="42"/>
      <c r="AK83" s="42"/>
      <c r="AL83" s="42"/>
      <c r="AM83" s="42"/>
      <c r="AN83" s="42"/>
      <c r="AO83" s="42"/>
      <c r="AP83" s="42"/>
      <c r="AQ83" s="42"/>
      <c r="AR83" s="42"/>
      <c r="AS83" s="42"/>
      <c r="AT83" s="42"/>
      <c r="AU83" s="42"/>
      <c r="AV83" s="42"/>
      <c r="AW83" s="42"/>
      <c r="AX83" s="42"/>
      <c r="AY83" s="42"/>
    </row>
    <row r="84">
      <c r="A84" s="39" t="s">
        <v>1460</v>
      </c>
      <c r="B84" s="39" t="s">
        <v>1461</v>
      </c>
      <c r="C84" s="39"/>
      <c r="D84" s="39" t="s">
        <v>1064</v>
      </c>
      <c r="E84" s="40" t="s">
        <v>1462</v>
      </c>
      <c r="F84" s="41">
        <v>43658.0</v>
      </c>
      <c r="G84" s="39" t="s">
        <v>44</v>
      </c>
      <c r="H84" s="39">
        <v>118.0</v>
      </c>
      <c r="I84" s="42"/>
      <c r="J84" s="39">
        <v>118.0</v>
      </c>
      <c r="K84" s="42"/>
      <c r="L84" s="42"/>
      <c r="M84" s="39" t="s">
        <v>1467</v>
      </c>
      <c r="N84" s="42"/>
      <c r="O84" s="39">
        <v>1.0</v>
      </c>
      <c r="P84" s="39" t="s">
        <v>43</v>
      </c>
      <c r="Q84" s="42"/>
      <c r="R84" s="42"/>
      <c r="S84" s="42"/>
      <c r="T84" s="42"/>
      <c r="U84" s="42"/>
      <c r="V84" s="39">
        <v>1.0</v>
      </c>
      <c r="W84" s="44" t="s">
        <v>1470</v>
      </c>
      <c r="X84" s="42"/>
      <c r="Y84" s="42"/>
      <c r="Z84" s="39" t="s">
        <v>642</v>
      </c>
      <c r="AA84" s="42"/>
      <c r="AB84" s="42"/>
      <c r="AC84" s="42"/>
      <c r="AD84" s="42"/>
      <c r="AE84" s="42"/>
      <c r="AF84" s="42"/>
      <c r="AG84" s="42"/>
      <c r="AH84" s="42"/>
      <c r="AI84" s="42"/>
      <c r="AJ84" s="42"/>
      <c r="AK84" s="42"/>
      <c r="AL84" s="42"/>
      <c r="AM84" s="42"/>
      <c r="AN84" s="42"/>
      <c r="AO84" s="42"/>
      <c r="AP84" s="42"/>
      <c r="AQ84" s="42"/>
      <c r="AR84" s="42"/>
      <c r="AS84" s="42"/>
      <c r="AT84" s="42"/>
      <c r="AU84" s="42"/>
      <c r="AV84" s="42"/>
      <c r="AW84" s="42"/>
      <c r="AX84" s="42"/>
      <c r="AY84" s="42"/>
    </row>
    <row r="85">
      <c r="A85" s="39" t="s">
        <v>1475</v>
      </c>
      <c r="B85" s="39" t="s">
        <v>1476</v>
      </c>
      <c r="C85" s="39"/>
      <c r="D85" s="39" t="s">
        <v>1144</v>
      </c>
      <c r="E85" s="40" t="s">
        <v>1477</v>
      </c>
      <c r="F85" s="41">
        <v>43658.0</v>
      </c>
      <c r="G85" s="39" t="s">
        <v>1479</v>
      </c>
      <c r="H85" s="39">
        <v>71.0</v>
      </c>
      <c r="I85" s="42"/>
      <c r="J85" s="39">
        <v>71.0</v>
      </c>
      <c r="K85" s="42"/>
      <c r="L85" s="42"/>
      <c r="M85" s="44" t="s">
        <v>1476</v>
      </c>
      <c r="N85" s="42"/>
      <c r="O85" s="39">
        <v>1.0</v>
      </c>
      <c r="P85" s="42"/>
      <c r="Q85" s="42"/>
      <c r="R85" s="42"/>
      <c r="S85" s="42"/>
      <c r="T85" s="42"/>
      <c r="U85" s="42"/>
      <c r="V85" s="39">
        <v>1.0</v>
      </c>
      <c r="W85" s="44" t="s">
        <v>1487</v>
      </c>
      <c r="X85" s="42"/>
      <c r="Y85" s="42"/>
      <c r="Z85" s="42"/>
      <c r="AA85" s="42"/>
      <c r="AB85" s="42"/>
      <c r="AC85" s="42"/>
      <c r="AD85" s="42"/>
      <c r="AE85" s="42"/>
      <c r="AF85" s="42"/>
      <c r="AG85" s="42"/>
      <c r="AH85" s="42"/>
      <c r="AI85" s="42"/>
      <c r="AJ85" s="42"/>
      <c r="AK85" s="42"/>
      <c r="AL85" s="42"/>
      <c r="AM85" s="42"/>
      <c r="AN85" s="42"/>
      <c r="AO85" s="42"/>
      <c r="AP85" s="42"/>
      <c r="AQ85" s="42"/>
      <c r="AR85" s="42"/>
      <c r="AS85" s="42"/>
      <c r="AT85" s="42"/>
      <c r="AU85" s="42"/>
      <c r="AV85" s="42"/>
      <c r="AW85" s="42"/>
      <c r="AX85" s="42"/>
      <c r="AY85" s="42"/>
    </row>
    <row r="86">
      <c r="A86" s="39" t="s">
        <v>53</v>
      </c>
      <c r="B86" s="39" t="s">
        <v>54</v>
      </c>
      <c r="C86" s="39"/>
      <c r="D86" s="39" t="s">
        <v>55</v>
      </c>
      <c r="E86" s="40" t="s">
        <v>1494</v>
      </c>
      <c r="F86" s="41">
        <v>43658.0</v>
      </c>
      <c r="G86" s="39" t="s">
        <v>196</v>
      </c>
      <c r="H86" s="39">
        <v>100.0</v>
      </c>
      <c r="I86" s="42"/>
      <c r="J86" s="39">
        <v>125.0</v>
      </c>
      <c r="K86" s="42"/>
      <c r="L86" s="42"/>
      <c r="M86" s="39" t="s">
        <v>1499</v>
      </c>
      <c r="N86" s="42"/>
      <c r="O86" s="39">
        <v>1.0</v>
      </c>
      <c r="P86" s="39" t="s">
        <v>43</v>
      </c>
      <c r="Q86" s="42"/>
      <c r="R86" s="42"/>
      <c r="S86" s="42"/>
      <c r="T86" s="42"/>
      <c r="U86" s="42"/>
      <c r="V86" s="39">
        <v>1.0</v>
      </c>
      <c r="W86" s="44" t="s">
        <v>1501</v>
      </c>
      <c r="X86" s="42"/>
      <c r="Y86" s="42"/>
      <c r="Z86" s="42"/>
      <c r="AA86" s="42"/>
      <c r="AB86" s="42"/>
      <c r="AC86" s="42"/>
      <c r="AD86" s="42"/>
      <c r="AE86" s="42"/>
      <c r="AF86" s="42"/>
      <c r="AG86" s="42"/>
      <c r="AH86" s="42"/>
      <c r="AI86" s="42"/>
      <c r="AJ86" s="42"/>
      <c r="AK86" s="42"/>
      <c r="AL86" s="42"/>
      <c r="AM86" s="42"/>
      <c r="AN86" s="42"/>
      <c r="AO86" s="42"/>
      <c r="AP86" s="42"/>
      <c r="AQ86" s="42"/>
      <c r="AR86" s="42"/>
      <c r="AS86" s="42"/>
      <c r="AT86" s="42"/>
      <c r="AU86" s="42"/>
      <c r="AV86" s="42"/>
      <c r="AW86" s="42"/>
      <c r="AX86" s="42"/>
      <c r="AY86" s="42"/>
    </row>
    <row r="87">
      <c r="A87" s="39" t="s">
        <v>1505</v>
      </c>
      <c r="B87" s="39" t="s">
        <v>1506</v>
      </c>
      <c r="C87" s="39"/>
      <c r="D87" s="39" t="s">
        <v>429</v>
      </c>
      <c r="E87" s="40" t="s">
        <v>1507</v>
      </c>
      <c r="F87" s="41">
        <v>43658.0</v>
      </c>
      <c r="G87" s="39" t="s">
        <v>1516</v>
      </c>
      <c r="H87" s="39">
        <v>63.0</v>
      </c>
      <c r="I87" s="42"/>
      <c r="J87" s="39">
        <v>63.0</v>
      </c>
      <c r="K87" s="42"/>
      <c r="L87" s="42"/>
      <c r="M87" s="39" t="s">
        <v>36</v>
      </c>
      <c r="N87" s="42"/>
      <c r="O87" s="39">
        <v>1.0</v>
      </c>
      <c r="P87" s="39" t="s">
        <v>43</v>
      </c>
      <c r="Q87" s="39">
        <v>0.0</v>
      </c>
      <c r="R87" s="39">
        <v>0.0</v>
      </c>
      <c r="S87" s="39">
        <v>0.0</v>
      </c>
      <c r="T87" s="39">
        <v>0.0</v>
      </c>
      <c r="U87" s="39">
        <v>1.0</v>
      </c>
      <c r="V87" s="39">
        <v>1.0</v>
      </c>
      <c r="W87" s="44" t="s">
        <v>1518</v>
      </c>
      <c r="X87" s="43" t="s">
        <v>1522</v>
      </c>
      <c r="Y87" s="42"/>
      <c r="Z87" s="42"/>
      <c r="AA87" s="42"/>
      <c r="AB87" s="42"/>
      <c r="AC87" s="42"/>
      <c r="AD87" s="42"/>
      <c r="AE87" s="42"/>
      <c r="AF87" s="42"/>
      <c r="AG87" s="42"/>
      <c r="AH87" s="42"/>
      <c r="AI87" s="42"/>
      <c r="AJ87" s="42"/>
      <c r="AK87" s="42"/>
      <c r="AL87" s="42"/>
      <c r="AM87" s="42"/>
      <c r="AN87" s="42"/>
      <c r="AO87" s="42"/>
      <c r="AP87" s="42"/>
      <c r="AQ87" s="42"/>
      <c r="AR87" s="42"/>
      <c r="AS87" s="42"/>
      <c r="AT87" s="42"/>
      <c r="AU87" s="42"/>
      <c r="AV87" s="42"/>
      <c r="AW87" s="42"/>
      <c r="AX87" s="42"/>
      <c r="AY87" s="42"/>
    </row>
    <row r="88">
      <c r="A88" s="39" t="s">
        <v>1528</v>
      </c>
      <c r="B88" s="39" t="s">
        <v>1529</v>
      </c>
      <c r="C88" s="39"/>
      <c r="D88" s="39" t="s">
        <v>52</v>
      </c>
      <c r="E88" s="40" t="s">
        <v>1532</v>
      </c>
      <c r="F88" s="41">
        <v>43658.0</v>
      </c>
      <c r="G88" s="39" t="s">
        <v>1536</v>
      </c>
      <c r="H88" s="39">
        <v>80.0</v>
      </c>
      <c r="I88" s="42"/>
      <c r="J88" s="39">
        <v>80.0</v>
      </c>
      <c r="K88" s="42"/>
      <c r="L88" s="42"/>
      <c r="M88" s="39" t="s">
        <v>1541</v>
      </c>
      <c r="N88" s="42"/>
      <c r="O88" s="39">
        <v>1.0</v>
      </c>
      <c r="P88" s="42"/>
      <c r="Q88" s="42"/>
      <c r="R88" s="42"/>
      <c r="S88" s="42"/>
      <c r="T88" s="42"/>
      <c r="U88" s="42"/>
      <c r="V88" s="39">
        <v>1.0</v>
      </c>
      <c r="W88" s="44" t="s">
        <v>1544</v>
      </c>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row>
    <row r="89">
      <c r="A89" s="39" t="s">
        <v>223</v>
      </c>
      <c r="B89" s="24" t="s">
        <v>1548</v>
      </c>
      <c r="C89" s="39"/>
      <c r="D89" s="39" t="s">
        <v>146</v>
      </c>
      <c r="E89" s="40" t="s">
        <v>1549</v>
      </c>
      <c r="F89" s="41">
        <v>43658.0</v>
      </c>
      <c r="G89" s="42"/>
      <c r="H89" s="42"/>
      <c r="I89" s="42"/>
      <c r="J89" s="42"/>
      <c r="K89" s="42"/>
      <c r="L89" s="42"/>
      <c r="M89" s="39" t="s">
        <v>1555</v>
      </c>
      <c r="N89" s="42"/>
      <c r="O89" s="39">
        <v>1.0</v>
      </c>
      <c r="P89" s="39" t="s">
        <v>43</v>
      </c>
      <c r="Q89" s="42"/>
      <c r="R89" s="42"/>
      <c r="S89" s="42"/>
      <c r="T89" s="42"/>
      <c r="U89" s="42"/>
      <c r="V89" s="39">
        <v>1.0</v>
      </c>
      <c r="W89" s="43" t="s">
        <v>1556</v>
      </c>
      <c r="X89" s="42"/>
      <c r="Y89" s="42"/>
      <c r="Z89" s="39" t="s">
        <v>1562</v>
      </c>
      <c r="AA89" s="42"/>
      <c r="AB89" s="42"/>
      <c r="AC89" s="42"/>
      <c r="AD89" s="42"/>
      <c r="AE89" s="42"/>
      <c r="AF89" s="42"/>
      <c r="AG89" s="42"/>
      <c r="AH89" s="42"/>
      <c r="AI89" s="42"/>
      <c r="AJ89" s="42"/>
      <c r="AK89" s="42"/>
      <c r="AL89" s="42"/>
      <c r="AM89" s="42"/>
      <c r="AN89" s="42"/>
      <c r="AO89" s="42"/>
      <c r="AP89" s="42"/>
      <c r="AQ89" s="42"/>
      <c r="AR89" s="42"/>
      <c r="AS89" s="42"/>
      <c r="AT89" s="42"/>
      <c r="AU89" s="42"/>
      <c r="AV89" s="42"/>
      <c r="AW89" s="42"/>
      <c r="AX89" s="42"/>
      <c r="AY89" s="42"/>
    </row>
    <row r="90">
      <c r="A90" s="39" t="s">
        <v>1563</v>
      </c>
      <c r="B90" s="39" t="s">
        <v>1564</v>
      </c>
      <c r="C90" s="39"/>
      <c r="D90" s="39" t="s">
        <v>33</v>
      </c>
      <c r="E90" s="40" t="s">
        <v>1565</v>
      </c>
      <c r="F90" s="41">
        <v>43658.0</v>
      </c>
      <c r="G90" s="39" t="s">
        <v>1576</v>
      </c>
      <c r="H90" s="39">
        <v>27.0</v>
      </c>
      <c r="I90" s="42"/>
      <c r="J90" s="39">
        <v>27.0</v>
      </c>
      <c r="K90" s="42"/>
      <c r="L90" s="42"/>
      <c r="M90" s="39" t="s">
        <v>1577</v>
      </c>
      <c r="N90" s="42"/>
      <c r="O90" s="39">
        <v>1.0</v>
      </c>
      <c r="P90" s="39" t="s">
        <v>43</v>
      </c>
      <c r="Q90" s="42"/>
      <c r="R90" s="42"/>
      <c r="S90" s="42"/>
      <c r="T90" s="42"/>
      <c r="U90" s="42"/>
      <c r="V90" s="39">
        <v>1.0</v>
      </c>
      <c r="W90" s="44" t="s">
        <v>1579</v>
      </c>
      <c r="X90" s="42"/>
      <c r="Y90" s="42"/>
      <c r="Z90" s="42"/>
      <c r="AA90" s="42"/>
      <c r="AB90" s="42"/>
      <c r="AC90" s="42"/>
      <c r="AD90" s="42"/>
      <c r="AE90" s="42"/>
      <c r="AF90" s="42"/>
      <c r="AG90" s="42"/>
      <c r="AH90" s="42"/>
      <c r="AI90" s="42"/>
      <c r="AJ90" s="42"/>
      <c r="AK90" s="42"/>
      <c r="AL90" s="42"/>
      <c r="AM90" s="42"/>
      <c r="AN90" s="42"/>
      <c r="AO90" s="42"/>
      <c r="AP90" s="42"/>
      <c r="AQ90" s="42"/>
      <c r="AR90" s="42"/>
      <c r="AS90" s="42"/>
      <c r="AT90" s="42"/>
      <c r="AU90" s="42"/>
      <c r="AV90" s="42"/>
      <c r="AW90" s="42"/>
      <c r="AX90" s="42"/>
      <c r="AY90" s="42"/>
    </row>
    <row r="91">
      <c r="A91" s="39" t="s">
        <v>1584</v>
      </c>
      <c r="B91" s="39" t="s">
        <v>1585</v>
      </c>
      <c r="C91" s="39"/>
      <c r="D91" s="39" t="s">
        <v>184</v>
      </c>
      <c r="E91" s="40" t="s">
        <v>1586</v>
      </c>
      <c r="F91" s="41">
        <v>43658.0</v>
      </c>
      <c r="G91" s="39" t="s">
        <v>1590</v>
      </c>
      <c r="H91" s="39">
        <v>32.0</v>
      </c>
      <c r="I91" s="42"/>
      <c r="J91" s="39">
        <v>32.0</v>
      </c>
      <c r="K91" s="42"/>
      <c r="L91" s="42"/>
      <c r="M91" s="39" t="s">
        <v>1591</v>
      </c>
      <c r="N91" s="42"/>
      <c r="O91" s="39">
        <v>1.0</v>
      </c>
      <c r="P91" s="42"/>
      <c r="Q91" s="42"/>
      <c r="R91" s="42"/>
      <c r="S91" s="42"/>
      <c r="T91" s="42"/>
      <c r="U91" s="42"/>
      <c r="V91" s="39">
        <v>1.0</v>
      </c>
      <c r="W91" s="44" t="s">
        <v>1593</v>
      </c>
      <c r="X91" s="42"/>
      <c r="Y91" s="42"/>
      <c r="Z91" s="42"/>
      <c r="AA91" s="42"/>
      <c r="AB91" s="42"/>
      <c r="AC91" s="42"/>
      <c r="AD91" s="42"/>
      <c r="AE91" s="42"/>
      <c r="AF91" s="42"/>
      <c r="AG91" s="42"/>
      <c r="AH91" s="42"/>
      <c r="AI91" s="42"/>
      <c r="AJ91" s="42"/>
      <c r="AK91" s="42"/>
      <c r="AL91" s="42"/>
      <c r="AM91" s="42"/>
      <c r="AN91" s="42"/>
      <c r="AO91" s="42"/>
      <c r="AP91" s="42"/>
      <c r="AQ91" s="42"/>
      <c r="AR91" s="42"/>
      <c r="AS91" s="42"/>
      <c r="AT91" s="42"/>
      <c r="AU91" s="42"/>
      <c r="AV91" s="42"/>
      <c r="AW91" s="42"/>
      <c r="AX91" s="42"/>
      <c r="AY91" s="42"/>
    </row>
    <row r="92">
      <c r="A92" s="39" t="s">
        <v>1601</v>
      </c>
      <c r="B92" s="39" t="s">
        <v>1602</v>
      </c>
      <c r="C92" s="39"/>
      <c r="D92" s="39" t="s">
        <v>106</v>
      </c>
      <c r="E92" s="40" t="s">
        <v>1604</v>
      </c>
      <c r="F92" s="41">
        <v>43658.0</v>
      </c>
      <c r="G92" s="39" t="s">
        <v>1608</v>
      </c>
      <c r="H92" s="39">
        <v>42.0</v>
      </c>
      <c r="I92" s="42"/>
      <c r="J92" s="39">
        <v>42.0</v>
      </c>
      <c r="K92" s="42"/>
      <c r="L92" s="42"/>
      <c r="M92" s="39" t="s">
        <v>1609</v>
      </c>
      <c r="N92" s="42"/>
      <c r="O92" s="39">
        <v>1.0</v>
      </c>
      <c r="P92" s="42"/>
      <c r="Q92" s="42"/>
      <c r="R92" s="42"/>
      <c r="S92" s="42"/>
      <c r="T92" s="42"/>
      <c r="U92" s="42"/>
      <c r="V92" s="39">
        <v>1.0</v>
      </c>
      <c r="W92" s="44" t="s">
        <v>1611</v>
      </c>
      <c r="X92" s="42"/>
      <c r="Y92" s="42"/>
      <c r="Z92" s="42"/>
      <c r="AA92" s="42"/>
      <c r="AB92" s="42"/>
      <c r="AC92" s="42"/>
      <c r="AD92" s="42"/>
      <c r="AE92" s="42"/>
      <c r="AF92" s="42"/>
      <c r="AG92" s="42"/>
      <c r="AH92" s="42"/>
      <c r="AI92" s="42"/>
      <c r="AJ92" s="42"/>
      <c r="AK92" s="42"/>
      <c r="AL92" s="42"/>
      <c r="AM92" s="42"/>
      <c r="AN92" s="42"/>
      <c r="AO92" s="42"/>
      <c r="AP92" s="42"/>
      <c r="AQ92" s="42"/>
      <c r="AR92" s="42"/>
      <c r="AS92" s="42"/>
      <c r="AT92" s="42"/>
      <c r="AU92" s="42"/>
      <c r="AV92" s="42"/>
      <c r="AW92" s="42"/>
      <c r="AX92" s="42"/>
      <c r="AY92" s="42"/>
    </row>
    <row r="93">
      <c r="A93" s="39" t="s">
        <v>1619</v>
      </c>
      <c r="B93" s="39" t="s">
        <v>1620</v>
      </c>
      <c r="C93" s="39"/>
      <c r="D93" s="39" t="s">
        <v>144</v>
      </c>
      <c r="E93" s="40" t="s">
        <v>1621</v>
      </c>
      <c r="F93" s="41">
        <v>43658.0</v>
      </c>
      <c r="G93" s="39" t="s">
        <v>1625</v>
      </c>
      <c r="H93" s="39">
        <v>6.0</v>
      </c>
      <c r="I93" s="42"/>
      <c r="J93" s="39">
        <v>6.0</v>
      </c>
      <c r="K93" s="42"/>
      <c r="L93" s="42"/>
      <c r="M93" s="39" t="s">
        <v>36</v>
      </c>
      <c r="N93" s="42"/>
      <c r="O93" s="39">
        <v>1.0</v>
      </c>
      <c r="P93" s="39" t="s">
        <v>43</v>
      </c>
      <c r="Q93" s="42"/>
      <c r="R93" s="42"/>
      <c r="S93" s="42"/>
      <c r="T93" s="42"/>
      <c r="U93" s="42"/>
      <c r="V93" s="39">
        <v>1.0</v>
      </c>
      <c r="W93" s="43" t="s">
        <v>1627</v>
      </c>
      <c r="X93" s="43" t="s">
        <v>1630</v>
      </c>
      <c r="Y93" s="42"/>
      <c r="Z93" s="42"/>
      <c r="AA93" s="42"/>
      <c r="AB93" s="42"/>
      <c r="AC93" s="42"/>
      <c r="AD93" s="42"/>
      <c r="AE93" s="42"/>
      <c r="AF93" s="42"/>
      <c r="AG93" s="42"/>
      <c r="AH93" s="42"/>
      <c r="AI93" s="42"/>
      <c r="AJ93" s="42"/>
      <c r="AK93" s="42"/>
      <c r="AL93" s="42"/>
      <c r="AM93" s="42"/>
      <c r="AN93" s="42"/>
      <c r="AO93" s="42"/>
      <c r="AP93" s="42"/>
      <c r="AQ93" s="42"/>
      <c r="AR93" s="42"/>
      <c r="AS93" s="42"/>
      <c r="AT93" s="42"/>
      <c r="AU93" s="42"/>
      <c r="AV93" s="42"/>
      <c r="AW93" s="42"/>
      <c r="AX93" s="42"/>
      <c r="AY93" s="42"/>
    </row>
    <row r="94">
      <c r="A94" s="39" t="s">
        <v>31</v>
      </c>
      <c r="B94" s="39" t="s">
        <v>1638</v>
      </c>
      <c r="C94" s="39"/>
      <c r="D94" s="39" t="s">
        <v>33</v>
      </c>
      <c r="E94" s="40" t="s">
        <v>1639</v>
      </c>
      <c r="F94" s="41">
        <v>43658.0</v>
      </c>
      <c r="G94" s="39" t="s">
        <v>1641</v>
      </c>
      <c r="H94" s="39">
        <v>55.0</v>
      </c>
      <c r="I94" s="42"/>
      <c r="J94" s="39">
        <v>55.0</v>
      </c>
      <c r="K94" s="42"/>
      <c r="L94" s="42"/>
      <c r="M94" s="39" t="s">
        <v>1642</v>
      </c>
      <c r="N94" s="42"/>
      <c r="O94" s="39">
        <v>1.0</v>
      </c>
      <c r="P94" s="39" t="s">
        <v>43</v>
      </c>
      <c r="Q94" s="42"/>
      <c r="R94" s="42"/>
      <c r="S94" s="42"/>
      <c r="T94" s="42"/>
      <c r="U94" s="42"/>
      <c r="V94" s="39">
        <v>1.0</v>
      </c>
      <c r="W94" s="44" t="s">
        <v>1644</v>
      </c>
      <c r="X94" s="42"/>
      <c r="Y94" s="42"/>
      <c r="Z94" s="42"/>
      <c r="AA94" s="42"/>
      <c r="AB94" s="42"/>
      <c r="AC94" s="42"/>
      <c r="AD94" s="42"/>
      <c r="AE94" s="42"/>
      <c r="AF94" s="42"/>
      <c r="AG94" s="42"/>
      <c r="AH94" s="42"/>
      <c r="AI94" s="42"/>
      <c r="AJ94" s="42"/>
      <c r="AK94" s="42"/>
      <c r="AL94" s="42"/>
      <c r="AM94" s="42"/>
      <c r="AN94" s="42"/>
      <c r="AO94" s="42"/>
      <c r="AP94" s="42"/>
      <c r="AQ94" s="42"/>
      <c r="AR94" s="42"/>
      <c r="AS94" s="42"/>
      <c r="AT94" s="42"/>
      <c r="AU94" s="42"/>
      <c r="AV94" s="42"/>
      <c r="AW94" s="42"/>
      <c r="AX94" s="42"/>
      <c r="AY94" s="42"/>
    </row>
    <row r="95">
      <c r="A95" s="39" t="s">
        <v>1650</v>
      </c>
      <c r="B95" s="24" t="s">
        <v>1651</v>
      </c>
      <c r="C95" s="39"/>
      <c r="D95" s="39" t="s">
        <v>33</v>
      </c>
      <c r="E95" s="40" t="s">
        <v>1652</v>
      </c>
      <c r="F95" s="41">
        <v>43658.0</v>
      </c>
      <c r="G95" s="39" t="s">
        <v>196</v>
      </c>
      <c r="H95" s="39">
        <v>50.0</v>
      </c>
      <c r="I95" s="42"/>
      <c r="J95" s="39">
        <v>60.0</v>
      </c>
      <c r="K95" s="42"/>
      <c r="L95" s="42"/>
      <c r="M95" s="39" t="s">
        <v>1658</v>
      </c>
      <c r="N95" s="42"/>
      <c r="O95" s="39">
        <v>1.0</v>
      </c>
      <c r="P95" s="39" t="s">
        <v>43</v>
      </c>
      <c r="Q95" s="42"/>
      <c r="R95" s="42"/>
      <c r="S95" s="42"/>
      <c r="T95" s="42"/>
      <c r="U95" s="42"/>
      <c r="V95" s="39">
        <v>1.0</v>
      </c>
      <c r="W95" s="43" t="s">
        <v>1660</v>
      </c>
      <c r="X95" s="42"/>
      <c r="Y95" s="42"/>
      <c r="Z95" s="42"/>
      <c r="AA95" s="42"/>
      <c r="AB95" s="42"/>
      <c r="AC95" s="42"/>
      <c r="AD95" s="42"/>
      <c r="AE95" s="42"/>
      <c r="AF95" s="42"/>
      <c r="AG95" s="42"/>
      <c r="AH95" s="42"/>
      <c r="AI95" s="42"/>
      <c r="AJ95" s="42"/>
      <c r="AK95" s="42"/>
      <c r="AL95" s="42"/>
      <c r="AM95" s="42"/>
      <c r="AN95" s="42"/>
      <c r="AO95" s="42"/>
      <c r="AP95" s="42"/>
      <c r="AQ95" s="42"/>
      <c r="AR95" s="42"/>
      <c r="AS95" s="42"/>
      <c r="AT95" s="42"/>
      <c r="AU95" s="42"/>
      <c r="AV95" s="42"/>
      <c r="AW95" s="42"/>
      <c r="AX95" s="42"/>
      <c r="AY95" s="42"/>
    </row>
    <row r="96">
      <c r="A96" s="39" t="s">
        <v>58</v>
      </c>
      <c r="B96" s="44" t="s">
        <v>1665</v>
      </c>
      <c r="C96" s="39"/>
      <c r="D96" s="39" t="s">
        <v>60</v>
      </c>
      <c r="E96" s="40" t="s">
        <v>1675</v>
      </c>
      <c r="F96" s="41">
        <v>43658.0</v>
      </c>
      <c r="G96" s="39" t="s">
        <v>196</v>
      </c>
      <c r="H96" s="39">
        <v>300.0</v>
      </c>
      <c r="I96" s="42"/>
      <c r="J96" s="39">
        <v>350.0</v>
      </c>
      <c r="K96" s="42"/>
      <c r="L96" s="42"/>
      <c r="M96" s="39" t="s">
        <v>36</v>
      </c>
      <c r="N96" s="42"/>
      <c r="O96" s="39">
        <v>1.0</v>
      </c>
      <c r="P96" s="39" t="s">
        <v>43</v>
      </c>
      <c r="Q96" s="42"/>
      <c r="R96" s="42"/>
      <c r="S96" s="42"/>
      <c r="T96" s="42"/>
      <c r="U96" s="42"/>
      <c r="V96" s="39">
        <v>1.0</v>
      </c>
      <c r="W96" s="44" t="s">
        <v>1678</v>
      </c>
      <c r="X96" s="42"/>
      <c r="Y96" s="42"/>
      <c r="Z96" s="42"/>
      <c r="AA96" s="42"/>
      <c r="AB96" s="42"/>
      <c r="AC96" s="42"/>
      <c r="AD96" s="42"/>
      <c r="AE96" s="42"/>
      <c r="AF96" s="42"/>
      <c r="AG96" s="42"/>
      <c r="AH96" s="42"/>
      <c r="AI96" s="42"/>
      <c r="AJ96" s="42"/>
      <c r="AK96" s="42"/>
      <c r="AL96" s="42"/>
      <c r="AM96" s="42"/>
      <c r="AN96" s="42"/>
      <c r="AO96" s="42"/>
      <c r="AP96" s="42"/>
      <c r="AQ96" s="42"/>
      <c r="AR96" s="42"/>
      <c r="AS96" s="42"/>
      <c r="AT96" s="42"/>
      <c r="AU96" s="42"/>
      <c r="AV96" s="42"/>
      <c r="AW96" s="42"/>
      <c r="AX96" s="42"/>
      <c r="AY96" s="42"/>
    </row>
    <row r="97">
      <c r="A97" s="39" t="s">
        <v>231</v>
      </c>
      <c r="B97" s="39" t="s">
        <v>1682</v>
      </c>
      <c r="C97" s="39"/>
      <c r="D97" s="39" t="s">
        <v>52</v>
      </c>
      <c r="E97" s="40" t="s">
        <v>1683</v>
      </c>
      <c r="F97" s="41">
        <v>43658.0</v>
      </c>
      <c r="G97" s="39" t="s">
        <v>1687</v>
      </c>
      <c r="H97" s="39">
        <v>191.0</v>
      </c>
      <c r="I97" s="42"/>
      <c r="J97" s="39">
        <v>191.0</v>
      </c>
      <c r="K97" s="42"/>
      <c r="L97" s="42"/>
      <c r="M97" s="39" t="s">
        <v>1688</v>
      </c>
      <c r="N97" s="42"/>
      <c r="O97" s="39">
        <v>1.0</v>
      </c>
      <c r="P97" s="42"/>
      <c r="Q97" s="42"/>
      <c r="R97" s="42"/>
      <c r="S97" s="42"/>
      <c r="T97" s="42"/>
      <c r="U97" s="42"/>
      <c r="V97" s="39">
        <v>1.0</v>
      </c>
      <c r="W97" s="44" t="s">
        <v>1689</v>
      </c>
      <c r="X97" s="42"/>
      <c r="Y97" s="42"/>
      <c r="Z97" s="42"/>
      <c r="AA97" s="42"/>
      <c r="AB97" s="42"/>
      <c r="AC97" s="42"/>
      <c r="AD97" s="42"/>
      <c r="AE97" s="42"/>
      <c r="AF97" s="42"/>
      <c r="AG97" s="42"/>
      <c r="AH97" s="42"/>
      <c r="AI97" s="42"/>
      <c r="AJ97" s="42"/>
      <c r="AK97" s="42"/>
      <c r="AL97" s="42"/>
      <c r="AM97" s="42"/>
      <c r="AN97" s="42"/>
      <c r="AO97" s="42"/>
      <c r="AP97" s="42"/>
      <c r="AQ97" s="42"/>
      <c r="AR97" s="42"/>
      <c r="AS97" s="42"/>
      <c r="AT97" s="42"/>
      <c r="AU97" s="42"/>
      <c r="AV97" s="42"/>
      <c r="AW97" s="42"/>
      <c r="AX97" s="42"/>
      <c r="AY97" s="42"/>
    </row>
    <row r="98">
      <c r="A98" s="39" t="s">
        <v>1694</v>
      </c>
      <c r="B98" s="24" t="s">
        <v>1695</v>
      </c>
      <c r="C98" s="39"/>
      <c r="D98" s="39" t="s">
        <v>146</v>
      </c>
      <c r="E98" s="40" t="s">
        <v>1696</v>
      </c>
      <c r="F98" s="41">
        <v>43658.0</v>
      </c>
      <c r="G98" s="42"/>
      <c r="H98" s="42"/>
      <c r="I98" s="42"/>
      <c r="J98" s="42"/>
      <c r="K98" s="42"/>
      <c r="L98" s="42"/>
      <c r="M98" s="24" t="s">
        <v>1695</v>
      </c>
      <c r="N98" s="42"/>
      <c r="O98" s="39">
        <v>1.0</v>
      </c>
      <c r="P98" s="39" t="s">
        <v>43</v>
      </c>
      <c r="Q98" s="42"/>
      <c r="R98" s="42"/>
      <c r="S98" s="42"/>
      <c r="T98" s="42"/>
      <c r="U98" s="42"/>
      <c r="V98" s="39">
        <v>1.0</v>
      </c>
      <c r="W98" s="43" t="s">
        <v>1704</v>
      </c>
      <c r="X98" s="42"/>
      <c r="Y98" s="42"/>
      <c r="Z98" s="42"/>
      <c r="AA98" s="42"/>
      <c r="AB98" s="42"/>
      <c r="AC98" s="42"/>
      <c r="AD98" s="42"/>
      <c r="AE98" s="42"/>
      <c r="AF98" s="42"/>
      <c r="AG98" s="42"/>
      <c r="AH98" s="42"/>
      <c r="AI98" s="42"/>
      <c r="AJ98" s="42"/>
      <c r="AK98" s="42"/>
      <c r="AL98" s="42"/>
      <c r="AM98" s="42"/>
      <c r="AN98" s="42"/>
      <c r="AO98" s="42"/>
      <c r="AP98" s="42"/>
      <c r="AQ98" s="42"/>
      <c r="AR98" s="42"/>
      <c r="AS98" s="42"/>
      <c r="AT98" s="42"/>
      <c r="AU98" s="42"/>
      <c r="AV98" s="42"/>
      <c r="AW98" s="42"/>
      <c r="AX98" s="42"/>
      <c r="AY98" s="42"/>
    </row>
    <row r="99">
      <c r="A99" s="39" t="s">
        <v>1712</v>
      </c>
      <c r="B99" s="39" t="s">
        <v>1713</v>
      </c>
      <c r="C99" s="39"/>
      <c r="D99" s="39" t="s">
        <v>33</v>
      </c>
      <c r="E99" s="40" t="s">
        <v>1714</v>
      </c>
      <c r="F99" s="41">
        <v>43658.0</v>
      </c>
      <c r="G99" s="39" t="s">
        <v>981</v>
      </c>
      <c r="H99" s="39">
        <v>69.0</v>
      </c>
      <c r="I99" s="42"/>
      <c r="J99" s="39">
        <v>69.0</v>
      </c>
      <c r="K99" s="42"/>
      <c r="L99" s="42"/>
      <c r="M99" s="39" t="s">
        <v>36</v>
      </c>
      <c r="N99" s="42"/>
      <c r="O99" s="39">
        <v>1.0</v>
      </c>
      <c r="P99" s="39" t="s">
        <v>43</v>
      </c>
      <c r="Q99" s="42"/>
      <c r="R99" s="42"/>
      <c r="S99" s="42"/>
      <c r="T99" s="42"/>
      <c r="U99" s="42"/>
      <c r="V99" s="39">
        <v>1.0</v>
      </c>
      <c r="W99" s="44" t="s">
        <v>1723</v>
      </c>
      <c r="X99" s="42"/>
      <c r="Y99" s="42"/>
      <c r="Z99" s="42"/>
      <c r="AA99" s="42"/>
      <c r="AB99" s="42"/>
      <c r="AC99" s="42"/>
      <c r="AD99" s="42"/>
      <c r="AE99" s="42"/>
      <c r="AF99" s="42"/>
      <c r="AG99" s="42"/>
      <c r="AH99" s="42"/>
      <c r="AI99" s="42"/>
      <c r="AJ99" s="42"/>
      <c r="AK99" s="42"/>
      <c r="AL99" s="42"/>
      <c r="AM99" s="42"/>
      <c r="AN99" s="42"/>
      <c r="AO99" s="42"/>
      <c r="AP99" s="42"/>
      <c r="AQ99" s="42"/>
      <c r="AR99" s="42"/>
      <c r="AS99" s="42"/>
      <c r="AT99" s="42"/>
      <c r="AU99" s="42"/>
      <c r="AV99" s="42"/>
      <c r="AW99" s="42"/>
      <c r="AX99" s="42"/>
      <c r="AY99" s="42"/>
    </row>
    <row r="100">
      <c r="A100" s="39" t="s">
        <v>243</v>
      </c>
      <c r="B100" s="39" t="s">
        <v>1727</v>
      </c>
      <c r="C100" s="39"/>
      <c r="D100" s="39" t="s">
        <v>99</v>
      </c>
      <c r="E100" s="40" t="s">
        <v>1729</v>
      </c>
      <c r="F100" s="41">
        <v>43658.0</v>
      </c>
      <c r="G100" s="39" t="s">
        <v>1737</v>
      </c>
      <c r="H100" s="39">
        <v>40.0</v>
      </c>
      <c r="I100" s="42"/>
      <c r="J100" s="39">
        <v>40.0</v>
      </c>
      <c r="K100" s="42"/>
      <c r="L100" s="42"/>
      <c r="M100" s="39" t="s">
        <v>36</v>
      </c>
      <c r="N100" s="42"/>
      <c r="O100" s="39">
        <v>1.0</v>
      </c>
      <c r="P100" s="42"/>
      <c r="Q100" s="42"/>
      <c r="R100" s="42"/>
      <c r="S100" s="42"/>
      <c r="T100" s="42"/>
      <c r="U100" s="42"/>
      <c r="V100" s="39">
        <v>1.0</v>
      </c>
      <c r="W100" s="44" t="s">
        <v>1739</v>
      </c>
      <c r="X100" s="42"/>
      <c r="Y100" s="42"/>
      <c r="Z100" s="42"/>
      <c r="AA100" s="42"/>
      <c r="AB100" s="42"/>
      <c r="AC100" s="42"/>
      <c r="AD100" s="42"/>
      <c r="AE100" s="42"/>
      <c r="AF100" s="42"/>
      <c r="AG100" s="42"/>
      <c r="AH100" s="42"/>
      <c r="AI100" s="42"/>
      <c r="AJ100" s="42"/>
      <c r="AK100" s="42"/>
      <c r="AL100" s="42"/>
      <c r="AM100" s="42"/>
      <c r="AN100" s="42"/>
      <c r="AO100" s="42"/>
      <c r="AP100" s="42"/>
      <c r="AQ100" s="42"/>
      <c r="AR100" s="42"/>
      <c r="AS100" s="42"/>
      <c r="AT100" s="42"/>
      <c r="AU100" s="42"/>
      <c r="AV100" s="42"/>
      <c r="AW100" s="42"/>
      <c r="AX100" s="42"/>
      <c r="AY100" s="42"/>
    </row>
    <row r="101">
      <c r="A101" s="39" t="s">
        <v>243</v>
      </c>
      <c r="B101" s="39" t="s">
        <v>1748</v>
      </c>
      <c r="C101" s="39"/>
      <c r="D101" s="39" t="s">
        <v>55</v>
      </c>
      <c r="E101" s="40" t="s">
        <v>1749</v>
      </c>
      <c r="F101" s="41">
        <v>43658.0</v>
      </c>
      <c r="G101" s="39" t="s">
        <v>566</v>
      </c>
      <c r="H101" s="39">
        <v>200.0</v>
      </c>
      <c r="I101" s="42"/>
      <c r="J101" s="39">
        <v>200.0</v>
      </c>
      <c r="K101" s="42"/>
      <c r="L101" s="42"/>
      <c r="M101" s="39" t="s">
        <v>36</v>
      </c>
      <c r="N101" s="42"/>
      <c r="O101" s="39">
        <v>1.0</v>
      </c>
      <c r="P101" s="39" t="s">
        <v>43</v>
      </c>
      <c r="Q101" s="39">
        <v>0.0</v>
      </c>
      <c r="R101" s="39">
        <v>0.0</v>
      </c>
      <c r="S101" s="39">
        <v>0.0</v>
      </c>
      <c r="T101" s="39">
        <v>0.0</v>
      </c>
      <c r="U101" s="39">
        <v>1.0</v>
      </c>
      <c r="V101" s="39">
        <v>1.0</v>
      </c>
      <c r="W101" s="43" t="s">
        <v>1757</v>
      </c>
      <c r="X101" s="43" t="s">
        <v>1761</v>
      </c>
      <c r="Y101" s="42"/>
      <c r="Z101" s="42"/>
      <c r="AA101" s="42"/>
      <c r="AB101" s="42"/>
      <c r="AC101" s="42"/>
      <c r="AD101" s="42"/>
      <c r="AE101" s="42"/>
      <c r="AF101" s="42"/>
      <c r="AG101" s="42"/>
      <c r="AH101" s="42"/>
      <c r="AI101" s="42"/>
      <c r="AJ101" s="42"/>
      <c r="AK101" s="42"/>
      <c r="AL101" s="42"/>
      <c r="AM101" s="42"/>
      <c r="AN101" s="42"/>
      <c r="AO101" s="42"/>
      <c r="AP101" s="42"/>
      <c r="AQ101" s="42"/>
      <c r="AR101" s="42"/>
      <c r="AS101" s="42"/>
      <c r="AT101" s="42"/>
      <c r="AU101" s="42"/>
      <c r="AV101" s="42"/>
      <c r="AW101" s="42"/>
      <c r="AX101" s="42"/>
      <c r="AY101" s="42"/>
    </row>
    <row r="102">
      <c r="A102" s="39" t="s">
        <v>1769</v>
      </c>
      <c r="B102" s="39" t="s">
        <v>1770</v>
      </c>
      <c r="C102" s="39"/>
      <c r="D102" s="39" t="s">
        <v>60</v>
      </c>
      <c r="E102" s="40" t="s">
        <v>1771</v>
      </c>
      <c r="F102" s="41">
        <v>43658.0</v>
      </c>
      <c r="G102" s="42"/>
      <c r="H102" s="42"/>
      <c r="I102" s="42"/>
      <c r="J102" s="42"/>
      <c r="K102" s="42"/>
      <c r="L102" s="42"/>
      <c r="M102" s="39" t="s">
        <v>36</v>
      </c>
      <c r="N102" s="42"/>
      <c r="O102" s="39">
        <v>1.0</v>
      </c>
      <c r="P102" s="39" t="s">
        <v>43</v>
      </c>
      <c r="Q102" s="39">
        <v>0.0</v>
      </c>
      <c r="R102" s="39">
        <v>0.0</v>
      </c>
      <c r="S102" s="39">
        <v>0.0</v>
      </c>
      <c r="T102" s="39">
        <v>0.0</v>
      </c>
      <c r="U102" s="39">
        <v>1.0</v>
      </c>
      <c r="V102" s="39">
        <v>1.0</v>
      </c>
      <c r="W102" s="44" t="s">
        <v>1775</v>
      </c>
      <c r="X102" s="43" t="s">
        <v>1780</v>
      </c>
      <c r="Y102" s="42"/>
      <c r="Z102" s="42"/>
      <c r="AA102" s="42"/>
      <c r="AB102" s="42"/>
      <c r="AC102" s="42"/>
      <c r="AD102" s="42"/>
      <c r="AE102" s="42"/>
      <c r="AF102" s="42"/>
      <c r="AG102" s="42"/>
      <c r="AH102" s="42"/>
      <c r="AI102" s="42"/>
      <c r="AJ102" s="42"/>
      <c r="AK102" s="42"/>
      <c r="AL102" s="42"/>
      <c r="AM102" s="42"/>
      <c r="AN102" s="42"/>
      <c r="AO102" s="42"/>
      <c r="AP102" s="42"/>
      <c r="AQ102" s="42"/>
      <c r="AR102" s="42"/>
      <c r="AS102" s="42"/>
      <c r="AT102" s="42"/>
      <c r="AU102" s="42"/>
      <c r="AV102" s="42"/>
      <c r="AW102" s="42"/>
      <c r="AX102" s="42"/>
      <c r="AY102" s="42"/>
    </row>
    <row r="103">
      <c r="A103" s="39" t="s">
        <v>1790</v>
      </c>
      <c r="B103" s="44" t="s">
        <v>1791</v>
      </c>
      <c r="C103" s="39"/>
      <c r="D103" s="39" t="s">
        <v>146</v>
      </c>
      <c r="E103" s="40" t="s">
        <v>1796</v>
      </c>
      <c r="F103" s="41">
        <v>43658.0</v>
      </c>
      <c r="G103" s="39" t="s">
        <v>166</v>
      </c>
      <c r="H103" s="39">
        <v>50.0</v>
      </c>
      <c r="I103" s="42"/>
      <c r="J103" s="39">
        <v>50.0</v>
      </c>
      <c r="K103" s="42"/>
      <c r="L103" s="42"/>
      <c r="M103" s="44" t="s">
        <v>1798</v>
      </c>
      <c r="N103" s="42"/>
      <c r="O103" s="39">
        <v>1.0</v>
      </c>
      <c r="P103" s="39" t="s">
        <v>43</v>
      </c>
      <c r="Q103" s="42"/>
      <c r="R103" s="42"/>
      <c r="S103" s="42"/>
      <c r="T103" s="42"/>
      <c r="U103" s="42"/>
      <c r="V103" s="39">
        <v>1.0</v>
      </c>
      <c r="W103" s="44" t="s">
        <v>1806</v>
      </c>
      <c r="X103" s="42"/>
      <c r="Y103" s="42"/>
      <c r="Z103" s="39" t="s">
        <v>1809</v>
      </c>
      <c r="AA103" s="42"/>
      <c r="AB103" s="42"/>
      <c r="AC103" s="42"/>
      <c r="AD103" s="42"/>
      <c r="AE103" s="42"/>
      <c r="AF103" s="42"/>
      <c r="AG103" s="42"/>
      <c r="AH103" s="42"/>
      <c r="AI103" s="42"/>
      <c r="AJ103" s="42"/>
      <c r="AK103" s="42"/>
      <c r="AL103" s="42"/>
      <c r="AM103" s="42"/>
      <c r="AN103" s="42"/>
      <c r="AO103" s="42"/>
      <c r="AP103" s="42"/>
      <c r="AQ103" s="42"/>
      <c r="AR103" s="42"/>
      <c r="AS103" s="42"/>
      <c r="AT103" s="42"/>
      <c r="AU103" s="42"/>
      <c r="AV103" s="42"/>
      <c r="AW103" s="42"/>
      <c r="AX103" s="42"/>
      <c r="AY103" s="42"/>
    </row>
    <row r="104">
      <c r="A104" s="39" t="s">
        <v>1813</v>
      </c>
      <c r="B104" s="39" t="s">
        <v>1814</v>
      </c>
      <c r="C104" s="39"/>
      <c r="D104" s="39" t="s">
        <v>52</v>
      </c>
      <c r="E104" s="40" t="s">
        <v>1816</v>
      </c>
      <c r="F104" s="41">
        <v>43658.0</v>
      </c>
      <c r="G104" s="39" t="s">
        <v>1822</v>
      </c>
      <c r="H104" s="39">
        <v>200.0</v>
      </c>
      <c r="I104" s="42"/>
      <c r="J104" s="39">
        <v>500.0</v>
      </c>
      <c r="K104" s="42"/>
      <c r="L104" s="42"/>
      <c r="M104" s="39" t="s">
        <v>36</v>
      </c>
      <c r="N104" s="42"/>
      <c r="O104" s="39">
        <v>1.0</v>
      </c>
      <c r="P104" s="39" t="s">
        <v>43</v>
      </c>
      <c r="Q104" s="39">
        <v>0.0</v>
      </c>
      <c r="R104" s="39">
        <v>0.0</v>
      </c>
      <c r="S104" s="39">
        <v>0.0</v>
      </c>
      <c r="T104" s="39">
        <v>0.0</v>
      </c>
      <c r="U104" s="39">
        <v>1.0</v>
      </c>
      <c r="V104" s="39">
        <v>1.0</v>
      </c>
      <c r="W104" s="43" t="s">
        <v>1825</v>
      </c>
      <c r="X104" s="43" t="s">
        <v>1832</v>
      </c>
      <c r="Y104" s="43" t="s">
        <v>1837</v>
      </c>
      <c r="Z104" s="43" t="s">
        <v>1841</v>
      </c>
      <c r="AA104" s="42"/>
      <c r="AB104" s="42"/>
      <c r="AC104" s="42"/>
      <c r="AD104" s="42"/>
      <c r="AE104" s="42"/>
      <c r="AF104" s="42"/>
      <c r="AG104" s="42"/>
      <c r="AH104" s="42"/>
      <c r="AI104" s="42"/>
      <c r="AJ104" s="42"/>
      <c r="AK104" s="42"/>
      <c r="AL104" s="42"/>
      <c r="AM104" s="42"/>
      <c r="AN104" s="42"/>
      <c r="AO104" s="42"/>
      <c r="AP104" s="42"/>
      <c r="AQ104" s="42"/>
      <c r="AR104" s="42"/>
      <c r="AS104" s="42"/>
      <c r="AT104" s="42"/>
      <c r="AU104" s="42"/>
      <c r="AV104" s="42"/>
      <c r="AW104" s="42"/>
      <c r="AX104" s="42"/>
      <c r="AY104" s="42"/>
    </row>
    <row r="105">
      <c r="A105" s="39" t="s">
        <v>1813</v>
      </c>
      <c r="B105" s="24" t="s">
        <v>1853</v>
      </c>
      <c r="C105" s="39"/>
      <c r="D105" s="39" t="s">
        <v>52</v>
      </c>
      <c r="E105" s="40" t="s">
        <v>1854</v>
      </c>
      <c r="F105" s="41">
        <v>43658.0</v>
      </c>
      <c r="G105" s="39" t="s">
        <v>1859</v>
      </c>
      <c r="H105" s="39">
        <v>447.0</v>
      </c>
      <c r="I105" s="42"/>
      <c r="J105" s="39">
        <v>447.0</v>
      </c>
      <c r="K105" s="42"/>
      <c r="L105" s="42"/>
      <c r="M105" s="42"/>
      <c r="N105" s="42"/>
      <c r="O105" s="39">
        <v>1.0</v>
      </c>
      <c r="P105" s="42"/>
      <c r="Q105" s="42"/>
      <c r="R105" s="42"/>
      <c r="S105" s="42"/>
      <c r="T105" s="42"/>
      <c r="U105" s="42"/>
      <c r="V105" s="39">
        <v>1.0</v>
      </c>
      <c r="W105" s="43" t="s">
        <v>1862</v>
      </c>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row>
    <row r="106">
      <c r="A106" s="39" t="s">
        <v>1865</v>
      </c>
      <c r="B106" s="44" t="s">
        <v>1866</v>
      </c>
      <c r="C106" s="39"/>
      <c r="D106" s="39" t="s">
        <v>146</v>
      </c>
      <c r="E106" s="40" t="s">
        <v>1872</v>
      </c>
      <c r="F106" s="41">
        <v>43658.0</v>
      </c>
      <c r="G106" s="39" t="s">
        <v>779</v>
      </c>
      <c r="H106" s="39">
        <v>49.0</v>
      </c>
      <c r="I106" s="42"/>
      <c r="J106" s="39">
        <v>49.0</v>
      </c>
      <c r="K106" s="42"/>
      <c r="L106" s="42"/>
      <c r="M106" s="24" t="s">
        <v>1866</v>
      </c>
      <c r="N106" s="42"/>
      <c r="O106" s="39">
        <v>1.0</v>
      </c>
      <c r="P106" s="39" t="s">
        <v>43</v>
      </c>
      <c r="Q106" s="42"/>
      <c r="R106" s="42"/>
      <c r="S106" s="42"/>
      <c r="T106" s="42"/>
      <c r="U106" s="42"/>
      <c r="V106" s="39">
        <v>1.0</v>
      </c>
      <c r="W106" s="44" t="s">
        <v>1877</v>
      </c>
      <c r="X106" s="42"/>
      <c r="Y106" s="42"/>
      <c r="Z106" s="42"/>
      <c r="AA106" s="42"/>
      <c r="AB106" s="42"/>
      <c r="AC106" s="42"/>
      <c r="AD106" s="42"/>
      <c r="AE106" s="42"/>
      <c r="AF106" s="42"/>
      <c r="AG106" s="42"/>
      <c r="AH106" s="42"/>
      <c r="AI106" s="42"/>
      <c r="AJ106" s="42"/>
      <c r="AK106" s="42"/>
      <c r="AL106" s="42"/>
      <c r="AM106" s="42"/>
      <c r="AN106" s="42"/>
      <c r="AO106" s="42"/>
      <c r="AP106" s="42"/>
      <c r="AQ106" s="42"/>
      <c r="AR106" s="42"/>
      <c r="AS106" s="42"/>
      <c r="AT106" s="42"/>
      <c r="AU106" s="42"/>
      <c r="AV106" s="42"/>
      <c r="AW106" s="42"/>
      <c r="AX106" s="42"/>
      <c r="AY106" s="42"/>
    </row>
    <row r="107">
      <c r="A107" s="39" t="s">
        <v>1880</v>
      </c>
      <c r="B107" s="39" t="s">
        <v>160</v>
      </c>
      <c r="C107" s="39"/>
      <c r="D107" s="39" t="s">
        <v>184</v>
      </c>
      <c r="E107" s="40" t="s">
        <v>1881</v>
      </c>
      <c r="F107" s="41">
        <v>43658.0</v>
      </c>
      <c r="G107" s="39" t="s">
        <v>1887</v>
      </c>
      <c r="H107" s="39">
        <v>148.0</v>
      </c>
      <c r="I107" s="42"/>
      <c r="J107" s="39">
        <v>148.0</v>
      </c>
      <c r="K107" s="42"/>
      <c r="L107" s="42"/>
      <c r="M107" s="39" t="s">
        <v>36</v>
      </c>
      <c r="N107" s="42"/>
      <c r="O107" s="39">
        <v>1.0</v>
      </c>
      <c r="P107" s="42"/>
      <c r="Q107" s="42"/>
      <c r="R107" s="42"/>
      <c r="S107" s="42"/>
      <c r="T107" s="42"/>
      <c r="U107" s="42"/>
      <c r="V107" s="39">
        <v>1.0</v>
      </c>
      <c r="W107" s="44" t="s">
        <v>1888</v>
      </c>
      <c r="X107" s="43" t="s">
        <v>1896</v>
      </c>
      <c r="Y107" s="42"/>
      <c r="Z107" s="42"/>
      <c r="AA107" s="42"/>
      <c r="AB107" s="42"/>
      <c r="AC107" s="42"/>
      <c r="AD107" s="42"/>
      <c r="AE107" s="42"/>
      <c r="AF107" s="42"/>
      <c r="AG107" s="42"/>
      <c r="AH107" s="42"/>
      <c r="AI107" s="42"/>
      <c r="AJ107" s="42"/>
      <c r="AK107" s="42"/>
      <c r="AL107" s="42"/>
      <c r="AM107" s="42"/>
      <c r="AN107" s="42"/>
      <c r="AO107" s="42"/>
      <c r="AP107" s="42"/>
      <c r="AQ107" s="42"/>
      <c r="AR107" s="42"/>
      <c r="AS107" s="42"/>
      <c r="AT107" s="42"/>
      <c r="AU107" s="42"/>
      <c r="AV107" s="42"/>
      <c r="AW107" s="42"/>
      <c r="AX107" s="42"/>
      <c r="AY107" s="42"/>
    </row>
    <row r="108">
      <c r="A108" s="39" t="s">
        <v>1899</v>
      </c>
      <c r="B108" s="39" t="s">
        <v>1900</v>
      </c>
      <c r="C108" s="39"/>
      <c r="D108" s="39" t="s">
        <v>1901</v>
      </c>
      <c r="E108" s="40" t="s">
        <v>1902</v>
      </c>
      <c r="F108" s="41">
        <v>43658.0</v>
      </c>
      <c r="G108" s="42"/>
      <c r="H108" s="42"/>
      <c r="I108" s="42"/>
      <c r="J108" s="42"/>
      <c r="K108" s="42"/>
      <c r="L108" s="42"/>
      <c r="M108" s="24" t="s">
        <v>1908</v>
      </c>
      <c r="N108" s="42"/>
      <c r="O108" s="39">
        <v>1.0</v>
      </c>
      <c r="P108" s="39" t="s">
        <v>43</v>
      </c>
      <c r="Q108" s="42"/>
      <c r="R108" s="42"/>
      <c r="S108" s="42"/>
      <c r="T108" s="42"/>
      <c r="U108" s="42"/>
      <c r="V108" s="39">
        <v>1.0</v>
      </c>
      <c r="W108" s="44" t="s">
        <v>1909</v>
      </c>
      <c r="X108" s="42"/>
      <c r="Y108" s="42"/>
      <c r="Z108" s="39" t="s">
        <v>1914</v>
      </c>
      <c r="AA108" s="42"/>
      <c r="AB108" s="42"/>
      <c r="AC108" s="42"/>
      <c r="AD108" s="42"/>
      <c r="AE108" s="42"/>
      <c r="AF108" s="42"/>
      <c r="AG108" s="42"/>
      <c r="AH108" s="42"/>
      <c r="AI108" s="42"/>
      <c r="AJ108" s="42"/>
      <c r="AK108" s="42"/>
      <c r="AL108" s="42"/>
      <c r="AM108" s="42"/>
      <c r="AN108" s="42"/>
      <c r="AO108" s="42"/>
      <c r="AP108" s="42"/>
      <c r="AQ108" s="42"/>
      <c r="AR108" s="42"/>
      <c r="AS108" s="42"/>
      <c r="AT108" s="42"/>
      <c r="AU108" s="42"/>
      <c r="AV108" s="42"/>
      <c r="AW108" s="42"/>
      <c r="AX108" s="42"/>
      <c r="AY108" s="42"/>
    </row>
    <row r="109">
      <c r="A109" s="39" t="s">
        <v>1917</v>
      </c>
      <c r="B109" s="39" t="s">
        <v>1918</v>
      </c>
      <c r="C109" s="39"/>
      <c r="D109" s="39" t="s">
        <v>207</v>
      </c>
      <c r="E109" s="40" t="s">
        <v>1919</v>
      </c>
      <c r="F109" s="41">
        <v>43658.0</v>
      </c>
      <c r="G109" s="39" t="s">
        <v>1923</v>
      </c>
      <c r="H109" s="39">
        <v>169.0</v>
      </c>
      <c r="I109" s="42"/>
      <c r="J109" s="39">
        <v>169.0</v>
      </c>
      <c r="K109" s="42"/>
      <c r="L109" s="42"/>
      <c r="M109" s="42"/>
      <c r="N109" s="42"/>
      <c r="O109" s="39">
        <v>1.0</v>
      </c>
      <c r="P109" s="42"/>
      <c r="Q109" s="42"/>
      <c r="R109" s="42"/>
      <c r="S109" s="42"/>
      <c r="T109" s="42"/>
      <c r="U109" s="42"/>
      <c r="V109" s="39">
        <v>1.0</v>
      </c>
      <c r="W109" s="44" t="s">
        <v>1925</v>
      </c>
      <c r="X109" s="42"/>
      <c r="Y109" s="42"/>
      <c r="Z109" s="42"/>
      <c r="AA109" s="42"/>
      <c r="AB109" s="42"/>
      <c r="AC109" s="42"/>
      <c r="AD109" s="42"/>
      <c r="AE109" s="42"/>
      <c r="AF109" s="42"/>
      <c r="AG109" s="42"/>
      <c r="AH109" s="42"/>
      <c r="AI109" s="42"/>
      <c r="AJ109" s="42"/>
      <c r="AK109" s="42"/>
      <c r="AL109" s="42"/>
      <c r="AM109" s="42"/>
      <c r="AN109" s="42"/>
      <c r="AO109" s="42"/>
      <c r="AP109" s="42"/>
      <c r="AQ109" s="42"/>
      <c r="AR109" s="42"/>
      <c r="AS109" s="42"/>
      <c r="AT109" s="42"/>
      <c r="AU109" s="42"/>
      <c r="AV109" s="42"/>
      <c r="AW109" s="42"/>
      <c r="AX109" s="42"/>
      <c r="AY109" s="42"/>
    </row>
    <row r="110">
      <c r="A110" s="39" t="s">
        <v>1936</v>
      </c>
      <c r="B110" s="39" t="s">
        <v>1937</v>
      </c>
      <c r="C110" s="39"/>
      <c r="D110" s="39" t="s">
        <v>308</v>
      </c>
      <c r="E110" s="40" t="s">
        <v>1938</v>
      </c>
      <c r="F110" s="41">
        <v>43658.0</v>
      </c>
      <c r="G110" s="39" t="s">
        <v>1944</v>
      </c>
      <c r="H110" s="39">
        <v>24.0</v>
      </c>
      <c r="I110" s="42"/>
      <c r="J110" s="39">
        <v>50.0</v>
      </c>
      <c r="K110" s="42"/>
      <c r="L110" s="42"/>
      <c r="M110" s="39" t="s">
        <v>36</v>
      </c>
      <c r="N110" s="42"/>
      <c r="O110" s="39">
        <v>1.0</v>
      </c>
      <c r="P110" s="39" t="s">
        <v>43</v>
      </c>
      <c r="Q110" s="39">
        <v>0.0</v>
      </c>
      <c r="R110" s="39">
        <v>0.0</v>
      </c>
      <c r="S110" s="39">
        <v>0.0</v>
      </c>
      <c r="T110" s="39">
        <v>0.0</v>
      </c>
      <c r="U110" s="39">
        <v>1.0</v>
      </c>
      <c r="V110" s="39">
        <v>1.0</v>
      </c>
      <c r="W110" s="44" t="s">
        <v>1947</v>
      </c>
      <c r="X110" s="43" t="s">
        <v>1956</v>
      </c>
      <c r="Y110" s="42"/>
      <c r="Z110" s="39" t="s">
        <v>642</v>
      </c>
      <c r="AA110" s="42"/>
      <c r="AB110" s="42"/>
      <c r="AC110" s="42"/>
      <c r="AD110" s="42"/>
      <c r="AE110" s="42"/>
      <c r="AF110" s="42"/>
      <c r="AG110" s="42"/>
      <c r="AH110" s="42"/>
      <c r="AI110" s="42"/>
      <c r="AJ110" s="42"/>
      <c r="AK110" s="42"/>
      <c r="AL110" s="42"/>
      <c r="AM110" s="42"/>
      <c r="AN110" s="42"/>
      <c r="AO110" s="42"/>
      <c r="AP110" s="42"/>
      <c r="AQ110" s="42"/>
      <c r="AR110" s="42"/>
      <c r="AS110" s="42"/>
      <c r="AT110" s="42"/>
      <c r="AU110" s="42"/>
      <c r="AV110" s="42"/>
      <c r="AW110" s="42"/>
      <c r="AX110" s="42"/>
      <c r="AY110" s="42"/>
    </row>
    <row r="111">
      <c r="A111" s="39" t="s">
        <v>1961</v>
      </c>
      <c r="B111" s="24" t="s">
        <v>1962</v>
      </c>
      <c r="C111" s="39"/>
      <c r="D111" s="39" t="s">
        <v>40</v>
      </c>
      <c r="E111" s="40" t="s">
        <v>1964</v>
      </c>
      <c r="F111" s="41">
        <v>43658.0</v>
      </c>
      <c r="G111" s="39" t="s">
        <v>1969</v>
      </c>
      <c r="H111" s="39">
        <v>66.0</v>
      </c>
      <c r="I111" s="42"/>
      <c r="J111" s="39">
        <v>66.0</v>
      </c>
      <c r="K111" s="42"/>
      <c r="L111" s="42"/>
      <c r="M111" s="39" t="s">
        <v>36</v>
      </c>
      <c r="N111" s="42"/>
      <c r="O111" s="39">
        <v>1.0</v>
      </c>
      <c r="P111" s="39" t="s">
        <v>43</v>
      </c>
      <c r="Q111" s="42"/>
      <c r="R111" s="42"/>
      <c r="S111" s="42"/>
      <c r="T111" s="42"/>
      <c r="U111" s="42"/>
      <c r="V111" s="39">
        <v>1.0</v>
      </c>
      <c r="W111" s="44" t="s">
        <v>1971</v>
      </c>
      <c r="X111" s="42"/>
      <c r="Y111" s="42"/>
      <c r="Z111" s="42"/>
      <c r="AA111" s="42"/>
      <c r="AB111" s="42"/>
      <c r="AC111" s="42"/>
      <c r="AD111" s="42"/>
      <c r="AE111" s="42"/>
      <c r="AF111" s="42"/>
      <c r="AG111" s="42"/>
      <c r="AH111" s="42"/>
      <c r="AI111" s="42"/>
      <c r="AJ111" s="42"/>
      <c r="AK111" s="42"/>
      <c r="AL111" s="42"/>
      <c r="AM111" s="42"/>
      <c r="AN111" s="42"/>
      <c r="AO111" s="42"/>
      <c r="AP111" s="42"/>
      <c r="AQ111" s="42"/>
      <c r="AR111" s="42"/>
      <c r="AS111" s="42"/>
      <c r="AT111" s="42"/>
      <c r="AU111" s="42"/>
      <c r="AV111" s="42"/>
      <c r="AW111" s="42"/>
      <c r="AX111" s="42"/>
      <c r="AY111" s="42"/>
    </row>
    <row r="112">
      <c r="A112" s="39" t="s">
        <v>1980</v>
      </c>
      <c r="B112" s="42"/>
      <c r="C112" s="39"/>
      <c r="D112" s="39" t="s">
        <v>52</v>
      </c>
      <c r="E112" s="40" t="s">
        <v>1981</v>
      </c>
      <c r="F112" s="41">
        <v>43658.0</v>
      </c>
      <c r="G112" s="39" t="s">
        <v>441</v>
      </c>
      <c r="H112" s="39">
        <v>10.0</v>
      </c>
      <c r="I112" s="42"/>
      <c r="J112" s="39">
        <v>10.0</v>
      </c>
      <c r="K112" s="42"/>
      <c r="L112" s="42"/>
      <c r="M112" s="39" t="s">
        <v>1989</v>
      </c>
      <c r="N112" s="42"/>
      <c r="O112" s="39">
        <v>1.0</v>
      </c>
      <c r="P112" s="42"/>
      <c r="Q112" s="42"/>
      <c r="R112" s="42"/>
      <c r="S112" s="42"/>
      <c r="T112" s="42"/>
      <c r="U112" s="42"/>
      <c r="V112" s="39">
        <v>1.0</v>
      </c>
      <c r="W112" s="44" t="s">
        <v>1990</v>
      </c>
      <c r="X112" s="42"/>
      <c r="Y112" s="42"/>
      <c r="Z112" s="42"/>
      <c r="AA112" s="42"/>
      <c r="AB112" s="42"/>
      <c r="AC112" s="42"/>
      <c r="AD112" s="42"/>
      <c r="AE112" s="42"/>
      <c r="AF112" s="42"/>
      <c r="AG112" s="42"/>
      <c r="AH112" s="42"/>
      <c r="AI112" s="42"/>
      <c r="AJ112" s="42"/>
      <c r="AK112" s="42"/>
      <c r="AL112" s="42"/>
      <c r="AM112" s="42"/>
      <c r="AN112" s="42"/>
      <c r="AO112" s="42"/>
      <c r="AP112" s="42"/>
      <c r="AQ112" s="42"/>
      <c r="AR112" s="42"/>
      <c r="AS112" s="42"/>
      <c r="AT112" s="42"/>
      <c r="AU112" s="42"/>
      <c r="AV112" s="42"/>
      <c r="AW112" s="42"/>
      <c r="AX112" s="42"/>
      <c r="AY112" s="42"/>
    </row>
    <row r="113">
      <c r="A113" s="39" t="s">
        <v>1997</v>
      </c>
      <c r="B113" s="39" t="s">
        <v>1998</v>
      </c>
      <c r="C113" s="39"/>
      <c r="D113" s="39" t="s">
        <v>110</v>
      </c>
      <c r="E113" s="40" t="s">
        <v>2000</v>
      </c>
      <c r="F113" s="41">
        <v>43658.0</v>
      </c>
      <c r="G113" s="39" t="s">
        <v>2003</v>
      </c>
      <c r="H113" s="39">
        <v>151.0</v>
      </c>
      <c r="I113" s="42"/>
      <c r="J113" s="39">
        <v>151.0</v>
      </c>
      <c r="K113" s="42"/>
      <c r="L113" s="42"/>
      <c r="M113" s="44" t="s">
        <v>2004</v>
      </c>
      <c r="N113" s="42"/>
      <c r="O113" s="39">
        <v>1.0</v>
      </c>
      <c r="P113" s="39" t="s">
        <v>43</v>
      </c>
      <c r="Q113" s="42"/>
      <c r="R113" s="42"/>
      <c r="S113" s="42"/>
      <c r="T113" s="42"/>
      <c r="U113" s="42"/>
      <c r="V113" s="39">
        <v>1.0</v>
      </c>
      <c r="W113" s="44" t="s">
        <v>2015</v>
      </c>
      <c r="X113" s="42"/>
      <c r="Y113" s="42"/>
      <c r="Z113" s="42"/>
      <c r="AA113" s="42"/>
      <c r="AB113" s="42"/>
      <c r="AC113" s="42"/>
      <c r="AD113" s="42"/>
      <c r="AE113" s="42"/>
      <c r="AF113" s="42"/>
      <c r="AG113" s="42"/>
      <c r="AH113" s="42"/>
      <c r="AI113" s="42"/>
      <c r="AJ113" s="42"/>
      <c r="AK113" s="42"/>
      <c r="AL113" s="42"/>
      <c r="AM113" s="42"/>
      <c r="AN113" s="42"/>
      <c r="AO113" s="42"/>
      <c r="AP113" s="42"/>
      <c r="AQ113" s="42"/>
      <c r="AR113" s="42"/>
      <c r="AS113" s="42"/>
      <c r="AT113" s="42"/>
      <c r="AU113" s="42"/>
      <c r="AV113" s="42"/>
      <c r="AW113" s="42"/>
      <c r="AX113" s="42"/>
      <c r="AY113" s="42"/>
    </row>
    <row r="114">
      <c r="A114" s="39" t="s">
        <v>2023</v>
      </c>
      <c r="B114" s="39" t="s">
        <v>2024</v>
      </c>
      <c r="C114" s="39"/>
      <c r="D114" s="39" t="s">
        <v>52</v>
      </c>
      <c r="E114" s="40" t="s">
        <v>2025</v>
      </c>
      <c r="F114" s="41">
        <v>43658.0</v>
      </c>
      <c r="G114" s="39" t="s">
        <v>372</v>
      </c>
      <c r="H114" s="39">
        <v>100.0</v>
      </c>
      <c r="I114" s="42"/>
      <c r="J114" s="39">
        <v>100.0</v>
      </c>
      <c r="K114" s="42"/>
      <c r="L114" s="42"/>
      <c r="M114" s="39" t="s">
        <v>2028</v>
      </c>
      <c r="N114" s="42"/>
      <c r="O114" s="39">
        <v>1.0</v>
      </c>
      <c r="P114" s="42"/>
      <c r="Q114" s="42"/>
      <c r="R114" s="42"/>
      <c r="S114" s="42"/>
      <c r="T114" s="42"/>
      <c r="U114" s="42"/>
      <c r="V114" s="39">
        <v>1.0</v>
      </c>
      <c r="W114" s="44" t="s">
        <v>2030</v>
      </c>
      <c r="X114" s="43" t="s">
        <v>2034</v>
      </c>
      <c r="Y114" s="43" t="s">
        <v>2039</v>
      </c>
      <c r="Z114" s="42"/>
      <c r="AA114" s="42"/>
      <c r="AB114" s="42"/>
      <c r="AC114" s="42"/>
      <c r="AD114" s="42"/>
      <c r="AE114" s="42"/>
      <c r="AF114" s="42"/>
      <c r="AG114" s="42"/>
      <c r="AH114" s="42"/>
      <c r="AI114" s="42"/>
      <c r="AJ114" s="42"/>
      <c r="AK114" s="42"/>
      <c r="AL114" s="42"/>
      <c r="AM114" s="42"/>
      <c r="AN114" s="42"/>
      <c r="AO114" s="42"/>
      <c r="AP114" s="42"/>
      <c r="AQ114" s="42"/>
      <c r="AR114" s="42"/>
      <c r="AS114" s="42"/>
      <c r="AT114" s="42"/>
      <c r="AU114" s="42"/>
      <c r="AV114" s="42"/>
      <c r="AW114" s="42"/>
      <c r="AX114" s="42"/>
      <c r="AY114" s="42"/>
    </row>
    <row r="115">
      <c r="A115" s="39" t="s">
        <v>685</v>
      </c>
      <c r="B115" s="39" t="s">
        <v>2048</v>
      </c>
      <c r="C115" s="39"/>
      <c r="D115" s="39" t="s">
        <v>99</v>
      </c>
      <c r="E115" s="40" t="s">
        <v>2049</v>
      </c>
      <c r="F115" s="41">
        <v>43658.0</v>
      </c>
      <c r="G115" s="39" t="s">
        <v>566</v>
      </c>
      <c r="H115" s="39">
        <v>200.0</v>
      </c>
      <c r="I115" s="42"/>
      <c r="J115" s="39">
        <v>200.0</v>
      </c>
      <c r="K115" s="42"/>
      <c r="L115" s="42"/>
      <c r="M115" s="39" t="s">
        <v>2057</v>
      </c>
      <c r="N115" s="42"/>
      <c r="O115" s="39">
        <v>1.0</v>
      </c>
      <c r="P115" s="42"/>
      <c r="Q115" s="42"/>
      <c r="R115" s="42"/>
      <c r="S115" s="42"/>
      <c r="T115" s="42"/>
      <c r="U115" s="42"/>
      <c r="V115" s="39">
        <v>1.0</v>
      </c>
      <c r="W115" s="44" t="s">
        <v>2058</v>
      </c>
      <c r="X115" s="43" t="s">
        <v>2064</v>
      </c>
      <c r="Y115" s="42"/>
      <c r="Z115" s="42"/>
      <c r="AA115" s="42"/>
      <c r="AB115" s="42"/>
      <c r="AC115" s="42"/>
      <c r="AD115" s="42"/>
      <c r="AE115" s="42"/>
      <c r="AF115" s="42"/>
      <c r="AG115" s="42"/>
      <c r="AH115" s="42"/>
      <c r="AI115" s="42"/>
      <c r="AJ115" s="42"/>
      <c r="AK115" s="42"/>
      <c r="AL115" s="42"/>
      <c r="AM115" s="42"/>
      <c r="AN115" s="42"/>
      <c r="AO115" s="42"/>
      <c r="AP115" s="42"/>
      <c r="AQ115" s="42"/>
      <c r="AR115" s="42"/>
      <c r="AS115" s="42"/>
      <c r="AT115" s="42"/>
      <c r="AU115" s="42"/>
      <c r="AV115" s="42"/>
      <c r="AW115" s="42"/>
      <c r="AX115" s="42"/>
      <c r="AY115" s="42"/>
    </row>
    <row r="116">
      <c r="A116" s="39" t="s">
        <v>2079</v>
      </c>
      <c r="B116" s="39" t="s">
        <v>2080</v>
      </c>
      <c r="C116" s="39"/>
      <c r="D116" s="39" t="s">
        <v>207</v>
      </c>
      <c r="E116" s="40" t="s">
        <v>2081</v>
      </c>
      <c r="F116" s="41">
        <v>43658.0</v>
      </c>
      <c r="G116" s="39" t="s">
        <v>2090</v>
      </c>
      <c r="H116" s="39">
        <v>9.0</v>
      </c>
      <c r="I116" s="42"/>
      <c r="J116" s="39">
        <v>9.0</v>
      </c>
      <c r="K116" s="42"/>
      <c r="L116" s="42"/>
      <c r="M116" s="42"/>
      <c r="N116" s="42"/>
      <c r="O116" s="39">
        <v>1.0</v>
      </c>
      <c r="P116" s="42"/>
      <c r="Q116" s="42"/>
      <c r="R116" s="42"/>
      <c r="S116" s="42"/>
      <c r="T116" s="42"/>
      <c r="U116" s="42"/>
      <c r="V116" s="39">
        <v>1.0</v>
      </c>
      <c r="W116" s="44" t="s">
        <v>2092</v>
      </c>
      <c r="X116" s="42"/>
      <c r="Y116" s="42"/>
      <c r="Z116" s="42"/>
      <c r="AA116" s="42"/>
      <c r="AB116" s="42"/>
      <c r="AC116" s="42"/>
      <c r="AD116" s="42"/>
      <c r="AE116" s="42"/>
      <c r="AF116" s="42"/>
      <c r="AG116" s="42"/>
      <c r="AH116" s="42"/>
      <c r="AI116" s="42"/>
      <c r="AJ116" s="42"/>
      <c r="AK116" s="42"/>
      <c r="AL116" s="42"/>
      <c r="AM116" s="42"/>
      <c r="AN116" s="42"/>
      <c r="AO116" s="42"/>
      <c r="AP116" s="42"/>
      <c r="AQ116" s="42"/>
      <c r="AR116" s="42"/>
      <c r="AS116" s="42"/>
      <c r="AT116" s="42"/>
      <c r="AU116" s="42"/>
      <c r="AV116" s="42"/>
      <c r="AW116" s="42"/>
      <c r="AX116" s="42"/>
      <c r="AY116" s="42"/>
    </row>
    <row r="117">
      <c r="A117" s="39" t="s">
        <v>2099</v>
      </c>
      <c r="B117" s="39" t="s">
        <v>2100</v>
      </c>
      <c r="C117" s="39"/>
      <c r="D117" s="39" t="s">
        <v>2101</v>
      </c>
      <c r="E117" s="40" t="s">
        <v>2102</v>
      </c>
      <c r="F117" s="41">
        <v>43658.0</v>
      </c>
      <c r="G117" s="39" t="s">
        <v>2113</v>
      </c>
      <c r="H117" s="39">
        <v>6.0</v>
      </c>
      <c r="I117" s="42"/>
      <c r="J117" s="39">
        <v>6.0</v>
      </c>
      <c r="K117" s="42"/>
      <c r="L117" s="42"/>
      <c r="M117" s="39" t="s">
        <v>2115</v>
      </c>
      <c r="N117" s="42"/>
      <c r="O117" s="39">
        <v>1.0</v>
      </c>
      <c r="P117" s="39" t="s">
        <v>43</v>
      </c>
      <c r="Q117" s="42"/>
      <c r="R117" s="42"/>
      <c r="S117" s="42"/>
      <c r="T117" s="42"/>
      <c r="U117" s="42"/>
      <c r="V117" s="39">
        <v>1.0</v>
      </c>
      <c r="W117" s="44" t="s">
        <v>2116</v>
      </c>
      <c r="X117" s="42"/>
      <c r="Y117" s="42"/>
      <c r="Z117" s="42"/>
      <c r="AA117" s="42"/>
      <c r="AB117" s="42"/>
      <c r="AC117" s="42"/>
      <c r="AD117" s="42"/>
      <c r="AE117" s="42"/>
      <c r="AF117" s="42"/>
      <c r="AG117" s="42"/>
      <c r="AH117" s="42"/>
      <c r="AI117" s="42"/>
      <c r="AJ117" s="42"/>
      <c r="AK117" s="42"/>
      <c r="AL117" s="42"/>
      <c r="AM117" s="42"/>
      <c r="AN117" s="42"/>
      <c r="AO117" s="42"/>
      <c r="AP117" s="42"/>
      <c r="AQ117" s="42"/>
      <c r="AR117" s="42"/>
      <c r="AS117" s="42"/>
      <c r="AT117" s="42"/>
      <c r="AU117" s="42"/>
      <c r="AV117" s="42"/>
      <c r="AW117" s="42"/>
      <c r="AX117" s="42"/>
      <c r="AY117" s="42"/>
    </row>
    <row r="118">
      <c r="A118" s="24" t="s">
        <v>2122</v>
      </c>
      <c r="B118" s="24" t="s">
        <v>694</v>
      </c>
      <c r="C118" s="24"/>
      <c r="D118" s="24" t="s">
        <v>120</v>
      </c>
      <c r="E118" s="45" t="str">
        <f>HYPERLINK("https://www.ajc.com/news/local/metro-atlanta-vigils-protest-treatment-immigrants-the-border/r5muplXUlZMPR8PCl1GDZL/","Chamblee, GA")</f>
        <v>Chamblee, GA</v>
      </c>
      <c r="F118" s="104">
        <v>43658.0</v>
      </c>
      <c r="G118" s="24"/>
      <c r="H118" s="24"/>
      <c r="I118" s="24"/>
      <c r="J118" s="24"/>
      <c r="M118" s="24" t="s">
        <v>1417</v>
      </c>
      <c r="N118" s="105" t="s">
        <v>2133</v>
      </c>
      <c r="O118" s="24">
        <v>1.0</v>
      </c>
      <c r="P118" s="24" t="s">
        <v>43</v>
      </c>
      <c r="Q118" s="24"/>
      <c r="R118" s="24"/>
      <c r="S118" s="24"/>
      <c r="T118" s="24"/>
      <c r="U118" s="24">
        <v>1.0</v>
      </c>
      <c r="V118" s="24">
        <v>1.0</v>
      </c>
      <c r="W118" s="48" t="s">
        <v>2136</v>
      </c>
    </row>
    <row r="119">
      <c r="A119" s="39" t="s">
        <v>2149</v>
      </c>
      <c r="B119" s="39" t="s">
        <v>2150</v>
      </c>
      <c r="C119" s="39"/>
      <c r="D119" s="39" t="s">
        <v>60</v>
      </c>
      <c r="E119" s="40" t="s">
        <v>2152</v>
      </c>
      <c r="F119" s="41">
        <v>43658.0</v>
      </c>
      <c r="G119" s="39" t="s">
        <v>2156</v>
      </c>
      <c r="H119" s="39">
        <v>100.0</v>
      </c>
      <c r="I119" s="42"/>
      <c r="J119" s="39">
        <v>150.0</v>
      </c>
      <c r="K119" s="42"/>
      <c r="L119" s="42"/>
      <c r="M119" s="39" t="s">
        <v>2157</v>
      </c>
      <c r="N119" s="42"/>
      <c r="O119" s="39">
        <v>1.0</v>
      </c>
      <c r="P119" s="39" t="s">
        <v>43</v>
      </c>
      <c r="Q119" s="39">
        <v>0.0</v>
      </c>
      <c r="R119" s="39">
        <v>0.0</v>
      </c>
      <c r="S119" s="39">
        <v>0.0</v>
      </c>
      <c r="T119" s="39">
        <v>0.0</v>
      </c>
      <c r="U119" s="39">
        <v>1.0</v>
      </c>
      <c r="V119" s="39">
        <v>1.0</v>
      </c>
      <c r="W119" s="44" t="s">
        <v>2158</v>
      </c>
      <c r="X119" s="43" t="s">
        <v>2168</v>
      </c>
      <c r="Y119" s="42"/>
      <c r="Z119" s="42"/>
      <c r="AA119" s="42"/>
      <c r="AB119" s="42"/>
      <c r="AC119" s="42"/>
      <c r="AD119" s="42"/>
      <c r="AE119" s="42"/>
      <c r="AF119" s="42"/>
      <c r="AG119" s="42"/>
      <c r="AH119" s="42"/>
      <c r="AI119" s="42"/>
      <c r="AJ119" s="42"/>
      <c r="AK119" s="42"/>
      <c r="AL119" s="42"/>
      <c r="AM119" s="42"/>
      <c r="AN119" s="42"/>
      <c r="AO119" s="42"/>
      <c r="AP119" s="42"/>
      <c r="AQ119" s="42"/>
      <c r="AR119" s="42"/>
      <c r="AS119" s="42"/>
      <c r="AT119" s="42"/>
      <c r="AU119" s="42"/>
      <c r="AV119" s="42"/>
      <c r="AW119" s="42"/>
      <c r="AX119" s="42"/>
      <c r="AY119" s="42"/>
    </row>
    <row r="120">
      <c r="A120" s="39" t="s">
        <v>2175</v>
      </c>
      <c r="B120" s="44" t="s">
        <v>2176</v>
      </c>
      <c r="C120" s="39"/>
      <c r="D120" s="39" t="s">
        <v>1025</v>
      </c>
      <c r="E120" s="40" t="s">
        <v>2185</v>
      </c>
      <c r="F120" s="41">
        <v>43658.0</v>
      </c>
      <c r="G120" s="39" t="s">
        <v>2191</v>
      </c>
      <c r="H120" s="39">
        <v>29.0</v>
      </c>
      <c r="I120" s="42"/>
      <c r="J120" s="39">
        <v>29.0</v>
      </c>
      <c r="K120" s="42"/>
      <c r="L120" s="42"/>
      <c r="M120" s="39" t="s">
        <v>36</v>
      </c>
      <c r="N120" s="42"/>
      <c r="O120" s="39">
        <v>1.0</v>
      </c>
      <c r="P120" s="39" t="s">
        <v>43</v>
      </c>
      <c r="Q120" s="42"/>
      <c r="R120" s="42"/>
      <c r="S120" s="42"/>
      <c r="T120" s="42"/>
      <c r="U120" s="42"/>
      <c r="V120" s="39">
        <v>1.0</v>
      </c>
      <c r="W120" s="43" t="s">
        <v>2192</v>
      </c>
      <c r="X120" s="42"/>
      <c r="Y120" s="42"/>
      <c r="Z120" s="42"/>
      <c r="AA120" s="39">
        <v>25.0</v>
      </c>
      <c r="AB120" s="39">
        <v>54.0</v>
      </c>
      <c r="AC120" s="42"/>
      <c r="AD120" s="42"/>
      <c r="AE120" s="42"/>
      <c r="AF120" s="42"/>
      <c r="AG120" s="42"/>
      <c r="AH120" s="42"/>
      <c r="AI120" s="42"/>
      <c r="AJ120" s="42"/>
      <c r="AK120" s="42"/>
      <c r="AL120" s="42"/>
      <c r="AM120" s="42"/>
      <c r="AN120" s="42"/>
      <c r="AO120" s="42"/>
      <c r="AP120" s="42"/>
      <c r="AQ120" s="42"/>
      <c r="AR120" s="42"/>
      <c r="AS120" s="42"/>
      <c r="AT120" s="42"/>
      <c r="AU120" s="42"/>
      <c r="AV120" s="42"/>
      <c r="AW120" s="42"/>
      <c r="AX120" s="42"/>
      <c r="AY120" s="42"/>
    </row>
    <row r="121">
      <c r="A121" s="39" t="s">
        <v>287</v>
      </c>
      <c r="B121" s="39" t="s">
        <v>2201</v>
      </c>
      <c r="C121" s="39"/>
      <c r="D121" s="39" t="s">
        <v>229</v>
      </c>
      <c r="E121" s="40" t="s">
        <v>2203</v>
      </c>
      <c r="F121" s="41">
        <v>43658.0</v>
      </c>
      <c r="G121" s="39" t="s">
        <v>2211</v>
      </c>
      <c r="H121" s="39">
        <v>200.0</v>
      </c>
      <c r="I121" s="42"/>
      <c r="J121" s="39">
        <v>300.0</v>
      </c>
      <c r="K121" s="42"/>
      <c r="L121" s="42"/>
      <c r="M121" s="39" t="s">
        <v>36</v>
      </c>
      <c r="N121" s="42"/>
      <c r="O121" s="39">
        <v>1.0</v>
      </c>
      <c r="P121" s="39" t="s">
        <v>43</v>
      </c>
      <c r="Q121" s="39">
        <v>0.0</v>
      </c>
      <c r="R121" s="39">
        <v>0.0</v>
      </c>
      <c r="S121" s="39">
        <v>0.0</v>
      </c>
      <c r="T121" s="39">
        <v>0.0</v>
      </c>
      <c r="U121" s="39">
        <v>1.0</v>
      </c>
      <c r="V121" s="39">
        <v>1.0</v>
      </c>
      <c r="W121" s="43" t="s">
        <v>2214</v>
      </c>
      <c r="X121" s="43" t="s">
        <v>2219</v>
      </c>
      <c r="Y121" s="43" t="s">
        <v>2225</v>
      </c>
      <c r="Z121" s="42"/>
      <c r="AA121" s="42"/>
      <c r="AB121" s="42"/>
      <c r="AC121" s="42"/>
      <c r="AD121" s="42"/>
      <c r="AE121" s="42"/>
      <c r="AF121" s="42"/>
      <c r="AG121" s="42"/>
      <c r="AH121" s="42"/>
      <c r="AI121" s="42"/>
      <c r="AJ121" s="42"/>
      <c r="AK121" s="42"/>
      <c r="AL121" s="42"/>
      <c r="AM121" s="42"/>
      <c r="AN121" s="42"/>
      <c r="AO121" s="42"/>
      <c r="AP121" s="42"/>
      <c r="AQ121" s="42"/>
      <c r="AR121" s="42"/>
      <c r="AS121" s="42"/>
      <c r="AT121" s="42"/>
      <c r="AU121" s="42"/>
      <c r="AV121" s="42"/>
      <c r="AW121" s="42"/>
      <c r="AX121" s="42"/>
      <c r="AY121" s="42"/>
    </row>
    <row r="122">
      <c r="A122" s="39" t="s">
        <v>287</v>
      </c>
      <c r="B122" s="24" t="s">
        <v>2234</v>
      </c>
      <c r="C122" s="39"/>
      <c r="D122" s="39" t="s">
        <v>1025</v>
      </c>
      <c r="E122" s="40" t="s">
        <v>2236</v>
      </c>
      <c r="F122" s="41">
        <v>43658.0</v>
      </c>
      <c r="G122" s="39" t="s">
        <v>2239</v>
      </c>
      <c r="H122" s="39">
        <v>60.0</v>
      </c>
      <c r="I122" s="42"/>
      <c r="J122" s="39">
        <v>60.0</v>
      </c>
      <c r="K122" s="42"/>
      <c r="L122" s="42"/>
      <c r="M122" s="24" t="s">
        <v>2240</v>
      </c>
      <c r="N122" s="42"/>
      <c r="O122" s="39">
        <v>1.0</v>
      </c>
      <c r="P122" s="39" t="s">
        <v>43</v>
      </c>
      <c r="Q122" s="42"/>
      <c r="R122" s="42"/>
      <c r="S122" s="42"/>
      <c r="T122" s="42"/>
      <c r="U122" s="42"/>
      <c r="V122" s="39">
        <v>1.0</v>
      </c>
      <c r="W122" s="43" t="s">
        <v>2243</v>
      </c>
      <c r="X122" s="42"/>
      <c r="Y122" s="42"/>
      <c r="Z122" s="42"/>
      <c r="AA122" s="39">
        <v>48.0</v>
      </c>
      <c r="AB122" s="39">
        <v>151.0</v>
      </c>
      <c r="AC122" s="42"/>
      <c r="AD122" s="42"/>
      <c r="AE122" s="42"/>
      <c r="AF122" s="42"/>
      <c r="AG122" s="42"/>
      <c r="AH122" s="42"/>
      <c r="AI122" s="42"/>
      <c r="AJ122" s="42"/>
      <c r="AK122" s="42"/>
      <c r="AL122" s="42"/>
      <c r="AM122" s="42"/>
      <c r="AN122" s="42"/>
      <c r="AO122" s="42"/>
      <c r="AP122" s="42"/>
      <c r="AQ122" s="42"/>
      <c r="AR122" s="42"/>
      <c r="AS122" s="42"/>
      <c r="AT122" s="42"/>
      <c r="AU122" s="42"/>
      <c r="AV122" s="42"/>
      <c r="AW122" s="42"/>
      <c r="AX122" s="42"/>
      <c r="AY122" s="42"/>
    </row>
    <row r="123">
      <c r="A123" s="39" t="s">
        <v>2249</v>
      </c>
      <c r="B123" s="39" t="s">
        <v>2250</v>
      </c>
      <c r="C123" s="39"/>
      <c r="D123" s="39" t="s">
        <v>110</v>
      </c>
      <c r="E123" s="40" t="s">
        <v>2252</v>
      </c>
      <c r="F123" s="41">
        <v>43658.0</v>
      </c>
      <c r="G123" s="39" t="s">
        <v>2257</v>
      </c>
      <c r="H123" s="39">
        <v>22.0</v>
      </c>
      <c r="I123" s="42"/>
      <c r="J123" s="39">
        <v>22.0</v>
      </c>
      <c r="K123" s="42"/>
      <c r="L123" s="42"/>
      <c r="M123" s="39" t="s">
        <v>36</v>
      </c>
      <c r="N123" s="42"/>
      <c r="O123" s="39">
        <v>1.0</v>
      </c>
      <c r="P123" s="39" t="s">
        <v>43</v>
      </c>
      <c r="Q123" s="42"/>
      <c r="R123" s="42"/>
      <c r="S123" s="42"/>
      <c r="T123" s="42"/>
      <c r="U123" s="42"/>
      <c r="V123" s="39">
        <v>1.0</v>
      </c>
      <c r="W123" s="44" t="s">
        <v>2260</v>
      </c>
      <c r="X123" s="42"/>
      <c r="Y123" s="42"/>
      <c r="Z123" s="42"/>
      <c r="AA123" s="42"/>
      <c r="AB123" s="42"/>
      <c r="AC123" s="42"/>
      <c r="AD123" s="42"/>
      <c r="AE123" s="42"/>
      <c r="AF123" s="42"/>
      <c r="AG123" s="42"/>
      <c r="AH123" s="42"/>
      <c r="AI123" s="42"/>
      <c r="AJ123" s="42"/>
      <c r="AK123" s="42"/>
      <c r="AL123" s="42"/>
      <c r="AM123" s="42"/>
      <c r="AN123" s="42"/>
      <c r="AO123" s="42"/>
      <c r="AP123" s="42"/>
      <c r="AQ123" s="42"/>
      <c r="AR123" s="42"/>
      <c r="AS123" s="42"/>
      <c r="AT123" s="42"/>
      <c r="AU123" s="42"/>
      <c r="AV123" s="42"/>
      <c r="AW123" s="42"/>
      <c r="AX123" s="42"/>
      <c r="AY123" s="42"/>
    </row>
    <row r="124">
      <c r="A124" s="39" t="s">
        <v>1389</v>
      </c>
      <c r="B124" s="39" t="s">
        <v>2263</v>
      </c>
      <c r="C124" s="39"/>
      <c r="D124" s="39" t="s">
        <v>46</v>
      </c>
      <c r="E124" s="40" t="s">
        <v>2265</v>
      </c>
      <c r="F124" s="41">
        <v>43658.0</v>
      </c>
      <c r="G124" s="39" t="s">
        <v>2270</v>
      </c>
      <c r="H124" s="39">
        <v>300.0</v>
      </c>
      <c r="I124" s="42"/>
      <c r="J124" s="39">
        <v>525.0</v>
      </c>
      <c r="K124" s="42"/>
      <c r="L124" s="42"/>
      <c r="M124" s="39" t="s">
        <v>2272</v>
      </c>
      <c r="N124" s="42"/>
      <c r="O124" s="39">
        <v>1.0</v>
      </c>
      <c r="P124" s="39" t="s">
        <v>43</v>
      </c>
      <c r="Q124" s="42"/>
      <c r="R124" s="42"/>
      <c r="S124" s="42"/>
      <c r="T124" s="42"/>
      <c r="U124" s="42"/>
      <c r="V124" s="39">
        <v>1.0</v>
      </c>
      <c r="W124" s="43" t="s">
        <v>2273</v>
      </c>
      <c r="X124" s="43" t="s">
        <v>2274</v>
      </c>
      <c r="Y124" s="42"/>
      <c r="Z124" s="42"/>
      <c r="AA124" s="42"/>
      <c r="AB124" s="42"/>
      <c r="AC124" s="42"/>
      <c r="AD124" s="42"/>
      <c r="AE124" s="42"/>
      <c r="AF124" s="42"/>
      <c r="AG124" s="42"/>
      <c r="AH124" s="42"/>
      <c r="AI124" s="42"/>
      <c r="AJ124" s="42"/>
      <c r="AK124" s="42"/>
      <c r="AL124" s="42"/>
      <c r="AM124" s="42"/>
      <c r="AN124" s="42"/>
      <c r="AO124" s="42"/>
      <c r="AP124" s="42"/>
      <c r="AQ124" s="42"/>
      <c r="AR124" s="42"/>
      <c r="AS124" s="42"/>
      <c r="AT124" s="42"/>
      <c r="AU124" s="42"/>
      <c r="AV124" s="42"/>
      <c r="AW124" s="42"/>
      <c r="AX124" s="42"/>
      <c r="AY124" s="42"/>
    </row>
    <row r="125">
      <c r="A125" s="39" t="s">
        <v>2280</v>
      </c>
      <c r="B125" s="39" t="s">
        <v>1316</v>
      </c>
      <c r="C125" s="39"/>
      <c r="D125" s="39" t="s">
        <v>184</v>
      </c>
      <c r="E125" s="40" t="s">
        <v>2281</v>
      </c>
      <c r="F125" s="41">
        <v>43658.0</v>
      </c>
      <c r="G125" s="39" t="s">
        <v>2286</v>
      </c>
      <c r="H125" s="39">
        <v>3.0</v>
      </c>
      <c r="I125" s="42"/>
      <c r="J125" s="39">
        <v>3.0</v>
      </c>
      <c r="K125" s="42"/>
      <c r="L125" s="42"/>
      <c r="M125" s="39" t="s">
        <v>2287</v>
      </c>
      <c r="N125" s="42"/>
      <c r="O125" s="39">
        <v>1.0</v>
      </c>
      <c r="P125" s="42"/>
      <c r="Q125" s="42"/>
      <c r="R125" s="42"/>
      <c r="S125" s="42"/>
      <c r="T125" s="42"/>
      <c r="U125" s="42"/>
      <c r="V125" s="39">
        <v>1.0</v>
      </c>
      <c r="W125" s="44" t="s">
        <v>2288</v>
      </c>
      <c r="X125" s="42"/>
      <c r="Y125" s="42"/>
      <c r="Z125" s="42"/>
      <c r="AA125" s="42"/>
      <c r="AB125" s="42"/>
      <c r="AC125" s="42"/>
      <c r="AD125" s="42"/>
      <c r="AE125" s="42"/>
      <c r="AF125" s="42"/>
      <c r="AG125" s="42"/>
      <c r="AH125" s="42"/>
      <c r="AI125" s="42"/>
      <c r="AJ125" s="42"/>
      <c r="AK125" s="42"/>
      <c r="AL125" s="42"/>
      <c r="AM125" s="42"/>
      <c r="AN125" s="42"/>
      <c r="AO125" s="42"/>
      <c r="AP125" s="42"/>
      <c r="AQ125" s="42"/>
      <c r="AR125" s="42"/>
      <c r="AS125" s="42"/>
      <c r="AT125" s="42"/>
      <c r="AU125" s="42"/>
      <c r="AV125" s="42"/>
      <c r="AW125" s="42"/>
      <c r="AX125" s="42"/>
      <c r="AY125" s="42"/>
    </row>
    <row r="126">
      <c r="A126" s="39" t="s">
        <v>2290</v>
      </c>
      <c r="B126" s="39" t="s">
        <v>2291</v>
      </c>
      <c r="C126" s="39"/>
      <c r="D126" s="39" t="s">
        <v>2101</v>
      </c>
      <c r="E126" s="40" t="s">
        <v>2292</v>
      </c>
      <c r="F126" s="41">
        <v>43658.0</v>
      </c>
      <c r="G126" s="39" t="s">
        <v>2295</v>
      </c>
      <c r="H126" s="39">
        <v>168.0</v>
      </c>
      <c r="I126" s="42"/>
      <c r="J126" s="39">
        <v>168.0</v>
      </c>
      <c r="K126" s="42"/>
      <c r="L126" s="42"/>
      <c r="M126" s="39" t="s">
        <v>2296</v>
      </c>
      <c r="N126" s="42"/>
      <c r="O126" s="39">
        <v>1.0</v>
      </c>
      <c r="P126" s="39" t="s">
        <v>43</v>
      </c>
      <c r="Q126" s="42"/>
      <c r="R126" s="42"/>
      <c r="S126" s="42"/>
      <c r="T126" s="42"/>
      <c r="U126" s="42"/>
      <c r="V126" s="39">
        <v>1.0</v>
      </c>
      <c r="W126" s="44" t="s">
        <v>2297</v>
      </c>
      <c r="X126" s="42"/>
      <c r="Y126" s="42"/>
      <c r="Z126" s="42"/>
      <c r="AA126" s="42"/>
      <c r="AB126" s="42"/>
      <c r="AC126" s="42"/>
      <c r="AD126" s="42"/>
      <c r="AE126" s="42"/>
      <c r="AF126" s="42"/>
      <c r="AG126" s="42"/>
      <c r="AH126" s="42"/>
      <c r="AI126" s="42"/>
      <c r="AJ126" s="42"/>
      <c r="AK126" s="42"/>
      <c r="AL126" s="42"/>
      <c r="AM126" s="42"/>
      <c r="AN126" s="42"/>
      <c r="AO126" s="42"/>
      <c r="AP126" s="42"/>
      <c r="AQ126" s="42"/>
      <c r="AR126" s="42"/>
      <c r="AS126" s="42"/>
      <c r="AT126" s="42"/>
      <c r="AU126" s="42"/>
      <c r="AV126" s="42"/>
      <c r="AW126" s="42"/>
      <c r="AX126" s="42"/>
      <c r="AY126" s="42"/>
    </row>
    <row r="127">
      <c r="A127" s="39" t="s">
        <v>2298</v>
      </c>
      <c r="B127" s="39" t="s">
        <v>2299</v>
      </c>
      <c r="C127" s="39"/>
      <c r="D127" s="39" t="s">
        <v>204</v>
      </c>
      <c r="E127" s="40" t="s">
        <v>2300</v>
      </c>
      <c r="F127" s="41">
        <v>43658.0</v>
      </c>
      <c r="G127" s="39" t="s">
        <v>2301</v>
      </c>
      <c r="H127" s="39">
        <v>59.0</v>
      </c>
      <c r="I127" s="42"/>
      <c r="J127" s="39">
        <v>59.0</v>
      </c>
      <c r="K127" s="42"/>
      <c r="L127" s="42"/>
      <c r="M127" s="42"/>
      <c r="N127" s="42"/>
      <c r="O127" s="39">
        <v>1.0</v>
      </c>
      <c r="P127" s="42"/>
      <c r="Q127" s="42"/>
      <c r="R127" s="42"/>
      <c r="S127" s="42"/>
      <c r="T127" s="42"/>
      <c r="U127" s="42"/>
      <c r="V127" s="39">
        <v>1.0</v>
      </c>
      <c r="W127" s="44" t="s">
        <v>2302</v>
      </c>
      <c r="X127" s="42"/>
      <c r="Y127" s="42"/>
      <c r="Z127" s="42"/>
      <c r="AA127" s="42"/>
      <c r="AB127" s="42"/>
      <c r="AC127" s="42"/>
      <c r="AD127" s="42"/>
      <c r="AE127" s="42"/>
      <c r="AF127" s="42"/>
      <c r="AG127" s="42"/>
      <c r="AH127" s="42"/>
      <c r="AI127" s="42"/>
      <c r="AJ127" s="42"/>
      <c r="AK127" s="42"/>
      <c r="AL127" s="42"/>
      <c r="AM127" s="42"/>
      <c r="AN127" s="42"/>
      <c r="AO127" s="42"/>
      <c r="AP127" s="42"/>
      <c r="AQ127" s="42"/>
      <c r="AR127" s="42"/>
      <c r="AS127" s="42"/>
      <c r="AT127" s="42"/>
      <c r="AU127" s="42"/>
      <c r="AV127" s="42"/>
      <c r="AW127" s="42"/>
      <c r="AX127" s="42"/>
      <c r="AY127" s="42"/>
    </row>
    <row r="128">
      <c r="A128" s="39" t="s">
        <v>2306</v>
      </c>
      <c r="B128" s="39" t="s">
        <v>2307</v>
      </c>
      <c r="C128" s="39"/>
      <c r="D128" s="39" t="s">
        <v>1144</v>
      </c>
      <c r="E128" s="40" t="s">
        <v>2308</v>
      </c>
      <c r="F128" s="41">
        <v>43658.0</v>
      </c>
      <c r="G128" s="39" t="s">
        <v>1214</v>
      </c>
      <c r="H128" s="39">
        <v>75.0</v>
      </c>
      <c r="I128" s="42"/>
      <c r="J128" s="39">
        <v>75.0</v>
      </c>
      <c r="K128" s="42"/>
      <c r="L128" s="42"/>
      <c r="M128" s="42"/>
      <c r="N128" s="42"/>
      <c r="O128" s="39">
        <v>1.0</v>
      </c>
      <c r="P128" s="42"/>
      <c r="Q128" s="42"/>
      <c r="R128" s="42"/>
      <c r="S128" s="42"/>
      <c r="T128" s="42"/>
      <c r="U128" s="42"/>
      <c r="V128" s="39">
        <v>1.0</v>
      </c>
      <c r="W128" s="44" t="s">
        <v>2310</v>
      </c>
      <c r="X128" s="42"/>
      <c r="Y128" s="42"/>
      <c r="Z128" s="42"/>
      <c r="AA128" s="42"/>
      <c r="AB128" s="42"/>
      <c r="AC128" s="42"/>
      <c r="AD128" s="42"/>
      <c r="AE128" s="42"/>
      <c r="AF128" s="42"/>
      <c r="AG128" s="42"/>
      <c r="AH128" s="42"/>
      <c r="AI128" s="42"/>
      <c r="AJ128" s="42"/>
      <c r="AK128" s="42"/>
      <c r="AL128" s="42"/>
      <c r="AM128" s="42"/>
      <c r="AN128" s="42"/>
      <c r="AO128" s="42"/>
      <c r="AP128" s="42"/>
      <c r="AQ128" s="42"/>
      <c r="AR128" s="42"/>
      <c r="AS128" s="42"/>
      <c r="AT128" s="42"/>
      <c r="AU128" s="42"/>
      <c r="AV128" s="42"/>
      <c r="AW128" s="42"/>
      <c r="AX128" s="42"/>
      <c r="AY128" s="42"/>
    </row>
    <row r="129">
      <c r="A129" s="39" t="s">
        <v>2315</v>
      </c>
      <c r="B129" s="39" t="s">
        <v>448</v>
      </c>
      <c r="C129" s="39"/>
      <c r="D129" s="39" t="s">
        <v>152</v>
      </c>
      <c r="E129" s="40" t="s">
        <v>2316</v>
      </c>
      <c r="F129" s="41">
        <v>43658.0</v>
      </c>
      <c r="G129" s="39" t="s">
        <v>196</v>
      </c>
      <c r="H129" s="39">
        <v>200.0</v>
      </c>
      <c r="I129" s="42"/>
      <c r="J129" s="39">
        <v>300.0</v>
      </c>
      <c r="K129" s="42"/>
      <c r="L129" s="42"/>
      <c r="M129" s="39" t="s">
        <v>2317</v>
      </c>
      <c r="N129" s="42"/>
      <c r="O129" s="39">
        <v>1.0</v>
      </c>
      <c r="P129" s="42"/>
      <c r="Q129" s="42"/>
      <c r="R129" s="42"/>
      <c r="S129" s="42"/>
      <c r="T129" s="42"/>
      <c r="U129" s="42"/>
      <c r="V129" s="39">
        <v>1.0</v>
      </c>
      <c r="W129" s="44" t="s">
        <v>2320</v>
      </c>
      <c r="X129" s="42"/>
      <c r="Y129" s="42"/>
      <c r="Z129" s="42"/>
      <c r="AA129" s="42"/>
      <c r="AB129" s="42"/>
      <c r="AC129" s="42"/>
      <c r="AD129" s="42"/>
      <c r="AE129" s="42"/>
      <c r="AF129" s="42"/>
      <c r="AG129" s="42"/>
      <c r="AH129" s="42"/>
      <c r="AI129" s="42"/>
      <c r="AJ129" s="42"/>
      <c r="AK129" s="42"/>
      <c r="AL129" s="42"/>
      <c r="AM129" s="42"/>
      <c r="AN129" s="42"/>
      <c r="AO129" s="42"/>
      <c r="AP129" s="42"/>
      <c r="AQ129" s="42"/>
      <c r="AR129" s="42"/>
      <c r="AS129" s="42"/>
      <c r="AT129" s="42"/>
      <c r="AU129" s="42"/>
      <c r="AV129" s="42"/>
      <c r="AW129" s="42"/>
      <c r="AX129" s="42"/>
      <c r="AY129" s="42"/>
    </row>
    <row r="130">
      <c r="A130" s="39" t="s">
        <v>291</v>
      </c>
      <c r="B130" s="39" t="s">
        <v>2324</v>
      </c>
      <c r="C130" s="39"/>
      <c r="D130" s="39" t="s">
        <v>106</v>
      </c>
      <c r="E130" s="40" t="s">
        <v>2326</v>
      </c>
      <c r="F130" s="41">
        <v>43658.0</v>
      </c>
      <c r="G130" s="39" t="s">
        <v>2328</v>
      </c>
      <c r="H130" s="39">
        <v>50.0</v>
      </c>
      <c r="I130" s="42"/>
      <c r="J130" s="39">
        <v>50.0</v>
      </c>
      <c r="K130" s="42"/>
      <c r="L130" s="42"/>
      <c r="M130" s="39" t="s">
        <v>2329</v>
      </c>
      <c r="N130" s="42"/>
      <c r="O130" s="39">
        <v>1.0</v>
      </c>
      <c r="P130" s="42"/>
      <c r="Q130" s="42"/>
      <c r="R130" s="42"/>
      <c r="S130" s="42"/>
      <c r="T130" s="42"/>
      <c r="U130" s="42"/>
      <c r="V130" s="39">
        <v>1.0</v>
      </c>
      <c r="W130" s="44" t="s">
        <v>2330</v>
      </c>
      <c r="X130" s="42"/>
      <c r="Y130" s="42"/>
      <c r="Z130" s="39" t="s">
        <v>642</v>
      </c>
      <c r="AA130" s="42"/>
      <c r="AB130" s="42"/>
      <c r="AC130" s="42"/>
      <c r="AD130" s="42"/>
      <c r="AE130" s="42"/>
      <c r="AF130" s="42"/>
      <c r="AG130" s="42"/>
      <c r="AH130" s="42"/>
      <c r="AI130" s="42"/>
      <c r="AJ130" s="42"/>
      <c r="AK130" s="42"/>
      <c r="AL130" s="42"/>
      <c r="AM130" s="42"/>
      <c r="AN130" s="42"/>
      <c r="AO130" s="42"/>
      <c r="AP130" s="42"/>
      <c r="AQ130" s="42"/>
      <c r="AR130" s="42"/>
      <c r="AS130" s="42"/>
      <c r="AT130" s="42"/>
      <c r="AU130" s="42"/>
      <c r="AV130" s="42"/>
      <c r="AW130" s="42"/>
      <c r="AX130" s="42"/>
      <c r="AY130" s="42"/>
    </row>
    <row r="131">
      <c r="A131" s="39" t="s">
        <v>291</v>
      </c>
      <c r="B131" s="39" t="s">
        <v>2333</v>
      </c>
      <c r="C131" s="39"/>
      <c r="D131" s="39" t="s">
        <v>106</v>
      </c>
      <c r="E131" s="40" t="s">
        <v>2326</v>
      </c>
      <c r="F131" s="41">
        <v>43658.0</v>
      </c>
      <c r="G131" s="39" t="s">
        <v>2335</v>
      </c>
      <c r="H131" s="39">
        <v>36.0</v>
      </c>
      <c r="I131" s="42"/>
      <c r="J131" s="39">
        <v>200.0</v>
      </c>
      <c r="K131" s="42"/>
      <c r="L131" s="42"/>
      <c r="M131" s="39" t="s">
        <v>2336</v>
      </c>
      <c r="N131" s="42"/>
      <c r="O131" s="39">
        <v>1.0</v>
      </c>
      <c r="P131" s="39" t="s">
        <v>61</v>
      </c>
      <c r="Q131" s="39">
        <v>0.0</v>
      </c>
      <c r="R131" s="39">
        <v>0.0</v>
      </c>
      <c r="S131" s="39">
        <v>0.0</v>
      </c>
      <c r="T131" s="39">
        <v>0.0</v>
      </c>
      <c r="U131" s="39">
        <v>1.0</v>
      </c>
      <c r="V131" s="39">
        <v>1.0</v>
      </c>
      <c r="W131" s="44" t="s">
        <v>2337</v>
      </c>
      <c r="X131" s="43" t="s">
        <v>2342</v>
      </c>
      <c r="Y131" s="43" t="s">
        <v>2343</v>
      </c>
      <c r="Z131" s="42"/>
      <c r="AA131" s="42"/>
      <c r="AB131" s="42"/>
      <c r="AC131" s="42"/>
      <c r="AD131" s="42"/>
      <c r="AE131" s="42"/>
      <c r="AF131" s="42"/>
      <c r="AG131" s="42"/>
      <c r="AH131" s="42"/>
      <c r="AI131" s="42"/>
      <c r="AJ131" s="42"/>
      <c r="AK131" s="42"/>
      <c r="AL131" s="42"/>
      <c r="AM131" s="42"/>
      <c r="AN131" s="42"/>
      <c r="AO131" s="42"/>
      <c r="AP131" s="42"/>
      <c r="AQ131" s="42"/>
      <c r="AR131" s="42"/>
      <c r="AS131" s="42"/>
      <c r="AT131" s="42"/>
      <c r="AU131" s="42"/>
      <c r="AV131" s="42"/>
      <c r="AW131" s="42"/>
      <c r="AX131" s="42"/>
      <c r="AY131" s="42"/>
    </row>
    <row r="132">
      <c r="A132" s="39" t="s">
        <v>291</v>
      </c>
      <c r="B132" s="39" t="s">
        <v>2354</v>
      </c>
      <c r="C132" s="39"/>
      <c r="D132" s="39" t="s">
        <v>106</v>
      </c>
      <c r="E132" s="40" t="s">
        <v>2326</v>
      </c>
      <c r="F132" s="41">
        <v>43658.0</v>
      </c>
      <c r="G132" s="42"/>
      <c r="H132" s="42"/>
      <c r="I132" s="42"/>
      <c r="J132" s="42"/>
      <c r="K132" s="42"/>
      <c r="L132" s="42"/>
      <c r="M132" s="39" t="s">
        <v>2356</v>
      </c>
      <c r="N132" s="42"/>
      <c r="O132" s="39">
        <v>1.0</v>
      </c>
      <c r="P132" s="42"/>
      <c r="Q132" s="42"/>
      <c r="R132" s="42"/>
      <c r="S132" s="42"/>
      <c r="T132" s="42"/>
      <c r="U132" s="42"/>
      <c r="V132" s="39">
        <v>1.0</v>
      </c>
      <c r="W132" s="44" t="s">
        <v>2359</v>
      </c>
      <c r="X132" s="42"/>
      <c r="Y132" s="42"/>
      <c r="Z132" s="39" t="s">
        <v>2363</v>
      </c>
      <c r="AA132" s="42"/>
      <c r="AB132" s="42"/>
      <c r="AC132" s="42"/>
      <c r="AD132" s="42"/>
      <c r="AE132" s="42"/>
      <c r="AF132" s="42"/>
      <c r="AG132" s="42"/>
      <c r="AH132" s="42"/>
      <c r="AI132" s="42"/>
      <c r="AJ132" s="42"/>
      <c r="AK132" s="42"/>
      <c r="AL132" s="42"/>
      <c r="AM132" s="42"/>
      <c r="AN132" s="42"/>
      <c r="AO132" s="42"/>
      <c r="AP132" s="42"/>
      <c r="AQ132" s="42"/>
      <c r="AR132" s="42"/>
      <c r="AS132" s="42"/>
      <c r="AT132" s="42"/>
      <c r="AU132" s="42"/>
      <c r="AV132" s="42"/>
      <c r="AW132" s="42"/>
      <c r="AX132" s="42"/>
      <c r="AY132" s="42"/>
    </row>
    <row r="133">
      <c r="A133" s="39" t="s">
        <v>291</v>
      </c>
      <c r="B133" s="39" t="s">
        <v>2365</v>
      </c>
      <c r="C133" s="39"/>
      <c r="D133" s="39" t="s">
        <v>106</v>
      </c>
      <c r="E133" s="40" t="s">
        <v>2326</v>
      </c>
      <c r="F133" s="41">
        <v>43658.0</v>
      </c>
      <c r="G133" s="39" t="s">
        <v>2366</v>
      </c>
      <c r="H133" s="39">
        <v>126.0</v>
      </c>
      <c r="I133" s="42"/>
      <c r="J133" s="39">
        <v>126.0</v>
      </c>
      <c r="K133" s="42"/>
      <c r="L133" s="42"/>
      <c r="M133" s="39" t="s">
        <v>36</v>
      </c>
      <c r="N133" s="42"/>
      <c r="O133" s="39">
        <v>1.0</v>
      </c>
      <c r="P133" s="42"/>
      <c r="Q133" s="42"/>
      <c r="R133" s="42"/>
      <c r="S133" s="42"/>
      <c r="T133" s="42"/>
      <c r="U133" s="42"/>
      <c r="V133" s="39">
        <v>1.0</v>
      </c>
      <c r="W133" s="44" t="s">
        <v>2367</v>
      </c>
      <c r="X133" s="42"/>
      <c r="Y133" s="42"/>
      <c r="Z133" s="42"/>
      <c r="AA133" s="42"/>
      <c r="AB133" s="42"/>
      <c r="AC133" s="42"/>
      <c r="AD133" s="42"/>
      <c r="AE133" s="42"/>
      <c r="AF133" s="42"/>
      <c r="AG133" s="42"/>
      <c r="AH133" s="42"/>
      <c r="AI133" s="42"/>
      <c r="AJ133" s="42"/>
      <c r="AK133" s="42"/>
      <c r="AL133" s="42"/>
      <c r="AM133" s="42"/>
      <c r="AN133" s="42"/>
      <c r="AO133" s="42"/>
      <c r="AP133" s="42"/>
      <c r="AQ133" s="42"/>
      <c r="AR133" s="42"/>
      <c r="AS133" s="42"/>
      <c r="AT133" s="42"/>
      <c r="AU133" s="42"/>
      <c r="AV133" s="42"/>
      <c r="AW133" s="42"/>
      <c r="AX133" s="42"/>
      <c r="AY133" s="42"/>
    </row>
    <row r="134">
      <c r="A134" s="39" t="s">
        <v>291</v>
      </c>
      <c r="B134" s="39" t="s">
        <v>848</v>
      </c>
      <c r="C134" s="39"/>
      <c r="D134" s="39" t="s">
        <v>106</v>
      </c>
      <c r="E134" s="52"/>
      <c r="F134" s="41">
        <v>43659.0</v>
      </c>
      <c r="G134" s="39" t="s">
        <v>1186</v>
      </c>
      <c r="H134" s="39">
        <v>5000.0</v>
      </c>
      <c r="I134" s="42"/>
      <c r="J134" s="39">
        <v>5000.0</v>
      </c>
      <c r="K134" s="42"/>
      <c r="L134" s="42"/>
      <c r="M134" s="39"/>
      <c r="N134" s="42"/>
      <c r="O134" s="39">
        <v>1.0</v>
      </c>
      <c r="P134" s="39" t="s">
        <v>61</v>
      </c>
      <c r="Q134" s="39">
        <v>0.0</v>
      </c>
      <c r="R134" s="39">
        <v>0.0</v>
      </c>
      <c r="S134" s="39">
        <v>0.0</v>
      </c>
      <c r="T134" s="39">
        <v>0.0</v>
      </c>
      <c r="U134" s="39">
        <v>1.0</v>
      </c>
      <c r="V134" s="39">
        <v>1.0</v>
      </c>
      <c r="W134" s="44" t="s">
        <v>1187</v>
      </c>
      <c r="X134" s="43" t="s">
        <v>2373</v>
      </c>
      <c r="Y134" s="42"/>
      <c r="Z134" s="42"/>
      <c r="AA134" s="42"/>
      <c r="AB134" s="42"/>
      <c r="AC134" s="42"/>
      <c r="AD134" s="42"/>
      <c r="AE134" s="42"/>
      <c r="AF134" s="42"/>
      <c r="AG134" s="42"/>
      <c r="AH134" s="42"/>
      <c r="AI134" s="42"/>
      <c r="AJ134" s="42"/>
      <c r="AK134" s="42"/>
      <c r="AL134" s="42"/>
      <c r="AM134" s="42"/>
      <c r="AN134" s="42"/>
      <c r="AO134" s="42"/>
      <c r="AP134" s="42"/>
      <c r="AQ134" s="42"/>
      <c r="AR134" s="42"/>
      <c r="AS134" s="42"/>
      <c r="AT134" s="42"/>
      <c r="AU134" s="42"/>
      <c r="AV134" s="42"/>
      <c r="AW134" s="42"/>
      <c r="AX134" s="42"/>
      <c r="AY134" s="42"/>
    </row>
    <row r="135">
      <c r="A135" s="39" t="s">
        <v>2379</v>
      </c>
      <c r="B135" s="39" t="s">
        <v>2380</v>
      </c>
      <c r="C135" s="39"/>
      <c r="D135" s="39" t="s">
        <v>343</v>
      </c>
      <c r="E135" s="52"/>
      <c r="F135" s="41">
        <v>43658.0</v>
      </c>
      <c r="G135" s="24" t="s">
        <v>2381</v>
      </c>
      <c r="H135" s="39">
        <v>180.0</v>
      </c>
      <c r="I135" s="42"/>
      <c r="J135" s="39">
        <v>180.0</v>
      </c>
      <c r="K135" s="42"/>
      <c r="L135" s="42"/>
      <c r="M135" s="39" t="s">
        <v>36</v>
      </c>
      <c r="N135" s="42"/>
      <c r="O135" s="39">
        <v>1.0</v>
      </c>
      <c r="P135" s="39" t="s">
        <v>61</v>
      </c>
      <c r="Q135" s="39">
        <v>0.0</v>
      </c>
      <c r="R135" s="39">
        <v>0.0</v>
      </c>
      <c r="S135" s="39">
        <v>0.0</v>
      </c>
      <c r="T135" s="39">
        <v>0.0</v>
      </c>
      <c r="U135" s="39">
        <v>1.0</v>
      </c>
      <c r="V135" s="39">
        <v>1.0</v>
      </c>
      <c r="W135" s="43" t="s">
        <v>2383</v>
      </c>
      <c r="X135" s="43" t="s">
        <v>2387</v>
      </c>
      <c r="Y135" s="43" t="s">
        <v>2391</v>
      </c>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row>
    <row r="136">
      <c r="A136" s="39" t="s">
        <v>2397</v>
      </c>
      <c r="B136" s="42"/>
      <c r="C136" s="39"/>
      <c r="D136" s="39" t="s">
        <v>40</v>
      </c>
      <c r="E136" s="52"/>
      <c r="F136" s="41">
        <v>43658.0</v>
      </c>
      <c r="G136" s="39" t="s">
        <v>2398</v>
      </c>
      <c r="H136" s="39">
        <v>50.0</v>
      </c>
      <c r="I136" s="42"/>
      <c r="J136" s="39">
        <v>50.0</v>
      </c>
      <c r="K136" s="42"/>
      <c r="L136" s="42"/>
      <c r="M136" s="39" t="s">
        <v>36</v>
      </c>
      <c r="N136" s="42"/>
      <c r="O136" s="39">
        <v>1.0</v>
      </c>
      <c r="P136" s="39" t="s">
        <v>43</v>
      </c>
      <c r="Q136" s="42"/>
      <c r="R136" s="42"/>
      <c r="S136" s="42"/>
      <c r="T136" s="42"/>
      <c r="U136" s="42"/>
      <c r="V136" s="39">
        <v>1.0</v>
      </c>
      <c r="W136" s="43" t="s">
        <v>2400</v>
      </c>
      <c r="X136" s="43" t="s">
        <v>2407</v>
      </c>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row>
    <row r="137">
      <c r="A137" s="39" t="s">
        <v>2412</v>
      </c>
      <c r="B137" s="39" t="s">
        <v>2413</v>
      </c>
      <c r="C137" s="39"/>
      <c r="D137" s="39" t="s">
        <v>120</v>
      </c>
      <c r="E137" s="40" t="s">
        <v>2414</v>
      </c>
      <c r="F137" s="41">
        <v>43658.0</v>
      </c>
      <c r="G137" s="39" t="s">
        <v>1536</v>
      </c>
      <c r="H137" s="39">
        <v>80.0</v>
      </c>
      <c r="I137" s="42"/>
      <c r="J137" s="39">
        <v>80.0</v>
      </c>
      <c r="K137" s="42"/>
      <c r="L137" s="42"/>
      <c r="M137" s="39" t="s">
        <v>36</v>
      </c>
      <c r="N137" s="42"/>
      <c r="O137" s="39">
        <v>1.0</v>
      </c>
      <c r="P137" s="42"/>
      <c r="Q137" s="42"/>
      <c r="R137" s="42"/>
      <c r="S137" s="42"/>
      <c r="T137" s="42"/>
      <c r="U137" s="42"/>
      <c r="V137" s="39">
        <v>1.0</v>
      </c>
      <c r="W137" s="44" t="s">
        <v>2417</v>
      </c>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row>
    <row r="138">
      <c r="A138" s="39" t="s">
        <v>2420</v>
      </c>
      <c r="B138" s="39" t="s">
        <v>2421</v>
      </c>
      <c r="C138" s="39"/>
      <c r="D138" s="39" t="s">
        <v>2101</v>
      </c>
      <c r="E138" s="40" t="s">
        <v>2422</v>
      </c>
      <c r="F138" s="41">
        <v>43658.0</v>
      </c>
      <c r="G138" s="39" t="s">
        <v>372</v>
      </c>
      <c r="H138" s="39">
        <v>100.0</v>
      </c>
      <c r="I138" s="42"/>
      <c r="J138" s="39">
        <v>100.0</v>
      </c>
      <c r="K138" s="42"/>
      <c r="L138" s="42"/>
      <c r="M138" s="39" t="s">
        <v>2426</v>
      </c>
      <c r="N138" s="42"/>
      <c r="O138" s="39">
        <v>1.0</v>
      </c>
      <c r="P138" s="39" t="s">
        <v>43</v>
      </c>
      <c r="Q138" s="39">
        <v>0.0</v>
      </c>
      <c r="R138" s="39">
        <v>0.0</v>
      </c>
      <c r="S138" s="39">
        <v>0.0</v>
      </c>
      <c r="T138" s="39">
        <v>0.0</v>
      </c>
      <c r="U138" s="39">
        <v>1.0</v>
      </c>
      <c r="V138" s="39">
        <v>1.0</v>
      </c>
      <c r="W138" s="44" t="s">
        <v>2427</v>
      </c>
      <c r="X138" s="43" t="s">
        <v>2434</v>
      </c>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row>
    <row r="139">
      <c r="A139" s="39" t="s">
        <v>2443</v>
      </c>
      <c r="B139" s="39" t="s">
        <v>355</v>
      </c>
      <c r="C139" s="39"/>
      <c r="D139" s="39" t="s">
        <v>343</v>
      </c>
      <c r="E139" s="40" t="s">
        <v>2444</v>
      </c>
      <c r="F139" s="41">
        <v>43658.0</v>
      </c>
      <c r="G139" s="39" t="s">
        <v>2451</v>
      </c>
      <c r="H139" s="39">
        <v>400.0</v>
      </c>
      <c r="I139" s="42"/>
      <c r="J139" s="39">
        <v>500.0</v>
      </c>
      <c r="K139" s="42"/>
      <c r="L139" s="42"/>
      <c r="M139" s="44" t="s">
        <v>2453</v>
      </c>
      <c r="N139" s="42"/>
      <c r="O139" s="39">
        <v>1.0</v>
      </c>
      <c r="P139" s="39" t="s">
        <v>1178</v>
      </c>
      <c r="Q139" s="42"/>
      <c r="R139" s="42"/>
      <c r="S139" s="42"/>
      <c r="T139" s="42"/>
      <c r="U139" s="42"/>
      <c r="V139" s="39">
        <v>1.0</v>
      </c>
      <c r="W139" s="43" t="s">
        <v>2457</v>
      </c>
      <c r="X139" s="43" t="s">
        <v>2459</v>
      </c>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row>
    <row r="140">
      <c r="A140" s="39" t="s">
        <v>2462</v>
      </c>
      <c r="B140" s="39" t="s">
        <v>2463</v>
      </c>
      <c r="C140" s="39"/>
      <c r="D140" s="39" t="s">
        <v>159</v>
      </c>
      <c r="E140" s="40" t="s">
        <v>2464</v>
      </c>
      <c r="F140" s="41">
        <v>43658.0</v>
      </c>
      <c r="G140" s="39" t="s">
        <v>2468</v>
      </c>
      <c r="H140" s="39">
        <v>300.0</v>
      </c>
      <c r="I140" s="42"/>
      <c r="J140" s="39">
        <v>350.0</v>
      </c>
      <c r="K140" s="42"/>
      <c r="L140" s="42"/>
      <c r="M140" s="24" t="s">
        <v>2471</v>
      </c>
      <c r="N140" s="42"/>
      <c r="O140" s="39">
        <v>1.0</v>
      </c>
      <c r="P140" s="39" t="s">
        <v>43</v>
      </c>
      <c r="Q140" s="39">
        <v>0.0</v>
      </c>
      <c r="R140" s="39">
        <v>0.0</v>
      </c>
      <c r="S140" s="39">
        <v>0.0</v>
      </c>
      <c r="T140" s="39">
        <v>0.0</v>
      </c>
      <c r="U140" s="39">
        <v>1.0</v>
      </c>
      <c r="V140" s="39">
        <v>1.0</v>
      </c>
      <c r="W140" s="44" t="s">
        <v>2472</v>
      </c>
      <c r="X140" s="43" t="s">
        <v>2474</v>
      </c>
      <c r="Y140" s="43" t="s">
        <v>2480</v>
      </c>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row>
    <row r="141">
      <c r="A141" s="39" t="s">
        <v>2484</v>
      </c>
      <c r="B141" s="39" t="s">
        <v>2485</v>
      </c>
      <c r="C141" s="39"/>
      <c r="D141" s="39" t="s">
        <v>66</v>
      </c>
      <c r="E141" s="40" t="s">
        <v>2487</v>
      </c>
      <c r="F141" s="41">
        <v>43658.0</v>
      </c>
      <c r="G141" s="39" t="s">
        <v>2492</v>
      </c>
      <c r="H141" s="24">
        <v>200.0</v>
      </c>
      <c r="I141" s="42"/>
      <c r="J141" s="39">
        <v>200.0</v>
      </c>
      <c r="K141" s="42"/>
      <c r="L141" s="42"/>
      <c r="M141" s="39" t="s">
        <v>36</v>
      </c>
      <c r="N141" s="42"/>
      <c r="O141" s="39">
        <v>1.0</v>
      </c>
      <c r="P141" s="42"/>
      <c r="Q141" s="39">
        <v>0.0</v>
      </c>
      <c r="R141" s="39">
        <v>0.0</v>
      </c>
      <c r="S141" s="39">
        <v>0.0</v>
      </c>
      <c r="T141" s="39">
        <v>0.0</v>
      </c>
      <c r="U141" s="39">
        <v>1.0</v>
      </c>
      <c r="V141" s="39">
        <v>1.0</v>
      </c>
      <c r="W141" s="43" t="s">
        <v>2494</v>
      </c>
      <c r="X141" s="43" t="s">
        <v>2503</v>
      </c>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row>
    <row r="142">
      <c r="A142" s="39" t="s">
        <v>305</v>
      </c>
      <c r="B142" s="39" t="s">
        <v>2509</v>
      </c>
      <c r="C142" s="39"/>
      <c r="D142" s="39" t="s">
        <v>152</v>
      </c>
      <c r="E142" s="40" t="s">
        <v>2510</v>
      </c>
      <c r="F142" s="41">
        <v>43658.0</v>
      </c>
      <c r="G142" s="39" t="s">
        <v>2517</v>
      </c>
      <c r="H142" s="39">
        <v>600.0</v>
      </c>
      <c r="I142" s="42"/>
      <c r="J142" s="39">
        <v>600.0</v>
      </c>
      <c r="K142" s="42"/>
      <c r="L142" s="42"/>
      <c r="M142" s="39" t="s">
        <v>2518</v>
      </c>
      <c r="N142" s="42"/>
      <c r="O142" s="39">
        <v>1.0</v>
      </c>
      <c r="P142" s="39" t="s">
        <v>43</v>
      </c>
      <c r="Q142" s="39">
        <v>0.0</v>
      </c>
      <c r="R142" s="39">
        <v>0.0</v>
      </c>
      <c r="S142" s="39">
        <v>0.0</v>
      </c>
      <c r="T142" s="39">
        <v>0.0</v>
      </c>
      <c r="U142" s="39">
        <v>1.0</v>
      </c>
      <c r="V142" s="39">
        <v>1.0</v>
      </c>
      <c r="W142" s="44" t="s">
        <v>2519</v>
      </c>
      <c r="X142" s="43" t="s">
        <v>877</v>
      </c>
      <c r="Y142" s="42"/>
      <c r="Z142" s="42"/>
      <c r="AA142" s="42"/>
      <c r="AB142" s="42"/>
      <c r="AC142" s="42"/>
      <c r="AD142" s="42"/>
      <c r="AE142" s="42"/>
      <c r="AF142" s="42"/>
      <c r="AG142" s="42"/>
      <c r="AH142" s="42"/>
      <c r="AI142" s="42"/>
      <c r="AJ142" s="42"/>
      <c r="AK142" s="42"/>
      <c r="AL142" s="42"/>
      <c r="AM142" s="42"/>
      <c r="AN142" s="42"/>
      <c r="AO142" s="42"/>
      <c r="AP142" s="42"/>
      <c r="AQ142" s="42"/>
      <c r="AR142" s="42"/>
      <c r="AS142" s="42"/>
      <c r="AT142" s="42"/>
      <c r="AU142" s="42"/>
      <c r="AV142" s="42"/>
      <c r="AW142" s="42"/>
      <c r="AX142" s="42"/>
      <c r="AY142" s="42"/>
    </row>
    <row r="143">
      <c r="A143" s="39" t="s">
        <v>305</v>
      </c>
      <c r="B143" s="39" t="s">
        <v>2525</v>
      </c>
      <c r="C143" s="39"/>
      <c r="D143" s="39" t="s">
        <v>308</v>
      </c>
      <c r="E143" s="40" t="s">
        <v>2526</v>
      </c>
      <c r="F143" s="41">
        <v>43658.0</v>
      </c>
      <c r="G143" s="39" t="s">
        <v>2529</v>
      </c>
      <c r="H143" s="39">
        <v>36.0</v>
      </c>
      <c r="I143" s="42"/>
      <c r="J143" s="39">
        <v>100.0</v>
      </c>
      <c r="K143" s="42"/>
      <c r="L143" s="42"/>
      <c r="M143" s="24" t="s">
        <v>2531</v>
      </c>
      <c r="N143" s="42"/>
      <c r="O143" s="39">
        <v>1.0</v>
      </c>
      <c r="P143" s="39" t="s">
        <v>43</v>
      </c>
      <c r="Q143" s="39">
        <v>0.0</v>
      </c>
      <c r="R143" s="39">
        <v>0.0</v>
      </c>
      <c r="S143" s="39">
        <v>0.0</v>
      </c>
      <c r="T143" s="39">
        <v>0.0</v>
      </c>
      <c r="U143" s="39">
        <v>1.0</v>
      </c>
      <c r="V143" s="39">
        <v>1.0</v>
      </c>
      <c r="W143" s="44" t="s">
        <v>2532</v>
      </c>
      <c r="X143" s="43" t="s">
        <v>2536</v>
      </c>
      <c r="Y143" s="43" t="s">
        <v>2543</v>
      </c>
      <c r="Z143" s="42"/>
      <c r="AA143" s="42"/>
      <c r="AB143" s="42"/>
      <c r="AC143" s="42"/>
      <c r="AD143" s="42"/>
      <c r="AE143" s="42"/>
      <c r="AF143" s="42"/>
      <c r="AG143" s="42"/>
      <c r="AH143" s="42"/>
      <c r="AI143" s="42"/>
      <c r="AJ143" s="42"/>
      <c r="AK143" s="42"/>
      <c r="AL143" s="42"/>
      <c r="AM143" s="42"/>
      <c r="AN143" s="42"/>
      <c r="AO143" s="42"/>
      <c r="AP143" s="42"/>
      <c r="AQ143" s="42"/>
      <c r="AR143" s="42"/>
      <c r="AS143" s="42"/>
      <c r="AT143" s="42"/>
      <c r="AU143" s="42"/>
      <c r="AV143" s="42"/>
      <c r="AW143" s="42"/>
      <c r="AX143" s="42"/>
      <c r="AY143" s="42"/>
    </row>
    <row r="144">
      <c r="A144" s="39" t="s">
        <v>305</v>
      </c>
      <c r="B144" s="39" t="s">
        <v>2550</v>
      </c>
      <c r="C144" s="39"/>
      <c r="D144" s="39" t="s">
        <v>229</v>
      </c>
      <c r="E144" s="40" t="s">
        <v>2551</v>
      </c>
      <c r="F144" s="41">
        <v>43658.0</v>
      </c>
      <c r="G144" s="42"/>
      <c r="H144" s="42"/>
      <c r="I144" s="42"/>
      <c r="J144" s="42"/>
      <c r="K144" s="42"/>
      <c r="L144" s="42"/>
      <c r="M144" s="39" t="s">
        <v>36</v>
      </c>
      <c r="N144" s="42"/>
      <c r="O144" s="39">
        <v>1.0</v>
      </c>
      <c r="P144" s="39" t="s">
        <v>43</v>
      </c>
      <c r="Q144" s="42"/>
      <c r="R144" s="42"/>
      <c r="S144" s="42"/>
      <c r="T144" s="42"/>
      <c r="U144" s="42"/>
      <c r="V144" s="39">
        <v>1.0</v>
      </c>
      <c r="W144" s="44" t="s">
        <v>2556</v>
      </c>
      <c r="X144" s="134"/>
      <c r="Y144" s="42"/>
      <c r="Z144" s="42"/>
      <c r="AA144" s="42"/>
      <c r="AB144" s="42"/>
      <c r="AC144" s="42"/>
      <c r="AD144" s="42"/>
      <c r="AE144" s="42"/>
      <c r="AF144" s="42"/>
      <c r="AG144" s="42"/>
      <c r="AH144" s="42"/>
      <c r="AI144" s="42"/>
      <c r="AJ144" s="42"/>
      <c r="AK144" s="42"/>
      <c r="AL144" s="42"/>
      <c r="AM144" s="42"/>
      <c r="AN144" s="42"/>
      <c r="AO144" s="42"/>
      <c r="AP144" s="42"/>
      <c r="AQ144" s="42"/>
      <c r="AR144" s="42"/>
      <c r="AS144" s="42"/>
      <c r="AT144" s="42"/>
      <c r="AU144" s="42"/>
      <c r="AV144" s="42"/>
      <c r="AW144" s="42"/>
      <c r="AX144" s="42"/>
      <c r="AY144" s="42"/>
    </row>
    <row r="145">
      <c r="A145" s="39" t="s">
        <v>1021</v>
      </c>
      <c r="B145" s="39" t="s">
        <v>2564</v>
      </c>
      <c r="C145" s="39"/>
      <c r="D145" s="39" t="s">
        <v>120</v>
      </c>
      <c r="E145" s="40" t="s">
        <v>2566</v>
      </c>
      <c r="F145" s="41">
        <v>43658.0</v>
      </c>
      <c r="G145" s="39" t="s">
        <v>1087</v>
      </c>
      <c r="H145" s="39">
        <v>87.0</v>
      </c>
      <c r="I145" s="42"/>
      <c r="J145" s="39">
        <v>87.0</v>
      </c>
      <c r="K145" s="42"/>
      <c r="L145" s="42"/>
      <c r="M145" s="39" t="s">
        <v>2572</v>
      </c>
      <c r="N145" s="42"/>
      <c r="O145" s="39">
        <v>1.0</v>
      </c>
      <c r="P145" s="42"/>
      <c r="Q145" s="42"/>
      <c r="R145" s="42"/>
      <c r="S145" s="42"/>
      <c r="T145" s="42"/>
      <c r="U145" s="42"/>
      <c r="V145" s="39">
        <v>1.0</v>
      </c>
      <c r="W145" s="44" t="s">
        <v>2573</v>
      </c>
      <c r="X145" s="43" t="s">
        <v>2576</v>
      </c>
      <c r="Y145" s="42"/>
      <c r="Z145" s="42"/>
      <c r="AA145" s="42"/>
      <c r="AB145" s="42"/>
      <c r="AC145" s="42"/>
      <c r="AD145" s="42"/>
      <c r="AE145" s="42"/>
      <c r="AF145" s="42"/>
      <c r="AG145" s="42"/>
      <c r="AH145" s="42"/>
      <c r="AI145" s="42"/>
      <c r="AJ145" s="42"/>
      <c r="AK145" s="42"/>
      <c r="AL145" s="42"/>
      <c r="AM145" s="42"/>
      <c r="AN145" s="42"/>
      <c r="AO145" s="42"/>
      <c r="AP145" s="42"/>
      <c r="AQ145" s="42"/>
      <c r="AR145" s="42"/>
      <c r="AS145" s="42"/>
      <c r="AT145" s="42"/>
      <c r="AU145" s="42"/>
      <c r="AV145" s="42"/>
      <c r="AW145" s="42"/>
      <c r="AX145" s="42"/>
      <c r="AY145" s="42"/>
    </row>
    <row r="146">
      <c r="A146" s="39" t="s">
        <v>1021</v>
      </c>
      <c r="B146" s="39" t="s">
        <v>2581</v>
      </c>
      <c r="C146" s="39"/>
      <c r="D146" s="39" t="s">
        <v>343</v>
      </c>
      <c r="E146" s="40" t="s">
        <v>2582</v>
      </c>
      <c r="F146" s="41">
        <v>43658.0</v>
      </c>
      <c r="G146" s="39" t="s">
        <v>234</v>
      </c>
      <c r="H146" s="39">
        <v>200.0</v>
      </c>
      <c r="I146" s="42"/>
      <c r="J146" s="39">
        <v>200.0</v>
      </c>
      <c r="K146" s="42"/>
      <c r="L146" s="42"/>
      <c r="M146" s="24" t="s">
        <v>2585</v>
      </c>
      <c r="N146" s="42"/>
      <c r="O146" s="39">
        <v>1.0</v>
      </c>
      <c r="P146" s="39" t="s">
        <v>43</v>
      </c>
      <c r="Q146" s="39">
        <v>0.0</v>
      </c>
      <c r="R146" s="39">
        <v>0.0</v>
      </c>
      <c r="S146" s="39">
        <v>0.0</v>
      </c>
      <c r="T146" s="39">
        <v>0.0</v>
      </c>
      <c r="U146" s="39">
        <v>1.0</v>
      </c>
      <c r="V146" s="39">
        <v>1.0</v>
      </c>
      <c r="W146" s="43" t="s">
        <v>2588</v>
      </c>
      <c r="X146" s="43" t="s">
        <v>2593</v>
      </c>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row>
    <row r="147">
      <c r="A147" s="39" t="s">
        <v>2433</v>
      </c>
      <c r="B147" s="39" t="s">
        <v>2602</v>
      </c>
      <c r="C147" s="39"/>
      <c r="D147" s="39" t="s">
        <v>52</v>
      </c>
      <c r="E147" s="40" t="s">
        <v>2604</v>
      </c>
      <c r="F147" s="41">
        <v>43658.0</v>
      </c>
      <c r="G147" s="39" t="s">
        <v>566</v>
      </c>
      <c r="H147" s="39">
        <v>200.0</v>
      </c>
      <c r="I147" s="42"/>
      <c r="J147" s="39">
        <v>200.0</v>
      </c>
      <c r="K147" s="42"/>
      <c r="L147" s="42"/>
      <c r="M147" s="39" t="s">
        <v>2610</v>
      </c>
      <c r="N147" s="42"/>
      <c r="O147" s="39">
        <v>1.0</v>
      </c>
      <c r="P147" s="42"/>
      <c r="Q147" s="42"/>
      <c r="R147" s="42"/>
      <c r="S147" s="42"/>
      <c r="T147" s="42"/>
      <c r="U147" s="42"/>
      <c r="V147" s="39">
        <v>1.0</v>
      </c>
      <c r="W147" s="44" t="s">
        <v>2612</v>
      </c>
      <c r="X147" s="43" t="s">
        <v>2616</v>
      </c>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row>
    <row r="148">
      <c r="A148" s="39" t="s">
        <v>2433</v>
      </c>
      <c r="B148" s="39" t="s">
        <v>2622</v>
      </c>
      <c r="C148" s="39"/>
      <c r="D148" s="39" t="s">
        <v>110</v>
      </c>
      <c r="E148" s="40" t="s">
        <v>2623</v>
      </c>
      <c r="F148" s="41">
        <v>43658.0</v>
      </c>
      <c r="G148" s="39" t="s">
        <v>135</v>
      </c>
      <c r="H148" s="39">
        <v>26.0</v>
      </c>
      <c r="I148" s="42"/>
      <c r="J148" s="39">
        <v>26.0</v>
      </c>
      <c r="K148" s="42"/>
      <c r="L148" s="42"/>
      <c r="M148" s="39" t="s">
        <v>2622</v>
      </c>
      <c r="N148" s="42"/>
      <c r="O148" s="39">
        <v>1.0</v>
      </c>
      <c r="P148" s="39" t="s">
        <v>43</v>
      </c>
      <c r="Q148" s="42"/>
      <c r="R148" s="42"/>
      <c r="S148" s="42"/>
      <c r="T148" s="42"/>
      <c r="U148" s="42"/>
      <c r="V148" s="39">
        <v>1.0</v>
      </c>
      <c r="W148" s="44" t="s">
        <v>2629</v>
      </c>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row>
    <row r="149">
      <c r="A149" s="39" t="s">
        <v>2631</v>
      </c>
      <c r="B149" s="39" t="s">
        <v>2632</v>
      </c>
      <c r="C149" s="39"/>
      <c r="D149" s="39" t="s">
        <v>925</v>
      </c>
      <c r="E149" s="40" t="s">
        <v>2633</v>
      </c>
      <c r="F149" s="41">
        <v>43658.0</v>
      </c>
      <c r="G149" s="39" t="s">
        <v>2635</v>
      </c>
      <c r="H149" s="39">
        <v>140.0</v>
      </c>
      <c r="I149" s="42"/>
      <c r="J149" s="39">
        <v>170.0</v>
      </c>
      <c r="K149" s="42"/>
      <c r="L149" s="42"/>
      <c r="M149" s="39" t="s">
        <v>36</v>
      </c>
      <c r="N149" s="42"/>
      <c r="O149" s="39">
        <v>1.0</v>
      </c>
      <c r="P149" s="42"/>
      <c r="Q149" s="42"/>
      <c r="R149" s="42"/>
      <c r="S149" s="42"/>
      <c r="T149" s="42"/>
      <c r="U149" s="42"/>
      <c r="V149" s="39">
        <v>1.0</v>
      </c>
      <c r="W149" s="43" t="s">
        <v>2636</v>
      </c>
      <c r="X149" s="43" t="s">
        <v>2639</v>
      </c>
      <c r="Y149" s="43" t="s">
        <v>2642</v>
      </c>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row>
    <row r="150">
      <c r="A150" s="39" t="s">
        <v>2644</v>
      </c>
      <c r="B150" s="39" t="s">
        <v>2645</v>
      </c>
      <c r="C150" s="39"/>
      <c r="D150" s="39" t="s">
        <v>2101</v>
      </c>
      <c r="E150" s="40" t="s">
        <v>2646</v>
      </c>
      <c r="F150" s="41">
        <v>43658.0</v>
      </c>
      <c r="G150" s="39" t="s">
        <v>2651</v>
      </c>
      <c r="H150" s="39">
        <v>52.0</v>
      </c>
      <c r="I150" s="42"/>
      <c r="J150" s="39">
        <v>52.0</v>
      </c>
      <c r="K150" s="42"/>
      <c r="L150" s="42"/>
      <c r="M150" s="39" t="s">
        <v>2652</v>
      </c>
      <c r="N150" s="42"/>
      <c r="O150" s="39">
        <v>1.0</v>
      </c>
      <c r="P150" s="39" t="s">
        <v>43</v>
      </c>
      <c r="Q150" s="42"/>
      <c r="R150" s="42"/>
      <c r="S150" s="42"/>
      <c r="T150" s="42"/>
      <c r="U150" s="42"/>
      <c r="V150" s="39">
        <v>1.0</v>
      </c>
      <c r="W150" s="44" t="s">
        <v>2653</v>
      </c>
      <c r="X150" s="42"/>
      <c r="Y150" s="42"/>
      <c r="Z150" s="42"/>
      <c r="AA150" s="42"/>
      <c r="AB150" s="42"/>
      <c r="AC150" s="42"/>
      <c r="AD150" s="42"/>
      <c r="AE150" s="42"/>
      <c r="AF150" s="42"/>
      <c r="AG150" s="42"/>
      <c r="AH150" s="42"/>
      <c r="AI150" s="42"/>
      <c r="AJ150" s="42"/>
      <c r="AK150" s="42"/>
      <c r="AL150" s="42"/>
      <c r="AM150" s="42"/>
      <c r="AN150" s="42"/>
      <c r="AO150" s="42"/>
      <c r="AP150" s="42"/>
      <c r="AQ150" s="42"/>
      <c r="AR150" s="42"/>
      <c r="AS150" s="42"/>
      <c r="AT150" s="42"/>
      <c r="AU150" s="42"/>
      <c r="AV150" s="42"/>
      <c r="AW150" s="42"/>
      <c r="AX150" s="42"/>
      <c r="AY150" s="42"/>
    </row>
    <row r="151">
      <c r="A151" s="39" t="s">
        <v>2657</v>
      </c>
      <c r="B151" s="39" t="s">
        <v>2659</v>
      </c>
      <c r="C151" s="39"/>
      <c r="D151" s="39" t="s">
        <v>144</v>
      </c>
      <c r="E151" s="40" t="s">
        <v>2660</v>
      </c>
      <c r="F151" s="41">
        <v>43658.0</v>
      </c>
      <c r="G151" s="39" t="s">
        <v>2667</v>
      </c>
      <c r="H151" s="39">
        <v>24.0</v>
      </c>
      <c r="I151" s="42"/>
      <c r="J151" s="39">
        <v>24.0</v>
      </c>
      <c r="K151" s="42"/>
      <c r="L151" s="42"/>
      <c r="M151" s="39" t="s">
        <v>36</v>
      </c>
      <c r="N151" s="42"/>
      <c r="O151" s="39">
        <v>1.0</v>
      </c>
      <c r="P151" s="39" t="s">
        <v>43</v>
      </c>
      <c r="Q151" s="39">
        <v>0.0</v>
      </c>
      <c r="R151" s="39">
        <v>0.0</v>
      </c>
      <c r="S151" s="39">
        <v>0.0</v>
      </c>
      <c r="T151" s="39">
        <v>0.0</v>
      </c>
      <c r="U151" s="39">
        <v>1.0</v>
      </c>
      <c r="V151" s="39">
        <v>1.0</v>
      </c>
      <c r="W151" s="43" t="s">
        <v>2668</v>
      </c>
      <c r="X151" s="43" t="s">
        <v>2671</v>
      </c>
      <c r="Y151" s="43" t="s">
        <v>2674</v>
      </c>
      <c r="Z151" s="42"/>
      <c r="AA151" s="42"/>
      <c r="AB151" s="42"/>
      <c r="AC151" s="42"/>
      <c r="AD151" s="42"/>
      <c r="AE151" s="42"/>
      <c r="AF151" s="42"/>
      <c r="AG151" s="42"/>
      <c r="AH151" s="42"/>
      <c r="AI151" s="42"/>
      <c r="AJ151" s="42"/>
      <c r="AK151" s="42"/>
      <c r="AL151" s="42"/>
      <c r="AM151" s="42"/>
      <c r="AN151" s="42"/>
      <c r="AO151" s="42"/>
      <c r="AP151" s="42"/>
      <c r="AQ151" s="42"/>
      <c r="AR151" s="42"/>
      <c r="AS151" s="42"/>
      <c r="AT151" s="42"/>
      <c r="AU151" s="42"/>
      <c r="AV151" s="42"/>
      <c r="AW151" s="42"/>
      <c r="AX151" s="42"/>
      <c r="AY151" s="42"/>
    </row>
    <row r="152">
      <c r="A152" s="39" t="s">
        <v>1209</v>
      </c>
      <c r="B152" s="44" t="s">
        <v>2681</v>
      </c>
      <c r="C152" s="39"/>
      <c r="D152" s="39" t="s">
        <v>33</v>
      </c>
      <c r="E152" s="40" t="s">
        <v>2688</v>
      </c>
      <c r="F152" s="41">
        <v>43658.0</v>
      </c>
      <c r="G152" s="39" t="s">
        <v>2691</v>
      </c>
      <c r="H152" s="39">
        <v>48.0</v>
      </c>
      <c r="I152" s="42"/>
      <c r="J152" s="39">
        <v>48.0</v>
      </c>
      <c r="K152" s="42"/>
      <c r="L152" s="42"/>
      <c r="M152" s="39" t="s">
        <v>2681</v>
      </c>
      <c r="N152" s="42"/>
      <c r="O152" s="39">
        <v>1.0</v>
      </c>
      <c r="P152" s="39" t="s">
        <v>43</v>
      </c>
      <c r="Q152" s="42"/>
      <c r="R152" s="42"/>
      <c r="S152" s="42"/>
      <c r="T152" s="42"/>
      <c r="U152" s="42"/>
      <c r="V152" s="39">
        <v>1.0</v>
      </c>
      <c r="W152" s="43" t="s">
        <v>2693</v>
      </c>
      <c r="X152" s="42"/>
      <c r="Y152" s="42"/>
      <c r="Z152" s="39"/>
      <c r="AA152" s="42"/>
      <c r="AB152" s="42"/>
      <c r="AC152" s="42"/>
      <c r="AD152" s="42"/>
      <c r="AE152" s="42"/>
      <c r="AF152" s="42"/>
      <c r="AG152" s="42"/>
      <c r="AH152" s="42"/>
      <c r="AI152" s="42"/>
      <c r="AJ152" s="42"/>
      <c r="AK152" s="42"/>
      <c r="AL152" s="42"/>
      <c r="AM152" s="42"/>
      <c r="AN152" s="42"/>
      <c r="AO152" s="42"/>
      <c r="AP152" s="42"/>
      <c r="AQ152" s="42"/>
      <c r="AR152" s="42"/>
      <c r="AS152" s="42"/>
      <c r="AT152" s="42"/>
      <c r="AU152" s="42"/>
      <c r="AV152" s="42"/>
      <c r="AW152" s="42"/>
      <c r="AX152" s="42"/>
      <c r="AY152" s="42"/>
    </row>
    <row r="153">
      <c r="A153" s="39" t="s">
        <v>1209</v>
      </c>
      <c r="B153" s="39" t="s">
        <v>1210</v>
      </c>
      <c r="C153" s="39"/>
      <c r="D153" s="39" t="s">
        <v>33</v>
      </c>
      <c r="E153" s="52"/>
      <c r="F153" s="41">
        <v>43659.0</v>
      </c>
      <c r="G153" s="39" t="s">
        <v>1212</v>
      </c>
      <c r="H153" s="39">
        <v>13.0</v>
      </c>
      <c r="I153" s="42"/>
      <c r="J153" s="39">
        <v>13.0</v>
      </c>
      <c r="K153" s="42"/>
      <c r="L153" s="42"/>
      <c r="M153" s="44" t="s">
        <v>1213</v>
      </c>
      <c r="N153" s="42"/>
      <c r="O153" s="39">
        <v>1.0</v>
      </c>
      <c r="P153" s="39" t="s">
        <v>1137</v>
      </c>
      <c r="Q153" s="39">
        <v>0.0</v>
      </c>
      <c r="R153" s="39">
        <v>0.0</v>
      </c>
      <c r="S153" s="39">
        <v>0.0</v>
      </c>
      <c r="T153" s="39">
        <v>0.0</v>
      </c>
      <c r="U153" s="39">
        <v>1.0</v>
      </c>
      <c r="V153" s="39">
        <v>1.0</v>
      </c>
      <c r="W153" s="43" t="s">
        <v>1215</v>
      </c>
      <c r="X153" s="42"/>
      <c r="Y153" s="42"/>
      <c r="Z153" s="42"/>
      <c r="AA153" s="42"/>
      <c r="AB153" s="42"/>
      <c r="AC153" s="42"/>
      <c r="AD153" s="42"/>
      <c r="AE153" s="42"/>
      <c r="AF153" s="42"/>
      <c r="AG153" s="42"/>
      <c r="AH153" s="42"/>
      <c r="AI153" s="42"/>
      <c r="AJ153" s="42"/>
      <c r="AK153" s="42"/>
      <c r="AL153" s="42"/>
      <c r="AM153" s="42"/>
      <c r="AN153" s="42"/>
      <c r="AO153" s="42"/>
      <c r="AP153" s="42"/>
      <c r="AQ153" s="42"/>
      <c r="AR153" s="42"/>
      <c r="AS153" s="42"/>
      <c r="AT153" s="42"/>
      <c r="AU153" s="42"/>
      <c r="AV153" s="42"/>
      <c r="AW153" s="42"/>
      <c r="AX153" s="42"/>
      <c r="AY153" s="42"/>
    </row>
    <row r="154">
      <c r="A154" s="39" t="s">
        <v>2709</v>
      </c>
      <c r="B154" s="24" t="s">
        <v>2710</v>
      </c>
      <c r="C154" s="39"/>
      <c r="D154" s="39" t="s">
        <v>66</v>
      </c>
      <c r="E154" s="40" t="s">
        <v>2711</v>
      </c>
      <c r="F154" s="41">
        <v>43658.0</v>
      </c>
      <c r="G154" s="39" t="s">
        <v>2712</v>
      </c>
      <c r="H154" s="24">
        <v>15.0</v>
      </c>
      <c r="I154" s="42"/>
      <c r="J154" s="39">
        <v>15.0</v>
      </c>
      <c r="K154" s="42"/>
      <c r="L154" s="42"/>
      <c r="M154" s="39" t="s">
        <v>36</v>
      </c>
      <c r="N154" s="42"/>
      <c r="O154" s="39">
        <v>1.0</v>
      </c>
      <c r="P154" s="42"/>
      <c r="Q154" s="42"/>
      <c r="R154" s="42"/>
      <c r="S154" s="42"/>
      <c r="T154" s="42"/>
      <c r="U154" s="42"/>
      <c r="V154" s="39">
        <v>1.0</v>
      </c>
      <c r="W154" s="43" t="s">
        <v>2713</v>
      </c>
      <c r="X154" s="42"/>
      <c r="Y154" s="42"/>
      <c r="Z154" s="42"/>
      <c r="AA154" s="42"/>
      <c r="AB154" s="42"/>
      <c r="AC154" s="42"/>
      <c r="AD154" s="42"/>
      <c r="AE154" s="42"/>
      <c r="AF154" s="42"/>
      <c r="AG154" s="42"/>
      <c r="AH154" s="42"/>
      <c r="AI154" s="42"/>
      <c r="AJ154" s="42"/>
      <c r="AK154" s="42"/>
      <c r="AL154" s="42"/>
      <c r="AM154" s="42"/>
      <c r="AN154" s="42"/>
      <c r="AO154" s="42"/>
      <c r="AP154" s="42"/>
      <c r="AQ154" s="42"/>
      <c r="AR154" s="42"/>
      <c r="AS154" s="42"/>
      <c r="AT154" s="42"/>
      <c r="AU154" s="42"/>
      <c r="AV154" s="42"/>
      <c r="AW154" s="42"/>
      <c r="AX154" s="42"/>
      <c r="AY154" s="42"/>
    </row>
    <row r="155">
      <c r="A155" s="24" t="s">
        <v>2719</v>
      </c>
      <c r="B155" s="24" t="s">
        <v>2721</v>
      </c>
      <c r="C155" s="39"/>
      <c r="D155" s="39" t="s">
        <v>146</v>
      </c>
      <c r="E155" s="40" t="s">
        <v>2722</v>
      </c>
      <c r="F155" s="41">
        <v>43658.0</v>
      </c>
      <c r="G155" s="39" t="s">
        <v>372</v>
      </c>
      <c r="H155" s="39">
        <v>100.0</v>
      </c>
      <c r="I155" s="42"/>
      <c r="J155" s="39">
        <v>100.0</v>
      </c>
      <c r="K155" s="42"/>
      <c r="L155" s="42"/>
      <c r="M155" s="24" t="s">
        <v>2725</v>
      </c>
      <c r="N155" s="42"/>
      <c r="O155" s="39">
        <v>1.0</v>
      </c>
      <c r="P155" s="39" t="s">
        <v>43</v>
      </c>
      <c r="Q155" s="39">
        <v>0.0</v>
      </c>
      <c r="R155" s="39">
        <v>0.0</v>
      </c>
      <c r="S155" s="39">
        <v>0.0</v>
      </c>
      <c r="T155" s="39">
        <v>0.0</v>
      </c>
      <c r="U155" s="39">
        <v>1.0</v>
      </c>
      <c r="V155" s="39">
        <v>1.0</v>
      </c>
      <c r="W155" s="43" t="s">
        <v>2726</v>
      </c>
      <c r="X155" s="43" t="s">
        <v>2727</v>
      </c>
      <c r="Y155" s="43" t="s">
        <v>2728</v>
      </c>
      <c r="Z155" s="42"/>
      <c r="AA155" s="42"/>
      <c r="AB155" s="42"/>
      <c r="AC155" s="42"/>
      <c r="AD155" s="42"/>
      <c r="AE155" s="42"/>
      <c r="AF155" s="42"/>
      <c r="AG155" s="42"/>
      <c r="AH155" s="42"/>
      <c r="AI155" s="42"/>
      <c r="AJ155" s="42"/>
      <c r="AK155" s="42"/>
      <c r="AL155" s="42"/>
      <c r="AM155" s="42"/>
      <c r="AN155" s="42"/>
      <c r="AO155" s="42"/>
      <c r="AP155" s="42"/>
      <c r="AQ155" s="42"/>
      <c r="AR155" s="42"/>
      <c r="AS155" s="42"/>
      <c r="AT155" s="42"/>
      <c r="AU155" s="42"/>
      <c r="AV155" s="42"/>
      <c r="AW155" s="42"/>
      <c r="AX155" s="42"/>
      <c r="AY155" s="42"/>
    </row>
    <row r="156">
      <c r="A156" s="39" t="s">
        <v>1260</v>
      </c>
      <c r="B156" s="39" t="s">
        <v>1261</v>
      </c>
      <c r="C156" s="39"/>
      <c r="D156" s="39" t="s">
        <v>298</v>
      </c>
      <c r="E156" s="40" t="s">
        <v>1262</v>
      </c>
      <c r="F156" s="41">
        <v>43672.0</v>
      </c>
      <c r="G156" s="42"/>
      <c r="H156" s="42"/>
      <c r="I156" s="42"/>
      <c r="J156" s="42"/>
      <c r="K156" s="42"/>
      <c r="L156" s="42"/>
      <c r="M156" s="39" t="s">
        <v>1264</v>
      </c>
      <c r="N156" s="42"/>
      <c r="O156" s="39">
        <v>1.0</v>
      </c>
      <c r="P156" s="42"/>
      <c r="Q156" s="42"/>
      <c r="R156" s="42"/>
      <c r="S156" s="42"/>
      <c r="T156" s="42"/>
      <c r="U156" s="42"/>
      <c r="V156" s="39">
        <v>1.0</v>
      </c>
      <c r="W156" s="44" t="s">
        <v>1265</v>
      </c>
      <c r="X156" s="42"/>
      <c r="Y156" s="42"/>
      <c r="Z156" s="39" t="s">
        <v>1266</v>
      </c>
      <c r="AA156" s="42"/>
      <c r="AB156" s="42"/>
      <c r="AC156" s="42"/>
      <c r="AD156" s="42"/>
      <c r="AE156" s="42"/>
      <c r="AF156" s="42"/>
      <c r="AG156" s="42"/>
      <c r="AH156" s="42"/>
      <c r="AI156" s="42"/>
      <c r="AJ156" s="42"/>
      <c r="AK156" s="42"/>
      <c r="AL156" s="42"/>
      <c r="AM156" s="42"/>
      <c r="AN156" s="42"/>
      <c r="AO156" s="42"/>
      <c r="AP156" s="42"/>
      <c r="AQ156" s="42"/>
      <c r="AR156" s="42"/>
      <c r="AS156" s="42"/>
      <c r="AT156" s="42"/>
      <c r="AU156" s="42"/>
      <c r="AV156" s="42"/>
      <c r="AW156" s="42"/>
      <c r="AX156" s="42"/>
      <c r="AY156" s="42"/>
    </row>
    <row r="157">
      <c r="A157" s="14" t="s">
        <v>2738</v>
      </c>
      <c r="B157" s="14"/>
      <c r="C157" s="16"/>
      <c r="D157" s="14" t="s">
        <v>99</v>
      </c>
      <c r="E157" s="14" t="s">
        <v>34</v>
      </c>
      <c r="F157" s="11">
        <v>43658.0</v>
      </c>
      <c r="G157" s="26"/>
      <c r="H157" s="14"/>
      <c r="I157" s="16"/>
      <c r="J157" s="14"/>
      <c r="K157" s="16"/>
      <c r="L157" s="16"/>
      <c r="M157" s="26" t="s">
        <v>36</v>
      </c>
      <c r="N157" s="50" t="s">
        <v>454</v>
      </c>
      <c r="O157" s="14">
        <v>1.0</v>
      </c>
      <c r="P157" s="14" t="s">
        <v>61</v>
      </c>
      <c r="Q157" s="14"/>
      <c r="R157" s="14"/>
      <c r="S157" s="14"/>
      <c r="T157" s="14"/>
      <c r="U157" s="14">
        <v>1.0</v>
      </c>
      <c r="V157" s="14">
        <v>1.0</v>
      </c>
      <c r="W157" s="51" t="s">
        <v>2743</v>
      </c>
      <c r="X157" s="16"/>
      <c r="Y157" s="16"/>
      <c r="Z157" s="42"/>
      <c r="AA157" s="39"/>
      <c r="AB157" s="39"/>
      <c r="AC157" s="42"/>
      <c r="AD157" s="42"/>
      <c r="AE157" s="42"/>
      <c r="AF157" s="42"/>
      <c r="AG157" s="42"/>
      <c r="AH157" s="42"/>
      <c r="AI157" s="42"/>
      <c r="AJ157" s="42"/>
      <c r="AK157" s="42"/>
      <c r="AL157" s="42"/>
      <c r="AM157" s="42"/>
      <c r="AN157" s="42"/>
      <c r="AO157" s="42"/>
      <c r="AP157" s="42"/>
      <c r="AQ157" s="42"/>
      <c r="AR157" s="42"/>
      <c r="AS157" s="42"/>
      <c r="AT157" s="42"/>
      <c r="AU157" s="42"/>
      <c r="AV157" s="42"/>
      <c r="AW157" s="42"/>
      <c r="AX157" s="42"/>
      <c r="AY157" s="42"/>
    </row>
    <row r="158">
      <c r="A158" s="39" t="s">
        <v>2753</v>
      </c>
      <c r="B158" s="39" t="s">
        <v>2754</v>
      </c>
      <c r="C158" s="39"/>
      <c r="D158" s="39" t="s">
        <v>106</v>
      </c>
      <c r="E158" s="40" t="s">
        <v>2755</v>
      </c>
      <c r="F158" s="41">
        <v>43658.0</v>
      </c>
      <c r="G158" s="42"/>
      <c r="H158" s="42"/>
      <c r="I158" s="42"/>
      <c r="J158" s="42"/>
      <c r="K158" s="42"/>
      <c r="L158" s="42"/>
      <c r="M158" s="39" t="s">
        <v>2758</v>
      </c>
      <c r="N158" s="42"/>
      <c r="O158" s="39">
        <v>1.0</v>
      </c>
      <c r="P158" s="42"/>
      <c r="Q158" s="42"/>
      <c r="R158" s="42"/>
      <c r="S158" s="42"/>
      <c r="T158" s="42"/>
      <c r="U158" s="42"/>
      <c r="V158" s="39">
        <v>1.0</v>
      </c>
      <c r="W158" s="44" t="s">
        <v>2759</v>
      </c>
      <c r="X158" s="43" t="s">
        <v>2764</v>
      </c>
      <c r="Y158" s="42"/>
      <c r="Z158" s="39" t="s">
        <v>2771</v>
      </c>
      <c r="AA158" s="39"/>
      <c r="AB158" s="42"/>
      <c r="AC158" s="42"/>
      <c r="AD158" s="42"/>
      <c r="AE158" s="42"/>
      <c r="AF158" s="42"/>
      <c r="AG158" s="42"/>
      <c r="AH158" s="42"/>
      <c r="AI158" s="42"/>
      <c r="AJ158" s="42"/>
      <c r="AK158" s="42"/>
      <c r="AL158" s="42"/>
      <c r="AM158" s="42"/>
      <c r="AN158" s="42"/>
      <c r="AO158" s="42"/>
      <c r="AP158" s="42"/>
      <c r="AQ158" s="42"/>
      <c r="AR158" s="42"/>
      <c r="AS158" s="42"/>
      <c r="AT158" s="42"/>
      <c r="AU158" s="42"/>
      <c r="AV158" s="42"/>
      <c r="AW158" s="42"/>
      <c r="AX158" s="42"/>
      <c r="AY158" s="42"/>
    </row>
    <row r="159">
      <c r="A159" s="39" t="s">
        <v>2772</v>
      </c>
      <c r="B159" s="39" t="s">
        <v>2773</v>
      </c>
      <c r="C159" s="39"/>
      <c r="D159" s="39" t="s">
        <v>120</v>
      </c>
      <c r="E159" s="40" t="s">
        <v>2774</v>
      </c>
      <c r="F159" s="41">
        <v>43658.0</v>
      </c>
      <c r="G159" s="39" t="s">
        <v>2778</v>
      </c>
      <c r="H159" s="39">
        <v>65.0</v>
      </c>
      <c r="I159" s="42"/>
      <c r="J159" s="39">
        <v>65.0</v>
      </c>
      <c r="K159" s="42"/>
      <c r="L159" s="42"/>
      <c r="M159" s="39" t="s">
        <v>2779</v>
      </c>
      <c r="N159" s="42"/>
      <c r="O159" s="39">
        <v>1.0</v>
      </c>
      <c r="P159" s="42"/>
      <c r="Q159" s="42"/>
      <c r="R159" s="42"/>
      <c r="S159" s="42"/>
      <c r="T159" s="42"/>
      <c r="U159" s="42"/>
      <c r="V159" s="39">
        <v>1.0</v>
      </c>
      <c r="W159" s="44" t="s">
        <v>2780</v>
      </c>
      <c r="X159" s="42"/>
      <c r="Y159" s="42"/>
      <c r="Z159" s="42"/>
      <c r="AA159" s="42"/>
      <c r="AB159" s="42"/>
      <c r="AC159" s="42"/>
      <c r="AD159" s="42"/>
      <c r="AE159" s="42"/>
      <c r="AF159" s="42"/>
      <c r="AG159" s="42"/>
      <c r="AH159" s="42"/>
      <c r="AI159" s="42"/>
      <c r="AJ159" s="42"/>
      <c r="AK159" s="42"/>
      <c r="AL159" s="42"/>
      <c r="AM159" s="42"/>
      <c r="AN159" s="42"/>
      <c r="AO159" s="42"/>
      <c r="AP159" s="42"/>
      <c r="AQ159" s="42"/>
      <c r="AR159" s="42"/>
      <c r="AS159" s="42"/>
      <c r="AT159" s="42"/>
      <c r="AU159" s="42"/>
      <c r="AV159" s="42"/>
      <c r="AW159" s="42"/>
      <c r="AX159" s="42"/>
      <c r="AY159" s="42"/>
    </row>
    <row r="160">
      <c r="A160" s="39" t="s">
        <v>2786</v>
      </c>
      <c r="B160" s="39" t="s">
        <v>2787</v>
      </c>
      <c r="C160" s="39"/>
      <c r="D160" s="39" t="s">
        <v>120</v>
      </c>
      <c r="E160" s="40" t="s">
        <v>2789</v>
      </c>
      <c r="F160" s="41">
        <v>43658.0</v>
      </c>
      <c r="G160" s="39" t="s">
        <v>2800</v>
      </c>
      <c r="H160" s="39">
        <v>27.0</v>
      </c>
      <c r="I160" s="42"/>
      <c r="J160" s="39">
        <v>27.0</v>
      </c>
      <c r="K160" s="42"/>
      <c r="L160" s="42"/>
      <c r="M160" s="39" t="s">
        <v>1180</v>
      </c>
      <c r="N160" s="42"/>
      <c r="O160" s="39">
        <v>1.0</v>
      </c>
      <c r="P160" s="42"/>
      <c r="Q160" s="42"/>
      <c r="R160" s="42"/>
      <c r="S160" s="42"/>
      <c r="T160" s="42"/>
      <c r="U160" s="42"/>
      <c r="V160" s="39">
        <v>1.0</v>
      </c>
      <c r="W160" s="44" t="s">
        <v>2801</v>
      </c>
      <c r="X160" s="42"/>
      <c r="Y160" s="42"/>
      <c r="Z160" s="39" t="s">
        <v>2806</v>
      </c>
      <c r="AA160" s="42"/>
      <c r="AB160" s="42"/>
      <c r="AC160" s="42"/>
      <c r="AD160" s="42"/>
      <c r="AE160" s="42"/>
      <c r="AF160" s="42"/>
      <c r="AG160" s="42"/>
      <c r="AH160" s="42"/>
      <c r="AI160" s="42"/>
      <c r="AJ160" s="42"/>
      <c r="AK160" s="42"/>
      <c r="AL160" s="42"/>
      <c r="AM160" s="42"/>
      <c r="AN160" s="42"/>
      <c r="AO160" s="42"/>
      <c r="AP160" s="42"/>
      <c r="AQ160" s="42"/>
      <c r="AR160" s="42"/>
      <c r="AS160" s="42"/>
      <c r="AT160" s="42"/>
      <c r="AU160" s="42"/>
      <c r="AV160" s="42"/>
      <c r="AW160" s="42"/>
      <c r="AX160" s="42"/>
      <c r="AY160" s="42"/>
    </row>
    <row r="161">
      <c r="A161" s="39" t="s">
        <v>312</v>
      </c>
      <c r="B161" s="39" t="s">
        <v>2808</v>
      </c>
      <c r="C161" s="39"/>
      <c r="D161" s="39" t="s">
        <v>33</v>
      </c>
      <c r="E161" s="40" t="s">
        <v>2810</v>
      </c>
      <c r="F161" s="41">
        <v>43658.0</v>
      </c>
      <c r="G161" s="39" t="s">
        <v>234</v>
      </c>
      <c r="H161" s="39">
        <v>200.0</v>
      </c>
      <c r="I161" s="42"/>
      <c r="J161" s="39">
        <v>200.0</v>
      </c>
      <c r="K161" s="42"/>
      <c r="L161" s="42"/>
      <c r="M161" s="39" t="s">
        <v>36</v>
      </c>
      <c r="N161" s="42"/>
      <c r="O161" s="39">
        <v>1.0</v>
      </c>
      <c r="P161" s="39" t="s">
        <v>43</v>
      </c>
      <c r="Q161" s="39">
        <v>0.0</v>
      </c>
      <c r="R161" s="39">
        <v>0.0</v>
      </c>
      <c r="S161" s="39">
        <v>0.0</v>
      </c>
      <c r="T161" s="39">
        <v>0.0</v>
      </c>
      <c r="U161" s="39">
        <v>1.0</v>
      </c>
      <c r="V161" s="39">
        <v>1.0</v>
      </c>
      <c r="W161" s="44" t="s">
        <v>2819</v>
      </c>
      <c r="X161" s="43" t="s">
        <v>2823</v>
      </c>
      <c r="Y161" s="42"/>
      <c r="Z161" s="42"/>
      <c r="AA161" s="42"/>
      <c r="AB161" s="42"/>
      <c r="AC161" s="42"/>
      <c r="AD161" s="42"/>
      <c r="AE161" s="42"/>
      <c r="AF161" s="42"/>
      <c r="AG161" s="42"/>
      <c r="AH161" s="42"/>
      <c r="AI161" s="42"/>
      <c r="AJ161" s="42"/>
      <c r="AK161" s="42"/>
      <c r="AL161" s="42"/>
      <c r="AM161" s="42"/>
      <c r="AN161" s="42"/>
      <c r="AO161" s="42"/>
      <c r="AP161" s="42"/>
      <c r="AQ161" s="42"/>
      <c r="AR161" s="42"/>
      <c r="AS161" s="42"/>
      <c r="AT161" s="42"/>
      <c r="AU161" s="42"/>
      <c r="AV161" s="42"/>
      <c r="AW161" s="42"/>
      <c r="AX161" s="42"/>
      <c r="AY161" s="42"/>
    </row>
    <row r="162">
      <c r="A162" s="39" t="s">
        <v>2836</v>
      </c>
      <c r="B162" s="39" t="s">
        <v>2837</v>
      </c>
      <c r="C162" s="39"/>
      <c r="D162" s="39" t="s">
        <v>540</v>
      </c>
      <c r="E162" s="40" t="s">
        <v>2839</v>
      </c>
      <c r="F162" s="41">
        <v>43658.0</v>
      </c>
      <c r="G162" s="39" t="s">
        <v>673</v>
      </c>
      <c r="H162" s="39">
        <v>12.0</v>
      </c>
      <c r="I162" s="42"/>
      <c r="J162" s="39">
        <v>12.0</v>
      </c>
      <c r="K162" s="42"/>
      <c r="L162" s="42"/>
      <c r="M162" s="39" t="s">
        <v>2850</v>
      </c>
      <c r="N162" s="42"/>
      <c r="O162" s="39">
        <v>1.0</v>
      </c>
      <c r="P162" s="42"/>
      <c r="Q162" s="42"/>
      <c r="R162" s="42"/>
      <c r="S162" s="42"/>
      <c r="T162" s="42"/>
      <c r="U162" s="42"/>
      <c r="V162" s="39">
        <v>1.0</v>
      </c>
      <c r="W162" s="44" t="s">
        <v>2851</v>
      </c>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row>
    <row r="163">
      <c r="A163" s="39" t="s">
        <v>338</v>
      </c>
      <c r="B163" s="39" t="s">
        <v>763</v>
      </c>
      <c r="C163" s="39"/>
      <c r="D163" s="39" t="s">
        <v>343</v>
      </c>
      <c r="E163" s="40" t="s">
        <v>2860</v>
      </c>
      <c r="F163" s="41">
        <v>43658.0</v>
      </c>
      <c r="G163" s="39" t="s">
        <v>2866</v>
      </c>
      <c r="H163" s="39">
        <v>303.0</v>
      </c>
      <c r="I163" s="42"/>
      <c r="J163" s="39">
        <v>303.0</v>
      </c>
      <c r="K163" s="42"/>
      <c r="L163" s="42"/>
      <c r="M163" s="39" t="s">
        <v>2871</v>
      </c>
      <c r="N163" s="42"/>
      <c r="O163" s="39">
        <v>1.0</v>
      </c>
      <c r="P163" s="39" t="s">
        <v>43</v>
      </c>
      <c r="Q163" s="39">
        <v>0.0</v>
      </c>
      <c r="R163" s="39">
        <v>0.0</v>
      </c>
      <c r="S163" s="39">
        <v>0.0</v>
      </c>
      <c r="T163" s="39">
        <v>0.0</v>
      </c>
      <c r="U163" s="39">
        <v>1.0</v>
      </c>
      <c r="V163" s="39">
        <v>1.0</v>
      </c>
      <c r="W163" s="43" t="s">
        <v>2872</v>
      </c>
      <c r="X163" s="43" t="s">
        <v>2876</v>
      </c>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row>
    <row r="164">
      <c r="A164" s="39" t="s">
        <v>1686</v>
      </c>
      <c r="B164" s="39" t="s">
        <v>2885</v>
      </c>
      <c r="C164" s="39"/>
      <c r="D164" s="39" t="s">
        <v>207</v>
      </c>
      <c r="E164" s="40" t="s">
        <v>2886</v>
      </c>
      <c r="F164" s="41">
        <v>43658.0</v>
      </c>
      <c r="G164" s="39" t="s">
        <v>2896</v>
      </c>
      <c r="H164" s="39">
        <v>68.0</v>
      </c>
      <c r="I164" s="42"/>
      <c r="J164" s="39">
        <v>68.0</v>
      </c>
      <c r="K164" s="42"/>
      <c r="L164" s="42"/>
      <c r="M164" s="39" t="s">
        <v>36</v>
      </c>
      <c r="N164" s="42"/>
      <c r="O164" s="39">
        <v>1.0</v>
      </c>
      <c r="P164" s="42"/>
      <c r="Q164" s="42"/>
      <c r="R164" s="42"/>
      <c r="S164" s="42"/>
      <c r="T164" s="42"/>
      <c r="U164" s="42"/>
      <c r="V164" s="39">
        <v>1.0</v>
      </c>
      <c r="W164" s="44" t="s">
        <v>2898</v>
      </c>
      <c r="X164" s="43" t="s">
        <v>2901</v>
      </c>
      <c r="Y164" s="42"/>
      <c r="Z164" s="42"/>
      <c r="AA164" s="42"/>
      <c r="AB164" s="42"/>
      <c r="AC164" s="42"/>
      <c r="AD164" s="42"/>
      <c r="AE164" s="42"/>
      <c r="AF164" s="42"/>
      <c r="AG164" s="42"/>
      <c r="AH164" s="42"/>
      <c r="AI164" s="42"/>
      <c r="AJ164" s="42"/>
      <c r="AK164" s="42"/>
      <c r="AL164" s="42"/>
      <c r="AM164" s="42"/>
      <c r="AN164" s="42"/>
      <c r="AO164" s="42"/>
      <c r="AP164" s="42"/>
      <c r="AQ164" s="42"/>
      <c r="AR164" s="42"/>
      <c r="AS164" s="42"/>
      <c r="AT164" s="42"/>
      <c r="AU164" s="42"/>
      <c r="AV164" s="42"/>
      <c r="AW164" s="42"/>
      <c r="AX164" s="42"/>
      <c r="AY164" s="42"/>
    </row>
    <row r="165">
      <c r="A165" s="39" t="s">
        <v>2730</v>
      </c>
      <c r="B165" s="39" t="s">
        <v>2908</v>
      </c>
      <c r="C165" s="39"/>
      <c r="D165" s="39" t="s">
        <v>99</v>
      </c>
      <c r="E165" s="40" t="s">
        <v>2909</v>
      </c>
      <c r="F165" s="41">
        <v>43658.0</v>
      </c>
      <c r="G165" s="42"/>
      <c r="H165" s="42"/>
      <c r="I165" s="42"/>
      <c r="J165" s="42"/>
      <c r="K165" s="42"/>
      <c r="L165" s="42"/>
      <c r="M165" s="39" t="s">
        <v>2910</v>
      </c>
      <c r="N165" s="42"/>
      <c r="O165" s="39">
        <v>1.0</v>
      </c>
      <c r="P165" s="42"/>
      <c r="Q165" s="42"/>
      <c r="R165" s="42"/>
      <c r="S165" s="42"/>
      <c r="T165" s="42"/>
      <c r="U165" s="42"/>
      <c r="V165" s="39">
        <v>1.0</v>
      </c>
      <c r="W165" s="44" t="s">
        <v>2911</v>
      </c>
      <c r="X165" s="42"/>
      <c r="Y165" s="42"/>
      <c r="Z165" s="39" t="s">
        <v>2912</v>
      </c>
      <c r="AA165" s="42"/>
      <c r="AB165" s="42"/>
      <c r="AC165" s="42"/>
      <c r="AD165" s="42"/>
      <c r="AE165" s="42"/>
      <c r="AF165" s="42"/>
      <c r="AG165" s="42"/>
      <c r="AH165" s="42"/>
      <c r="AI165" s="42"/>
      <c r="AJ165" s="42"/>
      <c r="AK165" s="42"/>
      <c r="AL165" s="42"/>
      <c r="AM165" s="42"/>
      <c r="AN165" s="42"/>
      <c r="AO165" s="42"/>
      <c r="AP165" s="42"/>
      <c r="AQ165" s="42"/>
      <c r="AR165" s="42"/>
      <c r="AS165" s="42"/>
      <c r="AT165" s="42"/>
      <c r="AU165" s="42"/>
      <c r="AV165" s="42"/>
      <c r="AW165" s="42"/>
      <c r="AX165" s="42"/>
      <c r="AY165" s="42"/>
    </row>
    <row r="166">
      <c r="A166" s="39" t="s">
        <v>447</v>
      </c>
      <c r="B166" s="39" t="s">
        <v>448</v>
      </c>
      <c r="C166" s="39"/>
      <c r="D166" s="39" t="s">
        <v>106</v>
      </c>
      <c r="E166" s="40" t="s">
        <v>2913</v>
      </c>
      <c r="F166" s="41">
        <v>43658.0</v>
      </c>
      <c r="G166" s="39" t="s">
        <v>2914</v>
      </c>
      <c r="H166" s="39">
        <v>56.0</v>
      </c>
      <c r="I166" s="42"/>
      <c r="J166" s="39">
        <v>56.0</v>
      </c>
      <c r="K166" s="42"/>
      <c r="L166" s="42"/>
      <c r="M166" s="39" t="s">
        <v>2915</v>
      </c>
      <c r="N166" s="42"/>
      <c r="O166" s="39">
        <v>1.0</v>
      </c>
      <c r="P166" s="42"/>
      <c r="Q166" s="42"/>
      <c r="R166" s="42"/>
      <c r="S166" s="42"/>
      <c r="T166" s="42"/>
      <c r="U166" s="42"/>
      <c r="V166" s="39">
        <v>1.0</v>
      </c>
      <c r="W166" s="44" t="s">
        <v>2916</v>
      </c>
      <c r="X166" s="42"/>
      <c r="Y166" s="42"/>
      <c r="Z166" s="42"/>
      <c r="AA166" s="42"/>
      <c r="AB166" s="42"/>
      <c r="AC166" s="42"/>
      <c r="AD166" s="42"/>
      <c r="AE166" s="42"/>
      <c r="AF166" s="42"/>
      <c r="AG166" s="42"/>
      <c r="AH166" s="42"/>
      <c r="AI166" s="42"/>
      <c r="AJ166" s="42"/>
      <c r="AK166" s="42"/>
      <c r="AL166" s="42"/>
      <c r="AM166" s="42"/>
      <c r="AN166" s="42"/>
      <c r="AO166" s="42"/>
      <c r="AP166" s="42"/>
      <c r="AQ166" s="42"/>
      <c r="AR166" s="42"/>
      <c r="AS166" s="42"/>
      <c r="AT166" s="42"/>
      <c r="AU166" s="42"/>
      <c r="AV166" s="42"/>
      <c r="AW166" s="42"/>
      <c r="AX166" s="42"/>
      <c r="AY166" s="42"/>
    </row>
    <row r="167">
      <c r="A167" s="39" t="s">
        <v>2917</v>
      </c>
      <c r="B167" s="39" t="s">
        <v>2918</v>
      </c>
      <c r="C167" s="39"/>
      <c r="D167" s="39" t="s">
        <v>60</v>
      </c>
      <c r="E167" s="40" t="s">
        <v>2919</v>
      </c>
      <c r="F167" s="41">
        <v>43658.0</v>
      </c>
      <c r="G167" s="39" t="s">
        <v>2922</v>
      </c>
      <c r="H167" s="39">
        <v>50.0</v>
      </c>
      <c r="I167" s="42"/>
      <c r="J167" s="39">
        <v>65.0</v>
      </c>
      <c r="K167" s="42"/>
      <c r="L167" s="42"/>
      <c r="M167" s="39" t="s">
        <v>36</v>
      </c>
      <c r="N167" s="42"/>
      <c r="O167" s="39">
        <v>1.0</v>
      </c>
      <c r="P167" s="39" t="s">
        <v>43</v>
      </c>
      <c r="Q167" s="42"/>
      <c r="R167" s="42"/>
      <c r="S167" s="42"/>
      <c r="T167" s="42"/>
      <c r="U167" s="42"/>
      <c r="V167" s="39">
        <v>1.0</v>
      </c>
      <c r="W167" s="44" t="s">
        <v>2925</v>
      </c>
      <c r="X167" s="43" t="s">
        <v>2926</v>
      </c>
      <c r="Y167" s="42"/>
      <c r="Z167" s="42"/>
      <c r="AA167" s="42"/>
      <c r="AB167" s="42"/>
      <c r="AC167" s="42"/>
      <c r="AD167" s="42"/>
      <c r="AE167" s="42"/>
      <c r="AF167" s="42"/>
      <c r="AG167" s="42"/>
      <c r="AH167" s="42"/>
      <c r="AI167" s="42"/>
      <c r="AJ167" s="42"/>
      <c r="AK167" s="42"/>
      <c r="AL167" s="42"/>
      <c r="AM167" s="42"/>
      <c r="AN167" s="42"/>
      <c r="AO167" s="42"/>
      <c r="AP167" s="42"/>
      <c r="AQ167" s="42"/>
      <c r="AR167" s="42"/>
      <c r="AS167" s="42"/>
      <c r="AT167" s="42"/>
      <c r="AU167" s="42"/>
      <c r="AV167" s="42"/>
      <c r="AW167" s="42"/>
      <c r="AX167" s="42"/>
      <c r="AY167" s="42"/>
    </row>
    <row r="168">
      <c r="A168" s="39" t="s">
        <v>2928</v>
      </c>
      <c r="B168" s="39" t="s">
        <v>1316</v>
      </c>
      <c r="C168" s="39"/>
      <c r="D168" s="39" t="s">
        <v>184</v>
      </c>
      <c r="E168" s="40" t="s">
        <v>2929</v>
      </c>
      <c r="F168" s="41">
        <v>43658.0</v>
      </c>
      <c r="G168" s="42"/>
      <c r="H168" s="42"/>
      <c r="I168" s="42"/>
      <c r="J168" s="42"/>
      <c r="K168" s="42"/>
      <c r="L168" s="42"/>
      <c r="M168" s="39" t="s">
        <v>36</v>
      </c>
      <c r="N168" s="42"/>
      <c r="O168" s="39">
        <v>1.0</v>
      </c>
      <c r="P168" s="42"/>
      <c r="Q168" s="42"/>
      <c r="R168" s="42"/>
      <c r="S168" s="42"/>
      <c r="T168" s="42"/>
      <c r="U168" s="42"/>
      <c r="V168" s="39">
        <v>1.0</v>
      </c>
      <c r="W168" s="44" t="s">
        <v>2933</v>
      </c>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row>
    <row r="169">
      <c r="A169" s="39" t="s">
        <v>368</v>
      </c>
      <c r="B169" s="39" t="s">
        <v>2935</v>
      </c>
      <c r="C169" s="39"/>
      <c r="D169" s="39" t="s">
        <v>99</v>
      </c>
      <c r="E169" s="40" t="s">
        <v>2936</v>
      </c>
      <c r="F169" s="41">
        <v>43658.0</v>
      </c>
      <c r="G169" s="39" t="s">
        <v>2939</v>
      </c>
      <c r="H169" s="39">
        <v>36.0</v>
      </c>
      <c r="I169" s="42"/>
      <c r="J169" s="39">
        <v>36.0</v>
      </c>
      <c r="K169" s="42"/>
      <c r="L169" s="42"/>
      <c r="M169" s="42"/>
      <c r="N169" s="42"/>
      <c r="O169" s="39">
        <v>1.0</v>
      </c>
      <c r="P169" s="42"/>
      <c r="Q169" s="39">
        <v>0.0</v>
      </c>
      <c r="R169" s="39">
        <v>0.0</v>
      </c>
      <c r="S169" s="39">
        <v>0.0</v>
      </c>
      <c r="T169" s="39">
        <v>0.0</v>
      </c>
      <c r="U169" s="39">
        <v>1.0</v>
      </c>
      <c r="V169" s="39">
        <v>1.0</v>
      </c>
      <c r="W169" s="43" t="s">
        <v>2743</v>
      </c>
      <c r="X169" s="42"/>
      <c r="Y169" s="42"/>
      <c r="Z169" s="39"/>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row>
    <row r="170">
      <c r="A170" s="39" t="s">
        <v>368</v>
      </c>
      <c r="B170" s="39" t="s">
        <v>2941</v>
      </c>
      <c r="C170" s="39"/>
      <c r="D170" s="39" t="s">
        <v>99</v>
      </c>
      <c r="E170" s="40" t="s">
        <v>2942</v>
      </c>
      <c r="F170" s="41">
        <v>43658.0</v>
      </c>
      <c r="G170" s="39" t="s">
        <v>2944</v>
      </c>
      <c r="H170" s="39">
        <v>200.0</v>
      </c>
      <c r="I170" s="42"/>
      <c r="J170" s="39">
        <v>200.0</v>
      </c>
      <c r="K170" s="42"/>
      <c r="L170" s="42"/>
      <c r="M170" s="42"/>
      <c r="N170" s="42"/>
      <c r="O170" s="39">
        <v>1.0</v>
      </c>
      <c r="P170" s="42"/>
      <c r="Q170" s="39">
        <v>0.0</v>
      </c>
      <c r="R170" s="39">
        <v>0.0</v>
      </c>
      <c r="S170" s="39">
        <v>0.0</v>
      </c>
      <c r="T170" s="39">
        <v>0.0</v>
      </c>
      <c r="U170" s="39">
        <v>0.0</v>
      </c>
      <c r="V170" s="39">
        <v>1.0</v>
      </c>
      <c r="W170" s="44" t="s">
        <v>2945</v>
      </c>
      <c r="X170" s="43" t="s">
        <v>2743</v>
      </c>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row>
    <row r="171">
      <c r="A171" s="39" t="s">
        <v>1006</v>
      </c>
      <c r="B171" s="39" t="s">
        <v>2946</v>
      </c>
      <c r="C171" s="39"/>
      <c r="D171" s="39" t="s">
        <v>204</v>
      </c>
      <c r="E171" s="40" t="s">
        <v>2947</v>
      </c>
      <c r="F171" s="41">
        <v>43658.0</v>
      </c>
      <c r="G171" s="39" t="s">
        <v>2950</v>
      </c>
      <c r="H171" s="39">
        <v>200.0</v>
      </c>
      <c r="I171" s="42"/>
      <c r="J171" s="39">
        <v>750.0</v>
      </c>
      <c r="K171" s="42"/>
      <c r="L171" s="42"/>
      <c r="M171" s="39" t="s">
        <v>36</v>
      </c>
      <c r="N171" s="42"/>
      <c r="O171" s="39">
        <v>1.0</v>
      </c>
      <c r="P171" s="42"/>
      <c r="Q171" s="42"/>
      <c r="R171" s="42"/>
      <c r="S171" s="42"/>
      <c r="T171" s="42"/>
      <c r="U171" s="42"/>
      <c r="V171" s="39">
        <v>1.0</v>
      </c>
      <c r="W171" s="44" t="s">
        <v>2951</v>
      </c>
      <c r="X171" s="43" t="s">
        <v>2954</v>
      </c>
      <c r="Y171" s="43" t="s">
        <v>2956</v>
      </c>
      <c r="Z171" s="43" t="s">
        <v>2957</v>
      </c>
      <c r="AA171" s="42"/>
      <c r="AB171" s="42"/>
      <c r="AC171" s="42"/>
      <c r="AD171" s="42"/>
      <c r="AE171" s="42"/>
      <c r="AF171" s="42"/>
      <c r="AG171" s="42"/>
      <c r="AH171" s="42"/>
      <c r="AI171" s="42"/>
      <c r="AJ171" s="42"/>
      <c r="AK171" s="42"/>
      <c r="AL171" s="42"/>
      <c r="AM171" s="42"/>
      <c r="AN171" s="42"/>
      <c r="AO171" s="42"/>
      <c r="AP171" s="42"/>
      <c r="AQ171" s="42"/>
      <c r="AR171" s="42"/>
      <c r="AS171" s="42"/>
      <c r="AT171" s="42"/>
      <c r="AU171" s="42"/>
      <c r="AV171" s="42"/>
      <c r="AW171" s="42"/>
      <c r="AX171" s="42"/>
      <c r="AY171" s="42"/>
    </row>
    <row r="172">
      <c r="A172" s="39" t="s">
        <v>2960</v>
      </c>
      <c r="B172" s="39" t="s">
        <v>864</v>
      </c>
      <c r="C172" s="39"/>
      <c r="D172" s="39" t="s">
        <v>548</v>
      </c>
      <c r="E172" s="40" t="s">
        <v>2961</v>
      </c>
      <c r="F172" s="41">
        <v>43658.0</v>
      </c>
      <c r="G172" s="39" t="s">
        <v>2239</v>
      </c>
      <c r="H172" s="39">
        <v>60.0</v>
      </c>
      <c r="I172" s="42"/>
      <c r="J172" s="39">
        <v>60.0</v>
      </c>
      <c r="K172" s="42"/>
      <c r="L172" s="42"/>
      <c r="M172" s="39" t="s">
        <v>36</v>
      </c>
      <c r="N172" s="42"/>
      <c r="O172" s="39">
        <v>1.0</v>
      </c>
      <c r="P172" s="39" t="s">
        <v>43</v>
      </c>
      <c r="Q172" s="42"/>
      <c r="R172" s="42"/>
      <c r="S172" s="42"/>
      <c r="T172" s="42"/>
      <c r="U172" s="42"/>
      <c r="V172" s="39">
        <v>1.0</v>
      </c>
      <c r="W172" s="44" t="s">
        <v>2964</v>
      </c>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row>
    <row r="173">
      <c r="A173" s="39" t="s">
        <v>2966</v>
      </c>
      <c r="B173" s="39" t="s">
        <v>2967</v>
      </c>
      <c r="C173" s="39"/>
      <c r="D173" s="39" t="s">
        <v>106</v>
      </c>
      <c r="E173" s="40" t="s">
        <v>2968</v>
      </c>
      <c r="F173" s="41">
        <v>43658.0</v>
      </c>
      <c r="G173" s="39" t="s">
        <v>2972</v>
      </c>
      <c r="H173" s="39">
        <v>57.0</v>
      </c>
      <c r="I173" s="42"/>
      <c r="J173" s="39">
        <v>57.0</v>
      </c>
      <c r="K173" s="42"/>
      <c r="L173" s="42"/>
      <c r="M173" s="39" t="s">
        <v>36</v>
      </c>
      <c r="N173" s="42"/>
      <c r="O173" s="39">
        <v>1.0</v>
      </c>
      <c r="P173" s="42"/>
      <c r="Q173" s="42"/>
      <c r="R173" s="42"/>
      <c r="S173" s="42"/>
      <c r="T173" s="42"/>
      <c r="U173" s="42"/>
      <c r="V173" s="39">
        <v>1.0</v>
      </c>
      <c r="W173" s="44" t="s">
        <v>2973</v>
      </c>
      <c r="X173" s="43" t="s">
        <v>2975</v>
      </c>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row>
    <row r="174">
      <c r="A174" s="39" t="s">
        <v>2976</v>
      </c>
      <c r="B174" s="39" t="s">
        <v>2978</v>
      </c>
      <c r="C174" s="39"/>
      <c r="D174" s="39" t="s">
        <v>40</v>
      </c>
      <c r="E174" s="40" t="s">
        <v>2979</v>
      </c>
      <c r="F174" s="41">
        <v>43658.0</v>
      </c>
      <c r="G174" s="39" t="s">
        <v>2981</v>
      </c>
      <c r="H174" s="39">
        <v>325.0</v>
      </c>
      <c r="I174" s="42"/>
      <c r="J174" s="39">
        <v>325.0</v>
      </c>
      <c r="K174" s="42"/>
      <c r="L174" s="42"/>
      <c r="M174" s="39" t="s">
        <v>2982</v>
      </c>
      <c r="N174" s="42"/>
      <c r="O174" s="39">
        <v>1.0</v>
      </c>
      <c r="P174" s="39" t="s">
        <v>43</v>
      </c>
      <c r="Q174" s="42"/>
      <c r="R174" s="42"/>
      <c r="S174" s="42"/>
      <c r="T174" s="42"/>
      <c r="U174" s="42"/>
      <c r="V174" s="39">
        <v>1.0</v>
      </c>
      <c r="W174" s="43" t="s">
        <v>2983</v>
      </c>
      <c r="X174" s="43" t="s">
        <v>2985</v>
      </c>
      <c r="Y174" s="42"/>
      <c r="Z174" s="42"/>
      <c r="AA174" s="42"/>
      <c r="AB174" s="42"/>
      <c r="AC174" s="42"/>
      <c r="AD174" s="42"/>
      <c r="AE174" s="42"/>
      <c r="AF174" s="42"/>
      <c r="AG174" s="42"/>
      <c r="AH174" s="42"/>
      <c r="AI174" s="42"/>
      <c r="AJ174" s="42"/>
      <c r="AK174" s="42"/>
      <c r="AL174" s="42"/>
      <c r="AM174" s="42"/>
      <c r="AN174" s="42"/>
      <c r="AO174" s="42"/>
      <c r="AP174" s="42"/>
      <c r="AQ174" s="42"/>
      <c r="AR174" s="42"/>
      <c r="AS174" s="42"/>
      <c r="AT174" s="42"/>
      <c r="AU174" s="42"/>
      <c r="AV174" s="42"/>
      <c r="AW174" s="42"/>
      <c r="AX174" s="42"/>
      <c r="AY174" s="42"/>
    </row>
    <row r="175">
      <c r="A175" s="39" t="s">
        <v>2987</v>
      </c>
      <c r="B175" s="39" t="s">
        <v>65</v>
      </c>
      <c r="C175" s="39"/>
      <c r="D175" s="39" t="s">
        <v>99</v>
      </c>
      <c r="E175" s="40" t="s">
        <v>2988</v>
      </c>
      <c r="F175" s="41">
        <v>43658.0</v>
      </c>
      <c r="G175" s="39" t="s">
        <v>2944</v>
      </c>
      <c r="H175" s="39">
        <v>200.0</v>
      </c>
      <c r="I175" s="42"/>
      <c r="J175" s="39">
        <v>200.0</v>
      </c>
      <c r="K175" s="42"/>
      <c r="L175" s="42"/>
      <c r="M175" s="39" t="s">
        <v>2989</v>
      </c>
      <c r="N175" s="42"/>
      <c r="O175" s="39">
        <v>1.0</v>
      </c>
      <c r="P175" s="42"/>
      <c r="Q175" s="39">
        <v>0.0</v>
      </c>
      <c r="R175" s="39">
        <v>0.0</v>
      </c>
      <c r="S175" s="39">
        <v>0.0</v>
      </c>
      <c r="T175" s="39">
        <v>0.0</v>
      </c>
      <c r="U175" s="39">
        <v>1.0</v>
      </c>
      <c r="V175" s="39">
        <v>1.0</v>
      </c>
      <c r="W175" s="44" t="s">
        <v>2990</v>
      </c>
      <c r="X175" s="43" t="s">
        <v>2991</v>
      </c>
      <c r="Y175" s="42"/>
      <c r="Z175" s="42"/>
      <c r="AA175" s="42"/>
      <c r="AB175" s="42"/>
      <c r="AC175" s="42"/>
      <c r="AD175" s="42"/>
      <c r="AE175" s="42"/>
      <c r="AF175" s="42"/>
      <c r="AG175" s="42"/>
      <c r="AH175" s="42"/>
      <c r="AI175" s="42"/>
      <c r="AJ175" s="42"/>
      <c r="AK175" s="42"/>
      <c r="AL175" s="42"/>
      <c r="AM175" s="42"/>
      <c r="AN175" s="42"/>
      <c r="AO175" s="42"/>
      <c r="AP175" s="42"/>
      <c r="AQ175" s="42"/>
      <c r="AR175" s="42"/>
      <c r="AS175" s="42"/>
      <c r="AT175" s="42"/>
      <c r="AU175" s="42"/>
      <c r="AV175" s="42"/>
      <c r="AW175" s="42"/>
      <c r="AX175" s="42"/>
      <c r="AY175" s="42"/>
    </row>
    <row r="176">
      <c r="A176" s="39" t="s">
        <v>2661</v>
      </c>
      <c r="B176" s="39" t="s">
        <v>2992</v>
      </c>
      <c r="C176" s="39"/>
      <c r="D176" s="39" t="s">
        <v>321</v>
      </c>
      <c r="E176" s="40" t="s">
        <v>2993</v>
      </c>
      <c r="F176" s="41">
        <v>43658.0</v>
      </c>
      <c r="G176" s="39" t="s">
        <v>2301</v>
      </c>
      <c r="H176" s="39">
        <v>59.0</v>
      </c>
      <c r="I176" s="42"/>
      <c r="J176" s="39">
        <v>59.0</v>
      </c>
      <c r="K176" s="42"/>
      <c r="L176" s="42"/>
      <c r="M176" s="24" t="s">
        <v>2994</v>
      </c>
      <c r="N176" s="42"/>
      <c r="O176" s="39">
        <v>1.0</v>
      </c>
      <c r="P176" s="39" t="s">
        <v>43</v>
      </c>
      <c r="Q176" s="39">
        <v>0.0</v>
      </c>
      <c r="R176" s="39">
        <v>0.0</v>
      </c>
      <c r="S176" s="39">
        <v>0.0</v>
      </c>
      <c r="T176" s="39">
        <v>0.0</v>
      </c>
      <c r="U176" s="39">
        <v>1.0</v>
      </c>
      <c r="V176" s="39">
        <v>1.0</v>
      </c>
      <c r="W176" s="44" t="s">
        <v>2995</v>
      </c>
      <c r="X176" s="43" t="s">
        <v>2996</v>
      </c>
      <c r="Y176" s="42"/>
      <c r="Z176" s="42"/>
      <c r="AA176" s="42"/>
      <c r="AB176" s="42"/>
      <c r="AC176" s="42"/>
      <c r="AD176" s="42"/>
      <c r="AE176" s="42"/>
      <c r="AF176" s="42"/>
      <c r="AG176" s="42"/>
      <c r="AH176" s="42"/>
      <c r="AI176" s="42"/>
      <c r="AJ176" s="42"/>
      <c r="AK176" s="42"/>
      <c r="AL176" s="42"/>
      <c r="AM176" s="42"/>
      <c r="AN176" s="42"/>
      <c r="AO176" s="42"/>
      <c r="AP176" s="42"/>
      <c r="AQ176" s="42"/>
      <c r="AR176" s="42"/>
      <c r="AS176" s="42"/>
      <c r="AT176" s="42"/>
      <c r="AU176" s="42"/>
      <c r="AV176" s="42"/>
      <c r="AW176" s="42"/>
      <c r="AX176" s="42"/>
      <c r="AY176" s="42"/>
    </row>
    <row r="177">
      <c r="A177" s="39" t="s">
        <v>2997</v>
      </c>
      <c r="B177" s="39" t="s">
        <v>448</v>
      </c>
      <c r="C177" s="39"/>
      <c r="D177" s="39" t="s">
        <v>60</v>
      </c>
      <c r="E177" s="40" t="s">
        <v>2998</v>
      </c>
      <c r="F177" s="41">
        <v>43658.0</v>
      </c>
      <c r="G177" s="39" t="s">
        <v>35</v>
      </c>
      <c r="H177" s="39">
        <v>32.0</v>
      </c>
      <c r="I177" s="42"/>
      <c r="J177" s="39">
        <v>32.0</v>
      </c>
      <c r="K177" s="42"/>
      <c r="L177" s="42"/>
      <c r="M177" s="39" t="s">
        <v>36</v>
      </c>
      <c r="N177" s="42"/>
      <c r="O177" s="39">
        <v>1.0</v>
      </c>
      <c r="P177" s="39" t="s">
        <v>43</v>
      </c>
      <c r="Q177" s="42"/>
      <c r="R177" s="42"/>
      <c r="S177" s="42"/>
      <c r="T177" s="42"/>
      <c r="U177" s="42"/>
      <c r="V177" s="39">
        <v>1.0</v>
      </c>
      <c r="W177" s="44" t="s">
        <v>3000</v>
      </c>
      <c r="X177" s="42"/>
      <c r="Y177" s="42"/>
      <c r="Z177" s="42"/>
      <c r="AA177" s="42"/>
      <c r="AB177" s="42"/>
      <c r="AC177" s="42"/>
      <c r="AD177" s="42"/>
      <c r="AE177" s="42"/>
      <c r="AF177" s="42"/>
      <c r="AG177" s="42"/>
      <c r="AH177" s="42"/>
      <c r="AI177" s="42"/>
      <c r="AJ177" s="42"/>
      <c r="AK177" s="42"/>
      <c r="AL177" s="42"/>
      <c r="AM177" s="42"/>
      <c r="AN177" s="42"/>
      <c r="AO177" s="42"/>
      <c r="AP177" s="42"/>
      <c r="AQ177" s="42"/>
      <c r="AR177" s="42"/>
      <c r="AS177" s="42"/>
      <c r="AT177" s="42"/>
      <c r="AU177" s="42"/>
      <c r="AV177" s="42"/>
      <c r="AW177" s="42"/>
      <c r="AX177" s="42"/>
      <c r="AY177" s="42"/>
    </row>
    <row r="178">
      <c r="A178" s="39" t="s">
        <v>3001</v>
      </c>
      <c r="B178" s="39" t="s">
        <v>3002</v>
      </c>
      <c r="C178" s="39"/>
      <c r="D178" s="39" t="s">
        <v>66</v>
      </c>
      <c r="E178" s="40" t="s">
        <v>3003</v>
      </c>
      <c r="F178" s="41">
        <v>43658.0</v>
      </c>
      <c r="G178" s="39" t="s">
        <v>3004</v>
      </c>
      <c r="H178" s="39">
        <v>50.0</v>
      </c>
      <c r="I178" s="42"/>
      <c r="J178" s="39">
        <v>50.0</v>
      </c>
      <c r="K178" s="42"/>
      <c r="L178" s="42"/>
      <c r="M178" s="24" t="s">
        <v>3005</v>
      </c>
      <c r="N178" s="42"/>
      <c r="O178" s="39">
        <v>1.0</v>
      </c>
      <c r="P178" s="39" t="s">
        <v>43</v>
      </c>
      <c r="Q178" s="39">
        <v>0.0</v>
      </c>
      <c r="R178" s="39">
        <v>0.0</v>
      </c>
      <c r="S178" s="39">
        <v>0.0</v>
      </c>
      <c r="T178" s="39">
        <v>0.0</v>
      </c>
      <c r="U178" s="39">
        <v>1.0</v>
      </c>
      <c r="V178" s="39">
        <v>1.0</v>
      </c>
      <c r="W178" s="43" t="s">
        <v>3007</v>
      </c>
      <c r="X178" s="43" t="s">
        <v>3008</v>
      </c>
      <c r="Y178" s="42"/>
      <c r="Z178" s="42"/>
      <c r="AA178" s="42"/>
      <c r="AB178" s="42"/>
      <c r="AC178" s="42"/>
      <c r="AD178" s="42"/>
      <c r="AE178" s="42"/>
      <c r="AF178" s="42"/>
      <c r="AG178" s="42"/>
      <c r="AH178" s="42"/>
      <c r="AI178" s="42"/>
      <c r="AJ178" s="42"/>
      <c r="AK178" s="42"/>
      <c r="AL178" s="42"/>
      <c r="AM178" s="42"/>
      <c r="AN178" s="42"/>
      <c r="AO178" s="42"/>
      <c r="AP178" s="42"/>
      <c r="AQ178" s="42"/>
      <c r="AR178" s="42"/>
      <c r="AS178" s="42"/>
      <c r="AT178" s="42"/>
      <c r="AU178" s="42"/>
      <c r="AV178" s="42"/>
      <c r="AW178" s="42"/>
      <c r="AX178" s="42"/>
      <c r="AY178" s="42"/>
    </row>
    <row r="179">
      <c r="A179" s="39" t="s">
        <v>108</v>
      </c>
      <c r="B179" s="39" t="s">
        <v>109</v>
      </c>
      <c r="C179" s="39"/>
      <c r="D179" s="39" t="s">
        <v>110</v>
      </c>
      <c r="E179" s="40" t="s">
        <v>3009</v>
      </c>
      <c r="F179" s="41">
        <v>43658.0</v>
      </c>
      <c r="G179" s="39" t="s">
        <v>3010</v>
      </c>
      <c r="H179" s="39">
        <v>800.0</v>
      </c>
      <c r="I179" s="42"/>
      <c r="J179" s="39">
        <v>800.0</v>
      </c>
      <c r="K179" s="42"/>
      <c r="L179" s="42"/>
      <c r="M179" s="39" t="s">
        <v>36</v>
      </c>
      <c r="N179" s="42"/>
      <c r="O179" s="39">
        <v>1.0</v>
      </c>
      <c r="P179" s="39" t="s">
        <v>43</v>
      </c>
      <c r="Q179" s="42"/>
      <c r="R179" s="42"/>
      <c r="S179" s="42"/>
      <c r="T179" s="42"/>
      <c r="U179" s="42"/>
      <c r="V179" s="39">
        <v>1.0</v>
      </c>
      <c r="W179" s="44" t="s">
        <v>3011</v>
      </c>
      <c r="X179" s="43" t="s">
        <v>3013</v>
      </c>
      <c r="Y179" s="42"/>
      <c r="Z179" s="39" t="s">
        <v>642</v>
      </c>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row>
    <row r="180">
      <c r="A180" s="39" t="s">
        <v>3016</v>
      </c>
      <c r="B180" s="39" t="s">
        <v>3018</v>
      </c>
      <c r="C180" s="39"/>
      <c r="D180" s="39" t="s">
        <v>1144</v>
      </c>
      <c r="E180" s="40" t="s">
        <v>3019</v>
      </c>
      <c r="F180" s="41">
        <v>43658.0</v>
      </c>
      <c r="G180" s="39" t="s">
        <v>3021</v>
      </c>
      <c r="H180" s="39">
        <v>37.0</v>
      </c>
      <c r="I180" s="42"/>
      <c r="J180" s="39">
        <v>37.0</v>
      </c>
      <c r="K180" s="42"/>
      <c r="L180" s="42"/>
      <c r="M180" s="42"/>
      <c r="N180" s="42"/>
      <c r="O180" s="39">
        <v>1.0</v>
      </c>
      <c r="P180" s="42"/>
      <c r="Q180" s="42"/>
      <c r="R180" s="42"/>
      <c r="S180" s="42"/>
      <c r="T180" s="42"/>
      <c r="U180" s="42"/>
      <c r="V180" s="39">
        <v>1.0</v>
      </c>
      <c r="W180" s="44" t="s">
        <v>3022</v>
      </c>
      <c r="X180" s="42"/>
      <c r="Y180" s="42"/>
      <c r="Z180" s="39" t="s">
        <v>3023</v>
      </c>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row>
    <row r="181">
      <c r="A181" s="39" t="s">
        <v>3024</v>
      </c>
      <c r="B181" s="39" t="s">
        <v>3025</v>
      </c>
      <c r="C181" s="39"/>
      <c r="D181" s="39" t="s">
        <v>184</v>
      </c>
      <c r="E181" s="40" t="s">
        <v>3026</v>
      </c>
      <c r="F181" s="41">
        <v>43658.0</v>
      </c>
      <c r="G181" s="39" t="s">
        <v>3027</v>
      </c>
      <c r="H181" s="39">
        <v>15.0</v>
      </c>
      <c r="I181" s="42"/>
      <c r="J181" s="39">
        <v>15.0</v>
      </c>
      <c r="K181" s="42"/>
      <c r="L181" s="42"/>
      <c r="M181" s="39" t="s">
        <v>2287</v>
      </c>
      <c r="N181" s="42"/>
      <c r="O181" s="39">
        <v>1.0</v>
      </c>
      <c r="P181" s="42"/>
      <c r="Q181" s="42"/>
      <c r="R181" s="42"/>
      <c r="S181" s="42"/>
      <c r="T181" s="42"/>
      <c r="U181" s="42"/>
      <c r="V181" s="39">
        <v>1.0</v>
      </c>
      <c r="W181" s="44" t="s">
        <v>3028</v>
      </c>
      <c r="X181" s="42"/>
      <c r="Y181" s="42"/>
      <c r="Z181" s="42"/>
      <c r="AA181" s="42"/>
      <c r="AB181" s="42"/>
      <c r="AC181" s="42"/>
      <c r="AD181" s="42"/>
      <c r="AE181" s="42"/>
      <c r="AF181" s="42"/>
      <c r="AG181" s="42"/>
      <c r="AH181" s="42"/>
      <c r="AI181" s="42"/>
      <c r="AJ181" s="42"/>
      <c r="AK181" s="42"/>
      <c r="AL181" s="42"/>
      <c r="AM181" s="42"/>
      <c r="AN181" s="42"/>
      <c r="AO181" s="42"/>
      <c r="AP181" s="42"/>
      <c r="AQ181" s="42"/>
      <c r="AR181" s="42"/>
      <c r="AS181" s="42"/>
      <c r="AT181" s="42"/>
      <c r="AU181" s="42"/>
      <c r="AV181" s="42"/>
      <c r="AW181" s="42"/>
      <c r="AX181" s="42"/>
      <c r="AY181" s="42"/>
    </row>
    <row r="182">
      <c r="A182" s="39" t="s">
        <v>3024</v>
      </c>
      <c r="B182" s="24" t="s">
        <v>3030</v>
      </c>
      <c r="C182" s="39"/>
      <c r="D182" s="39" t="s">
        <v>40</v>
      </c>
      <c r="E182" s="52"/>
      <c r="F182" s="41">
        <v>43658.0</v>
      </c>
      <c r="G182" s="42"/>
      <c r="H182" s="42"/>
      <c r="I182" s="42"/>
      <c r="J182" s="42"/>
      <c r="K182" s="42"/>
      <c r="L182" s="42"/>
      <c r="M182" s="24" t="s">
        <v>3031</v>
      </c>
      <c r="N182" s="42"/>
      <c r="O182" s="39">
        <v>1.0</v>
      </c>
      <c r="P182" s="39" t="s">
        <v>1137</v>
      </c>
      <c r="Q182" s="42"/>
      <c r="R182" s="42"/>
      <c r="S182" s="42"/>
      <c r="T182" s="42"/>
      <c r="U182" s="42"/>
      <c r="V182" s="39">
        <v>1.0</v>
      </c>
      <c r="W182" s="43" t="s">
        <v>3032</v>
      </c>
      <c r="X182" s="42"/>
      <c r="Y182" s="42"/>
      <c r="Z182" s="42"/>
      <c r="AA182" s="42"/>
      <c r="AB182" s="42"/>
      <c r="AC182" s="42"/>
      <c r="AD182" s="42"/>
      <c r="AE182" s="42"/>
      <c r="AF182" s="42"/>
      <c r="AG182" s="42"/>
      <c r="AH182" s="42"/>
      <c r="AI182" s="42"/>
      <c r="AJ182" s="42"/>
      <c r="AK182" s="42"/>
      <c r="AL182" s="42"/>
      <c r="AM182" s="42"/>
      <c r="AN182" s="42"/>
      <c r="AO182" s="42"/>
      <c r="AP182" s="42"/>
      <c r="AQ182" s="42"/>
      <c r="AR182" s="42"/>
      <c r="AS182" s="42"/>
      <c r="AT182" s="42"/>
      <c r="AU182" s="42"/>
      <c r="AV182" s="42"/>
      <c r="AW182" s="42"/>
      <c r="AX182" s="42"/>
      <c r="AY182" s="42"/>
    </row>
    <row r="183">
      <c r="A183" s="39" t="s">
        <v>3033</v>
      </c>
      <c r="B183" s="39" t="s">
        <v>3034</v>
      </c>
      <c r="C183" s="39"/>
      <c r="D183" s="39" t="s">
        <v>146</v>
      </c>
      <c r="E183" s="40" t="s">
        <v>3035</v>
      </c>
      <c r="F183" s="41">
        <v>43658.0</v>
      </c>
      <c r="G183" s="39" t="s">
        <v>2301</v>
      </c>
      <c r="H183" s="39">
        <v>59.0</v>
      </c>
      <c r="I183" s="42"/>
      <c r="J183" s="39">
        <v>59.0</v>
      </c>
      <c r="K183" s="42"/>
      <c r="L183" s="42"/>
      <c r="M183" s="39" t="s">
        <v>3037</v>
      </c>
      <c r="N183" s="42"/>
      <c r="O183" s="39">
        <v>1.0</v>
      </c>
      <c r="P183" s="39" t="s">
        <v>43</v>
      </c>
      <c r="Q183" s="42"/>
      <c r="R183" s="42"/>
      <c r="S183" s="42"/>
      <c r="T183" s="42"/>
      <c r="U183" s="42"/>
      <c r="V183" s="39">
        <v>1.0</v>
      </c>
      <c r="W183" s="43" t="s">
        <v>3038</v>
      </c>
      <c r="X183" s="48" t="s">
        <v>3039</v>
      </c>
      <c r="Y183" s="42"/>
      <c r="Z183" s="42"/>
      <c r="AA183" s="42"/>
      <c r="AB183" s="42"/>
      <c r="AC183" s="42"/>
      <c r="AD183" s="42"/>
      <c r="AE183" s="42"/>
      <c r="AF183" s="42"/>
      <c r="AG183" s="42"/>
      <c r="AH183" s="42"/>
      <c r="AI183" s="42"/>
      <c r="AJ183" s="42"/>
      <c r="AK183" s="42"/>
      <c r="AL183" s="42"/>
      <c r="AM183" s="42"/>
      <c r="AN183" s="42"/>
      <c r="AO183" s="42"/>
      <c r="AP183" s="42"/>
      <c r="AQ183" s="42"/>
      <c r="AR183" s="42"/>
      <c r="AS183" s="42"/>
      <c r="AT183" s="42"/>
      <c r="AU183" s="42"/>
      <c r="AV183" s="42"/>
      <c r="AW183" s="42"/>
      <c r="AX183" s="42"/>
      <c r="AY183" s="42"/>
    </row>
    <row r="184">
      <c r="A184" s="39" t="s">
        <v>2441</v>
      </c>
      <c r="B184" s="39" t="s">
        <v>3043</v>
      </c>
      <c r="C184" s="39"/>
      <c r="D184" s="39" t="s">
        <v>350</v>
      </c>
      <c r="E184" s="40" t="s">
        <v>3044</v>
      </c>
      <c r="F184" s="41">
        <v>43658.0</v>
      </c>
      <c r="G184" s="39" t="s">
        <v>3046</v>
      </c>
      <c r="H184" s="39">
        <v>85.0</v>
      </c>
      <c r="I184" s="42"/>
      <c r="J184" s="39">
        <v>85.0</v>
      </c>
      <c r="K184" s="42"/>
      <c r="L184" s="42"/>
      <c r="M184" s="39" t="s">
        <v>36</v>
      </c>
      <c r="N184" s="42"/>
      <c r="O184" s="39">
        <v>1.0</v>
      </c>
      <c r="P184" s="39" t="s">
        <v>43</v>
      </c>
      <c r="Q184" s="42"/>
      <c r="R184" s="42"/>
      <c r="S184" s="42"/>
      <c r="T184" s="42"/>
      <c r="U184" s="42"/>
      <c r="V184" s="39">
        <v>1.0</v>
      </c>
      <c r="W184" s="43" t="s">
        <v>3047</v>
      </c>
      <c r="X184" s="42"/>
      <c r="Y184" s="42"/>
      <c r="Z184" s="42"/>
      <c r="AA184" s="39">
        <v>65.0</v>
      </c>
      <c r="AB184" s="39">
        <v>249.0</v>
      </c>
      <c r="AC184" s="42"/>
      <c r="AD184" s="42"/>
      <c r="AE184" s="42"/>
      <c r="AF184" s="42"/>
      <c r="AG184" s="42"/>
      <c r="AH184" s="42"/>
      <c r="AI184" s="42"/>
      <c r="AJ184" s="42"/>
      <c r="AK184" s="42"/>
      <c r="AL184" s="42"/>
      <c r="AM184" s="42"/>
      <c r="AN184" s="42"/>
      <c r="AO184" s="42"/>
      <c r="AP184" s="42"/>
      <c r="AQ184" s="42"/>
      <c r="AR184" s="42"/>
      <c r="AS184" s="42"/>
      <c r="AT184" s="42"/>
      <c r="AU184" s="42"/>
      <c r="AV184" s="42"/>
      <c r="AW184" s="42"/>
      <c r="AX184" s="42"/>
      <c r="AY184" s="42"/>
    </row>
    <row r="185">
      <c r="A185" s="39" t="s">
        <v>3049</v>
      </c>
      <c r="B185" s="39" t="s">
        <v>3050</v>
      </c>
      <c r="C185" s="39"/>
      <c r="D185" s="39" t="s">
        <v>184</v>
      </c>
      <c r="E185" s="40" t="s">
        <v>3051</v>
      </c>
      <c r="F185" s="41">
        <v>43658.0</v>
      </c>
      <c r="G185" s="39" t="s">
        <v>3053</v>
      </c>
      <c r="H185" s="39">
        <v>24.0</v>
      </c>
      <c r="I185" s="42"/>
      <c r="J185" s="39">
        <v>24.0</v>
      </c>
      <c r="K185" s="42"/>
      <c r="L185" s="42"/>
      <c r="M185" s="39" t="s">
        <v>36</v>
      </c>
      <c r="N185" s="42"/>
      <c r="O185" s="39">
        <v>1.0</v>
      </c>
      <c r="P185" s="42"/>
      <c r="Q185" s="42"/>
      <c r="R185" s="42"/>
      <c r="S185" s="42"/>
      <c r="T185" s="42"/>
      <c r="U185" s="42"/>
      <c r="V185" s="39">
        <v>1.0</v>
      </c>
      <c r="W185" s="44" t="s">
        <v>3055</v>
      </c>
      <c r="X185" s="42"/>
      <c r="Y185" s="42"/>
      <c r="Z185" s="42"/>
      <c r="AA185" s="42"/>
      <c r="AB185" s="42"/>
      <c r="AC185" s="42"/>
      <c r="AD185" s="42"/>
      <c r="AE185" s="42"/>
      <c r="AF185" s="42"/>
      <c r="AG185" s="42"/>
      <c r="AH185" s="42"/>
      <c r="AI185" s="42"/>
      <c r="AJ185" s="42"/>
      <c r="AK185" s="42"/>
      <c r="AL185" s="42"/>
      <c r="AM185" s="42"/>
      <c r="AN185" s="42"/>
      <c r="AO185" s="42"/>
      <c r="AP185" s="42"/>
      <c r="AQ185" s="42"/>
      <c r="AR185" s="42"/>
      <c r="AS185" s="42"/>
      <c r="AT185" s="42"/>
      <c r="AU185" s="42"/>
      <c r="AV185" s="42"/>
      <c r="AW185" s="42"/>
      <c r="AX185" s="42"/>
      <c r="AY185" s="42"/>
    </row>
    <row r="186">
      <c r="A186" s="39" t="s">
        <v>3056</v>
      </c>
      <c r="B186" s="24" t="s">
        <v>3057</v>
      </c>
      <c r="C186" s="39"/>
      <c r="D186" s="39" t="s">
        <v>146</v>
      </c>
      <c r="E186" s="40" t="s">
        <v>3059</v>
      </c>
      <c r="F186" s="41">
        <v>43658.0</v>
      </c>
      <c r="G186" s="39" t="s">
        <v>3062</v>
      </c>
      <c r="H186" s="39">
        <v>114.0</v>
      </c>
      <c r="I186" s="42"/>
      <c r="J186" s="39">
        <v>114.0</v>
      </c>
      <c r="K186" s="42"/>
      <c r="L186" s="42"/>
      <c r="M186" s="39" t="s">
        <v>3063</v>
      </c>
      <c r="N186" s="42"/>
      <c r="O186" s="39">
        <v>1.0</v>
      </c>
      <c r="P186" s="39" t="s">
        <v>43</v>
      </c>
      <c r="Q186" s="42"/>
      <c r="R186" s="42"/>
      <c r="S186" s="42"/>
      <c r="T186" s="42"/>
      <c r="U186" s="42"/>
      <c r="V186" s="39">
        <v>1.0</v>
      </c>
      <c r="W186" s="44" t="s">
        <v>3064</v>
      </c>
      <c r="X186" s="42"/>
      <c r="Y186" s="42"/>
      <c r="Z186" s="42"/>
      <c r="AA186" s="42"/>
      <c r="AB186" s="42"/>
      <c r="AC186" s="42"/>
      <c r="AD186" s="42"/>
      <c r="AE186" s="42"/>
      <c r="AF186" s="42"/>
      <c r="AG186" s="42"/>
      <c r="AH186" s="42"/>
      <c r="AI186" s="42"/>
      <c r="AJ186" s="42"/>
      <c r="AK186" s="42"/>
      <c r="AL186" s="42"/>
      <c r="AM186" s="42"/>
      <c r="AN186" s="42"/>
      <c r="AO186" s="42"/>
      <c r="AP186" s="42"/>
      <c r="AQ186" s="42"/>
      <c r="AR186" s="42"/>
      <c r="AS186" s="42"/>
      <c r="AT186" s="42"/>
      <c r="AU186" s="42"/>
      <c r="AV186" s="42"/>
      <c r="AW186" s="42"/>
      <c r="AX186" s="42"/>
      <c r="AY186" s="42"/>
    </row>
    <row r="187">
      <c r="A187" s="39" t="s">
        <v>3066</v>
      </c>
      <c r="B187" s="39" t="s">
        <v>3067</v>
      </c>
      <c r="C187" s="39"/>
      <c r="D187" s="39" t="s">
        <v>106</v>
      </c>
      <c r="E187" s="40" t="s">
        <v>3068</v>
      </c>
      <c r="F187" s="41">
        <v>43658.0</v>
      </c>
      <c r="G187" s="39" t="s">
        <v>196</v>
      </c>
      <c r="H187" s="39">
        <v>55.0</v>
      </c>
      <c r="I187" s="42"/>
      <c r="J187" s="39">
        <v>60.0</v>
      </c>
      <c r="K187" s="42"/>
      <c r="L187" s="42"/>
      <c r="M187" s="42"/>
      <c r="N187" s="42"/>
      <c r="O187" s="39">
        <v>1.0</v>
      </c>
      <c r="P187" s="42"/>
      <c r="Q187" s="42"/>
      <c r="R187" s="42"/>
      <c r="S187" s="42"/>
      <c r="T187" s="42"/>
      <c r="U187" s="42"/>
      <c r="V187" s="39">
        <v>1.0</v>
      </c>
      <c r="W187" s="44" t="s">
        <v>3072</v>
      </c>
      <c r="X187" s="42"/>
      <c r="Y187" s="42"/>
      <c r="Z187" s="42"/>
      <c r="AA187" s="42"/>
      <c r="AB187" s="42"/>
      <c r="AC187" s="42"/>
      <c r="AD187" s="42"/>
      <c r="AE187" s="42"/>
      <c r="AF187" s="42"/>
      <c r="AG187" s="42"/>
      <c r="AH187" s="42"/>
      <c r="AI187" s="42"/>
      <c r="AJ187" s="42"/>
      <c r="AK187" s="42"/>
      <c r="AL187" s="42"/>
      <c r="AM187" s="42"/>
      <c r="AN187" s="42"/>
      <c r="AO187" s="42"/>
      <c r="AP187" s="42"/>
      <c r="AQ187" s="42"/>
      <c r="AR187" s="42"/>
      <c r="AS187" s="42"/>
      <c r="AT187" s="42"/>
      <c r="AU187" s="42"/>
      <c r="AV187" s="42"/>
      <c r="AW187" s="42"/>
      <c r="AX187" s="42"/>
      <c r="AY187" s="42"/>
    </row>
    <row r="188">
      <c r="A188" s="39" t="s">
        <v>56</v>
      </c>
      <c r="B188" s="39" t="s">
        <v>3076</v>
      </c>
      <c r="C188" s="39"/>
      <c r="D188" s="39" t="s">
        <v>33</v>
      </c>
      <c r="E188" s="40" t="s">
        <v>3077</v>
      </c>
      <c r="F188" s="41">
        <v>43658.0</v>
      </c>
      <c r="G188" s="39" t="s">
        <v>566</v>
      </c>
      <c r="H188" s="39">
        <v>200.0</v>
      </c>
      <c r="I188" s="42"/>
      <c r="J188" s="39">
        <v>200.0</v>
      </c>
      <c r="K188" s="42"/>
      <c r="L188" s="42"/>
      <c r="M188" s="39" t="s">
        <v>3081</v>
      </c>
      <c r="N188" s="42"/>
      <c r="O188" s="39">
        <v>1.0</v>
      </c>
      <c r="P188" s="39" t="s">
        <v>374</v>
      </c>
      <c r="Q188" s="39">
        <v>0.0</v>
      </c>
      <c r="R188" s="39">
        <v>0.0</v>
      </c>
      <c r="S188" s="39">
        <v>0.0</v>
      </c>
      <c r="T188" s="39">
        <v>0.0</v>
      </c>
      <c r="U188" s="39">
        <v>1.0</v>
      </c>
      <c r="V188" s="39">
        <v>1.0</v>
      </c>
      <c r="W188" s="43" t="s">
        <v>2750</v>
      </c>
      <c r="X188" s="43" t="s">
        <v>3084</v>
      </c>
      <c r="Y188" s="44" t="s">
        <v>3088</v>
      </c>
      <c r="Z188" s="42"/>
      <c r="AA188" s="42"/>
      <c r="AB188" s="42"/>
      <c r="AC188" s="42"/>
      <c r="AD188" s="42"/>
      <c r="AE188" s="42"/>
      <c r="AF188" s="42"/>
      <c r="AG188" s="42"/>
      <c r="AH188" s="42"/>
      <c r="AI188" s="42"/>
      <c r="AJ188" s="42"/>
      <c r="AK188" s="42"/>
      <c r="AL188" s="42"/>
      <c r="AM188" s="42"/>
      <c r="AN188" s="42"/>
      <c r="AO188" s="42"/>
      <c r="AP188" s="42"/>
      <c r="AQ188" s="42"/>
      <c r="AR188" s="42"/>
      <c r="AS188" s="42"/>
      <c r="AT188" s="42"/>
      <c r="AU188" s="42"/>
      <c r="AV188" s="42"/>
      <c r="AW188" s="42"/>
      <c r="AX188" s="42"/>
      <c r="AY188" s="42"/>
    </row>
    <row r="189">
      <c r="A189" s="39" t="s">
        <v>3092</v>
      </c>
      <c r="B189" s="39" t="s">
        <v>3093</v>
      </c>
      <c r="C189" s="39"/>
      <c r="D189" s="39" t="s">
        <v>106</v>
      </c>
      <c r="E189" s="40" t="s">
        <v>3095</v>
      </c>
      <c r="F189" s="41">
        <v>43658.0</v>
      </c>
      <c r="G189" s="42"/>
      <c r="H189" s="42"/>
      <c r="I189" s="42"/>
      <c r="J189" s="42"/>
      <c r="K189" s="42"/>
      <c r="L189" s="42"/>
      <c r="M189" s="39" t="s">
        <v>3093</v>
      </c>
      <c r="N189" s="42"/>
      <c r="O189" s="39">
        <v>1.0</v>
      </c>
      <c r="P189" s="42"/>
      <c r="Q189" s="42"/>
      <c r="R189" s="42"/>
      <c r="S189" s="42"/>
      <c r="T189" s="42"/>
      <c r="U189" s="42"/>
      <c r="V189" s="39">
        <v>1.0</v>
      </c>
      <c r="W189" s="44" t="s">
        <v>3096</v>
      </c>
      <c r="X189" s="42"/>
      <c r="Y189" s="42"/>
      <c r="Z189" s="42"/>
      <c r="AA189" s="42"/>
      <c r="AB189" s="42"/>
      <c r="AC189" s="42"/>
      <c r="AD189" s="42"/>
      <c r="AE189" s="42"/>
      <c r="AF189" s="42"/>
      <c r="AG189" s="42"/>
      <c r="AH189" s="42"/>
      <c r="AI189" s="42"/>
      <c r="AJ189" s="42"/>
      <c r="AK189" s="42"/>
      <c r="AL189" s="42"/>
      <c r="AM189" s="42"/>
      <c r="AN189" s="42"/>
      <c r="AO189" s="42"/>
      <c r="AP189" s="42"/>
      <c r="AQ189" s="42"/>
      <c r="AR189" s="42"/>
      <c r="AS189" s="42"/>
      <c r="AT189" s="42"/>
      <c r="AU189" s="42"/>
      <c r="AV189" s="42"/>
      <c r="AW189" s="42"/>
      <c r="AX189" s="42"/>
      <c r="AY189" s="42"/>
    </row>
    <row r="190">
      <c r="A190" s="39" t="s">
        <v>398</v>
      </c>
      <c r="B190" s="39" t="s">
        <v>3100</v>
      </c>
      <c r="C190" s="39"/>
      <c r="D190" s="39" t="s">
        <v>159</v>
      </c>
      <c r="E190" s="40" t="s">
        <v>3101</v>
      </c>
      <c r="F190" s="41">
        <v>43658.0</v>
      </c>
      <c r="G190" s="39" t="s">
        <v>566</v>
      </c>
      <c r="H190" s="39">
        <v>200.0</v>
      </c>
      <c r="I190" s="42"/>
      <c r="J190" s="39">
        <v>200.0</v>
      </c>
      <c r="K190" s="42"/>
      <c r="L190" s="42"/>
      <c r="M190" s="39" t="s">
        <v>36</v>
      </c>
      <c r="N190" s="42"/>
      <c r="O190" s="39">
        <v>1.0</v>
      </c>
      <c r="P190" s="39" t="s">
        <v>43</v>
      </c>
      <c r="Q190" s="42"/>
      <c r="R190" s="42"/>
      <c r="S190" s="42"/>
      <c r="T190" s="42"/>
      <c r="U190" s="42"/>
      <c r="V190" s="39">
        <v>1.0</v>
      </c>
      <c r="W190" s="44" t="s">
        <v>3104</v>
      </c>
      <c r="X190" s="164" t="s">
        <v>1754</v>
      </c>
      <c r="Y190" s="42"/>
      <c r="Z190" s="42"/>
      <c r="AA190" s="42"/>
      <c r="AB190" s="42"/>
      <c r="AC190" s="42"/>
      <c r="AD190" s="42"/>
      <c r="AE190" s="42"/>
      <c r="AF190" s="42"/>
      <c r="AG190" s="42"/>
      <c r="AH190" s="42"/>
      <c r="AI190" s="42"/>
      <c r="AJ190" s="42"/>
      <c r="AK190" s="42"/>
      <c r="AL190" s="42"/>
      <c r="AM190" s="42"/>
      <c r="AN190" s="42"/>
      <c r="AO190" s="42"/>
      <c r="AP190" s="42"/>
      <c r="AQ190" s="42"/>
      <c r="AR190" s="42"/>
      <c r="AS190" s="42"/>
      <c r="AT190" s="42"/>
      <c r="AU190" s="42"/>
      <c r="AV190" s="42"/>
      <c r="AW190" s="42"/>
      <c r="AX190" s="42"/>
      <c r="AY190" s="42"/>
    </row>
    <row r="191">
      <c r="A191" s="39" t="s">
        <v>3108</v>
      </c>
      <c r="B191" s="39" t="s">
        <v>3109</v>
      </c>
      <c r="C191" s="39"/>
      <c r="D191" s="39" t="s">
        <v>321</v>
      </c>
      <c r="E191" s="40" t="s">
        <v>3111</v>
      </c>
      <c r="F191" s="41">
        <v>43658.0</v>
      </c>
      <c r="G191" s="39" t="s">
        <v>3112</v>
      </c>
      <c r="H191" s="39">
        <v>250.0</v>
      </c>
      <c r="I191" s="42"/>
      <c r="J191" s="39">
        <v>250.0</v>
      </c>
      <c r="K191" s="42"/>
      <c r="L191" s="42"/>
      <c r="M191" s="39" t="s">
        <v>3113</v>
      </c>
      <c r="N191" s="42"/>
      <c r="O191" s="39">
        <v>1.0</v>
      </c>
      <c r="P191" s="42"/>
      <c r="Q191" s="42"/>
      <c r="R191" s="42"/>
      <c r="S191" s="42"/>
      <c r="T191" s="42"/>
      <c r="U191" s="42"/>
      <c r="V191" s="39">
        <v>1.0</v>
      </c>
      <c r="W191" s="44" t="s">
        <v>3114</v>
      </c>
      <c r="X191" s="43" t="s">
        <v>3119</v>
      </c>
      <c r="Y191" s="42"/>
      <c r="Z191" s="39" t="s">
        <v>642</v>
      </c>
      <c r="AA191" s="42"/>
      <c r="AB191" s="42"/>
      <c r="AC191" s="42"/>
      <c r="AD191" s="42"/>
      <c r="AE191" s="42"/>
      <c r="AF191" s="42"/>
      <c r="AG191" s="42"/>
      <c r="AH191" s="42"/>
      <c r="AI191" s="42"/>
      <c r="AJ191" s="42"/>
      <c r="AK191" s="42"/>
      <c r="AL191" s="42"/>
      <c r="AM191" s="42"/>
      <c r="AN191" s="42"/>
      <c r="AO191" s="42"/>
      <c r="AP191" s="42"/>
      <c r="AQ191" s="42"/>
      <c r="AR191" s="42"/>
      <c r="AS191" s="42"/>
      <c r="AT191" s="42"/>
      <c r="AU191" s="42"/>
      <c r="AV191" s="42"/>
      <c r="AW191" s="42"/>
      <c r="AX191" s="42"/>
      <c r="AY191" s="42"/>
    </row>
    <row r="192">
      <c r="A192" s="39" t="s">
        <v>3122</v>
      </c>
      <c r="B192" s="39" t="s">
        <v>3123</v>
      </c>
      <c r="C192" s="39"/>
      <c r="D192" s="39" t="s">
        <v>152</v>
      </c>
      <c r="E192" s="40" t="s">
        <v>3124</v>
      </c>
      <c r="F192" s="41">
        <v>43658.0</v>
      </c>
      <c r="G192" s="39" t="s">
        <v>2257</v>
      </c>
      <c r="H192" s="39">
        <v>22.0</v>
      </c>
      <c r="I192" s="42"/>
      <c r="J192" s="39">
        <v>22.0</v>
      </c>
      <c r="K192" s="42"/>
      <c r="L192" s="42"/>
      <c r="M192" s="44" t="s">
        <v>3126</v>
      </c>
      <c r="N192" s="42"/>
      <c r="O192" s="39">
        <v>1.0</v>
      </c>
      <c r="P192" s="42"/>
      <c r="Q192" s="42"/>
      <c r="R192" s="42"/>
      <c r="S192" s="42"/>
      <c r="T192" s="42"/>
      <c r="U192" s="42"/>
      <c r="V192" s="39">
        <v>1.0</v>
      </c>
      <c r="W192" s="43" t="s">
        <v>3129</v>
      </c>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row>
    <row r="193">
      <c r="A193" s="39" t="s">
        <v>2857</v>
      </c>
      <c r="B193" s="39" t="s">
        <v>448</v>
      </c>
      <c r="C193" s="39"/>
      <c r="D193" s="39" t="s">
        <v>146</v>
      </c>
      <c r="E193" s="40" t="s">
        <v>3132</v>
      </c>
      <c r="F193" s="41">
        <v>43658.0</v>
      </c>
      <c r="G193" s="39" t="s">
        <v>3027</v>
      </c>
      <c r="H193" s="39">
        <v>15.0</v>
      </c>
      <c r="I193" s="42"/>
      <c r="J193" s="39">
        <v>15.0</v>
      </c>
      <c r="K193" s="42"/>
      <c r="L193" s="42"/>
      <c r="M193" s="39" t="s">
        <v>36</v>
      </c>
      <c r="N193" s="42"/>
      <c r="O193" s="39">
        <v>1.0</v>
      </c>
      <c r="P193" s="39" t="s">
        <v>43</v>
      </c>
      <c r="Q193" s="42"/>
      <c r="R193" s="42"/>
      <c r="S193" s="42"/>
      <c r="T193" s="42"/>
      <c r="U193" s="42"/>
      <c r="V193" s="39">
        <v>1.0</v>
      </c>
      <c r="W193" s="44" t="s">
        <v>3136</v>
      </c>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row>
    <row r="194">
      <c r="A194" s="39" t="s">
        <v>3139</v>
      </c>
      <c r="B194" s="39" t="s">
        <v>3140</v>
      </c>
      <c r="C194" s="39"/>
      <c r="D194" s="39" t="s">
        <v>106</v>
      </c>
      <c r="E194" s="40" t="s">
        <v>3141</v>
      </c>
      <c r="F194" s="41">
        <v>43658.0</v>
      </c>
      <c r="G194" s="39" t="s">
        <v>779</v>
      </c>
      <c r="H194" s="39">
        <v>49.0</v>
      </c>
      <c r="I194" s="42"/>
      <c r="J194" s="39">
        <v>49.0</v>
      </c>
      <c r="K194" s="42"/>
      <c r="L194" s="42"/>
      <c r="M194" s="39" t="s">
        <v>36</v>
      </c>
      <c r="N194" s="42"/>
      <c r="O194" s="39">
        <v>1.0</v>
      </c>
      <c r="P194" s="42"/>
      <c r="Q194" s="42"/>
      <c r="R194" s="42"/>
      <c r="S194" s="42"/>
      <c r="T194" s="42"/>
      <c r="U194" s="42"/>
      <c r="V194" s="39">
        <v>1.0</v>
      </c>
      <c r="W194" s="44" t="s">
        <v>3145</v>
      </c>
      <c r="X194" s="43" t="s">
        <v>3146</v>
      </c>
      <c r="Y194" s="42"/>
      <c r="Z194" s="42"/>
      <c r="AA194" s="42"/>
      <c r="AB194" s="42"/>
      <c r="AC194" s="42"/>
      <c r="AD194" s="42"/>
      <c r="AE194" s="42"/>
      <c r="AF194" s="42"/>
      <c r="AG194" s="42"/>
      <c r="AH194" s="42"/>
      <c r="AI194" s="42"/>
      <c r="AJ194" s="42"/>
      <c r="AK194" s="42"/>
      <c r="AL194" s="42"/>
      <c r="AM194" s="42"/>
      <c r="AN194" s="42"/>
      <c r="AO194" s="42"/>
      <c r="AP194" s="42"/>
      <c r="AQ194" s="42"/>
      <c r="AR194" s="42"/>
      <c r="AS194" s="42"/>
      <c r="AT194" s="42"/>
      <c r="AU194" s="42"/>
      <c r="AV194" s="42"/>
      <c r="AW194" s="42"/>
      <c r="AX194" s="42"/>
      <c r="AY194" s="42"/>
    </row>
    <row r="195">
      <c r="A195" s="39" t="s">
        <v>3149</v>
      </c>
      <c r="B195" s="39" t="s">
        <v>3150</v>
      </c>
      <c r="C195" s="39"/>
      <c r="D195" s="39" t="s">
        <v>423</v>
      </c>
      <c r="E195" s="40" t="s">
        <v>3151</v>
      </c>
      <c r="F195" s="41">
        <v>43658.0</v>
      </c>
      <c r="G195" s="39" t="s">
        <v>3153</v>
      </c>
      <c r="H195" s="39">
        <v>171.0</v>
      </c>
      <c r="I195" s="42"/>
      <c r="J195" s="39">
        <v>171.0</v>
      </c>
      <c r="K195" s="42"/>
      <c r="L195" s="42"/>
      <c r="M195" s="24" t="s">
        <v>3154</v>
      </c>
      <c r="N195" s="42"/>
      <c r="O195" s="39">
        <v>1.0</v>
      </c>
      <c r="P195" s="42"/>
      <c r="Q195" s="42"/>
      <c r="R195" s="42"/>
      <c r="S195" s="42"/>
      <c r="T195" s="42"/>
      <c r="U195" s="42"/>
      <c r="V195" s="39">
        <v>1.0</v>
      </c>
      <c r="W195" s="43" t="s">
        <v>3157</v>
      </c>
      <c r="X195" s="43" t="s">
        <v>3160</v>
      </c>
      <c r="Y195" s="42"/>
      <c r="Z195" s="42"/>
      <c r="AA195" s="42"/>
      <c r="AB195" s="42"/>
      <c r="AC195" s="42"/>
      <c r="AD195" s="42"/>
      <c r="AE195" s="42"/>
      <c r="AF195" s="42"/>
      <c r="AG195" s="42"/>
      <c r="AH195" s="42"/>
      <c r="AI195" s="42"/>
      <c r="AJ195" s="42"/>
      <c r="AK195" s="42"/>
      <c r="AL195" s="42"/>
      <c r="AM195" s="42"/>
      <c r="AN195" s="42"/>
      <c r="AO195" s="42"/>
      <c r="AP195" s="42"/>
      <c r="AQ195" s="42"/>
      <c r="AR195" s="42"/>
      <c r="AS195" s="42"/>
      <c r="AT195" s="42"/>
      <c r="AU195" s="42"/>
      <c r="AV195" s="42"/>
      <c r="AW195" s="42"/>
      <c r="AX195" s="42"/>
      <c r="AY195" s="42"/>
    </row>
    <row r="196">
      <c r="A196" s="39" t="s">
        <v>3162</v>
      </c>
      <c r="B196" s="39" t="s">
        <v>3163</v>
      </c>
      <c r="C196" s="39"/>
      <c r="D196" s="39" t="s">
        <v>321</v>
      </c>
      <c r="E196" s="40" t="s">
        <v>3164</v>
      </c>
      <c r="F196" s="41">
        <v>43658.0</v>
      </c>
      <c r="G196" s="39" t="s">
        <v>372</v>
      </c>
      <c r="H196" s="39">
        <v>100.0</v>
      </c>
      <c r="I196" s="42"/>
      <c r="J196" s="39">
        <v>100.0</v>
      </c>
      <c r="K196" s="42"/>
      <c r="L196" s="42"/>
      <c r="M196" s="39" t="s">
        <v>36</v>
      </c>
      <c r="N196" s="42"/>
      <c r="O196" s="39">
        <v>1.0</v>
      </c>
      <c r="P196" s="42"/>
      <c r="Q196" s="42"/>
      <c r="R196" s="42"/>
      <c r="S196" s="42"/>
      <c r="T196" s="42"/>
      <c r="U196" s="42"/>
      <c r="V196" s="39">
        <v>1.0</v>
      </c>
      <c r="W196" s="44" t="s">
        <v>3169</v>
      </c>
      <c r="X196" s="42"/>
      <c r="Y196" s="42"/>
      <c r="Z196" s="39" t="s">
        <v>642</v>
      </c>
      <c r="AA196" s="42"/>
      <c r="AB196" s="42"/>
      <c r="AC196" s="42"/>
      <c r="AD196" s="42"/>
      <c r="AE196" s="42"/>
      <c r="AF196" s="42"/>
      <c r="AG196" s="42"/>
      <c r="AH196" s="42"/>
      <c r="AI196" s="42"/>
      <c r="AJ196" s="42"/>
      <c r="AK196" s="42"/>
      <c r="AL196" s="42"/>
      <c r="AM196" s="42"/>
      <c r="AN196" s="42"/>
      <c r="AO196" s="42"/>
      <c r="AP196" s="42"/>
      <c r="AQ196" s="42"/>
      <c r="AR196" s="42"/>
      <c r="AS196" s="42"/>
      <c r="AT196" s="42"/>
      <c r="AU196" s="42"/>
      <c r="AV196" s="42"/>
      <c r="AW196" s="42"/>
      <c r="AX196" s="42"/>
      <c r="AY196" s="42"/>
    </row>
    <row r="197">
      <c r="A197" s="39" t="s">
        <v>3171</v>
      </c>
      <c r="B197" s="24" t="s">
        <v>3172</v>
      </c>
      <c r="C197" s="39"/>
      <c r="D197" s="39" t="s">
        <v>862</v>
      </c>
      <c r="E197" s="40" t="s">
        <v>3173</v>
      </c>
      <c r="F197" s="41">
        <v>43658.0</v>
      </c>
      <c r="G197" s="39" t="s">
        <v>3178</v>
      </c>
      <c r="H197" s="39">
        <v>4.0</v>
      </c>
      <c r="I197" s="42"/>
      <c r="J197" s="39">
        <v>4.0</v>
      </c>
      <c r="K197" s="42"/>
      <c r="L197" s="42"/>
      <c r="M197" s="39" t="s">
        <v>36</v>
      </c>
      <c r="N197" s="42"/>
      <c r="O197" s="39">
        <v>1.0</v>
      </c>
      <c r="P197" s="39" t="s">
        <v>43</v>
      </c>
      <c r="Q197" s="42"/>
      <c r="R197" s="42"/>
      <c r="S197" s="42"/>
      <c r="T197" s="42"/>
      <c r="U197" s="42"/>
      <c r="V197" s="39">
        <v>1.0</v>
      </c>
      <c r="W197" s="44" t="s">
        <v>3179</v>
      </c>
      <c r="X197" s="42"/>
      <c r="Y197" s="42"/>
      <c r="Z197" s="42"/>
      <c r="AA197" s="42"/>
      <c r="AB197" s="42"/>
      <c r="AC197" s="42"/>
      <c r="AD197" s="42"/>
      <c r="AE197" s="42"/>
      <c r="AF197" s="42"/>
      <c r="AG197" s="42"/>
      <c r="AH197" s="42"/>
      <c r="AI197" s="42"/>
      <c r="AJ197" s="42"/>
      <c r="AK197" s="42"/>
      <c r="AL197" s="42"/>
      <c r="AM197" s="42"/>
      <c r="AN197" s="42"/>
      <c r="AO197" s="42"/>
      <c r="AP197" s="42"/>
      <c r="AQ197" s="42"/>
      <c r="AR197" s="42"/>
      <c r="AS197" s="42"/>
      <c r="AT197" s="42"/>
      <c r="AU197" s="42"/>
      <c r="AV197" s="42"/>
      <c r="AW197" s="42"/>
      <c r="AX197" s="42"/>
      <c r="AY197" s="42"/>
    </row>
    <row r="198">
      <c r="A198" s="39" t="s">
        <v>3184</v>
      </c>
      <c r="B198" s="44" t="s">
        <v>3185</v>
      </c>
      <c r="C198" s="39"/>
      <c r="D198" s="39" t="s">
        <v>55</v>
      </c>
      <c r="E198" s="40" t="s">
        <v>3187</v>
      </c>
      <c r="F198" s="41">
        <v>43658.0</v>
      </c>
      <c r="G198" s="39" t="s">
        <v>3188</v>
      </c>
      <c r="H198" s="39">
        <v>79.0</v>
      </c>
      <c r="I198" s="42"/>
      <c r="J198" s="39">
        <v>79.0</v>
      </c>
      <c r="K198" s="42"/>
      <c r="L198" s="42"/>
      <c r="M198" s="39" t="s">
        <v>3189</v>
      </c>
      <c r="N198" s="42"/>
      <c r="O198" s="39">
        <v>1.0</v>
      </c>
      <c r="P198" s="39" t="s">
        <v>43</v>
      </c>
      <c r="Q198" s="42"/>
      <c r="R198" s="42"/>
      <c r="S198" s="42"/>
      <c r="T198" s="42"/>
      <c r="U198" s="42"/>
      <c r="V198" s="39">
        <v>1.0</v>
      </c>
      <c r="W198" s="44" t="s">
        <v>3190</v>
      </c>
      <c r="X198" s="42"/>
      <c r="Y198" s="42"/>
      <c r="Z198" s="42"/>
      <c r="AA198" s="42"/>
      <c r="AB198" s="42"/>
      <c r="AC198" s="42"/>
      <c r="AD198" s="42"/>
      <c r="AE198" s="42"/>
      <c r="AF198" s="42"/>
      <c r="AG198" s="42"/>
      <c r="AH198" s="42"/>
      <c r="AI198" s="42"/>
      <c r="AJ198" s="42"/>
      <c r="AK198" s="42"/>
      <c r="AL198" s="42"/>
      <c r="AM198" s="42"/>
      <c r="AN198" s="42"/>
      <c r="AO198" s="42"/>
      <c r="AP198" s="42"/>
      <c r="AQ198" s="42"/>
      <c r="AR198" s="42"/>
      <c r="AS198" s="42"/>
      <c r="AT198" s="42"/>
      <c r="AU198" s="42"/>
      <c r="AV198" s="42"/>
      <c r="AW198" s="42"/>
      <c r="AX198" s="42"/>
      <c r="AY198" s="42"/>
    </row>
    <row r="199">
      <c r="A199" s="24" t="s">
        <v>3191</v>
      </c>
      <c r="B199" s="39" t="s">
        <v>3192</v>
      </c>
      <c r="C199" s="39"/>
      <c r="D199" s="39" t="s">
        <v>337</v>
      </c>
      <c r="E199" s="40" t="s">
        <v>3193</v>
      </c>
      <c r="F199" s="41">
        <v>43658.0</v>
      </c>
      <c r="G199" s="39" t="s">
        <v>3194</v>
      </c>
      <c r="H199" s="39">
        <v>125.0</v>
      </c>
      <c r="I199" s="42"/>
      <c r="J199" s="39">
        <v>125.0</v>
      </c>
      <c r="K199" s="42"/>
      <c r="L199" s="42"/>
      <c r="M199" s="39" t="s">
        <v>3195</v>
      </c>
      <c r="N199" s="42"/>
      <c r="O199" s="39">
        <v>1.0</v>
      </c>
      <c r="P199" s="39" t="s">
        <v>43</v>
      </c>
      <c r="Q199" s="42"/>
      <c r="R199" s="42"/>
      <c r="S199" s="42"/>
      <c r="T199" s="42"/>
      <c r="U199" s="42"/>
      <c r="V199" s="39">
        <v>1.0</v>
      </c>
      <c r="W199" s="44" t="s">
        <v>3196</v>
      </c>
      <c r="X199" s="42"/>
      <c r="Y199" s="42"/>
      <c r="Z199" s="42"/>
      <c r="AA199" s="42"/>
      <c r="AB199" s="42"/>
      <c r="AC199" s="42"/>
      <c r="AD199" s="42"/>
      <c r="AE199" s="42"/>
      <c r="AF199" s="42"/>
      <c r="AG199" s="42"/>
      <c r="AH199" s="42"/>
      <c r="AI199" s="42"/>
      <c r="AJ199" s="42"/>
      <c r="AK199" s="42"/>
      <c r="AL199" s="42"/>
      <c r="AM199" s="42"/>
      <c r="AN199" s="42"/>
      <c r="AO199" s="42"/>
      <c r="AP199" s="42"/>
      <c r="AQ199" s="42"/>
      <c r="AR199" s="42"/>
      <c r="AS199" s="42"/>
      <c r="AT199" s="42"/>
      <c r="AU199" s="42"/>
      <c r="AV199" s="42"/>
      <c r="AW199" s="42"/>
      <c r="AX199" s="42"/>
      <c r="AY199" s="42"/>
    </row>
    <row r="200">
      <c r="A200" s="39" t="s">
        <v>412</v>
      </c>
      <c r="B200" s="24" t="s">
        <v>3197</v>
      </c>
      <c r="C200" s="39"/>
      <c r="D200" s="39" t="s">
        <v>144</v>
      </c>
      <c r="E200" s="40" t="s">
        <v>3198</v>
      </c>
      <c r="F200" s="41">
        <v>43658.0</v>
      </c>
      <c r="G200" s="39" t="s">
        <v>566</v>
      </c>
      <c r="H200" s="39">
        <v>200.0</v>
      </c>
      <c r="I200" s="42"/>
      <c r="J200" s="39">
        <v>200.0</v>
      </c>
      <c r="K200" s="42"/>
      <c r="L200" s="42"/>
      <c r="M200" s="39" t="s">
        <v>3199</v>
      </c>
      <c r="N200" s="42"/>
      <c r="O200" s="39">
        <v>1.0</v>
      </c>
      <c r="P200" s="39" t="s">
        <v>3200</v>
      </c>
      <c r="Q200" s="39">
        <v>0.0</v>
      </c>
      <c r="R200" s="39">
        <v>0.0</v>
      </c>
      <c r="S200" s="39">
        <v>0.0</v>
      </c>
      <c r="T200" s="39">
        <v>0.0</v>
      </c>
      <c r="U200" s="39">
        <v>1.0</v>
      </c>
      <c r="V200" s="39">
        <v>1.0</v>
      </c>
      <c r="W200" s="44" t="s">
        <v>3201</v>
      </c>
      <c r="X200" s="43" t="s">
        <v>3202</v>
      </c>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row>
    <row r="201">
      <c r="A201" s="39" t="s">
        <v>3206</v>
      </c>
      <c r="B201" s="24" t="s">
        <v>3207</v>
      </c>
      <c r="C201" s="39"/>
      <c r="D201" s="39" t="s">
        <v>52</v>
      </c>
      <c r="E201" s="40" t="s">
        <v>3208</v>
      </c>
      <c r="F201" s="41">
        <v>43658.0</v>
      </c>
      <c r="G201" s="39" t="s">
        <v>1479</v>
      </c>
      <c r="H201" s="39">
        <v>71.0</v>
      </c>
      <c r="I201" s="42"/>
      <c r="J201" s="39">
        <v>71.0</v>
      </c>
      <c r="K201" s="42"/>
      <c r="L201" s="42"/>
      <c r="M201" s="44" t="s">
        <v>3209</v>
      </c>
      <c r="N201" s="42"/>
      <c r="O201" s="39">
        <v>1.0</v>
      </c>
      <c r="P201" s="42"/>
      <c r="Q201" s="42"/>
      <c r="R201" s="42"/>
      <c r="S201" s="42"/>
      <c r="T201" s="42"/>
      <c r="U201" s="42"/>
      <c r="V201" s="39">
        <v>1.0</v>
      </c>
      <c r="W201" s="43" t="s">
        <v>3211</v>
      </c>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row>
    <row r="202">
      <c r="A202" s="39" t="s">
        <v>3213</v>
      </c>
      <c r="B202" s="39" t="s">
        <v>3214</v>
      </c>
      <c r="C202" s="39"/>
      <c r="D202" s="39" t="s">
        <v>146</v>
      </c>
      <c r="E202" s="40" t="s">
        <v>3216</v>
      </c>
      <c r="F202" s="41">
        <v>43658.0</v>
      </c>
      <c r="G202" s="39" t="s">
        <v>196</v>
      </c>
      <c r="H202" s="39">
        <v>200.0</v>
      </c>
      <c r="I202" s="42"/>
      <c r="J202" s="39">
        <v>400.0</v>
      </c>
      <c r="K202" s="42"/>
      <c r="L202" s="42"/>
      <c r="M202" s="39" t="s">
        <v>3217</v>
      </c>
      <c r="N202" s="42"/>
      <c r="O202" s="39">
        <v>1.0</v>
      </c>
      <c r="P202" s="39" t="s">
        <v>43</v>
      </c>
      <c r="Q202" s="42"/>
      <c r="R202" s="42"/>
      <c r="S202" s="42"/>
      <c r="T202" s="42"/>
      <c r="U202" s="42"/>
      <c r="V202" s="39">
        <v>1.0</v>
      </c>
      <c r="W202" s="44" t="s">
        <v>3218</v>
      </c>
      <c r="X202" s="42"/>
      <c r="Y202" s="42"/>
      <c r="Z202" s="42"/>
      <c r="AA202" s="42"/>
      <c r="AB202" s="42"/>
      <c r="AC202" s="42"/>
      <c r="AD202" s="42"/>
      <c r="AE202" s="42"/>
      <c r="AF202" s="42"/>
      <c r="AG202" s="42"/>
      <c r="AH202" s="42"/>
      <c r="AI202" s="42"/>
      <c r="AJ202" s="42"/>
      <c r="AK202" s="42"/>
      <c r="AL202" s="42"/>
      <c r="AM202" s="42"/>
      <c r="AN202" s="42"/>
      <c r="AO202" s="42"/>
      <c r="AP202" s="42"/>
      <c r="AQ202" s="42"/>
      <c r="AR202" s="42"/>
      <c r="AS202" s="42"/>
      <c r="AT202" s="42"/>
      <c r="AU202" s="42"/>
      <c r="AV202" s="42"/>
      <c r="AW202" s="42"/>
      <c r="AX202" s="42"/>
      <c r="AY202" s="42"/>
    </row>
    <row r="203">
      <c r="A203" s="39" t="s">
        <v>676</v>
      </c>
      <c r="B203" s="24" t="s">
        <v>3219</v>
      </c>
      <c r="C203" s="39"/>
      <c r="D203" s="39" t="s">
        <v>66</v>
      </c>
      <c r="E203" s="52"/>
      <c r="F203" s="41">
        <v>43658.0</v>
      </c>
      <c r="G203" s="39" t="s">
        <v>3220</v>
      </c>
      <c r="H203" s="39">
        <v>12.0</v>
      </c>
      <c r="I203" s="42"/>
      <c r="J203" s="39">
        <v>12.0</v>
      </c>
      <c r="K203" s="42"/>
      <c r="L203" s="42"/>
      <c r="M203" s="24" t="s">
        <v>3221</v>
      </c>
      <c r="N203" s="42"/>
      <c r="O203" s="39">
        <v>1.0</v>
      </c>
      <c r="P203" s="42"/>
      <c r="Q203" s="39">
        <v>0.0</v>
      </c>
      <c r="R203" s="39">
        <v>0.0</v>
      </c>
      <c r="S203" s="39">
        <v>0.0</v>
      </c>
      <c r="T203" s="39">
        <v>0.0</v>
      </c>
      <c r="U203" s="39">
        <v>1.0</v>
      </c>
      <c r="V203" s="39">
        <v>1.0</v>
      </c>
      <c r="W203" s="43" t="s">
        <v>3222</v>
      </c>
      <c r="X203" s="39"/>
      <c r="Y203" s="42"/>
      <c r="Z203" s="42"/>
      <c r="AA203" s="42"/>
      <c r="AB203" s="42"/>
      <c r="AC203" s="42"/>
      <c r="AD203" s="42"/>
      <c r="AE203" s="42"/>
      <c r="AF203" s="42"/>
      <c r="AG203" s="42"/>
      <c r="AH203" s="42"/>
      <c r="AI203" s="42"/>
      <c r="AJ203" s="42"/>
      <c r="AK203" s="42"/>
      <c r="AL203" s="42"/>
      <c r="AM203" s="42"/>
      <c r="AN203" s="42"/>
      <c r="AO203" s="42"/>
      <c r="AP203" s="42"/>
      <c r="AQ203" s="42"/>
      <c r="AR203" s="42"/>
      <c r="AS203" s="42"/>
      <c r="AT203" s="42"/>
      <c r="AU203" s="42"/>
      <c r="AV203" s="42"/>
      <c r="AW203" s="42"/>
      <c r="AX203" s="42"/>
      <c r="AY203" s="42"/>
    </row>
    <row r="204">
      <c r="A204" s="39" t="s">
        <v>3223</v>
      </c>
      <c r="B204" s="39" t="s">
        <v>3224</v>
      </c>
      <c r="C204" s="39"/>
      <c r="D204" s="39" t="s">
        <v>40</v>
      </c>
      <c r="E204" s="40" t="s">
        <v>3225</v>
      </c>
      <c r="F204" s="41">
        <v>43658.0</v>
      </c>
      <c r="G204" s="39" t="s">
        <v>3226</v>
      </c>
      <c r="H204" s="39">
        <v>17.0</v>
      </c>
      <c r="I204" s="42"/>
      <c r="J204" s="39">
        <v>17.0</v>
      </c>
      <c r="K204" s="42"/>
      <c r="L204" s="42"/>
      <c r="M204" s="39" t="s">
        <v>3224</v>
      </c>
      <c r="N204" s="42"/>
      <c r="O204" s="39">
        <v>1.0</v>
      </c>
      <c r="P204" s="39" t="s">
        <v>43</v>
      </c>
      <c r="Q204" s="42"/>
      <c r="R204" s="42"/>
      <c r="S204" s="42"/>
      <c r="T204" s="42"/>
      <c r="U204" s="42"/>
      <c r="V204" s="39">
        <v>1.0</v>
      </c>
      <c r="W204" s="44" t="s">
        <v>3227</v>
      </c>
      <c r="X204" s="42"/>
      <c r="Y204" s="42"/>
      <c r="Z204" s="42"/>
      <c r="AA204" s="42"/>
      <c r="AB204" s="42"/>
      <c r="AC204" s="42"/>
      <c r="AD204" s="42"/>
      <c r="AE204" s="42"/>
      <c r="AF204" s="42"/>
      <c r="AG204" s="42"/>
      <c r="AH204" s="42"/>
      <c r="AI204" s="42"/>
      <c r="AJ204" s="42"/>
      <c r="AK204" s="42"/>
      <c r="AL204" s="42"/>
      <c r="AM204" s="42"/>
      <c r="AN204" s="42"/>
      <c r="AO204" s="42"/>
      <c r="AP204" s="42"/>
      <c r="AQ204" s="42"/>
      <c r="AR204" s="42"/>
      <c r="AS204" s="42"/>
      <c r="AT204" s="42"/>
      <c r="AU204" s="42"/>
      <c r="AV204" s="42"/>
      <c r="AW204" s="42"/>
      <c r="AX204" s="42"/>
      <c r="AY204" s="42"/>
    </row>
    <row r="205">
      <c r="A205" s="39" t="s">
        <v>3228</v>
      </c>
      <c r="B205" s="24" t="s">
        <v>3229</v>
      </c>
      <c r="C205" s="39"/>
      <c r="D205" s="39" t="s">
        <v>46</v>
      </c>
      <c r="E205" s="40" t="s">
        <v>3230</v>
      </c>
      <c r="F205" s="41">
        <v>43658.0</v>
      </c>
      <c r="G205" s="39" t="s">
        <v>3231</v>
      </c>
      <c r="H205" s="39">
        <v>135.0</v>
      </c>
      <c r="I205" s="42"/>
      <c r="J205" s="39">
        <v>135.0</v>
      </c>
      <c r="K205" s="42"/>
      <c r="L205" s="42"/>
      <c r="M205" s="39" t="s">
        <v>3232</v>
      </c>
      <c r="N205" s="42"/>
      <c r="O205" s="39">
        <v>1.0</v>
      </c>
      <c r="P205" s="39" t="s">
        <v>43</v>
      </c>
      <c r="Q205" s="42"/>
      <c r="R205" s="42"/>
      <c r="S205" s="42"/>
      <c r="T205" s="42"/>
      <c r="U205" s="42"/>
      <c r="V205" s="39">
        <v>1.0</v>
      </c>
      <c r="W205" s="43" t="s">
        <v>3233</v>
      </c>
      <c r="X205" s="42"/>
      <c r="Y205" s="42"/>
      <c r="Z205" s="42"/>
      <c r="AA205" s="42"/>
      <c r="AB205" s="42"/>
      <c r="AC205" s="42"/>
      <c r="AD205" s="42"/>
      <c r="AE205" s="42"/>
      <c r="AF205" s="42"/>
      <c r="AG205" s="42"/>
      <c r="AH205" s="42"/>
      <c r="AI205" s="42"/>
      <c r="AJ205" s="42"/>
      <c r="AK205" s="42"/>
      <c r="AL205" s="42"/>
      <c r="AM205" s="42"/>
      <c r="AN205" s="42"/>
      <c r="AO205" s="42"/>
      <c r="AP205" s="42"/>
      <c r="AQ205" s="42"/>
      <c r="AR205" s="42"/>
      <c r="AS205" s="42"/>
      <c r="AT205" s="42"/>
      <c r="AU205" s="42"/>
      <c r="AV205" s="42"/>
      <c r="AW205" s="42"/>
      <c r="AX205" s="42"/>
      <c r="AY205" s="42"/>
    </row>
    <row r="206">
      <c r="A206" s="39" t="s">
        <v>3234</v>
      </c>
      <c r="B206" s="39" t="s">
        <v>3235</v>
      </c>
      <c r="C206" s="39"/>
      <c r="D206" s="39" t="s">
        <v>1144</v>
      </c>
      <c r="E206" s="40" t="s">
        <v>3236</v>
      </c>
      <c r="F206" s="41">
        <v>43658.0</v>
      </c>
      <c r="G206" s="39" t="s">
        <v>196</v>
      </c>
      <c r="H206" s="39">
        <v>150.0</v>
      </c>
      <c r="I206" s="42"/>
      <c r="J206" s="39">
        <v>200.0</v>
      </c>
      <c r="K206" s="42"/>
      <c r="L206" s="42"/>
      <c r="M206" s="39" t="s">
        <v>3237</v>
      </c>
      <c r="N206" s="42"/>
      <c r="O206" s="39">
        <v>1.0</v>
      </c>
      <c r="P206" s="42"/>
      <c r="Q206" s="42"/>
      <c r="R206" s="42"/>
      <c r="S206" s="42"/>
      <c r="T206" s="42"/>
      <c r="U206" s="42"/>
      <c r="V206" s="39">
        <v>1.0</v>
      </c>
      <c r="W206" s="44" t="s">
        <v>3238</v>
      </c>
      <c r="X206" s="44" t="s">
        <v>3239</v>
      </c>
      <c r="Y206" s="42"/>
      <c r="Z206" s="42"/>
      <c r="AA206" s="42"/>
      <c r="AB206" s="42"/>
      <c r="AC206" s="42"/>
      <c r="AD206" s="42"/>
      <c r="AE206" s="42"/>
      <c r="AF206" s="42"/>
      <c r="AG206" s="42"/>
      <c r="AH206" s="42"/>
      <c r="AI206" s="42"/>
      <c r="AJ206" s="42"/>
      <c r="AK206" s="42"/>
      <c r="AL206" s="42"/>
      <c r="AM206" s="42"/>
      <c r="AN206" s="42"/>
      <c r="AO206" s="42"/>
      <c r="AP206" s="42"/>
      <c r="AQ206" s="42"/>
      <c r="AR206" s="42"/>
      <c r="AS206" s="42"/>
      <c r="AT206" s="42"/>
      <c r="AU206" s="42"/>
      <c r="AV206" s="42"/>
      <c r="AW206" s="42"/>
      <c r="AX206" s="42"/>
      <c r="AY206" s="42"/>
    </row>
    <row r="207">
      <c r="A207" s="39" t="s">
        <v>3234</v>
      </c>
      <c r="B207" s="39" t="s">
        <v>3240</v>
      </c>
      <c r="C207" s="39"/>
      <c r="D207" s="39" t="s">
        <v>99</v>
      </c>
      <c r="E207" s="40" t="s">
        <v>3241</v>
      </c>
      <c r="F207" s="41">
        <v>43658.0</v>
      </c>
      <c r="G207" s="39" t="s">
        <v>1032</v>
      </c>
      <c r="H207" s="39">
        <v>23.0</v>
      </c>
      <c r="I207" s="42"/>
      <c r="J207" s="39">
        <v>23.0</v>
      </c>
      <c r="K207" s="42"/>
      <c r="L207" s="42"/>
      <c r="M207" s="39" t="s">
        <v>36</v>
      </c>
      <c r="N207" s="42"/>
      <c r="O207" s="39">
        <v>1.0</v>
      </c>
      <c r="P207" s="42"/>
      <c r="Q207" s="42"/>
      <c r="R207" s="42"/>
      <c r="S207" s="42"/>
      <c r="T207" s="42"/>
      <c r="U207" s="42"/>
      <c r="V207" s="39">
        <v>1.0</v>
      </c>
      <c r="W207" s="44" t="s">
        <v>3242</v>
      </c>
      <c r="X207" s="42"/>
      <c r="Y207" s="42"/>
      <c r="Z207" s="42"/>
      <c r="AA207" s="42"/>
      <c r="AB207" s="42"/>
      <c r="AC207" s="42"/>
      <c r="AD207" s="42"/>
      <c r="AE207" s="42"/>
      <c r="AF207" s="42"/>
      <c r="AG207" s="42"/>
      <c r="AH207" s="42"/>
      <c r="AI207" s="42"/>
      <c r="AJ207" s="42"/>
      <c r="AK207" s="42"/>
      <c r="AL207" s="42"/>
      <c r="AM207" s="42"/>
      <c r="AN207" s="42"/>
      <c r="AO207" s="42"/>
      <c r="AP207" s="42"/>
      <c r="AQ207" s="42"/>
      <c r="AR207" s="42"/>
      <c r="AS207" s="42"/>
      <c r="AT207" s="42"/>
      <c r="AU207" s="42"/>
      <c r="AV207" s="42"/>
      <c r="AW207" s="42"/>
      <c r="AX207" s="42"/>
      <c r="AY207" s="42"/>
    </row>
    <row r="208">
      <c r="A208" s="39" t="s">
        <v>3243</v>
      </c>
      <c r="B208" s="24" t="s">
        <v>3244</v>
      </c>
      <c r="C208" s="39"/>
      <c r="D208" s="39" t="s">
        <v>184</v>
      </c>
      <c r="E208" s="52"/>
      <c r="F208" s="41">
        <v>43658.0</v>
      </c>
      <c r="G208" s="39" t="s">
        <v>3245</v>
      </c>
      <c r="H208" s="39">
        <v>40.0</v>
      </c>
      <c r="I208" s="42"/>
      <c r="J208" s="39">
        <v>40.0</v>
      </c>
      <c r="K208" s="42"/>
      <c r="L208" s="42"/>
      <c r="M208" s="39" t="s">
        <v>36</v>
      </c>
      <c r="N208" s="42"/>
      <c r="O208" s="39">
        <v>1.0</v>
      </c>
      <c r="P208" s="42"/>
      <c r="Q208" s="39">
        <v>0.0</v>
      </c>
      <c r="R208" s="39">
        <v>0.0</v>
      </c>
      <c r="S208" s="39">
        <v>0.0</v>
      </c>
      <c r="T208" s="39">
        <v>0.0</v>
      </c>
      <c r="U208" s="39">
        <v>1.0</v>
      </c>
      <c r="V208" s="39">
        <v>1.0</v>
      </c>
      <c r="W208" s="44" t="s">
        <v>3246</v>
      </c>
      <c r="X208" s="39"/>
      <c r="Y208" s="42"/>
      <c r="Z208" s="42"/>
      <c r="AA208" s="42"/>
      <c r="AB208" s="42"/>
      <c r="AC208" s="42"/>
      <c r="AD208" s="42"/>
      <c r="AE208" s="42"/>
      <c r="AF208" s="42"/>
      <c r="AG208" s="42"/>
      <c r="AH208" s="42"/>
      <c r="AI208" s="42"/>
      <c r="AJ208" s="42"/>
      <c r="AK208" s="42"/>
      <c r="AL208" s="42"/>
      <c r="AM208" s="42"/>
      <c r="AN208" s="42"/>
      <c r="AO208" s="42"/>
      <c r="AP208" s="42"/>
      <c r="AQ208" s="42"/>
      <c r="AR208" s="42"/>
      <c r="AS208" s="42"/>
      <c r="AT208" s="42"/>
      <c r="AU208" s="42"/>
      <c r="AV208" s="42"/>
      <c r="AW208" s="42"/>
      <c r="AX208" s="42"/>
      <c r="AY208" s="42"/>
    </row>
    <row r="209">
      <c r="A209" s="39" t="s">
        <v>3247</v>
      </c>
      <c r="B209" s="39" t="s">
        <v>3248</v>
      </c>
      <c r="C209" s="39"/>
      <c r="D209" s="39" t="s">
        <v>184</v>
      </c>
      <c r="E209" s="40" t="s">
        <v>3249</v>
      </c>
      <c r="F209" s="41">
        <v>43658.0</v>
      </c>
      <c r="G209" s="39" t="s">
        <v>3250</v>
      </c>
      <c r="H209" s="39">
        <v>28.0</v>
      </c>
      <c r="I209" s="42"/>
      <c r="J209" s="39">
        <v>28.0</v>
      </c>
      <c r="K209" s="42"/>
      <c r="L209" s="42"/>
      <c r="M209" s="39" t="s">
        <v>36</v>
      </c>
      <c r="N209" s="42"/>
      <c r="O209" s="39">
        <v>1.0</v>
      </c>
      <c r="P209" s="42"/>
      <c r="Q209" s="42"/>
      <c r="R209" s="42"/>
      <c r="S209" s="42"/>
      <c r="T209" s="42"/>
      <c r="U209" s="42"/>
      <c r="V209" s="39">
        <v>1.0</v>
      </c>
      <c r="W209" s="44" t="s">
        <v>3251</v>
      </c>
      <c r="X209" s="43" t="s">
        <v>3252</v>
      </c>
      <c r="Y209" s="42"/>
      <c r="Z209" s="42"/>
      <c r="AA209" s="42"/>
      <c r="AB209" s="42"/>
      <c r="AC209" s="42"/>
      <c r="AD209" s="42"/>
      <c r="AE209" s="42"/>
      <c r="AF209" s="42"/>
      <c r="AG209" s="42"/>
      <c r="AH209" s="42"/>
      <c r="AI209" s="42"/>
      <c r="AJ209" s="42"/>
      <c r="AK209" s="42"/>
      <c r="AL209" s="42"/>
      <c r="AM209" s="42"/>
      <c r="AN209" s="42"/>
      <c r="AO209" s="42"/>
      <c r="AP209" s="42"/>
      <c r="AQ209" s="42"/>
      <c r="AR209" s="42"/>
      <c r="AS209" s="42"/>
      <c r="AT209" s="42"/>
      <c r="AU209" s="42"/>
      <c r="AV209" s="42"/>
      <c r="AW209" s="42"/>
      <c r="AX209" s="42"/>
      <c r="AY209" s="42"/>
    </row>
    <row r="210">
      <c r="A210" s="39" t="s">
        <v>3253</v>
      </c>
      <c r="B210" s="39" t="s">
        <v>3254</v>
      </c>
      <c r="C210" s="39"/>
      <c r="D210" s="39" t="s">
        <v>3255</v>
      </c>
      <c r="E210" s="40" t="s">
        <v>3256</v>
      </c>
      <c r="F210" s="41">
        <v>43658.0</v>
      </c>
      <c r="G210" s="39" t="s">
        <v>3257</v>
      </c>
      <c r="H210" s="39">
        <v>300.0</v>
      </c>
      <c r="I210" s="42"/>
      <c r="J210" s="39">
        <v>300.0</v>
      </c>
      <c r="K210" s="42"/>
      <c r="L210" s="42"/>
      <c r="M210" s="39" t="s">
        <v>3258</v>
      </c>
      <c r="N210" s="42"/>
      <c r="O210" s="39">
        <v>1.0</v>
      </c>
      <c r="P210" s="39" t="s">
        <v>43</v>
      </c>
      <c r="Q210" s="39">
        <v>0.0</v>
      </c>
      <c r="R210" s="39">
        <v>0.0</v>
      </c>
      <c r="S210" s="39">
        <v>0.0</v>
      </c>
      <c r="T210" s="39">
        <v>0.0</v>
      </c>
      <c r="U210" s="39">
        <v>1.0</v>
      </c>
      <c r="V210" s="39">
        <v>1.0</v>
      </c>
      <c r="W210" s="44" t="s">
        <v>3259</v>
      </c>
      <c r="X210" s="43" t="s">
        <v>3260</v>
      </c>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row>
    <row r="211">
      <c r="A211" s="165" t="s">
        <v>3261</v>
      </c>
      <c r="B211" s="166"/>
      <c r="C211" s="165"/>
      <c r="D211" s="165" t="s">
        <v>204</v>
      </c>
      <c r="E211" s="40" t="s">
        <v>3262</v>
      </c>
      <c r="F211" s="167"/>
      <c r="G211" s="42"/>
      <c r="H211" s="42"/>
      <c r="I211" s="42"/>
      <c r="J211" s="42"/>
      <c r="K211" s="42"/>
      <c r="L211" s="42"/>
      <c r="M211" s="42"/>
      <c r="N211" s="42"/>
      <c r="O211" s="39"/>
      <c r="P211" s="42"/>
      <c r="Q211" s="42"/>
      <c r="R211" s="42"/>
      <c r="S211" s="42"/>
      <c r="T211" s="42"/>
      <c r="U211" s="42"/>
      <c r="V211" s="39">
        <v>0.0</v>
      </c>
      <c r="W211" s="44" t="s">
        <v>3263</v>
      </c>
      <c r="X211" s="42"/>
      <c r="Y211" s="42"/>
      <c r="Z211" s="39" t="s">
        <v>3264</v>
      </c>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row>
    <row r="212">
      <c r="A212" s="39" t="s">
        <v>2793</v>
      </c>
      <c r="B212" s="39" t="s">
        <v>3265</v>
      </c>
      <c r="C212" s="39"/>
      <c r="D212" s="39" t="s">
        <v>46</v>
      </c>
      <c r="E212" s="40" t="s">
        <v>3266</v>
      </c>
      <c r="F212" s="41">
        <v>43658.0</v>
      </c>
      <c r="G212" s="39" t="s">
        <v>196</v>
      </c>
      <c r="H212" s="39">
        <v>72.0</v>
      </c>
      <c r="I212" s="42"/>
      <c r="J212" s="39">
        <v>72.0</v>
      </c>
      <c r="K212" s="42"/>
      <c r="L212" s="42"/>
      <c r="M212" s="39" t="s">
        <v>36</v>
      </c>
      <c r="N212" s="42"/>
      <c r="O212" s="39">
        <v>1.0</v>
      </c>
      <c r="P212" s="39" t="s">
        <v>43</v>
      </c>
      <c r="Q212" s="42"/>
      <c r="R212" s="42"/>
      <c r="S212" s="42"/>
      <c r="T212" s="42"/>
      <c r="U212" s="42"/>
      <c r="V212" s="39">
        <v>1.0</v>
      </c>
      <c r="W212" s="43" t="s">
        <v>3267</v>
      </c>
      <c r="X212" s="42"/>
      <c r="Y212" s="42"/>
      <c r="Z212" s="42"/>
      <c r="AA212" s="42"/>
      <c r="AB212" s="42"/>
      <c r="AC212" s="42"/>
      <c r="AD212" s="42"/>
      <c r="AE212" s="42"/>
      <c r="AF212" s="42"/>
      <c r="AG212" s="42"/>
      <c r="AH212" s="42"/>
      <c r="AI212" s="42"/>
      <c r="AJ212" s="42"/>
      <c r="AK212" s="42"/>
      <c r="AL212" s="42"/>
      <c r="AM212" s="42"/>
      <c r="AN212" s="42"/>
      <c r="AO212" s="42"/>
      <c r="AP212" s="42"/>
      <c r="AQ212" s="42"/>
      <c r="AR212" s="42"/>
      <c r="AS212" s="42"/>
      <c r="AT212" s="42"/>
      <c r="AU212" s="42"/>
      <c r="AV212" s="42"/>
      <c r="AW212" s="42"/>
      <c r="AX212" s="42"/>
      <c r="AY212" s="42"/>
    </row>
    <row r="213">
      <c r="A213" s="39" t="s">
        <v>3268</v>
      </c>
      <c r="B213" s="39" t="s">
        <v>3269</v>
      </c>
      <c r="C213" s="39"/>
      <c r="D213" s="39" t="s">
        <v>207</v>
      </c>
      <c r="E213" s="40" t="s">
        <v>3270</v>
      </c>
      <c r="F213" s="41">
        <v>43658.0</v>
      </c>
      <c r="G213" s="39" t="s">
        <v>196</v>
      </c>
      <c r="H213" s="39">
        <v>80.0</v>
      </c>
      <c r="I213" s="42"/>
      <c r="J213" s="39">
        <v>90.0</v>
      </c>
      <c r="K213" s="42"/>
      <c r="L213" s="42"/>
      <c r="M213" s="42"/>
      <c r="N213" s="42"/>
      <c r="O213" s="39">
        <v>1.0</v>
      </c>
      <c r="P213" s="42"/>
      <c r="Q213" s="42"/>
      <c r="R213" s="42"/>
      <c r="S213" s="42"/>
      <c r="T213" s="42"/>
      <c r="U213" s="42"/>
      <c r="V213" s="39">
        <v>1.0</v>
      </c>
      <c r="W213" s="44" t="s">
        <v>3271</v>
      </c>
      <c r="X213" s="42"/>
      <c r="Y213" s="42"/>
      <c r="Z213" s="42"/>
      <c r="AA213" s="42"/>
      <c r="AB213" s="42"/>
      <c r="AC213" s="42"/>
      <c r="AD213" s="42"/>
      <c r="AE213" s="42"/>
      <c r="AF213" s="42"/>
      <c r="AG213" s="42"/>
      <c r="AH213" s="42"/>
      <c r="AI213" s="42"/>
      <c r="AJ213" s="42"/>
      <c r="AK213" s="42"/>
      <c r="AL213" s="42"/>
      <c r="AM213" s="42"/>
      <c r="AN213" s="42"/>
      <c r="AO213" s="42"/>
      <c r="AP213" s="42"/>
      <c r="AQ213" s="42"/>
      <c r="AR213" s="42"/>
      <c r="AS213" s="42"/>
      <c r="AT213" s="42"/>
      <c r="AU213" s="42"/>
      <c r="AV213" s="42"/>
      <c r="AW213" s="42"/>
      <c r="AX213" s="42"/>
      <c r="AY213" s="42"/>
    </row>
    <row r="214">
      <c r="A214" s="39" t="s">
        <v>3272</v>
      </c>
      <c r="B214" s="39" t="s">
        <v>3273</v>
      </c>
      <c r="C214" s="39"/>
      <c r="D214" s="39" t="s">
        <v>146</v>
      </c>
      <c r="E214" s="40" t="s">
        <v>3274</v>
      </c>
      <c r="F214" s="41">
        <v>43658.0</v>
      </c>
      <c r="G214" s="39" t="s">
        <v>3062</v>
      </c>
      <c r="H214" s="39">
        <v>114.0</v>
      </c>
      <c r="I214" s="42"/>
      <c r="J214" s="39">
        <v>114.0</v>
      </c>
      <c r="K214" s="42"/>
      <c r="L214" s="42"/>
      <c r="M214" s="39" t="s">
        <v>36</v>
      </c>
      <c r="N214" s="42"/>
      <c r="O214" s="39">
        <v>1.0</v>
      </c>
      <c r="P214" s="39" t="s">
        <v>43</v>
      </c>
      <c r="Q214" s="42"/>
      <c r="R214" s="42"/>
      <c r="S214" s="42"/>
      <c r="T214" s="42"/>
      <c r="U214" s="42"/>
      <c r="V214" s="39">
        <v>1.0</v>
      </c>
      <c r="W214" s="44" t="s">
        <v>3275</v>
      </c>
      <c r="X214" s="42"/>
      <c r="Y214" s="42"/>
      <c r="Z214" s="42"/>
      <c r="AA214" s="42"/>
      <c r="AB214" s="42"/>
      <c r="AC214" s="42"/>
      <c r="AD214" s="42"/>
      <c r="AE214" s="42"/>
      <c r="AF214" s="42"/>
      <c r="AG214" s="42"/>
      <c r="AH214" s="42"/>
      <c r="AI214" s="42"/>
      <c r="AJ214" s="42"/>
      <c r="AK214" s="42"/>
      <c r="AL214" s="42"/>
      <c r="AM214" s="42"/>
      <c r="AN214" s="42"/>
      <c r="AO214" s="42"/>
      <c r="AP214" s="42"/>
      <c r="AQ214" s="42"/>
      <c r="AR214" s="42"/>
      <c r="AS214" s="42"/>
      <c r="AT214" s="42"/>
      <c r="AU214" s="42"/>
      <c r="AV214" s="42"/>
      <c r="AW214" s="42"/>
      <c r="AX214" s="42"/>
      <c r="AY214" s="42"/>
    </row>
    <row r="215">
      <c r="A215" s="39" t="s">
        <v>420</v>
      </c>
      <c r="B215" s="39" t="s">
        <v>252</v>
      </c>
      <c r="C215" s="39"/>
      <c r="D215" s="39" t="s">
        <v>423</v>
      </c>
      <c r="E215" s="40" t="s">
        <v>3276</v>
      </c>
      <c r="F215" s="41">
        <v>43658.0</v>
      </c>
      <c r="G215" s="39" t="s">
        <v>3277</v>
      </c>
      <c r="H215" s="39">
        <v>148.0</v>
      </c>
      <c r="I215" s="42"/>
      <c r="J215" s="39">
        <v>148.0</v>
      </c>
      <c r="K215" s="42"/>
      <c r="L215" s="42"/>
      <c r="M215" s="24" t="s">
        <v>3278</v>
      </c>
      <c r="N215" s="42"/>
      <c r="O215" s="39">
        <v>1.0</v>
      </c>
      <c r="P215" s="42"/>
      <c r="Q215" s="42"/>
      <c r="R215" s="42"/>
      <c r="S215" s="42"/>
      <c r="T215" s="42"/>
      <c r="U215" s="42"/>
      <c r="V215" s="39">
        <v>1.0</v>
      </c>
      <c r="W215" s="43" t="s">
        <v>3279</v>
      </c>
      <c r="X215" s="43" t="s">
        <v>3280</v>
      </c>
      <c r="Y215" s="42"/>
      <c r="Z215" s="42"/>
      <c r="AA215" s="42"/>
      <c r="AB215" s="42"/>
      <c r="AC215" s="42"/>
      <c r="AD215" s="42"/>
      <c r="AE215" s="42"/>
      <c r="AF215" s="42"/>
      <c r="AG215" s="42"/>
      <c r="AH215" s="42"/>
      <c r="AI215" s="42"/>
      <c r="AJ215" s="42"/>
      <c r="AK215" s="42"/>
      <c r="AL215" s="42"/>
      <c r="AM215" s="42"/>
      <c r="AN215" s="42"/>
      <c r="AO215" s="42"/>
      <c r="AP215" s="42"/>
      <c r="AQ215" s="42"/>
      <c r="AR215" s="42"/>
      <c r="AS215" s="42"/>
      <c r="AT215" s="42"/>
      <c r="AU215" s="42"/>
      <c r="AV215" s="42"/>
      <c r="AW215" s="42"/>
      <c r="AX215" s="42"/>
      <c r="AY215" s="42"/>
    </row>
    <row r="216">
      <c r="A216" s="39" t="s">
        <v>3281</v>
      </c>
      <c r="B216" s="39" t="s">
        <v>3282</v>
      </c>
      <c r="C216" s="39"/>
      <c r="D216" s="39" t="s">
        <v>540</v>
      </c>
      <c r="E216" s="40" t="s">
        <v>3283</v>
      </c>
      <c r="F216" s="41">
        <v>43658.0</v>
      </c>
      <c r="G216" s="39" t="s">
        <v>3284</v>
      </c>
      <c r="H216" s="39">
        <v>99.0</v>
      </c>
      <c r="I216" s="42"/>
      <c r="J216" s="39">
        <v>99.0</v>
      </c>
      <c r="K216" s="42"/>
      <c r="L216" s="42"/>
      <c r="M216" s="39" t="s">
        <v>3285</v>
      </c>
      <c r="N216" s="42"/>
      <c r="O216" s="39">
        <v>1.0</v>
      </c>
      <c r="P216" s="42"/>
      <c r="Q216" s="42"/>
      <c r="R216" s="42"/>
      <c r="S216" s="42"/>
      <c r="T216" s="42"/>
      <c r="U216" s="42"/>
      <c r="V216" s="39">
        <v>1.0</v>
      </c>
      <c r="W216" s="44" t="s">
        <v>3286</v>
      </c>
      <c r="X216" s="42"/>
      <c r="Y216" s="42"/>
      <c r="Z216" s="42"/>
      <c r="AA216" s="42"/>
      <c r="AB216" s="42"/>
      <c r="AC216" s="42"/>
      <c r="AD216" s="42"/>
      <c r="AE216" s="42"/>
      <c r="AF216" s="42"/>
      <c r="AG216" s="42"/>
      <c r="AH216" s="42"/>
      <c r="AI216" s="42"/>
      <c r="AJ216" s="42"/>
      <c r="AK216" s="42"/>
      <c r="AL216" s="42"/>
      <c r="AM216" s="42"/>
      <c r="AN216" s="42"/>
      <c r="AO216" s="42"/>
      <c r="AP216" s="42"/>
      <c r="AQ216" s="42"/>
      <c r="AR216" s="42"/>
      <c r="AS216" s="42"/>
      <c r="AT216" s="42"/>
      <c r="AU216" s="42"/>
      <c r="AV216" s="42"/>
      <c r="AW216" s="42"/>
      <c r="AX216" s="42"/>
      <c r="AY216" s="42"/>
    </row>
    <row r="217">
      <c r="A217" s="39" t="s">
        <v>3281</v>
      </c>
      <c r="B217" s="39" t="s">
        <v>3287</v>
      </c>
      <c r="C217" s="39"/>
      <c r="D217" s="39" t="s">
        <v>229</v>
      </c>
      <c r="E217" s="40" t="s">
        <v>3288</v>
      </c>
      <c r="F217" s="41">
        <v>43658.0</v>
      </c>
      <c r="G217" s="39" t="s">
        <v>900</v>
      </c>
      <c r="H217" s="39">
        <v>30.0</v>
      </c>
      <c r="I217" s="42"/>
      <c r="J217" s="39">
        <v>30.0</v>
      </c>
      <c r="K217" s="42"/>
      <c r="L217" s="42"/>
      <c r="M217" s="39" t="s">
        <v>3289</v>
      </c>
      <c r="N217" s="42"/>
      <c r="O217" s="39">
        <v>1.0</v>
      </c>
      <c r="P217" s="39" t="s">
        <v>43</v>
      </c>
      <c r="Q217" s="42"/>
      <c r="R217" s="42"/>
      <c r="S217" s="42"/>
      <c r="T217" s="42"/>
      <c r="U217" s="42"/>
      <c r="V217" s="39">
        <v>1.0</v>
      </c>
      <c r="W217" s="44" t="s">
        <v>3290</v>
      </c>
      <c r="X217" s="43" t="s">
        <v>3291</v>
      </c>
      <c r="Y217" s="42"/>
      <c r="Z217" s="42"/>
      <c r="AA217" s="42"/>
      <c r="AB217" s="42"/>
      <c r="AC217" s="42"/>
      <c r="AD217" s="42"/>
      <c r="AE217" s="42"/>
      <c r="AF217" s="42"/>
      <c r="AG217" s="42"/>
      <c r="AH217" s="42"/>
      <c r="AI217" s="42"/>
      <c r="AJ217" s="42"/>
      <c r="AK217" s="42"/>
      <c r="AL217" s="42"/>
      <c r="AM217" s="42"/>
      <c r="AN217" s="42"/>
      <c r="AO217" s="42"/>
      <c r="AP217" s="42"/>
      <c r="AQ217" s="42"/>
      <c r="AR217" s="42"/>
      <c r="AS217" s="42"/>
      <c r="AT217" s="42"/>
      <c r="AU217" s="42"/>
      <c r="AV217" s="42"/>
      <c r="AW217" s="42"/>
      <c r="AX217" s="42"/>
      <c r="AY217" s="42"/>
    </row>
    <row r="218">
      <c r="A218" s="39" t="s">
        <v>3292</v>
      </c>
      <c r="B218" s="24" t="s">
        <v>3293</v>
      </c>
      <c r="C218" s="39"/>
      <c r="D218" s="39" t="s">
        <v>33</v>
      </c>
      <c r="E218" s="40" t="s">
        <v>3294</v>
      </c>
      <c r="F218" s="41">
        <v>43658.0</v>
      </c>
      <c r="G218" s="39" t="s">
        <v>196</v>
      </c>
      <c r="H218" s="39">
        <v>250.0</v>
      </c>
      <c r="I218" s="42"/>
      <c r="J218" s="39">
        <v>250.0</v>
      </c>
      <c r="K218" s="42"/>
      <c r="L218" s="42"/>
      <c r="M218" s="39" t="s">
        <v>3295</v>
      </c>
      <c r="N218" s="42"/>
      <c r="O218" s="39">
        <v>1.0</v>
      </c>
      <c r="P218" s="39" t="s">
        <v>43</v>
      </c>
      <c r="Q218" s="42"/>
      <c r="R218" s="42"/>
      <c r="S218" s="42"/>
      <c r="T218" s="42"/>
      <c r="U218" s="42"/>
      <c r="V218" s="39">
        <v>1.0</v>
      </c>
      <c r="W218" s="43" t="s">
        <v>3296</v>
      </c>
      <c r="X218" s="43" t="s">
        <v>3297</v>
      </c>
      <c r="Y218" s="42"/>
      <c r="Z218" s="42"/>
      <c r="AA218" s="42"/>
      <c r="AB218" s="42"/>
      <c r="AC218" s="42"/>
      <c r="AD218" s="42"/>
      <c r="AE218" s="42"/>
      <c r="AF218" s="42"/>
      <c r="AG218" s="42"/>
      <c r="AH218" s="42"/>
      <c r="AI218" s="42"/>
      <c r="AJ218" s="42"/>
      <c r="AK218" s="42"/>
      <c r="AL218" s="42"/>
      <c r="AM218" s="42"/>
      <c r="AN218" s="42"/>
      <c r="AO218" s="42"/>
      <c r="AP218" s="42"/>
      <c r="AQ218" s="42"/>
      <c r="AR218" s="42"/>
      <c r="AS218" s="42"/>
      <c r="AT218" s="42"/>
      <c r="AU218" s="42"/>
      <c r="AV218" s="42"/>
      <c r="AW218" s="42"/>
      <c r="AX218" s="42"/>
      <c r="AY218" s="42"/>
    </row>
    <row r="219">
      <c r="A219" s="39" t="s">
        <v>3298</v>
      </c>
      <c r="B219" s="39" t="s">
        <v>3299</v>
      </c>
      <c r="C219" s="39"/>
      <c r="D219" s="39" t="s">
        <v>144</v>
      </c>
      <c r="E219" s="40" t="s">
        <v>3300</v>
      </c>
      <c r="F219" s="41">
        <v>43658.0</v>
      </c>
      <c r="G219" s="39" t="s">
        <v>35</v>
      </c>
      <c r="H219" s="39">
        <v>1.0</v>
      </c>
      <c r="I219" s="42"/>
      <c r="J219" s="39">
        <v>1.0</v>
      </c>
      <c r="K219" s="42"/>
      <c r="L219" s="42"/>
      <c r="M219" s="39" t="s">
        <v>36</v>
      </c>
      <c r="N219" s="42"/>
      <c r="O219" s="39">
        <v>1.0</v>
      </c>
      <c r="P219" s="39" t="s">
        <v>43</v>
      </c>
      <c r="Q219" s="42"/>
      <c r="R219" s="42"/>
      <c r="S219" s="42"/>
      <c r="T219" s="42"/>
      <c r="U219" s="42"/>
      <c r="V219" s="39">
        <v>1.0</v>
      </c>
      <c r="W219" s="43" t="s">
        <v>3301</v>
      </c>
      <c r="X219" s="42"/>
      <c r="Y219" s="42"/>
      <c r="Z219" s="42"/>
      <c r="AA219" s="42"/>
      <c r="AB219" s="42"/>
      <c r="AC219" s="42"/>
      <c r="AD219" s="42"/>
      <c r="AE219" s="42"/>
      <c r="AF219" s="42"/>
      <c r="AG219" s="42"/>
      <c r="AH219" s="42"/>
      <c r="AI219" s="42"/>
      <c r="AJ219" s="42"/>
      <c r="AK219" s="42"/>
      <c r="AL219" s="42"/>
      <c r="AM219" s="42"/>
      <c r="AN219" s="42"/>
      <c r="AO219" s="42"/>
      <c r="AP219" s="42"/>
      <c r="AQ219" s="42"/>
      <c r="AR219" s="42"/>
      <c r="AS219" s="42"/>
      <c r="AT219" s="42"/>
      <c r="AU219" s="42"/>
      <c r="AV219" s="42"/>
      <c r="AW219" s="42"/>
      <c r="AX219" s="42"/>
      <c r="AY219" s="42"/>
    </row>
    <row r="220">
      <c r="A220" s="39" t="s">
        <v>3302</v>
      </c>
      <c r="B220" s="24" t="s">
        <v>3303</v>
      </c>
      <c r="C220" s="39"/>
      <c r="D220" s="39" t="s">
        <v>350</v>
      </c>
      <c r="E220" s="40" t="s">
        <v>3304</v>
      </c>
      <c r="F220" s="41">
        <v>43658.0</v>
      </c>
      <c r="G220" s="39" t="s">
        <v>196</v>
      </c>
      <c r="H220" s="39">
        <v>100.0</v>
      </c>
      <c r="I220" s="42"/>
      <c r="J220" s="39">
        <v>175.0</v>
      </c>
      <c r="K220" s="42"/>
      <c r="L220" s="42"/>
      <c r="M220" s="39" t="s">
        <v>36</v>
      </c>
      <c r="N220" s="42"/>
      <c r="O220" s="39">
        <v>1.0</v>
      </c>
      <c r="P220" s="42"/>
      <c r="Q220" s="42"/>
      <c r="R220" s="42"/>
      <c r="S220" s="42"/>
      <c r="T220" s="42"/>
      <c r="U220" s="42"/>
      <c r="V220" s="39">
        <v>1.0</v>
      </c>
      <c r="W220" s="43" t="s">
        <v>3305</v>
      </c>
      <c r="X220" s="42"/>
      <c r="Y220" s="42"/>
      <c r="Z220" s="39" t="s">
        <v>3306</v>
      </c>
      <c r="AA220" s="39">
        <v>40.0</v>
      </c>
      <c r="AB220" s="39">
        <v>84.0</v>
      </c>
      <c r="AC220" s="42"/>
      <c r="AD220" s="42"/>
      <c r="AE220" s="42"/>
      <c r="AF220" s="42"/>
      <c r="AG220" s="42"/>
      <c r="AH220" s="42"/>
      <c r="AI220" s="42"/>
      <c r="AJ220" s="42"/>
      <c r="AK220" s="42"/>
      <c r="AL220" s="42"/>
      <c r="AM220" s="42"/>
      <c r="AN220" s="42"/>
      <c r="AO220" s="42"/>
      <c r="AP220" s="42"/>
      <c r="AQ220" s="42"/>
      <c r="AR220" s="42"/>
      <c r="AS220" s="42"/>
      <c r="AT220" s="42"/>
      <c r="AU220" s="42"/>
      <c r="AV220" s="42"/>
      <c r="AW220" s="42"/>
      <c r="AX220" s="42"/>
      <c r="AY220" s="42"/>
    </row>
    <row r="221">
      <c r="A221" s="39" t="s">
        <v>3307</v>
      </c>
      <c r="B221" s="39" t="s">
        <v>908</v>
      </c>
      <c r="C221" s="39"/>
      <c r="D221" s="39" t="s">
        <v>66</v>
      </c>
      <c r="E221" s="40" t="s">
        <v>3308</v>
      </c>
      <c r="F221" s="41">
        <v>43658.0</v>
      </c>
      <c r="G221" s="39" t="s">
        <v>3309</v>
      </c>
      <c r="H221" s="39">
        <v>150.0</v>
      </c>
      <c r="I221" s="42"/>
      <c r="J221" s="39">
        <v>150.0</v>
      </c>
      <c r="K221" s="42"/>
      <c r="L221" s="42"/>
      <c r="M221" s="24" t="s">
        <v>3310</v>
      </c>
      <c r="N221" s="42"/>
      <c r="O221" s="39">
        <v>1.0</v>
      </c>
      <c r="P221" s="42"/>
      <c r="Q221" s="42"/>
      <c r="R221" s="42"/>
      <c r="S221" s="42"/>
      <c r="T221" s="42"/>
      <c r="U221" s="42"/>
      <c r="V221" s="39">
        <v>1.0</v>
      </c>
      <c r="W221" s="43" t="s">
        <v>3311</v>
      </c>
      <c r="X221" s="43" t="s">
        <v>3312</v>
      </c>
      <c r="Y221" s="42"/>
      <c r="Z221" s="42"/>
      <c r="AA221" s="42"/>
      <c r="AB221" s="42"/>
      <c r="AC221" s="42"/>
      <c r="AD221" s="42"/>
      <c r="AE221" s="42"/>
      <c r="AF221" s="42"/>
      <c r="AG221" s="42"/>
      <c r="AH221" s="42"/>
      <c r="AI221" s="42"/>
      <c r="AJ221" s="42"/>
      <c r="AK221" s="42"/>
      <c r="AL221" s="42"/>
      <c r="AM221" s="42"/>
      <c r="AN221" s="42"/>
      <c r="AO221" s="42"/>
      <c r="AP221" s="42"/>
      <c r="AQ221" s="42"/>
      <c r="AR221" s="42"/>
      <c r="AS221" s="42"/>
      <c r="AT221" s="42"/>
      <c r="AU221" s="42"/>
      <c r="AV221" s="42"/>
      <c r="AW221" s="42"/>
      <c r="AX221" s="42"/>
      <c r="AY221" s="42"/>
    </row>
    <row r="222">
      <c r="A222" s="39" t="s">
        <v>3313</v>
      </c>
      <c r="B222" s="39" t="s">
        <v>3314</v>
      </c>
      <c r="C222" s="39"/>
      <c r="D222" s="39" t="s">
        <v>99</v>
      </c>
      <c r="E222" s="40" t="s">
        <v>3315</v>
      </c>
      <c r="F222" s="41">
        <v>43658.0</v>
      </c>
      <c r="G222" s="39" t="s">
        <v>2257</v>
      </c>
      <c r="H222" s="39">
        <v>22.0</v>
      </c>
      <c r="I222" s="42"/>
      <c r="J222" s="39">
        <v>22.0</v>
      </c>
      <c r="K222" s="42"/>
      <c r="L222" s="42"/>
      <c r="M222" s="39" t="s">
        <v>3316</v>
      </c>
      <c r="N222" s="42"/>
      <c r="O222" s="39">
        <v>1.0</v>
      </c>
      <c r="P222" s="42"/>
      <c r="Q222" s="42"/>
      <c r="R222" s="42"/>
      <c r="S222" s="42"/>
      <c r="T222" s="42"/>
      <c r="U222" s="42"/>
      <c r="V222" s="39">
        <v>1.0</v>
      </c>
      <c r="W222" s="44" t="s">
        <v>3317</v>
      </c>
      <c r="X222" s="42"/>
      <c r="Y222" s="42"/>
      <c r="Z222" s="42"/>
      <c r="AA222" s="42"/>
      <c r="AB222" s="42"/>
      <c r="AC222" s="42"/>
      <c r="AD222" s="42"/>
      <c r="AE222" s="42"/>
      <c r="AF222" s="42"/>
      <c r="AG222" s="42"/>
      <c r="AH222" s="42"/>
      <c r="AI222" s="42"/>
      <c r="AJ222" s="42"/>
      <c r="AK222" s="42"/>
      <c r="AL222" s="42"/>
      <c r="AM222" s="42"/>
      <c r="AN222" s="42"/>
      <c r="AO222" s="42"/>
      <c r="AP222" s="42"/>
      <c r="AQ222" s="42"/>
      <c r="AR222" s="42"/>
      <c r="AS222" s="42"/>
      <c r="AT222" s="42"/>
      <c r="AU222" s="42"/>
      <c r="AV222" s="42"/>
      <c r="AW222" s="42"/>
      <c r="AX222" s="42"/>
      <c r="AY222" s="42"/>
    </row>
    <row r="223">
      <c r="A223" s="39" t="s">
        <v>3318</v>
      </c>
      <c r="B223" s="39" t="s">
        <v>3319</v>
      </c>
      <c r="C223" s="39"/>
      <c r="D223" s="39" t="s">
        <v>207</v>
      </c>
      <c r="E223" s="40" t="s">
        <v>3320</v>
      </c>
      <c r="F223" s="41">
        <v>43658.0</v>
      </c>
      <c r="G223" s="39" t="s">
        <v>3321</v>
      </c>
      <c r="H223" s="39">
        <v>127.0</v>
      </c>
      <c r="I223" s="42"/>
      <c r="J223" s="39">
        <v>127.0</v>
      </c>
      <c r="K223" s="42"/>
      <c r="L223" s="42"/>
      <c r="M223" s="39" t="s">
        <v>3322</v>
      </c>
      <c r="N223" s="42"/>
      <c r="O223" s="39">
        <v>1.0</v>
      </c>
      <c r="P223" s="42"/>
      <c r="Q223" s="42"/>
      <c r="R223" s="42"/>
      <c r="S223" s="42"/>
      <c r="T223" s="42"/>
      <c r="U223" s="42"/>
      <c r="V223" s="39">
        <v>1.0</v>
      </c>
      <c r="W223" s="44" t="s">
        <v>3323</v>
      </c>
      <c r="X223" s="42"/>
      <c r="Y223" s="42"/>
      <c r="Z223" s="42"/>
      <c r="AA223" s="42"/>
      <c r="AB223" s="42"/>
      <c r="AC223" s="42"/>
      <c r="AD223" s="42"/>
      <c r="AE223" s="42"/>
      <c r="AF223" s="42"/>
      <c r="AG223" s="42"/>
      <c r="AH223" s="42"/>
      <c r="AI223" s="42"/>
      <c r="AJ223" s="42"/>
      <c r="AK223" s="42"/>
      <c r="AL223" s="42"/>
      <c r="AM223" s="42"/>
      <c r="AN223" s="42"/>
      <c r="AO223" s="42"/>
      <c r="AP223" s="42"/>
      <c r="AQ223" s="42"/>
      <c r="AR223" s="42"/>
      <c r="AS223" s="42"/>
      <c r="AT223" s="42"/>
      <c r="AU223" s="42"/>
      <c r="AV223" s="42"/>
      <c r="AW223" s="42"/>
      <c r="AX223" s="42"/>
      <c r="AY223" s="42"/>
    </row>
    <row r="224">
      <c r="A224" s="39" t="s">
        <v>3324</v>
      </c>
      <c r="B224" s="39" t="s">
        <v>3325</v>
      </c>
      <c r="C224" s="39"/>
      <c r="D224" s="39" t="s">
        <v>2568</v>
      </c>
      <c r="E224" s="40" t="s">
        <v>3326</v>
      </c>
      <c r="F224" s="41">
        <v>43658.0</v>
      </c>
      <c r="G224" s="39" t="s">
        <v>3327</v>
      </c>
      <c r="H224" s="39">
        <v>166.0</v>
      </c>
      <c r="I224" s="42"/>
      <c r="J224" s="39">
        <v>166.0</v>
      </c>
      <c r="K224" s="42"/>
      <c r="L224" s="42"/>
      <c r="M224" s="39" t="s">
        <v>36</v>
      </c>
      <c r="N224" s="42"/>
      <c r="O224" s="39">
        <v>1.0</v>
      </c>
      <c r="P224" s="39" t="s">
        <v>43</v>
      </c>
      <c r="Q224" s="42"/>
      <c r="R224" s="42"/>
      <c r="S224" s="42"/>
      <c r="T224" s="42"/>
      <c r="U224" s="42"/>
      <c r="V224" s="39">
        <v>1.0</v>
      </c>
      <c r="W224" s="44" t="s">
        <v>3328</v>
      </c>
      <c r="X224" s="42"/>
      <c r="Y224" s="42"/>
      <c r="Z224" s="42"/>
      <c r="AA224" s="42"/>
      <c r="AB224" s="42"/>
      <c r="AC224" s="42"/>
      <c r="AD224" s="42"/>
      <c r="AE224" s="42"/>
      <c r="AF224" s="42"/>
      <c r="AG224" s="42"/>
      <c r="AH224" s="42"/>
      <c r="AI224" s="42"/>
      <c r="AJ224" s="42"/>
      <c r="AK224" s="42"/>
      <c r="AL224" s="42"/>
      <c r="AM224" s="42"/>
      <c r="AN224" s="42"/>
      <c r="AO224" s="42"/>
      <c r="AP224" s="42"/>
      <c r="AQ224" s="42"/>
      <c r="AR224" s="42"/>
      <c r="AS224" s="42"/>
      <c r="AT224" s="42"/>
      <c r="AU224" s="42"/>
      <c r="AV224" s="42"/>
      <c r="AW224" s="42"/>
      <c r="AX224" s="42"/>
      <c r="AY224" s="42"/>
    </row>
    <row r="225">
      <c r="A225" s="14" t="s">
        <v>1509</v>
      </c>
      <c r="B225" s="14"/>
      <c r="C225" s="16"/>
      <c r="D225" s="14" t="s">
        <v>321</v>
      </c>
      <c r="E225" s="14" t="s">
        <v>34</v>
      </c>
      <c r="F225" s="11">
        <v>43658.0</v>
      </c>
      <c r="G225" s="26"/>
      <c r="H225" s="14"/>
      <c r="I225" s="16"/>
      <c r="J225" s="14"/>
      <c r="K225" s="16"/>
      <c r="L225" s="16"/>
      <c r="M225" s="26" t="s">
        <v>36</v>
      </c>
      <c r="N225" s="50" t="s">
        <v>1835</v>
      </c>
      <c r="O225" s="14">
        <v>1.0</v>
      </c>
      <c r="P225" s="14" t="s">
        <v>61</v>
      </c>
      <c r="Q225" s="14">
        <v>0.0</v>
      </c>
      <c r="R225" s="14">
        <v>0.0</v>
      </c>
      <c r="S225" s="14">
        <v>0.0</v>
      </c>
      <c r="T225" s="14">
        <v>0.0</v>
      </c>
      <c r="U225" s="14">
        <v>1.0</v>
      </c>
      <c r="V225" s="14">
        <v>1.0</v>
      </c>
      <c r="W225" s="51" t="s">
        <v>3329</v>
      </c>
      <c r="X225" s="16"/>
      <c r="Y225" s="16"/>
      <c r="Z225" s="42"/>
      <c r="AA225" s="39"/>
      <c r="AB225" s="39"/>
      <c r="AC225" s="42"/>
      <c r="AD225" s="42"/>
      <c r="AE225" s="42"/>
      <c r="AF225" s="42"/>
      <c r="AG225" s="42"/>
      <c r="AH225" s="42"/>
      <c r="AI225" s="42"/>
      <c r="AJ225" s="42"/>
      <c r="AK225" s="42"/>
      <c r="AL225" s="42"/>
      <c r="AM225" s="42"/>
      <c r="AN225" s="42"/>
      <c r="AO225" s="42"/>
      <c r="AP225" s="42"/>
      <c r="AQ225" s="42"/>
      <c r="AR225" s="42"/>
      <c r="AS225" s="42"/>
      <c r="AT225" s="42"/>
      <c r="AU225" s="42"/>
      <c r="AV225" s="42"/>
      <c r="AW225" s="42"/>
      <c r="AX225" s="42"/>
      <c r="AY225" s="42"/>
    </row>
    <row r="226">
      <c r="A226" s="39" t="s">
        <v>3330</v>
      </c>
      <c r="B226" s="39" t="s">
        <v>3331</v>
      </c>
      <c r="C226" s="39"/>
      <c r="D226" s="39" t="s">
        <v>429</v>
      </c>
      <c r="E226" s="40" t="s">
        <v>3332</v>
      </c>
      <c r="F226" s="41">
        <v>43658.0</v>
      </c>
      <c r="G226" s="39" t="s">
        <v>2767</v>
      </c>
      <c r="H226" s="39">
        <v>200.0</v>
      </c>
      <c r="I226" s="42"/>
      <c r="J226" s="39">
        <v>200.0</v>
      </c>
      <c r="K226" s="42"/>
      <c r="L226" s="42"/>
      <c r="M226" s="39" t="s">
        <v>36</v>
      </c>
      <c r="N226" s="42"/>
      <c r="O226" s="39">
        <v>1.0</v>
      </c>
      <c r="P226" s="39" t="s">
        <v>43</v>
      </c>
      <c r="Q226" s="39">
        <v>0.0</v>
      </c>
      <c r="R226" s="39">
        <v>0.0</v>
      </c>
      <c r="S226" s="39">
        <v>0.0</v>
      </c>
      <c r="T226" s="39">
        <v>0.0</v>
      </c>
      <c r="U226" s="39">
        <v>1.0</v>
      </c>
      <c r="V226" s="39">
        <v>1.0</v>
      </c>
      <c r="W226" s="44" t="s">
        <v>3333</v>
      </c>
      <c r="X226" s="43" t="s">
        <v>3334</v>
      </c>
      <c r="Y226" s="42"/>
      <c r="Z226" s="42"/>
      <c r="AA226" s="42"/>
      <c r="AB226" s="42"/>
      <c r="AC226" s="42"/>
      <c r="AD226" s="42"/>
      <c r="AE226" s="42"/>
      <c r="AF226" s="42"/>
      <c r="AG226" s="42"/>
      <c r="AH226" s="42"/>
      <c r="AI226" s="42"/>
      <c r="AJ226" s="42"/>
      <c r="AK226" s="42"/>
      <c r="AL226" s="42"/>
      <c r="AM226" s="42"/>
      <c r="AN226" s="42"/>
      <c r="AO226" s="42"/>
      <c r="AP226" s="42"/>
      <c r="AQ226" s="42"/>
      <c r="AR226" s="42"/>
      <c r="AS226" s="42"/>
      <c r="AT226" s="42"/>
      <c r="AU226" s="42"/>
      <c r="AV226" s="42"/>
      <c r="AW226" s="42"/>
      <c r="AX226" s="42"/>
      <c r="AY226" s="42"/>
    </row>
    <row r="227">
      <c r="A227" s="39" t="s">
        <v>3335</v>
      </c>
      <c r="B227" s="39" t="s">
        <v>3336</v>
      </c>
      <c r="C227" s="39"/>
      <c r="D227" s="39" t="s">
        <v>52</v>
      </c>
      <c r="E227" s="40" t="s">
        <v>3337</v>
      </c>
      <c r="F227" s="41">
        <v>43658.0</v>
      </c>
      <c r="G227" s="39" t="s">
        <v>3338</v>
      </c>
      <c r="H227" s="39">
        <v>159.0</v>
      </c>
      <c r="I227" s="42"/>
      <c r="J227" s="39">
        <v>159.0</v>
      </c>
      <c r="K227" s="42"/>
      <c r="L227" s="42"/>
      <c r="M227" s="39" t="s">
        <v>3339</v>
      </c>
      <c r="N227" s="42"/>
      <c r="O227" s="39">
        <v>1.0</v>
      </c>
      <c r="P227" s="42"/>
      <c r="Q227" s="42"/>
      <c r="R227" s="42"/>
      <c r="S227" s="42"/>
      <c r="T227" s="42"/>
      <c r="U227" s="42"/>
      <c r="V227" s="39">
        <v>1.0</v>
      </c>
      <c r="W227" s="44" t="s">
        <v>3340</v>
      </c>
      <c r="X227" s="43" t="s">
        <v>3341</v>
      </c>
      <c r="Y227" s="42"/>
      <c r="Z227" s="42"/>
      <c r="AA227" s="42"/>
      <c r="AB227" s="42"/>
      <c r="AC227" s="42"/>
      <c r="AD227" s="42"/>
      <c r="AE227" s="42"/>
      <c r="AF227" s="42"/>
      <c r="AG227" s="42"/>
      <c r="AH227" s="42"/>
      <c r="AI227" s="42"/>
      <c r="AJ227" s="42"/>
      <c r="AK227" s="42"/>
      <c r="AL227" s="42"/>
      <c r="AM227" s="42"/>
      <c r="AN227" s="42"/>
      <c r="AO227" s="42"/>
      <c r="AP227" s="42"/>
      <c r="AQ227" s="42"/>
      <c r="AR227" s="42"/>
      <c r="AS227" s="42"/>
      <c r="AT227" s="42"/>
      <c r="AU227" s="42"/>
      <c r="AV227" s="42"/>
      <c r="AW227" s="42"/>
      <c r="AX227" s="42"/>
      <c r="AY227" s="42"/>
    </row>
    <row r="228">
      <c r="A228" s="39" t="s">
        <v>3342</v>
      </c>
      <c r="B228" s="24" t="s">
        <v>3343</v>
      </c>
      <c r="C228" s="39"/>
      <c r="D228" s="39" t="s">
        <v>184</v>
      </c>
      <c r="E228" s="40" t="s">
        <v>3344</v>
      </c>
      <c r="F228" s="41">
        <v>43658.0</v>
      </c>
      <c r="G228" s="39" t="s">
        <v>3345</v>
      </c>
      <c r="H228" s="39">
        <v>244.0</v>
      </c>
      <c r="I228" s="42"/>
      <c r="J228" s="39">
        <v>244.0</v>
      </c>
      <c r="K228" s="42"/>
      <c r="L228" s="42"/>
      <c r="M228" s="39" t="s">
        <v>36</v>
      </c>
      <c r="N228" s="42"/>
      <c r="O228" s="39">
        <v>1.0</v>
      </c>
      <c r="P228" s="42"/>
      <c r="Q228" s="42"/>
      <c r="R228" s="42"/>
      <c r="S228" s="42"/>
      <c r="T228" s="42"/>
      <c r="U228" s="42"/>
      <c r="V228" s="39">
        <v>1.0</v>
      </c>
      <c r="W228" s="44" t="s">
        <v>3346</v>
      </c>
      <c r="X228" s="43" t="s">
        <v>3347</v>
      </c>
      <c r="Y228" s="42"/>
      <c r="Z228" s="42"/>
      <c r="AA228" s="42"/>
      <c r="AB228" s="42"/>
      <c r="AC228" s="42"/>
      <c r="AD228" s="42"/>
      <c r="AE228" s="42"/>
      <c r="AF228" s="42"/>
      <c r="AG228" s="42"/>
      <c r="AH228" s="42"/>
      <c r="AI228" s="42"/>
      <c r="AJ228" s="42"/>
      <c r="AK228" s="42"/>
      <c r="AL228" s="42"/>
      <c r="AM228" s="42"/>
      <c r="AN228" s="42"/>
      <c r="AO228" s="42"/>
      <c r="AP228" s="42"/>
      <c r="AQ228" s="42"/>
      <c r="AR228" s="42"/>
      <c r="AS228" s="42"/>
      <c r="AT228" s="42"/>
      <c r="AU228" s="42"/>
      <c r="AV228" s="42"/>
      <c r="AW228" s="42"/>
      <c r="AX228" s="42"/>
      <c r="AY228" s="42"/>
    </row>
    <row r="229">
      <c r="A229" s="39" t="s">
        <v>3348</v>
      </c>
      <c r="B229" s="39" t="s">
        <v>784</v>
      </c>
      <c r="C229" s="39"/>
      <c r="D229" s="39" t="s">
        <v>540</v>
      </c>
      <c r="E229" s="40" t="s">
        <v>3349</v>
      </c>
      <c r="F229" s="41">
        <v>43658.0</v>
      </c>
      <c r="G229" s="39" t="s">
        <v>1536</v>
      </c>
      <c r="H229" s="39">
        <v>80.0</v>
      </c>
      <c r="I229" s="42"/>
      <c r="J229" s="39">
        <v>80.0</v>
      </c>
      <c r="K229" s="42"/>
      <c r="L229" s="42"/>
      <c r="M229" s="39" t="s">
        <v>3350</v>
      </c>
      <c r="N229" s="42"/>
      <c r="O229" s="39">
        <v>1.0</v>
      </c>
      <c r="P229" s="42"/>
      <c r="Q229" s="42"/>
      <c r="R229" s="42"/>
      <c r="S229" s="42"/>
      <c r="T229" s="42"/>
      <c r="U229" s="42"/>
      <c r="V229" s="39">
        <v>1.0</v>
      </c>
      <c r="W229" s="44" t="s">
        <v>3351</v>
      </c>
      <c r="X229" s="42"/>
      <c r="Y229" s="42"/>
      <c r="Z229" s="42"/>
      <c r="AA229" s="42"/>
      <c r="AB229" s="42"/>
      <c r="AC229" s="42"/>
      <c r="AD229" s="42"/>
      <c r="AE229" s="42"/>
      <c r="AF229" s="42"/>
      <c r="AG229" s="42"/>
      <c r="AH229" s="42"/>
      <c r="AI229" s="42"/>
      <c r="AJ229" s="42"/>
      <c r="AK229" s="42"/>
      <c r="AL229" s="42"/>
      <c r="AM229" s="42"/>
      <c r="AN229" s="42"/>
      <c r="AO229" s="42"/>
      <c r="AP229" s="42"/>
      <c r="AQ229" s="42"/>
      <c r="AR229" s="42"/>
      <c r="AS229" s="42"/>
      <c r="AT229" s="42"/>
      <c r="AU229" s="42"/>
      <c r="AV229" s="42"/>
      <c r="AW229" s="42"/>
      <c r="AX229" s="42"/>
      <c r="AY229" s="42"/>
    </row>
    <row r="230">
      <c r="A230" s="39" t="s">
        <v>437</v>
      </c>
      <c r="B230" s="39" t="s">
        <v>3352</v>
      </c>
      <c r="C230" s="39"/>
      <c r="D230" s="39" t="s">
        <v>2101</v>
      </c>
      <c r="E230" s="40" t="s">
        <v>3353</v>
      </c>
      <c r="F230" s="41">
        <v>43658.0</v>
      </c>
      <c r="G230" s="39" t="s">
        <v>3354</v>
      </c>
      <c r="H230" s="39">
        <v>24.0</v>
      </c>
      <c r="I230" s="42"/>
      <c r="J230" s="39">
        <v>50.0</v>
      </c>
      <c r="K230" s="42"/>
      <c r="L230" s="42"/>
      <c r="M230" s="39" t="s">
        <v>3355</v>
      </c>
      <c r="N230" s="42"/>
      <c r="O230" s="39">
        <v>1.0</v>
      </c>
      <c r="P230" s="39" t="s">
        <v>43</v>
      </c>
      <c r="Q230" s="39">
        <v>0.0</v>
      </c>
      <c r="R230" s="39">
        <v>0.0</v>
      </c>
      <c r="S230" s="39">
        <v>0.0</v>
      </c>
      <c r="T230" s="39">
        <v>0.0</v>
      </c>
      <c r="U230" s="39">
        <v>1.0</v>
      </c>
      <c r="V230" s="39">
        <v>1.0</v>
      </c>
      <c r="W230" s="43" t="s">
        <v>3356</v>
      </c>
      <c r="X230" s="44" t="s">
        <v>3357</v>
      </c>
      <c r="Y230" s="43" t="s">
        <v>3358</v>
      </c>
      <c r="Z230" s="42"/>
      <c r="AA230" s="42"/>
      <c r="AB230" s="42"/>
      <c r="AC230" s="42"/>
      <c r="AD230" s="42"/>
      <c r="AE230" s="42"/>
      <c r="AF230" s="42"/>
      <c r="AG230" s="42"/>
      <c r="AH230" s="42"/>
      <c r="AI230" s="42"/>
      <c r="AJ230" s="42"/>
      <c r="AK230" s="42"/>
      <c r="AL230" s="42"/>
      <c r="AM230" s="42"/>
      <c r="AN230" s="42"/>
      <c r="AO230" s="42"/>
      <c r="AP230" s="42"/>
      <c r="AQ230" s="42"/>
      <c r="AR230" s="42"/>
      <c r="AS230" s="42"/>
      <c r="AT230" s="42"/>
      <c r="AU230" s="42"/>
      <c r="AV230" s="42"/>
      <c r="AW230" s="42"/>
      <c r="AX230" s="42"/>
      <c r="AY230" s="42"/>
    </row>
    <row r="231">
      <c r="A231" s="39" t="s">
        <v>3359</v>
      </c>
      <c r="B231" s="39" t="s">
        <v>3360</v>
      </c>
      <c r="C231" s="39"/>
      <c r="D231" s="39" t="s">
        <v>152</v>
      </c>
      <c r="E231" s="40" t="s">
        <v>3361</v>
      </c>
      <c r="F231" s="41">
        <v>43658.0</v>
      </c>
      <c r="G231" s="39" t="s">
        <v>372</v>
      </c>
      <c r="H231" s="39">
        <v>100.0</v>
      </c>
      <c r="I231" s="42"/>
      <c r="J231" s="39">
        <v>100.0</v>
      </c>
      <c r="K231" s="42"/>
      <c r="L231" s="42"/>
      <c r="M231" s="39" t="s">
        <v>3362</v>
      </c>
      <c r="N231" s="42"/>
      <c r="O231" s="39">
        <v>1.0</v>
      </c>
      <c r="P231" s="39" t="s">
        <v>43</v>
      </c>
      <c r="Q231" s="39">
        <v>0.0</v>
      </c>
      <c r="R231" s="39">
        <v>0.0</v>
      </c>
      <c r="S231" s="39">
        <v>0.0</v>
      </c>
      <c r="T231" s="39">
        <v>0.0</v>
      </c>
      <c r="U231" s="39">
        <v>1.0</v>
      </c>
      <c r="V231" s="39">
        <v>1.0</v>
      </c>
      <c r="W231" s="44" t="s">
        <v>3363</v>
      </c>
      <c r="X231" s="43" t="s">
        <v>3364</v>
      </c>
      <c r="Y231" s="43" t="s">
        <v>3365</v>
      </c>
      <c r="Z231" s="42"/>
      <c r="AA231" s="42"/>
      <c r="AB231" s="42"/>
      <c r="AC231" s="42"/>
      <c r="AD231" s="42"/>
      <c r="AE231" s="42"/>
      <c r="AF231" s="42"/>
      <c r="AG231" s="42"/>
      <c r="AH231" s="42"/>
      <c r="AI231" s="42"/>
      <c r="AJ231" s="42"/>
      <c r="AK231" s="42"/>
      <c r="AL231" s="42"/>
      <c r="AM231" s="42"/>
      <c r="AN231" s="42"/>
      <c r="AO231" s="42"/>
      <c r="AP231" s="42"/>
      <c r="AQ231" s="42"/>
      <c r="AR231" s="42"/>
      <c r="AS231" s="42"/>
      <c r="AT231" s="42"/>
      <c r="AU231" s="42"/>
      <c r="AV231" s="42"/>
      <c r="AW231" s="42"/>
      <c r="AX231" s="42"/>
      <c r="AY231" s="42"/>
    </row>
    <row r="232">
      <c r="A232" s="24" t="s">
        <v>3366</v>
      </c>
      <c r="B232" s="39" t="s">
        <v>3367</v>
      </c>
      <c r="C232" s="39"/>
      <c r="D232" s="39" t="s">
        <v>46</v>
      </c>
      <c r="E232" s="52"/>
      <c r="F232" s="41">
        <v>43658.0</v>
      </c>
      <c r="G232" s="39" t="s">
        <v>166</v>
      </c>
      <c r="H232" s="39">
        <v>50.0</v>
      </c>
      <c r="I232" s="42"/>
      <c r="J232" s="39">
        <v>50.0</v>
      </c>
      <c r="K232" s="42"/>
      <c r="L232" s="42"/>
      <c r="M232" s="39" t="s">
        <v>36</v>
      </c>
      <c r="N232" s="42"/>
      <c r="O232" s="39">
        <v>1.0</v>
      </c>
      <c r="P232" s="39" t="s">
        <v>43</v>
      </c>
      <c r="Q232" s="42"/>
      <c r="R232" s="42"/>
      <c r="S232" s="42"/>
      <c r="T232" s="42"/>
      <c r="U232" s="42"/>
      <c r="V232" s="39">
        <v>1.0</v>
      </c>
      <c r="W232" s="43" t="s">
        <v>3368</v>
      </c>
      <c r="X232" s="42"/>
      <c r="Y232" s="42"/>
      <c r="Z232" s="42"/>
      <c r="AA232" s="42"/>
      <c r="AB232" s="42"/>
      <c r="AC232" s="42"/>
      <c r="AD232" s="42"/>
      <c r="AE232" s="42"/>
      <c r="AF232" s="42"/>
      <c r="AG232" s="42"/>
      <c r="AH232" s="42"/>
      <c r="AI232" s="42"/>
      <c r="AJ232" s="42"/>
      <c r="AK232" s="42"/>
      <c r="AL232" s="42"/>
      <c r="AM232" s="42"/>
      <c r="AN232" s="42"/>
      <c r="AO232" s="42"/>
      <c r="AP232" s="42"/>
      <c r="AQ232" s="42"/>
      <c r="AR232" s="42"/>
      <c r="AS232" s="42"/>
      <c r="AT232" s="42"/>
      <c r="AU232" s="42"/>
      <c r="AV232" s="42"/>
      <c r="AW232" s="42"/>
      <c r="AX232" s="42"/>
      <c r="AY232" s="42"/>
    </row>
    <row r="233">
      <c r="A233" s="24" t="s">
        <v>3369</v>
      </c>
      <c r="B233" s="39" t="s">
        <v>3370</v>
      </c>
      <c r="C233" s="39"/>
      <c r="D233" s="39" t="s">
        <v>146</v>
      </c>
      <c r="E233" s="40" t="s">
        <v>3371</v>
      </c>
      <c r="F233" s="41">
        <v>43658.0</v>
      </c>
      <c r="G233" s="24" t="s">
        <v>3226</v>
      </c>
      <c r="H233" s="39">
        <v>17.0</v>
      </c>
      <c r="I233" s="42"/>
      <c r="J233" s="39">
        <v>17.0</v>
      </c>
      <c r="K233" s="42"/>
      <c r="L233" s="42"/>
      <c r="M233" s="44" t="s">
        <v>3372</v>
      </c>
      <c r="N233" s="42"/>
      <c r="O233" s="39">
        <v>1.0</v>
      </c>
      <c r="P233" s="39" t="s">
        <v>43</v>
      </c>
      <c r="Q233" s="39">
        <v>0.0</v>
      </c>
      <c r="R233" s="39">
        <v>0.0</v>
      </c>
      <c r="S233" s="39">
        <v>0.0</v>
      </c>
      <c r="T233" s="39">
        <v>0.0</v>
      </c>
      <c r="U233" s="39">
        <v>1.0</v>
      </c>
      <c r="V233" s="39">
        <v>1.0</v>
      </c>
      <c r="W233" s="43" t="s">
        <v>3373</v>
      </c>
      <c r="X233" s="44" t="s">
        <v>2728</v>
      </c>
      <c r="Y233" s="42"/>
      <c r="Z233" s="42"/>
      <c r="AA233" s="42"/>
      <c r="AB233" s="42"/>
      <c r="AC233" s="42"/>
      <c r="AD233" s="42"/>
      <c r="AE233" s="42"/>
      <c r="AF233" s="42"/>
      <c r="AG233" s="42"/>
      <c r="AH233" s="42"/>
      <c r="AI233" s="42"/>
      <c r="AJ233" s="42"/>
      <c r="AK233" s="42"/>
      <c r="AL233" s="42"/>
      <c r="AM233" s="42"/>
      <c r="AN233" s="42"/>
      <c r="AO233" s="42"/>
      <c r="AP233" s="42"/>
      <c r="AQ233" s="42"/>
      <c r="AR233" s="42"/>
      <c r="AS233" s="42"/>
      <c r="AT233" s="42"/>
      <c r="AU233" s="42"/>
      <c r="AV233" s="42"/>
      <c r="AW233" s="42"/>
      <c r="AX233" s="42"/>
      <c r="AY233" s="42"/>
    </row>
    <row r="234">
      <c r="A234" s="39" t="s">
        <v>3374</v>
      </c>
      <c r="B234" s="39" t="s">
        <v>3375</v>
      </c>
      <c r="C234" s="39"/>
      <c r="D234" s="39" t="s">
        <v>52</v>
      </c>
      <c r="E234" s="40" t="s">
        <v>3376</v>
      </c>
      <c r="F234" s="41">
        <v>43658.0</v>
      </c>
      <c r="G234" s="39" t="s">
        <v>3377</v>
      </c>
      <c r="H234" s="39">
        <v>64.0</v>
      </c>
      <c r="I234" s="42"/>
      <c r="J234" s="39">
        <v>64.0</v>
      </c>
      <c r="K234" s="42"/>
      <c r="L234" s="42"/>
      <c r="M234" s="42"/>
      <c r="N234" s="42"/>
      <c r="O234" s="39">
        <v>1.0</v>
      </c>
      <c r="P234" s="42"/>
      <c r="Q234" s="42"/>
      <c r="R234" s="42"/>
      <c r="S234" s="42"/>
      <c r="T234" s="42"/>
      <c r="U234" s="42"/>
      <c r="V234" s="39">
        <v>1.0</v>
      </c>
      <c r="W234" s="44" t="s">
        <v>3378</v>
      </c>
      <c r="X234" s="42"/>
      <c r="Y234" s="42"/>
      <c r="Z234" s="42"/>
      <c r="AA234" s="42"/>
      <c r="AB234" s="42"/>
      <c r="AC234" s="42"/>
      <c r="AD234" s="42"/>
      <c r="AE234" s="42"/>
      <c r="AF234" s="42"/>
      <c r="AG234" s="42"/>
      <c r="AH234" s="42"/>
      <c r="AI234" s="42"/>
      <c r="AJ234" s="42"/>
      <c r="AK234" s="42"/>
      <c r="AL234" s="42"/>
      <c r="AM234" s="42"/>
      <c r="AN234" s="42"/>
      <c r="AO234" s="42"/>
      <c r="AP234" s="42"/>
      <c r="AQ234" s="42"/>
      <c r="AR234" s="42"/>
      <c r="AS234" s="42"/>
      <c r="AT234" s="42"/>
      <c r="AU234" s="42"/>
      <c r="AV234" s="42"/>
      <c r="AW234" s="42"/>
      <c r="AX234" s="42"/>
      <c r="AY234" s="42"/>
    </row>
    <row r="235">
      <c r="A235" s="39" t="s">
        <v>3379</v>
      </c>
      <c r="B235" s="39" t="s">
        <v>3380</v>
      </c>
      <c r="C235" s="39"/>
      <c r="D235" s="39" t="s">
        <v>52</v>
      </c>
      <c r="E235" s="40" t="s">
        <v>3381</v>
      </c>
      <c r="F235" s="41">
        <v>43658.0</v>
      </c>
      <c r="G235" s="39" t="s">
        <v>3382</v>
      </c>
      <c r="H235" s="39">
        <v>200.0</v>
      </c>
      <c r="I235" s="42"/>
      <c r="J235" s="39">
        <v>300.0</v>
      </c>
      <c r="K235" s="42"/>
      <c r="L235" s="42"/>
      <c r="M235" s="39" t="s">
        <v>36</v>
      </c>
      <c r="N235" s="42"/>
      <c r="O235" s="39">
        <v>1.0</v>
      </c>
      <c r="P235" s="42"/>
      <c r="Q235" s="39">
        <v>0.0</v>
      </c>
      <c r="R235" s="39">
        <v>0.0</v>
      </c>
      <c r="S235" s="39">
        <v>0.0</v>
      </c>
      <c r="T235" s="39">
        <v>0.0</v>
      </c>
      <c r="U235" s="39">
        <v>1.0</v>
      </c>
      <c r="V235" s="39">
        <v>1.0</v>
      </c>
      <c r="W235" s="44" t="s">
        <v>3383</v>
      </c>
      <c r="X235" s="43" t="s">
        <v>3384</v>
      </c>
      <c r="Y235" s="43" t="s">
        <v>3385</v>
      </c>
      <c r="Z235" s="42"/>
      <c r="AA235" s="42"/>
      <c r="AB235" s="42"/>
      <c r="AC235" s="42"/>
      <c r="AD235" s="42"/>
      <c r="AE235" s="42"/>
      <c r="AF235" s="42"/>
      <c r="AG235" s="42"/>
      <c r="AH235" s="42"/>
      <c r="AI235" s="42"/>
      <c r="AJ235" s="42"/>
      <c r="AK235" s="42"/>
      <c r="AL235" s="42"/>
      <c r="AM235" s="42"/>
      <c r="AN235" s="42"/>
      <c r="AO235" s="42"/>
      <c r="AP235" s="42"/>
      <c r="AQ235" s="42"/>
      <c r="AR235" s="42"/>
      <c r="AS235" s="42"/>
      <c r="AT235" s="42"/>
      <c r="AU235" s="42"/>
      <c r="AV235" s="42"/>
      <c r="AW235" s="42"/>
      <c r="AX235" s="42"/>
      <c r="AY235" s="42"/>
    </row>
    <row r="236">
      <c r="A236" s="39" t="s">
        <v>2920</v>
      </c>
      <c r="B236" s="39" t="s">
        <v>2923</v>
      </c>
      <c r="C236" s="39"/>
      <c r="D236" s="39" t="s">
        <v>176</v>
      </c>
      <c r="E236" s="40" t="s">
        <v>2924</v>
      </c>
      <c r="F236" s="41">
        <v>43658.0</v>
      </c>
      <c r="G236" s="39" t="s">
        <v>1032</v>
      </c>
      <c r="H236" s="39">
        <v>23.0</v>
      </c>
      <c r="I236" s="42"/>
      <c r="J236" s="39">
        <v>23.0</v>
      </c>
      <c r="K236" s="42"/>
      <c r="L236" s="42"/>
      <c r="M236" s="39" t="s">
        <v>36</v>
      </c>
      <c r="N236" s="42"/>
      <c r="O236" s="39">
        <v>1.0</v>
      </c>
      <c r="P236" s="42"/>
      <c r="Q236" s="42"/>
      <c r="R236" s="42"/>
      <c r="S236" s="42"/>
      <c r="T236" s="42"/>
      <c r="U236" s="42"/>
      <c r="V236" s="39">
        <v>1.0</v>
      </c>
      <c r="W236" s="43" t="s">
        <v>2927</v>
      </c>
      <c r="X236" s="42"/>
      <c r="Y236" s="42"/>
      <c r="Z236" s="42"/>
      <c r="AA236" s="42"/>
      <c r="AB236" s="42"/>
      <c r="AC236" s="42"/>
      <c r="AD236" s="42"/>
      <c r="AE236" s="42"/>
      <c r="AF236" s="42"/>
      <c r="AG236" s="42"/>
      <c r="AH236" s="42"/>
      <c r="AI236" s="42"/>
      <c r="AJ236" s="42"/>
      <c r="AK236" s="42"/>
      <c r="AL236" s="42"/>
      <c r="AM236" s="42"/>
      <c r="AN236" s="42"/>
      <c r="AO236" s="42"/>
      <c r="AP236" s="42"/>
      <c r="AQ236" s="42"/>
      <c r="AR236" s="42"/>
      <c r="AS236" s="42"/>
      <c r="AT236" s="42"/>
      <c r="AU236" s="42"/>
      <c r="AV236" s="42"/>
      <c r="AW236" s="42"/>
      <c r="AX236" s="42"/>
      <c r="AY236" s="42"/>
    </row>
    <row r="237">
      <c r="A237" s="39" t="s">
        <v>1177</v>
      </c>
      <c r="B237" s="39" t="s">
        <v>3386</v>
      </c>
      <c r="C237" s="39"/>
      <c r="D237" s="39" t="s">
        <v>207</v>
      </c>
      <c r="E237" s="40" t="s">
        <v>3387</v>
      </c>
      <c r="F237" s="41">
        <v>43658.0</v>
      </c>
      <c r="G237" s="39" t="s">
        <v>1786</v>
      </c>
      <c r="H237" s="39">
        <v>100.0</v>
      </c>
      <c r="I237" s="42"/>
      <c r="J237" s="39">
        <v>100.0</v>
      </c>
      <c r="K237" s="42"/>
      <c r="L237" s="42"/>
      <c r="M237" s="39" t="s">
        <v>3388</v>
      </c>
      <c r="N237" s="42"/>
      <c r="O237" s="39">
        <v>1.0</v>
      </c>
      <c r="P237" s="42"/>
      <c r="Q237" s="39">
        <v>0.0</v>
      </c>
      <c r="R237" s="39">
        <v>0.0</v>
      </c>
      <c r="S237" s="39">
        <v>0.0</v>
      </c>
      <c r="T237" s="39">
        <v>0.0</v>
      </c>
      <c r="U237" s="39">
        <v>1.0</v>
      </c>
      <c r="V237" s="39">
        <v>1.0</v>
      </c>
      <c r="W237" s="44" t="s">
        <v>3389</v>
      </c>
      <c r="X237" s="44" t="s">
        <v>3390</v>
      </c>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row>
    <row r="238">
      <c r="A238" s="39" t="s">
        <v>3391</v>
      </c>
      <c r="B238" s="39" t="s">
        <v>3392</v>
      </c>
      <c r="C238" s="39"/>
      <c r="D238" s="39" t="s">
        <v>106</v>
      </c>
      <c r="E238" s="40" t="s">
        <v>3393</v>
      </c>
      <c r="F238" s="41">
        <v>43658.0</v>
      </c>
      <c r="G238" s="39" t="s">
        <v>1041</v>
      </c>
      <c r="H238" s="39">
        <v>43.0</v>
      </c>
      <c r="I238" s="42"/>
      <c r="J238" s="39">
        <v>43.0</v>
      </c>
      <c r="K238" s="42"/>
      <c r="L238" s="42"/>
      <c r="M238" s="42"/>
      <c r="N238" s="42"/>
      <c r="O238" s="39">
        <v>1.0</v>
      </c>
      <c r="P238" s="42"/>
      <c r="Q238" s="42"/>
      <c r="R238" s="42"/>
      <c r="S238" s="42"/>
      <c r="T238" s="42"/>
      <c r="U238" s="42"/>
      <c r="V238" s="39">
        <v>1.0</v>
      </c>
      <c r="W238" s="44" t="s">
        <v>3394</v>
      </c>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row>
    <row r="239">
      <c r="A239" s="39" t="s">
        <v>3395</v>
      </c>
      <c r="B239" s="39" t="s">
        <v>3396</v>
      </c>
      <c r="C239" s="39"/>
      <c r="D239" s="39" t="s">
        <v>106</v>
      </c>
      <c r="E239" s="40" t="s">
        <v>3397</v>
      </c>
      <c r="F239" s="41">
        <v>43658.0</v>
      </c>
      <c r="G239" s="39" t="s">
        <v>2778</v>
      </c>
      <c r="H239" s="39">
        <v>65.0</v>
      </c>
      <c r="I239" s="42"/>
      <c r="J239" s="39">
        <v>65.0</v>
      </c>
      <c r="K239" s="42"/>
      <c r="L239" s="42"/>
      <c r="M239" s="39" t="s">
        <v>3398</v>
      </c>
      <c r="N239" s="42"/>
      <c r="O239" s="39">
        <v>1.0</v>
      </c>
      <c r="P239" s="42"/>
      <c r="Q239" s="42"/>
      <c r="R239" s="42"/>
      <c r="S239" s="42"/>
      <c r="T239" s="42"/>
      <c r="U239" s="42"/>
      <c r="V239" s="39">
        <v>1.0</v>
      </c>
      <c r="W239" s="44" t="s">
        <v>3399</v>
      </c>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row>
    <row r="240">
      <c r="A240" s="39" t="s">
        <v>432</v>
      </c>
      <c r="B240" s="39" t="s">
        <v>3400</v>
      </c>
      <c r="C240" s="39"/>
      <c r="D240" s="39" t="s">
        <v>60</v>
      </c>
      <c r="E240" s="40" t="s">
        <v>3401</v>
      </c>
      <c r="F240" s="41">
        <v>43658.0</v>
      </c>
      <c r="G240" s="39" t="s">
        <v>3402</v>
      </c>
      <c r="H240" s="39">
        <v>167.0</v>
      </c>
      <c r="I240" s="42"/>
      <c r="J240" s="39">
        <v>167.0</v>
      </c>
      <c r="K240" s="42"/>
      <c r="L240" s="42"/>
      <c r="M240" s="39" t="s">
        <v>3400</v>
      </c>
      <c r="N240" s="42"/>
      <c r="O240" s="39">
        <v>1.0</v>
      </c>
      <c r="P240" s="39" t="s">
        <v>43</v>
      </c>
      <c r="Q240" s="42"/>
      <c r="R240" s="42"/>
      <c r="S240" s="42"/>
      <c r="T240" s="42"/>
      <c r="U240" s="42"/>
      <c r="V240" s="39">
        <v>1.0</v>
      </c>
      <c r="W240" s="44" t="s">
        <v>3403</v>
      </c>
      <c r="X240" s="42"/>
      <c r="Y240" s="42"/>
      <c r="Z240" s="42"/>
      <c r="AA240" s="42"/>
      <c r="AB240" s="42"/>
      <c r="AC240" s="42"/>
      <c r="AD240" s="42"/>
      <c r="AE240" s="42"/>
      <c r="AF240" s="42"/>
      <c r="AG240" s="42"/>
      <c r="AH240" s="42"/>
      <c r="AI240" s="42"/>
      <c r="AJ240" s="42"/>
      <c r="AK240" s="42"/>
      <c r="AL240" s="42"/>
      <c r="AM240" s="42"/>
      <c r="AN240" s="42"/>
      <c r="AO240" s="42"/>
      <c r="AP240" s="42"/>
      <c r="AQ240" s="42"/>
      <c r="AR240" s="42"/>
      <c r="AS240" s="42"/>
      <c r="AT240" s="42"/>
      <c r="AU240" s="42"/>
      <c r="AV240" s="42"/>
      <c r="AW240" s="42"/>
      <c r="AX240" s="42"/>
      <c r="AY240" s="42"/>
    </row>
    <row r="241">
      <c r="A241" s="39" t="s">
        <v>3404</v>
      </c>
      <c r="B241" s="39" t="s">
        <v>3405</v>
      </c>
      <c r="C241" s="39"/>
      <c r="D241" s="39" t="s">
        <v>229</v>
      </c>
      <c r="E241" s="40" t="s">
        <v>3406</v>
      </c>
      <c r="F241" s="41">
        <v>43658.0</v>
      </c>
      <c r="G241" s="39" t="s">
        <v>2778</v>
      </c>
      <c r="H241" s="39">
        <v>65.0</v>
      </c>
      <c r="I241" s="42"/>
      <c r="J241" s="39">
        <v>65.0</v>
      </c>
      <c r="K241" s="42"/>
      <c r="L241" s="42"/>
      <c r="M241" s="39" t="s">
        <v>3407</v>
      </c>
      <c r="N241" s="42"/>
      <c r="O241" s="39">
        <v>1.0</v>
      </c>
      <c r="P241" s="39" t="s">
        <v>43</v>
      </c>
      <c r="Q241" s="42"/>
      <c r="R241" s="42"/>
      <c r="S241" s="42"/>
      <c r="T241" s="42"/>
      <c r="U241" s="42"/>
      <c r="V241" s="39">
        <v>1.0</v>
      </c>
      <c r="W241" s="44" t="s">
        <v>3408</v>
      </c>
      <c r="X241" s="42"/>
      <c r="Y241" s="42"/>
      <c r="Z241" s="42"/>
      <c r="AA241" s="42"/>
      <c r="AB241" s="42"/>
      <c r="AC241" s="42"/>
      <c r="AD241" s="42"/>
      <c r="AE241" s="42"/>
      <c r="AF241" s="42"/>
      <c r="AG241" s="42"/>
      <c r="AH241" s="42"/>
      <c r="AI241" s="42"/>
      <c r="AJ241" s="42"/>
      <c r="AK241" s="42"/>
      <c r="AL241" s="42"/>
      <c r="AM241" s="42"/>
      <c r="AN241" s="42"/>
      <c r="AO241" s="42"/>
      <c r="AP241" s="42"/>
      <c r="AQ241" s="42"/>
      <c r="AR241" s="42"/>
      <c r="AS241" s="42"/>
      <c r="AT241" s="42"/>
      <c r="AU241" s="42"/>
      <c r="AV241" s="42"/>
      <c r="AW241" s="42"/>
      <c r="AX241" s="42"/>
      <c r="AY241" s="42"/>
    </row>
    <row r="242">
      <c r="A242" s="39" t="s">
        <v>3404</v>
      </c>
      <c r="B242" s="39" t="s">
        <v>3409</v>
      </c>
      <c r="C242" s="39"/>
      <c r="D242" s="39" t="s">
        <v>33</v>
      </c>
      <c r="E242" s="40" t="s">
        <v>3410</v>
      </c>
      <c r="F242" s="41">
        <v>43658.0</v>
      </c>
      <c r="G242" s="39" t="s">
        <v>1516</v>
      </c>
      <c r="H242" s="39">
        <v>63.0</v>
      </c>
      <c r="I242" s="42"/>
      <c r="J242" s="39">
        <v>63.0</v>
      </c>
      <c r="K242" s="42"/>
      <c r="L242" s="42"/>
      <c r="M242" s="24" t="s">
        <v>3411</v>
      </c>
      <c r="N242" s="42"/>
      <c r="O242" s="39">
        <v>1.0</v>
      </c>
      <c r="P242" s="39" t="s">
        <v>43</v>
      </c>
      <c r="Q242" s="42"/>
      <c r="R242" s="42"/>
      <c r="S242" s="42"/>
      <c r="T242" s="42"/>
      <c r="U242" s="42"/>
      <c r="V242" s="39">
        <v>1.0</v>
      </c>
      <c r="W242" s="43" t="s">
        <v>3412</v>
      </c>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row>
    <row r="243">
      <c r="A243" s="39" t="s">
        <v>3413</v>
      </c>
      <c r="B243" s="39" t="s">
        <v>3414</v>
      </c>
      <c r="C243" s="39"/>
      <c r="D243" s="39" t="s">
        <v>1144</v>
      </c>
      <c r="E243" s="40" t="s">
        <v>3415</v>
      </c>
      <c r="F243" s="41">
        <v>43658.0</v>
      </c>
      <c r="G243" s="39" t="s">
        <v>196</v>
      </c>
      <c r="H243" s="39">
        <v>150.0</v>
      </c>
      <c r="I243" s="42"/>
      <c r="J243" s="39">
        <v>200.0</v>
      </c>
      <c r="K243" s="42"/>
      <c r="L243" s="42"/>
      <c r="M243" s="39" t="s">
        <v>36</v>
      </c>
      <c r="N243" s="42"/>
      <c r="O243" s="39">
        <v>1.0</v>
      </c>
      <c r="P243" s="42"/>
      <c r="Q243" s="42"/>
      <c r="R243" s="42"/>
      <c r="S243" s="42"/>
      <c r="T243" s="42"/>
      <c r="U243" s="42"/>
      <c r="V243" s="39">
        <v>1.0</v>
      </c>
      <c r="W243" s="44" t="s">
        <v>3416</v>
      </c>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row>
    <row r="244">
      <c r="A244" s="39" t="s">
        <v>3417</v>
      </c>
      <c r="B244" s="39" t="s">
        <v>3418</v>
      </c>
      <c r="C244" s="39"/>
      <c r="D244" s="39" t="s">
        <v>106</v>
      </c>
      <c r="E244" s="40" t="s">
        <v>3419</v>
      </c>
      <c r="F244" s="41">
        <v>43658.0</v>
      </c>
      <c r="G244" s="39" t="s">
        <v>3420</v>
      </c>
      <c r="H244" s="39">
        <v>300.0</v>
      </c>
      <c r="I244" s="42"/>
      <c r="J244" s="39">
        <v>300.0</v>
      </c>
      <c r="K244" s="42"/>
      <c r="L244" s="42"/>
      <c r="M244" s="39" t="s">
        <v>3421</v>
      </c>
      <c r="N244" s="42"/>
      <c r="O244" s="39">
        <v>1.0</v>
      </c>
      <c r="P244" s="42"/>
      <c r="Q244" s="42"/>
      <c r="R244" s="42"/>
      <c r="S244" s="42"/>
      <c r="T244" s="42"/>
      <c r="U244" s="42"/>
      <c r="V244" s="39">
        <v>1.0</v>
      </c>
      <c r="W244" s="44" t="s">
        <v>3422</v>
      </c>
      <c r="X244" s="43" t="s">
        <v>3423</v>
      </c>
      <c r="Y244" s="42"/>
      <c r="Z244" s="42"/>
      <c r="AA244" s="42"/>
      <c r="AB244" s="42"/>
      <c r="AC244" s="42"/>
      <c r="AD244" s="42"/>
      <c r="AE244" s="42"/>
      <c r="AF244" s="42"/>
      <c r="AG244" s="42"/>
      <c r="AH244" s="42"/>
      <c r="AI244" s="42"/>
      <c r="AJ244" s="42"/>
      <c r="AK244" s="42"/>
      <c r="AL244" s="42"/>
      <c r="AM244" s="42"/>
      <c r="AN244" s="42"/>
      <c r="AO244" s="42"/>
      <c r="AP244" s="42"/>
      <c r="AQ244" s="42"/>
      <c r="AR244" s="42"/>
      <c r="AS244" s="42"/>
      <c r="AT244" s="42"/>
      <c r="AU244" s="42"/>
      <c r="AV244" s="42"/>
      <c r="AW244" s="42"/>
      <c r="AX244" s="42"/>
      <c r="AY244" s="42"/>
    </row>
    <row r="245">
      <c r="A245" s="39" t="s">
        <v>3424</v>
      </c>
      <c r="B245" s="39" t="s">
        <v>3425</v>
      </c>
      <c r="C245" s="39"/>
      <c r="D245" s="39" t="s">
        <v>60</v>
      </c>
      <c r="E245" s="40" t="s">
        <v>3426</v>
      </c>
      <c r="F245" s="41">
        <v>43658.0</v>
      </c>
      <c r="G245" s="39" t="s">
        <v>2258</v>
      </c>
      <c r="H245" s="39">
        <v>150.0</v>
      </c>
      <c r="I245" s="42"/>
      <c r="J245" s="39">
        <v>150.0</v>
      </c>
      <c r="K245" s="42"/>
      <c r="L245" s="42"/>
      <c r="M245" s="39" t="s">
        <v>36</v>
      </c>
      <c r="N245" s="42"/>
      <c r="O245" s="39">
        <v>1.0</v>
      </c>
      <c r="P245" s="39" t="s">
        <v>43</v>
      </c>
      <c r="Q245" s="39">
        <v>0.0</v>
      </c>
      <c r="R245" s="39">
        <v>0.0</v>
      </c>
      <c r="S245" s="39">
        <v>0.0</v>
      </c>
      <c r="T245" s="39">
        <v>0.0</v>
      </c>
      <c r="U245" s="39">
        <v>1.0</v>
      </c>
      <c r="V245" s="39">
        <v>1.0</v>
      </c>
      <c r="W245" s="44" t="s">
        <v>3427</v>
      </c>
      <c r="Y245" s="42"/>
      <c r="Z245" s="42"/>
      <c r="AA245" s="42"/>
      <c r="AB245" s="42"/>
      <c r="AC245" s="42"/>
      <c r="AD245" s="42"/>
      <c r="AE245" s="42"/>
      <c r="AF245" s="42"/>
      <c r="AG245" s="42"/>
      <c r="AH245" s="42"/>
      <c r="AI245" s="42"/>
      <c r="AJ245" s="42"/>
      <c r="AK245" s="42"/>
      <c r="AL245" s="42"/>
      <c r="AM245" s="42"/>
      <c r="AN245" s="42"/>
      <c r="AO245" s="42"/>
      <c r="AP245" s="42"/>
      <c r="AQ245" s="42"/>
      <c r="AR245" s="42"/>
      <c r="AS245" s="42"/>
      <c r="AT245" s="42"/>
      <c r="AU245" s="42"/>
      <c r="AV245" s="42"/>
      <c r="AW245" s="42"/>
      <c r="AX245" s="42"/>
      <c r="AY245" s="42"/>
    </row>
    <row r="246">
      <c r="A246" s="39" t="s">
        <v>3428</v>
      </c>
      <c r="B246" s="39" t="s">
        <v>3429</v>
      </c>
      <c r="C246" s="39"/>
      <c r="D246" s="39" t="s">
        <v>159</v>
      </c>
      <c r="E246" s="40" t="s">
        <v>3430</v>
      </c>
      <c r="F246" s="41">
        <v>43658.0</v>
      </c>
      <c r="G246" s="39" t="s">
        <v>3431</v>
      </c>
      <c r="H246" s="39">
        <v>51.0</v>
      </c>
      <c r="I246" s="42"/>
      <c r="J246" s="39">
        <v>51.0</v>
      </c>
      <c r="K246" s="42"/>
      <c r="L246" s="42"/>
      <c r="M246" s="44" t="s">
        <v>3429</v>
      </c>
      <c r="N246" s="42"/>
      <c r="O246" s="39">
        <v>1.0</v>
      </c>
      <c r="P246" s="39" t="s">
        <v>43</v>
      </c>
      <c r="Q246" s="42"/>
      <c r="R246" s="42"/>
      <c r="S246" s="42"/>
      <c r="T246" s="42"/>
      <c r="U246" s="42"/>
      <c r="V246" s="39">
        <v>1.0</v>
      </c>
      <c r="W246" s="44" t="s">
        <v>3432</v>
      </c>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row>
    <row r="247">
      <c r="A247" s="39" t="s">
        <v>3433</v>
      </c>
      <c r="B247" s="24" t="s">
        <v>3434</v>
      </c>
      <c r="C247" s="39"/>
      <c r="D247" s="39" t="s">
        <v>66</v>
      </c>
      <c r="E247" s="40" t="s">
        <v>3435</v>
      </c>
      <c r="F247" s="41">
        <v>43658.0</v>
      </c>
      <c r="G247" s="39" t="s">
        <v>196</v>
      </c>
      <c r="H247" s="39">
        <v>200.0</v>
      </c>
      <c r="I247" s="42"/>
      <c r="J247" s="39">
        <v>250.0</v>
      </c>
      <c r="K247" s="42"/>
      <c r="L247" s="42"/>
      <c r="M247" s="39" t="s">
        <v>36</v>
      </c>
      <c r="N247" s="42"/>
      <c r="O247" s="39">
        <v>1.0</v>
      </c>
      <c r="P247" s="42"/>
      <c r="Q247" s="42"/>
      <c r="R247" s="42"/>
      <c r="S247" s="42"/>
      <c r="T247" s="42"/>
      <c r="U247" s="42"/>
      <c r="V247" s="39">
        <v>1.0</v>
      </c>
      <c r="W247" s="43" t="s">
        <v>3436</v>
      </c>
      <c r="X247" s="43" t="s">
        <v>3437</v>
      </c>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row>
    <row r="248">
      <c r="A248" s="24" t="s">
        <v>3438</v>
      </c>
      <c r="B248" s="24" t="s">
        <v>3439</v>
      </c>
      <c r="C248" s="39"/>
      <c r="D248" s="39" t="s">
        <v>46</v>
      </c>
      <c r="E248" s="40" t="s">
        <v>3440</v>
      </c>
      <c r="F248" s="41">
        <v>43658.0</v>
      </c>
      <c r="G248" s="39" t="s">
        <v>44</v>
      </c>
      <c r="H248" s="39">
        <v>30.0</v>
      </c>
      <c r="I248" s="42"/>
      <c r="J248" s="39">
        <v>30.0</v>
      </c>
      <c r="K248" s="42"/>
      <c r="L248" s="42"/>
      <c r="M248" s="39" t="s">
        <v>36</v>
      </c>
      <c r="N248" s="42"/>
      <c r="O248" s="39">
        <v>1.0</v>
      </c>
      <c r="P248" s="39" t="s">
        <v>43</v>
      </c>
      <c r="Q248" s="42"/>
      <c r="R248" s="42"/>
      <c r="S248" s="42"/>
      <c r="T248" s="42"/>
      <c r="U248" s="42"/>
      <c r="V248" s="39">
        <v>1.0</v>
      </c>
      <c r="W248" s="43" t="s">
        <v>3441</v>
      </c>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row>
    <row r="249">
      <c r="A249" s="39" t="s">
        <v>1321</v>
      </c>
      <c r="B249" s="39" t="s">
        <v>3442</v>
      </c>
      <c r="C249" s="39"/>
      <c r="D249" s="39" t="s">
        <v>429</v>
      </c>
      <c r="E249" s="40" t="s">
        <v>3443</v>
      </c>
      <c r="F249" s="41">
        <v>43658.0</v>
      </c>
      <c r="G249" s="39" t="s">
        <v>3444</v>
      </c>
      <c r="H249" s="39">
        <v>250.0</v>
      </c>
      <c r="I249" s="42"/>
      <c r="J249" s="39">
        <v>250.0</v>
      </c>
      <c r="K249" s="42"/>
      <c r="L249" s="42"/>
      <c r="M249" s="39" t="s">
        <v>36</v>
      </c>
      <c r="N249" s="42"/>
      <c r="O249" s="39">
        <v>1.0</v>
      </c>
      <c r="P249" s="42"/>
      <c r="Q249" s="39">
        <v>0.0</v>
      </c>
      <c r="R249" s="39">
        <v>0.0</v>
      </c>
      <c r="S249" s="39">
        <v>0.0</v>
      </c>
      <c r="T249" s="39">
        <v>0.0</v>
      </c>
      <c r="U249" s="39">
        <v>1.0</v>
      </c>
      <c r="V249" s="39">
        <v>1.0</v>
      </c>
      <c r="W249" s="44" t="s">
        <v>3445</v>
      </c>
      <c r="X249" s="43" t="s">
        <v>3446</v>
      </c>
      <c r="Y249" s="42"/>
      <c r="Z249" s="42"/>
      <c r="AA249" s="42"/>
      <c r="AB249" s="42"/>
      <c r="AC249" s="42"/>
      <c r="AD249" s="42"/>
      <c r="AE249" s="42"/>
      <c r="AF249" s="42"/>
      <c r="AG249" s="42"/>
      <c r="AH249" s="42"/>
      <c r="AI249" s="42"/>
      <c r="AJ249" s="42"/>
      <c r="AK249" s="42"/>
      <c r="AL249" s="42"/>
      <c r="AM249" s="42"/>
      <c r="AN249" s="42"/>
      <c r="AO249" s="42"/>
      <c r="AP249" s="42"/>
      <c r="AQ249" s="42"/>
      <c r="AR249" s="42"/>
      <c r="AS249" s="42"/>
      <c r="AT249" s="42"/>
      <c r="AU249" s="42"/>
      <c r="AV249" s="42"/>
      <c r="AW249" s="42"/>
      <c r="AX249" s="42"/>
      <c r="AY249" s="42"/>
    </row>
    <row r="250">
      <c r="A250" s="39" t="s">
        <v>1321</v>
      </c>
      <c r="B250" s="39" t="s">
        <v>3447</v>
      </c>
      <c r="C250" s="39"/>
      <c r="D250" s="39" t="s">
        <v>60</v>
      </c>
      <c r="E250" s="40" t="s">
        <v>3448</v>
      </c>
      <c r="F250" s="41">
        <v>43658.0</v>
      </c>
      <c r="G250" s="39" t="s">
        <v>3449</v>
      </c>
      <c r="H250" s="39">
        <v>106.0</v>
      </c>
      <c r="I250" s="42"/>
      <c r="J250" s="39">
        <v>106.0</v>
      </c>
      <c r="K250" s="42"/>
      <c r="L250" s="42"/>
      <c r="M250" s="39" t="s">
        <v>3450</v>
      </c>
      <c r="N250" s="42"/>
      <c r="O250" s="39">
        <v>1.0</v>
      </c>
      <c r="P250" s="39" t="s">
        <v>1178</v>
      </c>
      <c r="Q250" s="39">
        <v>0.0</v>
      </c>
      <c r="R250" s="39">
        <v>0.0</v>
      </c>
      <c r="S250" s="39">
        <v>0.0</v>
      </c>
      <c r="T250" s="39">
        <v>0.0</v>
      </c>
      <c r="U250" s="39">
        <v>1.0</v>
      </c>
      <c r="V250" s="39">
        <v>1.0</v>
      </c>
      <c r="W250" s="43" t="s">
        <v>3451</v>
      </c>
      <c r="X250" s="42"/>
      <c r="Y250" s="42"/>
      <c r="Z250" s="42"/>
      <c r="AA250" s="42"/>
      <c r="AB250" s="42"/>
      <c r="AC250" s="42"/>
      <c r="AD250" s="42"/>
      <c r="AE250" s="42"/>
      <c r="AF250" s="42"/>
      <c r="AG250" s="42"/>
      <c r="AH250" s="42"/>
      <c r="AI250" s="42"/>
      <c r="AJ250" s="42"/>
      <c r="AK250" s="42"/>
      <c r="AL250" s="42"/>
      <c r="AM250" s="42"/>
      <c r="AN250" s="42"/>
      <c r="AO250" s="42"/>
      <c r="AP250" s="42"/>
      <c r="AQ250" s="42"/>
      <c r="AR250" s="42"/>
      <c r="AS250" s="42"/>
      <c r="AT250" s="42"/>
      <c r="AU250" s="42"/>
      <c r="AV250" s="42"/>
      <c r="AW250" s="42"/>
      <c r="AX250" s="42"/>
      <c r="AY250" s="42"/>
    </row>
    <row r="251">
      <c r="A251" s="39" t="s">
        <v>3452</v>
      </c>
      <c r="B251" s="39" t="s">
        <v>3453</v>
      </c>
      <c r="C251" s="39"/>
      <c r="D251" s="39" t="s">
        <v>3255</v>
      </c>
      <c r="E251" s="40" t="s">
        <v>3454</v>
      </c>
      <c r="F251" s="41">
        <v>43658.0</v>
      </c>
      <c r="G251" s="39" t="s">
        <v>2778</v>
      </c>
      <c r="H251" s="39">
        <v>65.0</v>
      </c>
      <c r="I251" s="42"/>
      <c r="J251" s="39">
        <v>65.0</v>
      </c>
      <c r="K251" s="42"/>
      <c r="L251" s="42"/>
      <c r="M251" s="39" t="s">
        <v>36</v>
      </c>
      <c r="N251" s="42"/>
      <c r="O251" s="39">
        <v>1.0</v>
      </c>
      <c r="P251" s="39" t="s">
        <v>43</v>
      </c>
      <c r="Q251" s="42"/>
      <c r="R251" s="42"/>
      <c r="S251" s="42"/>
      <c r="T251" s="42"/>
      <c r="U251" s="42"/>
      <c r="V251" s="39">
        <v>1.0</v>
      </c>
      <c r="W251" s="44" t="s">
        <v>3455</v>
      </c>
      <c r="X251" s="42"/>
      <c r="Y251" s="42"/>
      <c r="Z251" s="42"/>
      <c r="AA251" s="42"/>
      <c r="AB251" s="42"/>
      <c r="AC251" s="42"/>
      <c r="AD251" s="42"/>
      <c r="AE251" s="42"/>
      <c r="AF251" s="42"/>
      <c r="AG251" s="42"/>
      <c r="AH251" s="42"/>
      <c r="AI251" s="42"/>
      <c r="AJ251" s="42"/>
      <c r="AK251" s="42"/>
      <c r="AL251" s="42"/>
      <c r="AM251" s="42"/>
      <c r="AN251" s="42"/>
      <c r="AO251" s="42"/>
      <c r="AP251" s="42"/>
      <c r="AQ251" s="42"/>
      <c r="AR251" s="42"/>
      <c r="AS251" s="42"/>
      <c r="AT251" s="42"/>
      <c r="AU251" s="42"/>
      <c r="AV251" s="42"/>
      <c r="AW251" s="42"/>
      <c r="AX251" s="42"/>
      <c r="AY251" s="42"/>
    </row>
    <row r="252">
      <c r="A252" s="39" t="s">
        <v>3456</v>
      </c>
      <c r="B252" s="39" t="s">
        <v>3457</v>
      </c>
      <c r="C252" s="39"/>
      <c r="D252" s="39" t="s">
        <v>3458</v>
      </c>
      <c r="E252" s="40" t="s">
        <v>3459</v>
      </c>
      <c r="F252" s="41">
        <v>43658.0</v>
      </c>
      <c r="G252" s="39" t="s">
        <v>2685</v>
      </c>
      <c r="H252" s="39">
        <v>60.0</v>
      </c>
      <c r="I252" s="42"/>
      <c r="J252" s="39">
        <v>60.0</v>
      </c>
      <c r="K252" s="42"/>
      <c r="L252" s="42"/>
      <c r="M252" s="39" t="s">
        <v>36</v>
      </c>
      <c r="N252" s="42"/>
      <c r="O252" s="39">
        <v>1.0</v>
      </c>
      <c r="P252" s="39" t="s">
        <v>43</v>
      </c>
      <c r="Q252" s="39">
        <v>0.0</v>
      </c>
      <c r="R252" s="39">
        <v>0.0</v>
      </c>
      <c r="S252" s="39">
        <v>0.0</v>
      </c>
      <c r="T252" s="39">
        <v>0.0</v>
      </c>
      <c r="U252" s="39">
        <v>1.0</v>
      </c>
      <c r="V252" s="39">
        <v>1.0</v>
      </c>
      <c r="W252" s="44" t="s">
        <v>3460</v>
      </c>
      <c r="X252" s="43" t="s">
        <v>3461</v>
      </c>
      <c r="Y252" s="42"/>
      <c r="Z252" s="42"/>
      <c r="AA252" s="42"/>
      <c r="AB252" s="42"/>
      <c r="AC252" s="42"/>
      <c r="AD252" s="42"/>
      <c r="AE252" s="42"/>
      <c r="AF252" s="42"/>
      <c r="AG252" s="42"/>
      <c r="AH252" s="42"/>
      <c r="AI252" s="42"/>
      <c r="AJ252" s="42"/>
      <c r="AK252" s="42"/>
      <c r="AL252" s="42"/>
      <c r="AM252" s="42"/>
      <c r="AN252" s="42"/>
      <c r="AO252" s="42"/>
      <c r="AP252" s="42"/>
      <c r="AQ252" s="42"/>
      <c r="AR252" s="42"/>
      <c r="AS252" s="42"/>
      <c r="AT252" s="42"/>
      <c r="AU252" s="42"/>
      <c r="AV252" s="42"/>
      <c r="AW252" s="42"/>
      <c r="AX252" s="42"/>
      <c r="AY252" s="42"/>
    </row>
    <row r="253">
      <c r="A253" s="39" t="s">
        <v>3462</v>
      </c>
      <c r="B253" s="24" t="s">
        <v>3463</v>
      </c>
      <c r="C253" s="39"/>
      <c r="D253" s="39" t="s">
        <v>66</v>
      </c>
      <c r="E253" s="40" t="s">
        <v>3464</v>
      </c>
      <c r="F253" s="41">
        <v>43658.0</v>
      </c>
      <c r="G253" s="39" t="s">
        <v>3465</v>
      </c>
      <c r="H253" s="39">
        <v>111.0</v>
      </c>
      <c r="I253" s="42"/>
      <c r="J253" s="39">
        <v>111.0</v>
      </c>
      <c r="K253" s="42"/>
      <c r="L253" s="42"/>
      <c r="M253" s="24" t="s">
        <v>3466</v>
      </c>
      <c r="N253" s="42"/>
      <c r="O253" s="39">
        <v>1.0</v>
      </c>
      <c r="P253" s="42"/>
      <c r="Q253" s="42"/>
      <c r="R253" s="42"/>
      <c r="S253" s="42"/>
      <c r="T253" s="42"/>
      <c r="U253" s="42"/>
      <c r="V253" s="39">
        <v>1.0</v>
      </c>
      <c r="W253" s="43" t="s">
        <v>3467</v>
      </c>
      <c r="X253" s="43" t="s">
        <v>3468</v>
      </c>
      <c r="Y253" s="42"/>
      <c r="Z253" s="42"/>
      <c r="AA253" s="42"/>
      <c r="AB253" s="42"/>
      <c r="AC253" s="42"/>
      <c r="AD253" s="42"/>
      <c r="AE253" s="42"/>
      <c r="AF253" s="42"/>
      <c r="AG253" s="42"/>
      <c r="AH253" s="42"/>
      <c r="AI253" s="42"/>
      <c r="AJ253" s="42"/>
      <c r="AK253" s="42"/>
      <c r="AL253" s="42"/>
      <c r="AM253" s="42"/>
      <c r="AN253" s="42"/>
      <c r="AO253" s="42"/>
      <c r="AP253" s="42"/>
      <c r="AQ253" s="42"/>
      <c r="AR253" s="42"/>
      <c r="AS253" s="42"/>
      <c r="AT253" s="42"/>
      <c r="AU253" s="42"/>
      <c r="AV253" s="42"/>
      <c r="AW253" s="42"/>
      <c r="AX253" s="42"/>
      <c r="AY253" s="42"/>
    </row>
    <row r="254">
      <c r="A254" s="14" t="s">
        <v>3469</v>
      </c>
      <c r="B254" s="14"/>
      <c r="C254" s="16"/>
      <c r="D254" s="14" t="s">
        <v>321</v>
      </c>
      <c r="E254" s="14" t="s">
        <v>34</v>
      </c>
      <c r="F254" s="11">
        <v>43658.0</v>
      </c>
      <c r="G254" s="26"/>
      <c r="H254" s="14"/>
      <c r="I254" s="16"/>
      <c r="J254" s="14"/>
      <c r="K254" s="16"/>
      <c r="L254" s="16"/>
      <c r="M254" s="26" t="s">
        <v>36</v>
      </c>
      <c r="N254" s="50" t="s">
        <v>1835</v>
      </c>
      <c r="O254" s="14">
        <v>1.0</v>
      </c>
      <c r="P254" s="14" t="s">
        <v>61</v>
      </c>
      <c r="Q254" s="14"/>
      <c r="R254" s="14"/>
      <c r="S254" s="14"/>
      <c r="T254" s="14"/>
      <c r="U254" s="14">
        <v>1.0</v>
      </c>
      <c r="V254" s="14">
        <v>1.0</v>
      </c>
      <c r="W254" s="51" t="s">
        <v>3329</v>
      </c>
      <c r="X254" s="16"/>
      <c r="Y254" s="16"/>
      <c r="Z254" s="42"/>
      <c r="AA254" s="39"/>
      <c r="AB254" s="39"/>
      <c r="AC254" s="42"/>
      <c r="AD254" s="42"/>
      <c r="AE254" s="42"/>
      <c r="AF254" s="42"/>
      <c r="AG254" s="42"/>
      <c r="AH254" s="42"/>
      <c r="AI254" s="42"/>
      <c r="AJ254" s="42"/>
      <c r="AK254" s="42"/>
      <c r="AL254" s="42"/>
      <c r="AM254" s="42"/>
      <c r="AN254" s="42"/>
      <c r="AO254" s="42"/>
      <c r="AP254" s="42"/>
      <c r="AQ254" s="42"/>
      <c r="AR254" s="42"/>
      <c r="AS254" s="42"/>
      <c r="AT254" s="42"/>
      <c r="AU254" s="42"/>
      <c r="AV254" s="42"/>
      <c r="AW254" s="42"/>
      <c r="AX254" s="42"/>
      <c r="AY254" s="42"/>
    </row>
    <row r="255">
      <c r="A255" s="39" t="s">
        <v>3470</v>
      </c>
      <c r="B255" s="39" t="s">
        <v>3471</v>
      </c>
      <c r="C255" s="39"/>
      <c r="D255" s="39" t="s">
        <v>204</v>
      </c>
      <c r="E255" s="40" t="s">
        <v>3472</v>
      </c>
      <c r="F255" s="41">
        <v>43658.0</v>
      </c>
      <c r="G255" s="39" t="s">
        <v>3473</v>
      </c>
      <c r="H255" s="39">
        <v>234.0</v>
      </c>
      <c r="I255" s="42"/>
      <c r="J255" s="39">
        <v>234.0</v>
      </c>
      <c r="K255" s="42"/>
      <c r="L255" s="42"/>
      <c r="M255" s="42"/>
      <c r="N255" s="42"/>
      <c r="O255" s="39">
        <v>1.0</v>
      </c>
      <c r="P255" s="42"/>
      <c r="Q255" s="42"/>
      <c r="R255" s="42"/>
      <c r="S255" s="42"/>
      <c r="T255" s="42"/>
      <c r="U255" s="42"/>
      <c r="V255" s="39">
        <v>1.0</v>
      </c>
      <c r="W255" s="44" t="s">
        <v>3474</v>
      </c>
      <c r="X255" s="48" t="s">
        <v>1288</v>
      </c>
      <c r="Y255" s="42"/>
      <c r="Z255" s="42"/>
      <c r="AA255" s="42"/>
      <c r="AB255" s="42"/>
      <c r="AC255" s="42"/>
      <c r="AD255" s="42"/>
      <c r="AE255" s="42"/>
      <c r="AF255" s="42"/>
      <c r="AG255" s="42"/>
      <c r="AH255" s="42"/>
      <c r="AI255" s="42"/>
      <c r="AJ255" s="42"/>
      <c r="AK255" s="42"/>
      <c r="AL255" s="42"/>
      <c r="AM255" s="42"/>
      <c r="AN255" s="42"/>
      <c r="AO255" s="42"/>
      <c r="AP255" s="42"/>
      <c r="AQ255" s="42"/>
      <c r="AR255" s="42"/>
      <c r="AS255" s="42"/>
      <c r="AT255" s="42"/>
      <c r="AU255" s="42"/>
      <c r="AV255" s="42"/>
      <c r="AW255" s="42"/>
      <c r="AX255" s="42"/>
      <c r="AY255" s="42"/>
    </row>
    <row r="256">
      <c r="A256" s="39" t="s">
        <v>3475</v>
      </c>
      <c r="B256" s="39" t="s">
        <v>3476</v>
      </c>
      <c r="C256" s="39"/>
      <c r="D256" s="39" t="s">
        <v>184</v>
      </c>
      <c r="E256" s="40" t="s">
        <v>3477</v>
      </c>
      <c r="F256" s="41">
        <v>43658.0</v>
      </c>
      <c r="G256" s="39" t="s">
        <v>196</v>
      </c>
      <c r="H256" s="39">
        <v>259.0</v>
      </c>
      <c r="I256" s="42"/>
      <c r="J256" s="39">
        <v>271.0</v>
      </c>
      <c r="K256" s="42"/>
      <c r="L256" s="42"/>
      <c r="M256" s="39" t="s">
        <v>3478</v>
      </c>
      <c r="N256" s="42"/>
      <c r="O256" s="39">
        <v>1.0</v>
      </c>
      <c r="P256" s="42"/>
      <c r="Q256" s="42"/>
      <c r="R256" s="42"/>
      <c r="S256" s="42"/>
      <c r="T256" s="42"/>
      <c r="U256" s="42"/>
      <c r="V256" s="39">
        <v>1.0</v>
      </c>
      <c r="W256" s="44" t="s">
        <v>3479</v>
      </c>
      <c r="X256" s="43" t="s">
        <v>3480</v>
      </c>
      <c r="Y256" s="42"/>
      <c r="Z256" s="42"/>
      <c r="AA256" s="42"/>
      <c r="AB256" s="42"/>
      <c r="AC256" s="42"/>
      <c r="AD256" s="42"/>
      <c r="AE256" s="42"/>
      <c r="AF256" s="42"/>
      <c r="AG256" s="42"/>
      <c r="AH256" s="42"/>
      <c r="AI256" s="42"/>
      <c r="AJ256" s="42"/>
      <c r="AK256" s="42"/>
      <c r="AL256" s="42"/>
      <c r="AM256" s="42"/>
      <c r="AN256" s="42"/>
      <c r="AO256" s="42"/>
      <c r="AP256" s="42"/>
      <c r="AQ256" s="42"/>
      <c r="AR256" s="42"/>
      <c r="AS256" s="42"/>
      <c r="AT256" s="42"/>
      <c r="AU256" s="42"/>
      <c r="AV256" s="42"/>
      <c r="AW256" s="42"/>
      <c r="AX256" s="42"/>
      <c r="AY256" s="42"/>
    </row>
    <row r="257">
      <c r="A257" s="39" t="s">
        <v>1189</v>
      </c>
      <c r="B257" s="39" t="s">
        <v>1191</v>
      </c>
      <c r="C257" s="39"/>
      <c r="D257" s="39" t="s">
        <v>1064</v>
      </c>
      <c r="E257" s="52"/>
      <c r="F257" s="41">
        <v>43659.0</v>
      </c>
      <c r="G257" s="39" t="s">
        <v>887</v>
      </c>
      <c r="H257" s="39">
        <v>24.0</v>
      </c>
      <c r="I257" s="42"/>
      <c r="J257" s="39">
        <v>24.0</v>
      </c>
      <c r="K257" s="42"/>
      <c r="L257" s="42"/>
      <c r="M257" s="24" t="s">
        <v>1195</v>
      </c>
      <c r="N257" s="42"/>
      <c r="O257" s="39">
        <v>1.0</v>
      </c>
      <c r="P257" s="39" t="s">
        <v>43</v>
      </c>
      <c r="Q257" s="39">
        <v>0.0</v>
      </c>
      <c r="R257" s="39">
        <v>0.0</v>
      </c>
      <c r="S257" s="39">
        <v>0.0</v>
      </c>
      <c r="T257" s="39">
        <v>0.0</v>
      </c>
      <c r="U257" s="39">
        <v>1.0</v>
      </c>
      <c r="V257" s="39">
        <v>1.0</v>
      </c>
      <c r="W257" s="44" t="s">
        <v>1199</v>
      </c>
      <c r="X257" s="44" t="s">
        <v>3481</v>
      </c>
      <c r="Y257" s="42"/>
      <c r="Z257" s="42"/>
      <c r="AA257" s="42"/>
      <c r="AB257" s="42"/>
      <c r="AC257" s="42"/>
      <c r="AD257" s="42"/>
      <c r="AE257" s="42"/>
      <c r="AF257" s="42"/>
      <c r="AG257" s="42"/>
      <c r="AH257" s="42"/>
      <c r="AI257" s="42"/>
      <c r="AJ257" s="42"/>
      <c r="AK257" s="42"/>
      <c r="AL257" s="42"/>
      <c r="AM257" s="42"/>
      <c r="AN257" s="42"/>
      <c r="AO257" s="42"/>
      <c r="AP257" s="42"/>
      <c r="AQ257" s="42"/>
      <c r="AR257" s="42"/>
      <c r="AS257" s="42"/>
      <c r="AT257" s="42"/>
      <c r="AU257" s="42"/>
      <c r="AV257" s="42"/>
      <c r="AW257" s="42"/>
      <c r="AX257" s="42"/>
      <c r="AY257" s="42"/>
    </row>
    <row r="258">
      <c r="A258" s="39" t="s">
        <v>3482</v>
      </c>
      <c r="B258" s="39" t="s">
        <v>3483</v>
      </c>
      <c r="C258" s="39"/>
      <c r="D258" s="39" t="s">
        <v>159</v>
      </c>
      <c r="E258" s="40" t="s">
        <v>3484</v>
      </c>
      <c r="F258" s="41">
        <v>43658.0</v>
      </c>
      <c r="G258" s="39" t="s">
        <v>3090</v>
      </c>
      <c r="H258" s="39">
        <v>16.0</v>
      </c>
      <c r="I258" s="42"/>
      <c r="J258" s="39">
        <v>16.0</v>
      </c>
      <c r="K258" s="42"/>
      <c r="L258" s="42"/>
      <c r="M258" s="39" t="s">
        <v>36</v>
      </c>
      <c r="N258" s="42"/>
      <c r="O258" s="39">
        <v>1.0</v>
      </c>
      <c r="P258" s="39" t="s">
        <v>43</v>
      </c>
      <c r="Q258" s="42"/>
      <c r="R258" s="42"/>
      <c r="S258" s="42"/>
      <c r="T258" s="42"/>
      <c r="U258" s="42"/>
      <c r="V258" s="39">
        <v>1.0</v>
      </c>
      <c r="W258" s="44" t="s">
        <v>3485</v>
      </c>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row>
    <row r="259">
      <c r="A259" s="39" t="s">
        <v>3486</v>
      </c>
      <c r="B259" s="39" t="s">
        <v>1681</v>
      </c>
      <c r="C259" s="39"/>
      <c r="D259" s="39" t="s">
        <v>184</v>
      </c>
      <c r="E259" s="40" t="s">
        <v>3487</v>
      </c>
      <c r="F259" s="46">
        <v>43658.0</v>
      </c>
      <c r="G259" s="24" t="s">
        <v>196</v>
      </c>
      <c r="H259" s="39">
        <v>120.0</v>
      </c>
      <c r="I259" s="42"/>
      <c r="J259" s="39">
        <v>150.0</v>
      </c>
      <c r="K259" s="42"/>
      <c r="L259" s="42"/>
      <c r="M259" s="39" t="s">
        <v>36</v>
      </c>
      <c r="N259" s="42"/>
      <c r="O259" s="39">
        <v>1.0</v>
      </c>
      <c r="P259" s="42"/>
      <c r="Q259" s="42"/>
      <c r="R259" s="42"/>
      <c r="S259" s="42"/>
      <c r="T259" s="42"/>
      <c r="U259" s="42"/>
      <c r="V259" s="39">
        <v>1.0</v>
      </c>
      <c r="W259" s="44" t="s">
        <v>3488</v>
      </c>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row>
    <row r="260">
      <c r="A260" s="39" t="s">
        <v>3486</v>
      </c>
      <c r="B260" s="24" t="s">
        <v>3489</v>
      </c>
      <c r="C260" s="39"/>
      <c r="D260" s="39" t="s">
        <v>184</v>
      </c>
      <c r="E260" s="40" t="s">
        <v>3490</v>
      </c>
      <c r="F260" s="41">
        <v>43658.0</v>
      </c>
      <c r="G260" s="39" t="s">
        <v>3491</v>
      </c>
      <c r="H260" s="39">
        <v>200.0</v>
      </c>
      <c r="I260" s="42"/>
      <c r="J260" s="39">
        <v>400.0</v>
      </c>
      <c r="K260" s="42"/>
      <c r="L260" s="42"/>
      <c r="M260" s="39" t="s">
        <v>3492</v>
      </c>
      <c r="N260" s="42"/>
      <c r="O260" s="39">
        <v>1.0</v>
      </c>
      <c r="P260" s="39" t="s">
        <v>43</v>
      </c>
      <c r="Q260" s="39">
        <v>0.0</v>
      </c>
      <c r="R260" s="39">
        <v>0.0</v>
      </c>
      <c r="S260" s="39">
        <v>0.0</v>
      </c>
      <c r="T260" s="39">
        <v>0.0</v>
      </c>
      <c r="U260" s="39">
        <v>1.0</v>
      </c>
      <c r="V260" s="39">
        <v>1.0</v>
      </c>
      <c r="W260" s="44" t="s">
        <v>3493</v>
      </c>
      <c r="X260" s="43" t="s">
        <v>3494</v>
      </c>
      <c r="Y260" s="43" t="s">
        <v>3495</v>
      </c>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row>
    <row r="261">
      <c r="A261" s="39" t="s">
        <v>2757</v>
      </c>
      <c r="B261" s="24" t="s">
        <v>3041</v>
      </c>
      <c r="C261" s="39"/>
      <c r="D261" s="39" t="s">
        <v>110</v>
      </c>
      <c r="E261" s="40" t="s">
        <v>3042</v>
      </c>
      <c r="F261" s="41">
        <v>43658.0</v>
      </c>
      <c r="G261" s="39" t="s">
        <v>196</v>
      </c>
      <c r="H261" s="39">
        <v>500.0</v>
      </c>
      <c r="I261" s="42"/>
      <c r="J261" s="39">
        <v>700.0</v>
      </c>
      <c r="K261" s="42"/>
      <c r="L261" s="42"/>
      <c r="M261" s="39" t="s">
        <v>3496</v>
      </c>
      <c r="N261" s="42"/>
      <c r="O261" s="39">
        <v>1.0</v>
      </c>
      <c r="P261" s="39" t="s">
        <v>43</v>
      </c>
      <c r="Q261" s="39">
        <v>0.0</v>
      </c>
      <c r="R261" s="39">
        <v>0.0</v>
      </c>
      <c r="S261" s="39">
        <v>0.0</v>
      </c>
      <c r="T261" s="39">
        <v>0.0</v>
      </c>
      <c r="U261" s="39">
        <v>1.0</v>
      </c>
      <c r="V261" s="39">
        <v>1.0</v>
      </c>
      <c r="W261" s="44" t="s">
        <v>3045</v>
      </c>
      <c r="X261" s="43" t="s">
        <v>3048</v>
      </c>
      <c r="Y261" s="43" t="s">
        <v>3052</v>
      </c>
      <c r="Z261" s="43" t="s">
        <v>3054</v>
      </c>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row>
    <row r="262">
      <c r="A262" s="39" t="s">
        <v>3497</v>
      </c>
      <c r="B262" s="39" t="s">
        <v>3498</v>
      </c>
      <c r="C262" s="39"/>
      <c r="D262" s="39" t="s">
        <v>40</v>
      </c>
      <c r="E262" s="52"/>
      <c r="F262" s="41">
        <v>43658.0</v>
      </c>
      <c r="G262" s="39" t="s">
        <v>234</v>
      </c>
      <c r="H262" s="39">
        <v>200.0</v>
      </c>
      <c r="I262" s="42"/>
      <c r="J262" s="39">
        <v>200.0</v>
      </c>
      <c r="K262" s="42"/>
      <c r="L262" s="42"/>
      <c r="M262" s="24" t="s">
        <v>3499</v>
      </c>
      <c r="N262" s="42"/>
      <c r="O262" s="39">
        <v>1.0</v>
      </c>
      <c r="P262" s="39" t="s">
        <v>43</v>
      </c>
      <c r="Q262" s="39">
        <v>0.0</v>
      </c>
      <c r="R262" s="39">
        <v>0.0</v>
      </c>
      <c r="S262" s="39">
        <v>0.0</v>
      </c>
      <c r="T262" s="39">
        <v>0.0</v>
      </c>
      <c r="U262" s="39">
        <v>1.0</v>
      </c>
      <c r="V262" s="39">
        <v>1.0</v>
      </c>
      <c r="W262" s="43" t="s">
        <v>3500</v>
      </c>
      <c r="X262" s="39"/>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row>
    <row r="263">
      <c r="A263" s="39" t="s">
        <v>459</v>
      </c>
      <c r="B263" s="39" t="s">
        <v>3501</v>
      </c>
      <c r="C263" s="39"/>
      <c r="D263" s="39" t="s">
        <v>204</v>
      </c>
      <c r="E263" s="40" t="s">
        <v>3502</v>
      </c>
      <c r="F263" s="41">
        <v>43658.0</v>
      </c>
      <c r="G263" s="39" t="s">
        <v>135</v>
      </c>
      <c r="H263" s="39">
        <v>26.0</v>
      </c>
      <c r="I263" s="42"/>
      <c r="J263" s="39">
        <v>26.0</v>
      </c>
      <c r="K263" s="42"/>
      <c r="L263" s="42"/>
      <c r="M263" s="39" t="s">
        <v>36</v>
      </c>
      <c r="N263" s="42"/>
      <c r="O263" s="39">
        <v>1.0</v>
      </c>
      <c r="P263" s="42"/>
      <c r="Q263" s="42"/>
      <c r="R263" s="42"/>
      <c r="S263" s="42"/>
      <c r="T263" s="42"/>
      <c r="U263" s="42"/>
      <c r="V263" s="39">
        <v>1.0</v>
      </c>
      <c r="W263" s="44" t="s">
        <v>3503</v>
      </c>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row>
    <row r="264">
      <c r="A264" s="39" t="s">
        <v>3504</v>
      </c>
      <c r="B264" s="39" t="s">
        <v>3505</v>
      </c>
      <c r="C264" s="39"/>
      <c r="D264" s="39" t="s">
        <v>1144</v>
      </c>
      <c r="E264" s="40" t="s">
        <v>3506</v>
      </c>
      <c r="F264" s="41">
        <v>43658.0</v>
      </c>
      <c r="G264" s="39" t="s">
        <v>3507</v>
      </c>
      <c r="H264" s="39">
        <v>76.0</v>
      </c>
      <c r="I264" s="42"/>
      <c r="J264" s="39">
        <v>76.0</v>
      </c>
      <c r="K264" s="42"/>
      <c r="L264" s="42"/>
      <c r="M264" s="44" t="s">
        <v>3508</v>
      </c>
      <c r="N264" s="42"/>
      <c r="O264" s="39">
        <v>1.0</v>
      </c>
      <c r="P264" s="42"/>
      <c r="Q264" s="42"/>
      <c r="R264" s="42"/>
      <c r="S264" s="42"/>
      <c r="T264" s="42"/>
      <c r="U264" s="42"/>
      <c r="V264" s="39">
        <v>1.0</v>
      </c>
      <c r="W264" s="44" t="s">
        <v>3509</v>
      </c>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row>
    <row r="265">
      <c r="A265" s="39" t="s">
        <v>3510</v>
      </c>
      <c r="B265" s="24" t="s">
        <v>3511</v>
      </c>
      <c r="C265" s="39"/>
      <c r="D265" s="39" t="s">
        <v>229</v>
      </c>
      <c r="E265" s="40" t="s">
        <v>3512</v>
      </c>
      <c r="F265" s="41">
        <v>43658.0</v>
      </c>
      <c r="G265" s="39" t="s">
        <v>3513</v>
      </c>
      <c r="H265" s="39">
        <v>100.0</v>
      </c>
      <c r="I265" s="42"/>
      <c r="J265" s="39">
        <v>150.0</v>
      </c>
      <c r="K265" s="42"/>
      <c r="L265" s="42"/>
      <c r="M265" s="39" t="s">
        <v>3514</v>
      </c>
      <c r="N265" s="42"/>
      <c r="O265" s="39">
        <v>1.0</v>
      </c>
      <c r="P265" s="39" t="s">
        <v>43</v>
      </c>
      <c r="Q265" s="42"/>
      <c r="R265" s="42"/>
      <c r="S265" s="42"/>
      <c r="T265" s="42"/>
      <c r="U265" s="42"/>
      <c r="V265" s="39">
        <v>1.0</v>
      </c>
      <c r="W265" s="43" t="s">
        <v>3515</v>
      </c>
      <c r="X265" s="43" t="s">
        <v>3516</v>
      </c>
      <c r="Y265" s="43" t="s">
        <v>3517</v>
      </c>
      <c r="Z265" s="43" t="s">
        <v>3518</v>
      </c>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row>
    <row r="266">
      <c r="A266" s="39" t="s">
        <v>3519</v>
      </c>
      <c r="B266" s="39" t="s">
        <v>3520</v>
      </c>
      <c r="C266" s="39"/>
      <c r="D266" s="39" t="s">
        <v>52</v>
      </c>
      <c r="E266" s="40" t="s">
        <v>3521</v>
      </c>
      <c r="F266" s="41">
        <v>43658.0</v>
      </c>
      <c r="G266" s="39" t="s">
        <v>44</v>
      </c>
      <c r="H266" s="39">
        <v>50.0</v>
      </c>
      <c r="I266" s="42"/>
      <c r="J266" s="39">
        <v>50.0</v>
      </c>
      <c r="K266" s="42"/>
      <c r="L266" s="42"/>
      <c r="M266" s="42"/>
      <c r="N266" s="42"/>
      <c r="O266" s="39">
        <v>1.0</v>
      </c>
      <c r="P266" s="42"/>
      <c r="Q266" s="42"/>
      <c r="R266" s="42"/>
      <c r="S266" s="42"/>
      <c r="T266" s="42"/>
      <c r="U266" s="42"/>
      <c r="V266" s="39">
        <v>1.0</v>
      </c>
      <c r="W266" s="44" t="s">
        <v>3522</v>
      </c>
      <c r="X266" s="43" t="s">
        <v>3523</v>
      </c>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row>
    <row r="267">
      <c r="A267" s="39" t="s">
        <v>3524</v>
      </c>
      <c r="B267" s="39" t="s">
        <v>3525</v>
      </c>
      <c r="C267" s="39"/>
      <c r="D267" s="39" t="s">
        <v>49</v>
      </c>
      <c r="E267" s="40" t="s">
        <v>3526</v>
      </c>
      <c r="F267" s="41">
        <v>43658.0</v>
      </c>
      <c r="G267" s="39" t="s">
        <v>3527</v>
      </c>
      <c r="H267" s="39">
        <v>4.0</v>
      </c>
      <c r="I267" s="42"/>
      <c r="J267" s="39">
        <v>4.0</v>
      </c>
      <c r="K267" s="42"/>
      <c r="L267" s="42"/>
      <c r="M267" s="39" t="s">
        <v>36</v>
      </c>
      <c r="N267" s="42"/>
      <c r="O267" s="39">
        <v>1.0</v>
      </c>
      <c r="P267" s="42"/>
      <c r="Q267" s="42"/>
      <c r="R267" s="42"/>
      <c r="S267" s="42"/>
      <c r="T267" s="42"/>
      <c r="U267" s="42"/>
      <c r="V267" s="39">
        <v>1.0</v>
      </c>
      <c r="W267" s="43" t="s">
        <v>3528</v>
      </c>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row>
    <row r="268">
      <c r="A268" s="39" t="s">
        <v>3529</v>
      </c>
      <c r="B268" s="39" t="s">
        <v>3530</v>
      </c>
      <c r="C268" s="39"/>
      <c r="D268" s="39" t="s">
        <v>52</v>
      </c>
      <c r="E268" s="40" t="s">
        <v>3531</v>
      </c>
      <c r="F268" s="41">
        <v>43658.0</v>
      </c>
      <c r="G268" s="39" t="s">
        <v>196</v>
      </c>
      <c r="H268" s="39">
        <v>200.0</v>
      </c>
      <c r="I268" s="42"/>
      <c r="J268" s="39">
        <v>250.0</v>
      </c>
      <c r="K268" s="42"/>
      <c r="L268" s="42"/>
      <c r="M268" s="42"/>
      <c r="N268" s="42"/>
      <c r="O268" s="39">
        <v>1.0</v>
      </c>
      <c r="P268" s="42"/>
      <c r="Q268" s="42"/>
      <c r="R268" s="42"/>
      <c r="S268" s="42"/>
      <c r="T268" s="42"/>
      <c r="U268" s="42"/>
      <c r="V268" s="39">
        <v>1.0</v>
      </c>
      <c r="W268" s="44" t="s">
        <v>3532</v>
      </c>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row>
    <row r="269">
      <c r="A269" s="39" t="s">
        <v>3533</v>
      </c>
      <c r="B269" s="39" t="s">
        <v>3534</v>
      </c>
      <c r="C269" s="39"/>
      <c r="D269" s="39" t="s">
        <v>1144</v>
      </c>
      <c r="E269" s="40" t="s">
        <v>3535</v>
      </c>
      <c r="F269" s="41">
        <v>43658.0</v>
      </c>
      <c r="G269" s="39" t="s">
        <v>1333</v>
      </c>
      <c r="H269" s="39">
        <v>187.0</v>
      </c>
      <c r="I269" s="42"/>
      <c r="J269" s="39">
        <v>187.0</v>
      </c>
      <c r="K269" s="42"/>
      <c r="L269" s="42"/>
      <c r="M269" s="24" t="s">
        <v>3536</v>
      </c>
      <c r="N269" s="42"/>
      <c r="O269" s="39">
        <v>1.0</v>
      </c>
      <c r="P269" s="39" t="s">
        <v>3537</v>
      </c>
      <c r="Q269" s="42"/>
      <c r="R269" s="42"/>
      <c r="S269" s="42"/>
      <c r="T269" s="42"/>
      <c r="U269" s="42"/>
      <c r="V269" s="39">
        <v>1.0</v>
      </c>
      <c r="W269" s="44" t="s">
        <v>3538</v>
      </c>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row>
    <row r="270">
      <c r="A270" s="39" t="s">
        <v>125</v>
      </c>
      <c r="B270" s="39" t="s">
        <v>3539</v>
      </c>
      <c r="C270" s="39"/>
      <c r="D270" s="39" t="s">
        <v>548</v>
      </c>
      <c r="E270" s="40" t="s">
        <v>3540</v>
      </c>
      <c r="F270" s="41">
        <v>43658.0</v>
      </c>
      <c r="G270" s="39" t="s">
        <v>3541</v>
      </c>
      <c r="H270" s="39">
        <v>300.0</v>
      </c>
      <c r="I270" s="42"/>
      <c r="J270" s="39">
        <v>400.0</v>
      </c>
      <c r="K270" s="42"/>
      <c r="L270" s="42"/>
      <c r="M270" s="39" t="s">
        <v>36</v>
      </c>
      <c r="N270" s="42"/>
      <c r="O270" s="39">
        <v>1.0</v>
      </c>
      <c r="P270" s="39" t="s">
        <v>3542</v>
      </c>
      <c r="Q270" s="39">
        <v>0.0</v>
      </c>
      <c r="R270" s="39">
        <v>0.0</v>
      </c>
      <c r="S270" s="39">
        <v>0.0</v>
      </c>
      <c r="T270" s="39">
        <v>0.0</v>
      </c>
      <c r="U270" s="39">
        <v>1.0</v>
      </c>
      <c r="V270" s="39">
        <v>1.0</v>
      </c>
      <c r="W270" s="44" t="s">
        <v>3543</v>
      </c>
      <c r="X270" s="43" t="s">
        <v>3544</v>
      </c>
      <c r="Y270" s="48" t="s">
        <v>3545</v>
      </c>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row>
    <row r="271">
      <c r="A271" s="39" t="s">
        <v>461</v>
      </c>
      <c r="B271" s="39" t="s">
        <v>462</v>
      </c>
      <c r="C271" s="39"/>
      <c r="D271" s="39" t="s">
        <v>40</v>
      </c>
      <c r="E271" s="40" t="s">
        <v>3546</v>
      </c>
      <c r="F271" s="41">
        <v>43658.0</v>
      </c>
      <c r="G271" s="39" t="s">
        <v>3547</v>
      </c>
      <c r="H271" s="39">
        <v>150.0</v>
      </c>
      <c r="I271" s="42"/>
      <c r="J271" s="39">
        <v>150.0</v>
      </c>
      <c r="K271" s="42"/>
      <c r="L271" s="42"/>
      <c r="M271" s="39" t="s">
        <v>36</v>
      </c>
      <c r="N271" s="42"/>
      <c r="O271" s="39">
        <v>1.0</v>
      </c>
      <c r="P271" s="39" t="s">
        <v>1137</v>
      </c>
      <c r="Q271" s="39">
        <v>0.0</v>
      </c>
      <c r="R271" s="39">
        <v>0.0</v>
      </c>
      <c r="S271" s="39">
        <v>0.0</v>
      </c>
      <c r="T271" s="39">
        <v>0.0</v>
      </c>
      <c r="U271" s="39">
        <v>1.0</v>
      </c>
      <c r="V271" s="39">
        <v>1.0</v>
      </c>
      <c r="W271" s="43" t="s">
        <v>3548</v>
      </c>
      <c r="X271" s="43" t="s">
        <v>3549</v>
      </c>
      <c r="Y271" s="43" t="s">
        <v>3550</v>
      </c>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row>
    <row r="272">
      <c r="A272" s="24" t="s">
        <v>3551</v>
      </c>
      <c r="B272" s="24" t="s">
        <v>3552</v>
      </c>
      <c r="C272" s="39"/>
      <c r="D272" s="39" t="s">
        <v>46</v>
      </c>
      <c r="E272" s="52"/>
      <c r="F272" s="41">
        <v>43658.0</v>
      </c>
      <c r="G272" s="39" t="s">
        <v>372</v>
      </c>
      <c r="H272" s="39">
        <v>100.0</v>
      </c>
      <c r="I272" s="42"/>
      <c r="J272" s="39">
        <v>100.0</v>
      </c>
      <c r="K272" s="42"/>
      <c r="L272" s="42"/>
      <c r="M272" s="24" t="s">
        <v>3553</v>
      </c>
      <c r="N272" s="42"/>
      <c r="O272" s="39">
        <v>1.0</v>
      </c>
      <c r="P272" s="39" t="s">
        <v>43</v>
      </c>
      <c r="Q272" s="42"/>
      <c r="R272" s="42"/>
      <c r="S272" s="42"/>
      <c r="T272" s="42"/>
      <c r="U272" s="42"/>
      <c r="V272" s="39">
        <v>1.0</v>
      </c>
      <c r="W272" s="43" t="s">
        <v>3554</v>
      </c>
      <c r="X272" s="43" t="s">
        <v>3555</v>
      </c>
      <c r="Y272" s="43" t="s">
        <v>3556</v>
      </c>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row>
    <row r="273">
      <c r="A273" s="39" t="s">
        <v>1960</v>
      </c>
      <c r="B273" s="39" t="s">
        <v>3557</v>
      </c>
      <c r="C273" s="39"/>
      <c r="D273" s="39" t="s">
        <v>1144</v>
      </c>
      <c r="E273" s="40" t="s">
        <v>3558</v>
      </c>
      <c r="F273" s="41">
        <v>43658.0</v>
      </c>
      <c r="G273" s="39" t="s">
        <v>2883</v>
      </c>
      <c r="H273" s="39">
        <v>150.0</v>
      </c>
      <c r="I273" s="42"/>
      <c r="J273" s="39">
        <v>150.0</v>
      </c>
      <c r="K273" s="42"/>
      <c r="L273" s="42"/>
      <c r="M273" s="39" t="s">
        <v>36</v>
      </c>
      <c r="N273" s="42"/>
      <c r="O273" s="39">
        <v>1.0</v>
      </c>
      <c r="P273" s="39" t="s">
        <v>43</v>
      </c>
      <c r="Q273" s="39">
        <v>0.0</v>
      </c>
      <c r="R273" s="39">
        <v>0.0</v>
      </c>
      <c r="S273" s="39">
        <v>0.0</v>
      </c>
      <c r="T273" s="39">
        <v>0.0</v>
      </c>
      <c r="U273" s="39">
        <v>1.0</v>
      </c>
      <c r="V273" s="39">
        <v>1.0</v>
      </c>
      <c r="W273" s="44" t="s">
        <v>3559</v>
      </c>
      <c r="X273" s="43" t="s">
        <v>3560</v>
      </c>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row>
    <row r="274">
      <c r="A274" s="39" t="s">
        <v>3561</v>
      </c>
      <c r="B274" s="24" t="s">
        <v>3562</v>
      </c>
      <c r="C274" s="39"/>
      <c r="D274" s="39" t="s">
        <v>184</v>
      </c>
      <c r="E274" s="40" t="s">
        <v>3563</v>
      </c>
      <c r="F274" s="41">
        <v>43658.0</v>
      </c>
      <c r="G274" s="39" t="s">
        <v>3527</v>
      </c>
      <c r="H274" s="39">
        <v>4.0</v>
      </c>
      <c r="I274" s="42"/>
      <c r="J274" s="39">
        <v>4.0</v>
      </c>
      <c r="K274" s="42"/>
      <c r="L274" s="42"/>
      <c r="M274" s="39" t="s">
        <v>3564</v>
      </c>
      <c r="N274" s="42"/>
      <c r="O274" s="39">
        <v>1.0</v>
      </c>
      <c r="P274" s="42"/>
      <c r="Q274" s="42"/>
      <c r="R274" s="42"/>
      <c r="S274" s="42"/>
      <c r="T274" s="42"/>
      <c r="U274" s="42"/>
      <c r="V274" s="39">
        <v>1.0</v>
      </c>
      <c r="W274" s="44" t="s">
        <v>3565</v>
      </c>
      <c r="X274" s="42"/>
      <c r="Y274" s="42"/>
      <c r="Z274" s="42"/>
      <c r="AA274" s="42"/>
      <c r="AB274" s="42"/>
      <c r="AC274" s="42"/>
      <c r="AD274" s="42"/>
      <c r="AE274" s="42"/>
      <c r="AF274" s="42"/>
      <c r="AG274" s="42"/>
      <c r="AH274" s="42"/>
      <c r="AI274" s="42"/>
      <c r="AJ274" s="42"/>
      <c r="AK274" s="42"/>
      <c r="AL274" s="42"/>
      <c r="AM274" s="42"/>
      <c r="AN274" s="42"/>
      <c r="AO274" s="42"/>
      <c r="AP274" s="42"/>
      <c r="AQ274" s="42"/>
      <c r="AR274" s="42"/>
      <c r="AS274" s="42"/>
      <c r="AT274" s="42"/>
      <c r="AU274" s="42"/>
      <c r="AV274" s="42"/>
      <c r="AW274" s="42"/>
      <c r="AX274" s="42"/>
      <c r="AY274" s="42"/>
    </row>
    <row r="275">
      <c r="A275" s="39" t="s">
        <v>3566</v>
      </c>
      <c r="B275" s="39" t="s">
        <v>3567</v>
      </c>
      <c r="C275" s="39"/>
      <c r="D275" s="39" t="s">
        <v>350</v>
      </c>
      <c r="E275" s="40" t="s">
        <v>3568</v>
      </c>
      <c r="F275" s="41">
        <v>43658.0</v>
      </c>
      <c r="G275" s="39" t="s">
        <v>100</v>
      </c>
      <c r="H275" s="39">
        <v>100.0</v>
      </c>
      <c r="I275" s="42"/>
      <c r="J275" s="39">
        <v>100.0</v>
      </c>
      <c r="K275" s="42"/>
      <c r="L275" s="42"/>
      <c r="M275" s="39" t="s">
        <v>36</v>
      </c>
      <c r="N275" s="42"/>
      <c r="O275" s="39">
        <v>1.0</v>
      </c>
      <c r="P275" s="39" t="s">
        <v>43</v>
      </c>
      <c r="Q275" s="42"/>
      <c r="R275" s="42"/>
      <c r="S275" s="42"/>
      <c r="T275" s="42"/>
      <c r="U275" s="42"/>
      <c r="V275" s="39">
        <v>1.0</v>
      </c>
      <c r="W275" s="43" t="s">
        <v>3569</v>
      </c>
      <c r="X275" s="42"/>
      <c r="Y275" s="42"/>
      <c r="Z275" s="39" t="s">
        <v>642</v>
      </c>
      <c r="AA275" s="39">
        <v>27.0</v>
      </c>
      <c r="AB275" s="39">
        <v>76.0</v>
      </c>
      <c r="AC275" s="42"/>
      <c r="AD275" s="42"/>
      <c r="AE275" s="42"/>
      <c r="AF275" s="42"/>
      <c r="AG275" s="42"/>
      <c r="AH275" s="42"/>
      <c r="AI275" s="42"/>
      <c r="AJ275" s="42"/>
      <c r="AK275" s="42"/>
      <c r="AL275" s="42"/>
      <c r="AM275" s="42"/>
      <c r="AN275" s="42"/>
      <c r="AO275" s="42"/>
      <c r="AP275" s="42"/>
      <c r="AQ275" s="42"/>
      <c r="AR275" s="42"/>
      <c r="AS275" s="42"/>
      <c r="AT275" s="42"/>
      <c r="AU275" s="42"/>
      <c r="AV275" s="42"/>
      <c r="AW275" s="42"/>
      <c r="AX275" s="42"/>
      <c r="AY275" s="42"/>
    </row>
    <row r="276">
      <c r="A276" s="39" t="s">
        <v>3570</v>
      </c>
      <c r="B276" s="39" t="s">
        <v>3571</v>
      </c>
      <c r="C276" s="39"/>
      <c r="D276" s="39" t="s">
        <v>1064</v>
      </c>
      <c r="E276" s="40" t="s">
        <v>3572</v>
      </c>
      <c r="F276" s="41">
        <v>43658.0</v>
      </c>
      <c r="G276" s="42"/>
      <c r="H276" s="42"/>
      <c r="I276" s="42"/>
      <c r="J276" s="42"/>
      <c r="K276" s="42"/>
      <c r="L276" s="42"/>
      <c r="M276" s="39" t="s">
        <v>3573</v>
      </c>
      <c r="N276" s="42"/>
      <c r="O276" s="39">
        <v>1.0</v>
      </c>
      <c r="P276" s="39" t="s">
        <v>43</v>
      </c>
      <c r="Q276" s="42"/>
      <c r="R276" s="42"/>
      <c r="S276" s="42"/>
      <c r="T276" s="42"/>
      <c r="U276" s="42"/>
      <c r="V276" s="39">
        <v>1.0</v>
      </c>
      <c r="W276" s="44" t="s">
        <v>3574</v>
      </c>
      <c r="X276" s="42"/>
      <c r="Y276" s="42"/>
      <c r="Z276" s="42"/>
      <c r="AA276" s="42"/>
      <c r="AB276" s="42"/>
      <c r="AC276" s="42"/>
      <c r="AD276" s="42"/>
      <c r="AE276" s="42"/>
      <c r="AF276" s="42"/>
      <c r="AG276" s="42"/>
      <c r="AH276" s="42"/>
      <c r="AI276" s="42"/>
      <c r="AJ276" s="42"/>
      <c r="AK276" s="42"/>
      <c r="AL276" s="42"/>
      <c r="AM276" s="42"/>
      <c r="AN276" s="42"/>
      <c r="AO276" s="42"/>
      <c r="AP276" s="42"/>
      <c r="AQ276" s="42"/>
      <c r="AR276" s="42"/>
      <c r="AS276" s="42"/>
      <c r="AT276" s="42"/>
      <c r="AU276" s="42"/>
      <c r="AV276" s="42"/>
      <c r="AW276" s="42"/>
      <c r="AX276" s="42"/>
      <c r="AY276" s="42"/>
    </row>
    <row r="277">
      <c r="A277" s="39" t="s">
        <v>2766</v>
      </c>
      <c r="B277" s="39" t="s">
        <v>3060</v>
      </c>
      <c r="C277" s="39"/>
      <c r="D277" s="39" t="s">
        <v>110</v>
      </c>
      <c r="E277" s="40" t="s">
        <v>3061</v>
      </c>
      <c r="F277" s="41">
        <v>43658.0</v>
      </c>
      <c r="G277" s="39" t="s">
        <v>196</v>
      </c>
      <c r="H277" s="39">
        <v>175.0</v>
      </c>
      <c r="I277" s="42"/>
      <c r="J277" s="39">
        <v>200.0</v>
      </c>
      <c r="K277" s="42"/>
      <c r="L277" s="42"/>
      <c r="M277" s="39" t="s">
        <v>36</v>
      </c>
      <c r="N277" s="42"/>
      <c r="O277" s="39">
        <v>1.0</v>
      </c>
      <c r="P277" s="39" t="s">
        <v>43</v>
      </c>
      <c r="Q277" s="42"/>
      <c r="R277" s="42"/>
      <c r="S277" s="42"/>
      <c r="T277" s="42"/>
      <c r="U277" s="42"/>
      <c r="V277" s="39">
        <v>1.0</v>
      </c>
      <c r="W277" s="44" t="s">
        <v>3065</v>
      </c>
      <c r="X277" s="42"/>
      <c r="Y277" s="42"/>
      <c r="Z277" s="42"/>
      <c r="AA277" s="42"/>
      <c r="AB277" s="42"/>
      <c r="AC277" s="42"/>
      <c r="AD277" s="42"/>
      <c r="AE277" s="42"/>
      <c r="AF277" s="42"/>
      <c r="AG277" s="42"/>
      <c r="AH277" s="42"/>
      <c r="AI277" s="42"/>
      <c r="AJ277" s="42"/>
      <c r="AK277" s="42"/>
      <c r="AL277" s="42"/>
      <c r="AM277" s="42"/>
      <c r="AN277" s="42"/>
      <c r="AO277" s="42"/>
      <c r="AP277" s="42"/>
      <c r="AQ277" s="42"/>
      <c r="AR277" s="42"/>
      <c r="AS277" s="42"/>
      <c r="AT277" s="42"/>
      <c r="AU277" s="42"/>
      <c r="AV277" s="42"/>
      <c r="AW277" s="42"/>
      <c r="AX277" s="42"/>
      <c r="AY277" s="42"/>
    </row>
    <row r="278">
      <c r="A278" s="39" t="s">
        <v>2777</v>
      </c>
      <c r="B278" s="39" t="s">
        <v>3070</v>
      </c>
      <c r="C278" s="39"/>
      <c r="D278" s="39" t="s">
        <v>110</v>
      </c>
      <c r="E278" s="40" t="s">
        <v>3071</v>
      </c>
      <c r="F278" s="41">
        <v>43658.0</v>
      </c>
      <c r="G278" s="39" t="s">
        <v>3073</v>
      </c>
      <c r="H278" s="39">
        <v>150.0</v>
      </c>
      <c r="I278" s="42"/>
      <c r="J278" s="39">
        <v>150.0</v>
      </c>
      <c r="K278" s="42"/>
      <c r="L278" s="42"/>
      <c r="M278" s="39" t="s">
        <v>3074</v>
      </c>
      <c r="N278" s="42"/>
      <c r="O278" s="39">
        <v>1.0</v>
      </c>
      <c r="P278" s="39" t="s">
        <v>1114</v>
      </c>
      <c r="Q278" s="42"/>
      <c r="R278" s="42"/>
      <c r="S278" s="42"/>
      <c r="T278" s="42"/>
      <c r="U278" s="42"/>
      <c r="V278" s="39">
        <v>1.0</v>
      </c>
      <c r="W278" s="44" t="s">
        <v>3075</v>
      </c>
      <c r="X278" s="42"/>
      <c r="Y278" s="42"/>
      <c r="Z278" s="39" t="s">
        <v>642</v>
      </c>
      <c r="AA278" s="42"/>
      <c r="AB278" s="42"/>
      <c r="AC278" s="42"/>
      <c r="AD278" s="42"/>
      <c r="AE278" s="42"/>
      <c r="AF278" s="42"/>
      <c r="AG278" s="42"/>
      <c r="AH278" s="42"/>
      <c r="AI278" s="42"/>
      <c r="AJ278" s="42"/>
      <c r="AK278" s="42"/>
      <c r="AL278" s="42"/>
      <c r="AM278" s="42"/>
      <c r="AN278" s="42"/>
      <c r="AO278" s="42"/>
      <c r="AP278" s="42"/>
      <c r="AQ278" s="42"/>
      <c r="AR278" s="42"/>
      <c r="AS278" s="42"/>
      <c r="AT278" s="42"/>
      <c r="AU278" s="42"/>
      <c r="AV278" s="42"/>
      <c r="AW278" s="42"/>
      <c r="AX278" s="42"/>
      <c r="AY278" s="42"/>
    </row>
    <row r="279">
      <c r="A279" s="39" t="s">
        <v>3575</v>
      </c>
      <c r="B279" s="39" t="s">
        <v>3576</v>
      </c>
      <c r="C279" s="39"/>
      <c r="D279" s="39" t="s">
        <v>429</v>
      </c>
      <c r="E279" s="40" t="s">
        <v>3577</v>
      </c>
      <c r="F279" s="41">
        <v>43658.0</v>
      </c>
      <c r="G279" s="39" t="s">
        <v>378</v>
      </c>
      <c r="H279" s="39">
        <v>100.0</v>
      </c>
      <c r="I279" s="42"/>
      <c r="J279" s="39">
        <v>100.0</v>
      </c>
      <c r="K279" s="42"/>
      <c r="L279" s="42"/>
      <c r="M279" s="39" t="s">
        <v>3578</v>
      </c>
      <c r="N279" s="42"/>
      <c r="O279" s="39">
        <v>1.0</v>
      </c>
      <c r="P279" s="39" t="s">
        <v>43</v>
      </c>
      <c r="Q279" s="39">
        <v>0.0</v>
      </c>
      <c r="R279" s="39">
        <v>0.0</v>
      </c>
      <c r="S279" s="39">
        <v>0.0</v>
      </c>
      <c r="T279" s="39">
        <v>0.0</v>
      </c>
      <c r="U279" s="39">
        <v>1.0</v>
      </c>
      <c r="V279" s="39">
        <v>1.0</v>
      </c>
      <c r="W279" s="44" t="s">
        <v>3579</v>
      </c>
      <c r="X279" s="43" t="s">
        <v>3580</v>
      </c>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row>
    <row r="280">
      <c r="A280" s="39" t="s">
        <v>2142</v>
      </c>
      <c r="B280" s="39" t="s">
        <v>3581</v>
      </c>
      <c r="C280" s="39"/>
      <c r="D280" s="39" t="s">
        <v>106</v>
      </c>
      <c r="E280" s="40" t="s">
        <v>3582</v>
      </c>
      <c r="F280" s="41">
        <v>43658.0</v>
      </c>
      <c r="G280" s="39" t="s">
        <v>3188</v>
      </c>
      <c r="H280" s="39">
        <v>79.0</v>
      </c>
      <c r="I280" s="42"/>
      <c r="J280" s="39">
        <v>79.0</v>
      </c>
      <c r="K280" s="42"/>
      <c r="L280" s="42"/>
      <c r="M280" s="39" t="s">
        <v>3583</v>
      </c>
      <c r="N280" s="42"/>
      <c r="O280" s="39">
        <v>1.0</v>
      </c>
      <c r="P280" s="42"/>
      <c r="Q280" s="42"/>
      <c r="R280" s="42"/>
      <c r="S280" s="42"/>
      <c r="T280" s="42"/>
      <c r="U280" s="42"/>
      <c r="V280" s="39">
        <v>1.0</v>
      </c>
      <c r="W280" s="44" t="s">
        <v>3584</v>
      </c>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row>
    <row r="281">
      <c r="A281" s="39" t="s">
        <v>3078</v>
      </c>
      <c r="B281" s="39" t="s">
        <v>3079</v>
      </c>
      <c r="C281" s="39"/>
      <c r="D281" s="39" t="s">
        <v>110</v>
      </c>
      <c r="E281" s="40" t="s">
        <v>3080</v>
      </c>
      <c r="F281" s="41">
        <v>43658.0</v>
      </c>
      <c r="G281" s="42"/>
      <c r="H281" s="42"/>
      <c r="I281" s="42"/>
      <c r="J281" s="42"/>
      <c r="K281" s="42"/>
      <c r="L281" s="42"/>
      <c r="M281" s="39" t="s">
        <v>3082</v>
      </c>
      <c r="N281" s="42"/>
      <c r="O281" s="39">
        <v>1.0</v>
      </c>
      <c r="P281" s="39" t="s">
        <v>61</v>
      </c>
      <c r="Q281" s="42"/>
      <c r="R281" s="42"/>
      <c r="S281" s="42"/>
      <c r="T281" s="42"/>
      <c r="U281" s="42"/>
      <c r="V281" s="39">
        <v>1.0</v>
      </c>
      <c r="W281" s="44" t="s">
        <v>3083</v>
      </c>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row>
    <row r="282">
      <c r="A282" s="39" t="s">
        <v>3585</v>
      </c>
      <c r="B282" s="39" t="s">
        <v>3586</v>
      </c>
      <c r="C282" s="39"/>
      <c r="D282" s="39" t="s">
        <v>184</v>
      </c>
      <c r="E282" s="40" t="s">
        <v>3587</v>
      </c>
      <c r="F282" s="41">
        <v>43658.0</v>
      </c>
      <c r="G282" s="39" t="s">
        <v>972</v>
      </c>
      <c r="H282" s="39">
        <v>62.0</v>
      </c>
      <c r="I282" s="42"/>
      <c r="J282" s="39">
        <v>62.0</v>
      </c>
      <c r="K282" s="42"/>
      <c r="L282" s="42"/>
      <c r="M282" s="39" t="s">
        <v>3588</v>
      </c>
      <c r="N282" s="42"/>
      <c r="O282" s="39">
        <v>1.0</v>
      </c>
      <c r="P282" s="42"/>
      <c r="Q282" s="42"/>
      <c r="R282" s="42"/>
      <c r="S282" s="42"/>
      <c r="T282" s="42"/>
      <c r="U282" s="42"/>
      <c r="V282" s="39">
        <v>1.0</v>
      </c>
      <c r="W282" s="44" t="s">
        <v>3589</v>
      </c>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row>
    <row r="283">
      <c r="A283" s="39" t="s">
        <v>3590</v>
      </c>
      <c r="B283" s="24" t="s">
        <v>1203</v>
      </c>
      <c r="C283" s="39"/>
      <c r="D283" s="39" t="s">
        <v>159</v>
      </c>
      <c r="E283" s="40" t="s">
        <v>3591</v>
      </c>
      <c r="F283" s="41">
        <v>43658.0</v>
      </c>
      <c r="G283" s="39" t="s">
        <v>1214</v>
      </c>
      <c r="H283" s="39">
        <v>75.0</v>
      </c>
      <c r="I283" s="42"/>
      <c r="J283" s="39">
        <v>75.0</v>
      </c>
      <c r="K283" s="42"/>
      <c r="L283" s="42"/>
      <c r="M283" s="44" t="s">
        <v>3592</v>
      </c>
      <c r="N283" s="42"/>
      <c r="O283" s="39">
        <v>1.0</v>
      </c>
      <c r="P283" s="39" t="s">
        <v>43</v>
      </c>
      <c r="Q283" s="42"/>
      <c r="R283" s="42"/>
      <c r="S283" s="42"/>
      <c r="T283" s="42"/>
      <c r="U283" s="42"/>
      <c r="V283" s="39">
        <v>1.0</v>
      </c>
      <c r="W283" s="43" t="s">
        <v>3593</v>
      </c>
      <c r="X283" s="42"/>
      <c r="Y283" s="42"/>
      <c r="Z283" s="42"/>
      <c r="AA283" s="42"/>
      <c r="AB283" s="42"/>
      <c r="AC283" s="42"/>
      <c r="AD283" s="42"/>
      <c r="AE283" s="42"/>
      <c r="AF283" s="42"/>
      <c r="AG283" s="42"/>
      <c r="AH283" s="42"/>
      <c r="AI283" s="42"/>
      <c r="AJ283" s="42"/>
      <c r="AK283" s="42"/>
      <c r="AL283" s="42"/>
      <c r="AM283" s="42"/>
      <c r="AN283" s="42"/>
      <c r="AO283" s="42"/>
      <c r="AP283" s="42"/>
      <c r="AQ283" s="42"/>
      <c r="AR283" s="42"/>
      <c r="AS283" s="42"/>
      <c r="AT283" s="42"/>
      <c r="AU283" s="42"/>
      <c r="AV283" s="42"/>
      <c r="AW283" s="42"/>
      <c r="AX283" s="42"/>
      <c r="AY283" s="42"/>
    </row>
    <row r="284">
      <c r="A284" s="165" t="s">
        <v>1200</v>
      </c>
      <c r="B284" s="168" t="s">
        <v>1203</v>
      </c>
      <c r="C284" s="165"/>
      <c r="D284" s="165" t="s">
        <v>159</v>
      </c>
      <c r="E284" s="40" t="s">
        <v>1205</v>
      </c>
      <c r="F284" s="41">
        <v>43659.0</v>
      </c>
      <c r="G284" s="42"/>
      <c r="H284" s="42"/>
      <c r="I284" s="42"/>
      <c r="J284" s="42"/>
      <c r="K284" s="42"/>
      <c r="L284" s="42"/>
      <c r="M284" s="42"/>
      <c r="N284" s="42"/>
      <c r="O284" s="39"/>
      <c r="P284" s="39" t="s">
        <v>1206</v>
      </c>
      <c r="Q284" s="42"/>
      <c r="R284" s="42"/>
      <c r="S284" s="42"/>
      <c r="T284" s="42"/>
      <c r="U284" s="42"/>
      <c r="V284" s="39">
        <v>0.0</v>
      </c>
      <c r="W284" s="43" t="s">
        <v>1207</v>
      </c>
      <c r="X284" s="42"/>
      <c r="Y284" s="42"/>
      <c r="Z284" s="39" t="s">
        <v>1208</v>
      </c>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row>
    <row r="285">
      <c r="A285" s="24" t="s">
        <v>465</v>
      </c>
      <c r="B285" s="24" t="s">
        <v>466</v>
      </c>
      <c r="C285" s="39"/>
      <c r="D285" s="39" t="s">
        <v>40</v>
      </c>
      <c r="E285" s="40" t="s">
        <v>3594</v>
      </c>
      <c r="F285" s="41">
        <v>43658.0</v>
      </c>
      <c r="G285" s="39" t="s">
        <v>3595</v>
      </c>
      <c r="H285" s="39">
        <v>200.0</v>
      </c>
      <c r="I285" s="42"/>
      <c r="J285" s="39">
        <v>200.0</v>
      </c>
      <c r="K285" s="42"/>
      <c r="L285" s="42"/>
      <c r="M285" s="39" t="s">
        <v>36</v>
      </c>
      <c r="N285" s="42"/>
      <c r="O285" s="39">
        <v>1.0</v>
      </c>
      <c r="P285" s="39" t="s">
        <v>43</v>
      </c>
      <c r="Q285" s="39">
        <v>0.0</v>
      </c>
      <c r="R285" s="39">
        <v>0.0</v>
      </c>
      <c r="S285" s="39">
        <v>0.0</v>
      </c>
      <c r="T285" s="39">
        <v>0.0</v>
      </c>
      <c r="U285" s="39">
        <v>1.0</v>
      </c>
      <c r="V285" s="39">
        <v>1.0</v>
      </c>
      <c r="W285" s="43" t="s">
        <v>3596</v>
      </c>
      <c r="X285" s="43" t="s">
        <v>3597</v>
      </c>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row>
    <row r="286">
      <c r="A286" s="39" t="s">
        <v>3598</v>
      </c>
      <c r="B286" s="39" t="s">
        <v>3599</v>
      </c>
      <c r="C286" s="39"/>
      <c r="D286" s="39" t="s">
        <v>120</v>
      </c>
      <c r="E286" s="40" t="s">
        <v>3600</v>
      </c>
      <c r="F286" s="41">
        <v>43658.0</v>
      </c>
      <c r="G286" s="39" t="s">
        <v>2301</v>
      </c>
      <c r="H286" s="39">
        <v>59.0</v>
      </c>
      <c r="I286" s="42"/>
      <c r="J286" s="39">
        <v>59.0</v>
      </c>
      <c r="K286" s="42"/>
      <c r="L286" s="42"/>
      <c r="M286" s="39" t="s">
        <v>3601</v>
      </c>
      <c r="N286" s="42"/>
      <c r="O286" s="39">
        <v>1.0</v>
      </c>
      <c r="P286" s="42"/>
      <c r="Q286" s="42"/>
      <c r="R286" s="42"/>
      <c r="S286" s="42"/>
      <c r="T286" s="42"/>
      <c r="U286" s="42"/>
      <c r="V286" s="39">
        <v>1.0</v>
      </c>
      <c r="W286" s="44" t="s">
        <v>3602</v>
      </c>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row>
    <row r="287">
      <c r="A287" s="39" t="s">
        <v>3603</v>
      </c>
      <c r="B287" s="24" t="s">
        <v>3604</v>
      </c>
      <c r="C287" s="39"/>
      <c r="D287" s="39" t="s">
        <v>49</v>
      </c>
      <c r="E287" s="40" t="s">
        <v>3605</v>
      </c>
      <c r="F287" s="41">
        <v>43658.0</v>
      </c>
      <c r="G287" s="39" t="s">
        <v>35</v>
      </c>
      <c r="H287" s="39">
        <v>18.0</v>
      </c>
      <c r="I287" s="42"/>
      <c r="J287" s="39">
        <v>18.0</v>
      </c>
      <c r="K287" s="42"/>
      <c r="L287" s="42"/>
      <c r="M287" s="39" t="s">
        <v>36</v>
      </c>
      <c r="N287" s="42"/>
      <c r="O287" s="39">
        <v>1.0</v>
      </c>
      <c r="P287" s="42"/>
      <c r="Q287" s="42"/>
      <c r="R287" s="42"/>
      <c r="S287" s="42"/>
      <c r="T287" s="42"/>
      <c r="U287" s="42"/>
      <c r="V287" s="39">
        <v>1.0</v>
      </c>
      <c r="W287" s="44" t="s">
        <v>3606</v>
      </c>
      <c r="X287" s="43" t="s">
        <v>3607</v>
      </c>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row>
    <row r="288">
      <c r="A288" s="39" t="s">
        <v>2790</v>
      </c>
      <c r="B288" s="39" t="s">
        <v>3608</v>
      </c>
      <c r="C288" s="39"/>
      <c r="D288" s="39" t="s">
        <v>207</v>
      </c>
      <c r="E288" s="40" t="s">
        <v>3609</v>
      </c>
      <c r="F288" s="41">
        <v>43658.0</v>
      </c>
      <c r="G288" s="39" t="s">
        <v>3610</v>
      </c>
      <c r="H288" s="39">
        <v>200.0</v>
      </c>
      <c r="I288" s="42"/>
      <c r="J288" s="39">
        <v>2200.0</v>
      </c>
      <c r="K288" s="42"/>
      <c r="L288" s="42"/>
      <c r="M288" s="42"/>
      <c r="N288" s="42"/>
      <c r="O288" s="39">
        <v>1.0</v>
      </c>
      <c r="P288" s="39" t="s">
        <v>248</v>
      </c>
      <c r="Q288" s="39">
        <v>0.0</v>
      </c>
      <c r="R288" s="39">
        <v>0.0</v>
      </c>
      <c r="S288" s="39">
        <v>0.0</v>
      </c>
      <c r="T288" s="39">
        <v>0.0</v>
      </c>
      <c r="U288" s="39">
        <v>1.0</v>
      </c>
      <c r="V288" s="39">
        <v>1.0</v>
      </c>
      <c r="W288" s="44" t="s">
        <v>2795</v>
      </c>
      <c r="X288" s="43" t="s">
        <v>3611</v>
      </c>
      <c r="Y288" s="43" t="s">
        <v>3612</v>
      </c>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row>
    <row r="289">
      <c r="A289" s="39" t="s">
        <v>3613</v>
      </c>
      <c r="B289" s="39" t="s">
        <v>3614</v>
      </c>
      <c r="C289" s="39"/>
      <c r="D289" s="39" t="s">
        <v>33</v>
      </c>
      <c r="E289" s="40" t="s">
        <v>3615</v>
      </c>
      <c r="F289" s="41">
        <v>43658.0</v>
      </c>
      <c r="G289" s="39" t="s">
        <v>3527</v>
      </c>
      <c r="H289" s="39">
        <v>4.0</v>
      </c>
      <c r="I289" s="42"/>
      <c r="J289" s="39">
        <v>4.0</v>
      </c>
      <c r="K289" s="42"/>
      <c r="L289" s="42"/>
      <c r="M289" s="39" t="s">
        <v>3616</v>
      </c>
      <c r="N289" s="42"/>
      <c r="O289" s="39">
        <v>1.0</v>
      </c>
      <c r="P289" s="39" t="s">
        <v>362</v>
      </c>
      <c r="Q289" s="42"/>
      <c r="R289" s="42"/>
      <c r="S289" s="42"/>
      <c r="T289" s="42"/>
      <c r="U289" s="42"/>
      <c r="V289" s="39">
        <v>1.0</v>
      </c>
      <c r="W289" s="44" t="s">
        <v>3617</v>
      </c>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row>
    <row r="290">
      <c r="A290" s="39" t="s">
        <v>1719</v>
      </c>
      <c r="B290" s="39" t="s">
        <v>3618</v>
      </c>
      <c r="C290" s="39"/>
      <c r="D290" s="39" t="s">
        <v>711</v>
      </c>
      <c r="E290" s="40" t="s">
        <v>3619</v>
      </c>
      <c r="F290" s="41">
        <v>43658.0</v>
      </c>
      <c r="G290" s="39" t="s">
        <v>3620</v>
      </c>
      <c r="H290" s="39">
        <v>240.0</v>
      </c>
      <c r="I290" s="42"/>
      <c r="J290" s="39">
        <v>240.0</v>
      </c>
      <c r="K290" s="42"/>
      <c r="L290" s="42"/>
      <c r="M290" s="39" t="s">
        <v>36</v>
      </c>
      <c r="N290" s="42"/>
      <c r="O290" s="39">
        <v>1.0</v>
      </c>
      <c r="P290" s="42"/>
      <c r="Q290" s="42"/>
      <c r="R290" s="42"/>
      <c r="S290" s="42"/>
      <c r="T290" s="42"/>
      <c r="U290" s="42"/>
      <c r="V290" s="39">
        <v>1.0</v>
      </c>
      <c r="W290" s="44" t="s">
        <v>3621</v>
      </c>
      <c r="X290" s="42"/>
      <c r="Y290" s="42"/>
      <c r="Z290" s="42"/>
      <c r="AA290" s="42"/>
      <c r="AB290" s="42"/>
      <c r="AC290" s="42"/>
      <c r="AD290" s="42"/>
      <c r="AE290" s="42"/>
      <c r="AF290" s="42"/>
      <c r="AG290" s="42"/>
      <c r="AH290" s="42"/>
      <c r="AI290" s="42"/>
      <c r="AJ290" s="42"/>
      <c r="AK290" s="42"/>
      <c r="AL290" s="42"/>
      <c r="AM290" s="42"/>
      <c r="AN290" s="42"/>
      <c r="AO290" s="42"/>
      <c r="AP290" s="42"/>
      <c r="AQ290" s="42"/>
      <c r="AR290" s="42"/>
      <c r="AS290" s="42"/>
      <c r="AT290" s="42"/>
      <c r="AU290" s="42"/>
      <c r="AV290" s="42"/>
      <c r="AW290" s="42"/>
      <c r="AX290" s="42"/>
      <c r="AY290" s="42"/>
    </row>
    <row r="291">
      <c r="A291" s="39" t="s">
        <v>3085</v>
      </c>
      <c r="B291" s="39" t="s">
        <v>3087</v>
      </c>
      <c r="C291" s="39"/>
      <c r="D291" s="39" t="s">
        <v>110</v>
      </c>
      <c r="E291" s="40" t="s">
        <v>3089</v>
      </c>
      <c r="F291" s="41">
        <v>43658.0</v>
      </c>
      <c r="G291" s="39" t="s">
        <v>3090</v>
      </c>
      <c r="H291" s="39">
        <v>16.0</v>
      </c>
      <c r="I291" s="42"/>
      <c r="J291" s="39">
        <v>16.0</v>
      </c>
      <c r="K291" s="42"/>
      <c r="L291" s="42"/>
      <c r="M291" s="39" t="s">
        <v>3091</v>
      </c>
      <c r="N291" s="42"/>
      <c r="O291" s="39">
        <v>1.0</v>
      </c>
      <c r="P291" s="39" t="s">
        <v>43</v>
      </c>
      <c r="Q291" s="42"/>
      <c r="R291" s="42"/>
      <c r="S291" s="42"/>
      <c r="T291" s="42"/>
      <c r="U291" s="42"/>
      <c r="V291" s="39">
        <v>1.0</v>
      </c>
      <c r="W291" s="44" t="s">
        <v>3094</v>
      </c>
      <c r="X291" s="42"/>
      <c r="Y291" s="42"/>
      <c r="Z291" s="42"/>
      <c r="AA291" s="42"/>
      <c r="AB291" s="42"/>
      <c r="AC291" s="42"/>
      <c r="AD291" s="42"/>
      <c r="AE291" s="42"/>
      <c r="AF291" s="42"/>
      <c r="AG291" s="42"/>
      <c r="AH291" s="42"/>
      <c r="AI291" s="42"/>
      <c r="AJ291" s="42"/>
      <c r="AK291" s="42"/>
      <c r="AL291" s="42"/>
      <c r="AM291" s="42"/>
      <c r="AN291" s="42"/>
      <c r="AO291" s="42"/>
      <c r="AP291" s="42"/>
      <c r="AQ291" s="42"/>
      <c r="AR291" s="42"/>
      <c r="AS291" s="42"/>
      <c r="AT291" s="42"/>
      <c r="AU291" s="42"/>
      <c r="AV291" s="42"/>
      <c r="AW291" s="42"/>
      <c r="AX291" s="42"/>
      <c r="AY291" s="42"/>
    </row>
    <row r="292">
      <c r="A292" s="39" t="s">
        <v>201</v>
      </c>
      <c r="B292" s="24" t="s">
        <v>3622</v>
      </c>
      <c r="C292" s="39"/>
      <c r="D292" s="39" t="s">
        <v>33</v>
      </c>
      <c r="E292" s="40" t="s">
        <v>3623</v>
      </c>
      <c r="F292" s="41">
        <v>43658.0</v>
      </c>
      <c r="G292" s="39" t="s">
        <v>566</v>
      </c>
      <c r="H292" s="39">
        <v>200.0</v>
      </c>
      <c r="I292" s="42"/>
      <c r="J292" s="39">
        <v>200.0</v>
      </c>
      <c r="K292" s="42"/>
      <c r="L292" s="42"/>
      <c r="M292" s="39" t="s">
        <v>36</v>
      </c>
      <c r="N292" s="42"/>
      <c r="O292" s="39">
        <v>1.0</v>
      </c>
      <c r="P292" s="39" t="s">
        <v>61</v>
      </c>
      <c r="Q292" s="39">
        <v>0.0</v>
      </c>
      <c r="R292" s="39">
        <v>0.0</v>
      </c>
      <c r="S292" s="39">
        <v>0.0</v>
      </c>
      <c r="T292" s="39">
        <v>0.0</v>
      </c>
      <c r="U292" s="39">
        <v>1.0</v>
      </c>
      <c r="V292" s="39">
        <v>1.0</v>
      </c>
      <c r="W292" s="43" t="s">
        <v>3624</v>
      </c>
      <c r="X292" s="43" t="s">
        <v>3625</v>
      </c>
      <c r="Y292" s="42"/>
      <c r="Z292" s="42"/>
      <c r="AA292" s="42"/>
      <c r="AB292" s="42"/>
      <c r="AC292" s="42"/>
      <c r="AD292" s="42"/>
      <c r="AE292" s="42"/>
      <c r="AF292" s="42"/>
      <c r="AG292" s="42"/>
      <c r="AH292" s="42"/>
      <c r="AI292" s="42"/>
      <c r="AJ292" s="42"/>
      <c r="AK292" s="42"/>
      <c r="AL292" s="42"/>
      <c r="AM292" s="42"/>
      <c r="AN292" s="42"/>
      <c r="AO292" s="42"/>
      <c r="AP292" s="42"/>
      <c r="AQ292" s="42"/>
      <c r="AR292" s="42"/>
      <c r="AS292" s="42"/>
      <c r="AT292" s="42"/>
      <c r="AU292" s="42"/>
      <c r="AV292" s="42"/>
      <c r="AW292" s="42"/>
      <c r="AX292" s="42"/>
      <c r="AY292" s="42"/>
    </row>
    <row r="293">
      <c r="A293" s="39" t="s">
        <v>201</v>
      </c>
      <c r="B293" s="24" t="s">
        <v>3626</v>
      </c>
      <c r="C293" s="39"/>
      <c r="D293" s="39" t="s">
        <v>33</v>
      </c>
      <c r="E293" s="40" t="s">
        <v>3627</v>
      </c>
      <c r="F293" s="41">
        <v>43658.0</v>
      </c>
      <c r="G293" s="39" t="s">
        <v>196</v>
      </c>
      <c r="H293" s="39">
        <v>100.0</v>
      </c>
      <c r="I293" s="42"/>
      <c r="J293" s="39">
        <v>110.0</v>
      </c>
      <c r="K293" s="42"/>
      <c r="L293" s="42"/>
      <c r="M293" s="39" t="s">
        <v>36</v>
      </c>
      <c r="N293" s="42"/>
      <c r="O293" s="39">
        <v>1.0</v>
      </c>
      <c r="P293" s="39" t="s">
        <v>43</v>
      </c>
      <c r="Q293" s="42"/>
      <c r="R293" s="42"/>
      <c r="S293" s="42"/>
      <c r="T293" s="42"/>
      <c r="U293" s="42"/>
      <c r="V293" s="39">
        <v>1.0</v>
      </c>
      <c r="W293" s="43" t="s">
        <v>3628</v>
      </c>
      <c r="X293" s="42"/>
      <c r="Y293" s="42"/>
      <c r="Z293" s="42"/>
      <c r="AA293" s="42"/>
      <c r="AB293" s="42"/>
      <c r="AC293" s="42"/>
      <c r="AD293" s="42"/>
      <c r="AE293" s="42"/>
      <c r="AF293" s="42"/>
      <c r="AG293" s="42"/>
      <c r="AH293" s="42"/>
      <c r="AI293" s="42"/>
      <c r="AJ293" s="42"/>
      <c r="AK293" s="42"/>
      <c r="AL293" s="42"/>
      <c r="AM293" s="42"/>
      <c r="AN293" s="42"/>
      <c r="AO293" s="42"/>
      <c r="AP293" s="42"/>
      <c r="AQ293" s="42"/>
      <c r="AR293" s="42"/>
      <c r="AS293" s="42"/>
      <c r="AT293" s="42"/>
      <c r="AU293" s="42"/>
      <c r="AV293" s="42"/>
      <c r="AW293" s="42"/>
      <c r="AX293" s="42"/>
      <c r="AY293" s="42"/>
    </row>
    <row r="294">
      <c r="A294" s="39" t="s">
        <v>201</v>
      </c>
      <c r="B294" s="39" t="s">
        <v>3629</v>
      </c>
      <c r="C294" s="39"/>
      <c r="D294" s="39" t="s">
        <v>33</v>
      </c>
      <c r="E294" s="40" t="s">
        <v>3630</v>
      </c>
      <c r="F294" s="41">
        <v>43658.0</v>
      </c>
      <c r="G294" s="39" t="s">
        <v>3631</v>
      </c>
      <c r="H294" s="39">
        <v>82.0</v>
      </c>
      <c r="I294" s="42"/>
      <c r="J294" s="39">
        <v>82.0</v>
      </c>
      <c r="K294" s="42"/>
      <c r="L294" s="42"/>
      <c r="M294" s="39" t="s">
        <v>36</v>
      </c>
      <c r="N294" s="42"/>
      <c r="O294" s="39">
        <v>1.0</v>
      </c>
      <c r="P294" s="39" t="s">
        <v>43</v>
      </c>
      <c r="Q294" s="42"/>
      <c r="R294" s="42"/>
      <c r="S294" s="42"/>
      <c r="T294" s="42"/>
      <c r="U294" s="42"/>
      <c r="V294" s="39">
        <v>1.0</v>
      </c>
      <c r="W294" s="43" t="s">
        <v>3632</v>
      </c>
      <c r="X294" s="42"/>
      <c r="Y294" s="42"/>
      <c r="Z294" s="42"/>
      <c r="AA294" s="42"/>
      <c r="AB294" s="42"/>
      <c r="AC294" s="42"/>
      <c r="AD294" s="42"/>
      <c r="AE294" s="42"/>
      <c r="AF294" s="42"/>
      <c r="AG294" s="42"/>
      <c r="AH294" s="42"/>
      <c r="AI294" s="42"/>
      <c r="AJ294" s="42"/>
      <c r="AK294" s="42"/>
      <c r="AL294" s="42"/>
      <c r="AM294" s="42"/>
      <c r="AN294" s="42"/>
      <c r="AO294" s="42"/>
      <c r="AP294" s="42"/>
      <c r="AQ294" s="42"/>
      <c r="AR294" s="42"/>
      <c r="AS294" s="42"/>
      <c r="AT294" s="42"/>
      <c r="AU294" s="42"/>
      <c r="AV294" s="42"/>
      <c r="AW294" s="42"/>
      <c r="AX294" s="42"/>
      <c r="AY294" s="42"/>
    </row>
    <row r="295">
      <c r="A295" s="39" t="s">
        <v>617</v>
      </c>
      <c r="B295" s="39" t="s">
        <v>3633</v>
      </c>
      <c r="C295" s="39"/>
      <c r="D295" s="39" t="s">
        <v>184</v>
      </c>
      <c r="E295" s="40" t="s">
        <v>3634</v>
      </c>
      <c r="F295" s="41">
        <v>43658.0</v>
      </c>
      <c r="G295" s="39" t="s">
        <v>372</v>
      </c>
      <c r="H295" s="39">
        <v>100.0</v>
      </c>
      <c r="I295" s="42"/>
      <c r="J295" s="39">
        <v>100.0</v>
      </c>
      <c r="K295" s="42"/>
      <c r="L295" s="42"/>
      <c r="M295" s="39" t="s">
        <v>36</v>
      </c>
      <c r="N295" s="42"/>
      <c r="O295" s="39">
        <v>1.0</v>
      </c>
      <c r="P295" s="42"/>
      <c r="Q295" s="39">
        <v>0.0</v>
      </c>
      <c r="R295" s="39">
        <v>0.0</v>
      </c>
      <c r="S295" s="39">
        <v>0.0</v>
      </c>
      <c r="T295" s="39">
        <v>0.0</v>
      </c>
      <c r="U295" s="39">
        <v>1.0</v>
      </c>
      <c r="V295" s="39">
        <v>1.0</v>
      </c>
      <c r="W295" s="44" t="s">
        <v>3635</v>
      </c>
      <c r="X295" s="43" t="s">
        <v>3636</v>
      </c>
      <c r="Y295" s="43" t="s">
        <v>3637</v>
      </c>
      <c r="Z295" s="42"/>
      <c r="AA295" s="42"/>
      <c r="AB295" s="42"/>
      <c r="AC295" s="42"/>
      <c r="AD295" s="42"/>
      <c r="AE295" s="42"/>
      <c r="AF295" s="42"/>
      <c r="AG295" s="42"/>
      <c r="AH295" s="42"/>
      <c r="AI295" s="42"/>
      <c r="AJ295" s="42"/>
      <c r="AK295" s="42"/>
      <c r="AL295" s="42"/>
      <c r="AM295" s="42"/>
      <c r="AN295" s="42"/>
      <c r="AO295" s="42"/>
      <c r="AP295" s="42"/>
      <c r="AQ295" s="42"/>
      <c r="AR295" s="42"/>
      <c r="AS295" s="42"/>
      <c r="AT295" s="42"/>
      <c r="AU295" s="42"/>
      <c r="AV295" s="42"/>
      <c r="AW295" s="42"/>
      <c r="AX295" s="42"/>
      <c r="AY295" s="42"/>
    </row>
    <row r="296">
      <c r="A296" s="39" t="s">
        <v>3638</v>
      </c>
      <c r="B296" s="39" t="s">
        <v>3639</v>
      </c>
      <c r="C296" s="39"/>
      <c r="D296" s="39" t="s">
        <v>60</v>
      </c>
      <c r="E296" s="40" t="s">
        <v>3640</v>
      </c>
      <c r="F296" s="41">
        <v>43658.0</v>
      </c>
      <c r="G296" s="39" t="s">
        <v>1041</v>
      </c>
      <c r="H296" s="39">
        <v>43.0</v>
      </c>
      <c r="I296" s="42"/>
      <c r="J296" s="39">
        <v>43.0</v>
      </c>
      <c r="K296" s="42"/>
      <c r="L296" s="42"/>
      <c r="M296" s="39" t="s">
        <v>3641</v>
      </c>
      <c r="N296" s="42"/>
      <c r="O296" s="39">
        <v>1.0</v>
      </c>
      <c r="P296" s="39" t="s">
        <v>43</v>
      </c>
      <c r="Q296" s="39">
        <v>0.0</v>
      </c>
      <c r="R296" s="39">
        <v>0.0</v>
      </c>
      <c r="S296" s="39">
        <v>0.0</v>
      </c>
      <c r="T296" s="39">
        <v>0.0</v>
      </c>
      <c r="U296" s="39">
        <v>1.0</v>
      </c>
      <c r="V296" s="39">
        <v>1.0</v>
      </c>
      <c r="W296" s="44" t="s">
        <v>3642</v>
      </c>
      <c r="X296" s="42"/>
      <c r="Y296" s="42"/>
      <c r="Z296" s="42"/>
      <c r="AA296" s="42"/>
      <c r="AB296" s="42"/>
      <c r="AC296" s="42"/>
      <c r="AD296" s="42"/>
      <c r="AE296" s="42"/>
      <c r="AF296" s="42"/>
      <c r="AG296" s="42"/>
      <c r="AH296" s="42"/>
      <c r="AI296" s="42"/>
      <c r="AJ296" s="42"/>
      <c r="AK296" s="42"/>
      <c r="AL296" s="42"/>
      <c r="AM296" s="42"/>
      <c r="AN296" s="42"/>
      <c r="AO296" s="42"/>
      <c r="AP296" s="42"/>
      <c r="AQ296" s="42"/>
      <c r="AR296" s="42"/>
      <c r="AS296" s="42"/>
      <c r="AT296" s="42"/>
      <c r="AU296" s="42"/>
      <c r="AV296" s="42"/>
      <c r="AW296" s="42"/>
      <c r="AX296" s="42"/>
      <c r="AY296" s="42"/>
    </row>
    <row r="297">
      <c r="A297" s="39" t="s">
        <v>2804</v>
      </c>
      <c r="B297" s="39" t="s">
        <v>3643</v>
      </c>
      <c r="C297" s="39"/>
      <c r="D297" s="39" t="s">
        <v>60</v>
      </c>
      <c r="E297" s="40" t="s">
        <v>3644</v>
      </c>
      <c r="F297" s="41">
        <v>43658.0</v>
      </c>
      <c r="G297" s="39" t="s">
        <v>196</v>
      </c>
      <c r="H297" s="39">
        <v>120.0</v>
      </c>
      <c r="I297" s="42"/>
      <c r="J297" s="39">
        <v>200.0</v>
      </c>
      <c r="K297" s="42"/>
      <c r="L297" s="42"/>
      <c r="M297" s="39" t="s">
        <v>3645</v>
      </c>
      <c r="N297" s="42"/>
      <c r="O297" s="39">
        <v>1.0</v>
      </c>
      <c r="P297" s="39" t="s">
        <v>43</v>
      </c>
      <c r="Q297" s="39">
        <v>0.0</v>
      </c>
      <c r="R297" s="39">
        <v>0.0</v>
      </c>
      <c r="S297" s="39">
        <v>0.0</v>
      </c>
      <c r="T297" s="39">
        <v>0.0</v>
      </c>
      <c r="U297" s="39">
        <v>1.0</v>
      </c>
      <c r="V297" s="39">
        <v>1.0</v>
      </c>
      <c r="W297" s="44" t="s">
        <v>3646</v>
      </c>
      <c r="X297" s="43" t="s">
        <v>3647</v>
      </c>
      <c r="Y297" s="42"/>
      <c r="Z297" s="42"/>
      <c r="AA297" s="42"/>
      <c r="AB297" s="42"/>
      <c r="AC297" s="42"/>
      <c r="AD297" s="42"/>
      <c r="AE297" s="42"/>
      <c r="AF297" s="42"/>
      <c r="AG297" s="42"/>
      <c r="AH297" s="42"/>
      <c r="AI297" s="42"/>
      <c r="AJ297" s="42"/>
      <c r="AK297" s="42"/>
      <c r="AL297" s="42"/>
      <c r="AM297" s="42"/>
      <c r="AN297" s="42"/>
      <c r="AO297" s="42"/>
      <c r="AP297" s="42"/>
      <c r="AQ297" s="42"/>
      <c r="AR297" s="42"/>
      <c r="AS297" s="42"/>
      <c r="AT297" s="42"/>
      <c r="AU297" s="42"/>
      <c r="AV297" s="42"/>
      <c r="AW297" s="42"/>
      <c r="AX297" s="42"/>
      <c r="AY297" s="42"/>
    </row>
    <row r="298">
      <c r="A298" s="39" t="s">
        <v>2804</v>
      </c>
      <c r="B298" s="39" t="s">
        <v>3648</v>
      </c>
      <c r="C298" s="39"/>
      <c r="D298" s="39" t="s">
        <v>1025</v>
      </c>
      <c r="E298" s="40" t="s">
        <v>3649</v>
      </c>
      <c r="F298" s="41">
        <v>43658.0</v>
      </c>
      <c r="G298" s="39" t="s">
        <v>3650</v>
      </c>
      <c r="H298" s="39">
        <v>31.0</v>
      </c>
      <c r="I298" s="42"/>
      <c r="J298" s="39">
        <v>31.0</v>
      </c>
      <c r="K298" s="42"/>
      <c r="L298" s="42"/>
      <c r="M298" s="61" t="s">
        <v>3651</v>
      </c>
      <c r="N298" s="42"/>
      <c r="O298" s="39">
        <v>1.0</v>
      </c>
      <c r="P298" s="39" t="s">
        <v>43</v>
      </c>
      <c r="Q298" s="42"/>
      <c r="R298" s="42"/>
      <c r="S298" s="42"/>
      <c r="T298" s="42"/>
      <c r="U298" s="42"/>
      <c r="V298" s="39">
        <v>1.0</v>
      </c>
      <c r="W298" s="43" t="s">
        <v>3652</v>
      </c>
      <c r="X298" s="48" t="s">
        <v>3653</v>
      </c>
      <c r="Y298" s="42"/>
      <c r="Z298" s="42"/>
      <c r="AA298" s="39">
        <v>25.0</v>
      </c>
      <c r="AB298" s="39">
        <v>55.0</v>
      </c>
      <c r="AC298" s="42"/>
      <c r="AD298" s="42"/>
      <c r="AE298" s="42"/>
      <c r="AF298" s="42"/>
      <c r="AG298" s="42"/>
      <c r="AH298" s="42"/>
      <c r="AI298" s="42"/>
      <c r="AJ298" s="42"/>
      <c r="AK298" s="42"/>
      <c r="AL298" s="42"/>
      <c r="AM298" s="42"/>
      <c r="AN298" s="42"/>
      <c r="AO298" s="42"/>
      <c r="AP298" s="42"/>
      <c r="AQ298" s="42"/>
      <c r="AR298" s="42"/>
      <c r="AS298" s="42"/>
      <c r="AT298" s="42"/>
      <c r="AU298" s="42"/>
      <c r="AV298" s="42"/>
      <c r="AW298" s="42"/>
      <c r="AX298" s="42"/>
      <c r="AY298" s="42"/>
    </row>
    <row r="299">
      <c r="A299" s="39" t="s">
        <v>484</v>
      </c>
      <c r="B299" s="39" t="s">
        <v>3654</v>
      </c>
      <c r="C299" s="39"/>
      <c r="D299" s="39" t="s">
        <v>52</v>
      </c>
      <c r="E299" s="40" t="s">
        <v>3655</v>
      </c>
      <c r="F299" s="41">
        <v>43658.0</v>
      </c>
      <c r="G299" s="39" t="s">
        <v>3309</v>
      </c>
      <c r="H299" s="39">
        <v>150.0</v>
      </c>
      <c r="I299" s="42"/>
      <c r="J299" s="39">
        <v>150.0</v>
      </c>
      <c r="K299" s="42"/>
      <c r="L299" s="42"/>
      <c r="M299" s="39" t="s">
        <v>3656</v>
      </c>
      <c r="N299" s="42"/>
      <c r="O299" s="39">
        <v>1.0</v>
      </c>
      <c r="P299" s="42"/>
      <c r="Q299" s="42"/>
      <c r="R299" s="42"/>
      <c r="S299" s="42"/>
      <c r="T299" s="42"/>
      <c r="U299" s="42"/>
      <c r="V299" s="39">
        <v>1.0</v>
      </c>
      <c r="W299" s="44" t="s">
        <v>3657</v>
      </c>
      <c r="X299" s="43" t="s">
        <v>3658</v>
      </c>
      <c r="Y299" s="42"/>
      <c r="Z299" s="42"/>
      <c r="AA299" s="42"/>
      <c r="AB299" s="42"/>
      <c r="AC299" s="42"/>
      <c r="AD299" s="42"/>
      <c r="AE299" s="42"/>
      <c r="AF299" s="42"/>
      <c r="AG299" s="42"/>
      <c r="AH299" s="42"/>
      <c r="AI299" s="42"/>
      <c r="AJ299" s="42"/>
      <c r="AK299" s="42"/>
      <c r="AL299" s="42"/>
      <c r="AM299" s="42"/>
      <c r="AN299" s="42"/>
      <c r="AO299" s="42"/>
      <c r="AP299" s="42"/>
      <c r="AQ299" s="42"/>
      <c r="AR299" s="42"/>
      <c r="AS299" s="42"/>
      <c r="AT299" s="42"/>
      <c r="AU299" s="42"/>
      <c r="AV299" s="42"/>
      <c r="AW299" s="42"/>
      <c r="AX299" s="42"/>
      <c r="AY299" s="42"/>
    </row>
    <row r="300">
      <c r="A300" s="39" t="s">
        <v>2930</v>
      </c>
      <c r="B300" s="39" t="s">
        <v>252</v>
      </c>
      <c r="C300" s="39"/>
      <c r="D300" s="39" t="s">
        <v>176</v>
      </c>
      <c r="E300" s="40" t="s">
        <v>2932</v>
      </c>
      <c r="F300" s="41">
        <v>43658.0</v>
      </c>
      <c r="G300" s="39" t="s">
        <v>2934</v>
      </c>
      <c r="H300" s="39">
        <v>60.0</v>
      </c>
      <c r="I300" s="42"/>
      <c r="J300" s="39">
        <v>60.0</v>
      </c>
      <c r="K300" s="42"/>
      <c r="L300" s="42"/>
      <c r="M300" s="39" t="s">
        <v>36</v>
      </c>
      <c r="N300" s="42"/>
      <c r="O300" s="39">
        <v>1.0</v>
      </c>
      <c r="P300" s="42"/>
      <c r="Q300" s="39">
        <v>0.0</v>
      </c>
      <c r="R300" s="39">
        <v>0.0</v>
      </c>
      <c r="S300" s="39">
        <v>0.0</v>
      </c>
      <c r="T300" s="39">
        <v>0.0</v>
      </c>
      <c r="U300" s="39">
        <v>1.0</v>
      </c>
      <c r="V300" s="39">
        <v>1.0</v>
      </c>
      <c r="W300" s="43" t="s">
        <v>2937</v>
      </c>
      <c r="X300" s="43" t="s">
        <v>2938</v>
      </c>
      <c r="Y300" s="43" t="s">
        <v>2940</v>
      </c>
      <c r="Z300" s="42"/>
      <c r="AA300" s="42"/>
      <c r="AB300" s="42"/>
      <c r="AC300" s="42"/>
      <c r="AD300" s="42"/>
      <c r="AE300" s="42"/>
      <c r="AF300" s="42"/>
      <c r="AG300" s="42"/>
      <c r="AH300" s="42"/>
      <c r="AI300" s="42"/>
      <c r="AJ300" s="42"/>
      <c r="AK300" s="42"/>
      <c r="AL300" s="42"/>
      <c r="AM300" s="42"/>
      <c r="AN300" s="42"/>
      <c r="AO300" s="42"/>
      <c r="AP300" s="42"/>
      <c r="AQ300" s="42"/>
      <c r="AR300" s="42"/>
      <c r="AS300" s="42"/>
      <c r="AT300" s="42"/>
      <c r="AU300" s="42"/>
      <c r="AV300" s="42"/>
      <c r="AW300" s="42"/>
      <c r="AX300" s="42"/>
      <c r="AY300" s="42"/>
    </row>
    <row r="301">
      <c r="A301" s="39" t="s">
        <v>3659</v>
      </c>
      <c r="B301" s="39" t="s">
        <v>3660</v>
      </c>
      <c r="C301" s="39"/>
      <c r="D301" s="39" t="s">
        <v>184</v>
      </c>
      <c r="E301" s="40" t="s">
        <v>3661</v>
      </c>
      <c r="F301" s="41">
        <v>43658.0</v>
      </c>
      <c r="G301" s="39" t="s">
        <v>2257</v>
      </c>
      <c r="H301" s="39">
        <v>22.0</v>
      </c>
      <c r="I301" s="42"/>
      <c r="J301" s="39">
        <v>22.0</v>
      </c>
      <c r="K301" s="42"/>
      <c r="L301" s="42"/>
      <c r="M301" s="39" t="s">
        <v>36</v>
      </c>
      <c r="N301" s="42"/>
      <c r="O301" s="39">
        <v>1.0</v>
      </c>
      <c r="P301" s="42"/>
      <c r="Q301" s="39">
        <v>0.0</v>
      </c>
      <c r="R301" s="39">
        <v>0.0</v>
      </c>
      <c r="S301" s="39">
        <v>0.0</v>
      </c>
      <c r="T301" s="39">
        <v>0.0</v>
      </c>
      <c r="U301" s="39">
        <v>1.0</v>
      </c>
      <c r="V301" s="39">
        <v>1.0</v>
      </c>
      <c r="W301" s="44" t="s">
        <v>3662</v>
      </c>
      <c r="X301" s="43" t="s">
        <v>3663</v>
      </c>
      <c r="Y301" s="42"/>
      <c r="Z301" s="42"/>
      <c r="AA301" s="42"/>
      <c r="AB301" s="42"/>
      <c r="AC301" s="42"/>
      <c r="AD301" s="42"/>
      <c r="AE301" s="42"/>
      <c r="AF301" s="42"/>
      <c r="AG301" s="42"/>
      <c r="AH301" s="42"/>
      <c r="AI301" s="42"/>
      <c r="AJ301" s="42"/>
      <c r="AK301" s="42"/>
      <c r="AL301" s="42"/>
      <c r="AM301" s="42"/>
      <c r="AN301" s="42"/>
      <c r="AO301" s="42"/>
      <c r="AP301" s="42"/>
      <c r="AQ301" s="42"/>
      <c r="AR301" s="42"/>
      <c r="AS301" s="42"/>
      <c r="AT301" s="42"/>
      <c r="AU301" s="42"/>
      <c r="AV301" s="42"/>
      <c r="AW301" s="42"/>
      <c r="AX301" s="42"/>
      <c r="AY301" s="42"/>
    </row>
    <row r="302">
      <c r="A302" s="39" t="s">
        <v>3664</v>
      </c>
      <c r="B302" s="24" t="s">
        <v>3665</v>
      </c>
      <c r="C302" s="39"/>
      <c r="D302" s="39" t="s">
        <v>40</v>
      </c>
      <c r="E302" s="40" t="s">
        <v>3666</v>
      </c>
      <c r="F302" s="41">
        <v>43658.0</v>
      </c>
      <c r="G302" s="39" t="s">
        <v>2191</v>
      </c>
      <c r="H302" s="39">
        <v>29.0</v>
      </c>
      <c r="I302" s="42"/>
      <c r="J302" s="39">
        <v>29.0</v>
      </c>
      <c r="K302" s="42"/>
      <c r="L302" s="42"/>
      <c r="M302" s="39" t="s">
        <v>36</v>
      </c>
      <c r="N302" s="42"/>
      <c r="O302" s="39">
        <v>1.0</v>
      </c>
      <c r="P302" s="39" t="s">
        <v>61</v>
      </c>
      <c r="Q302" s="42"/>
      <c r="R302" s="42"/>
      <c r="S302" s="42"/>
      <c r="T302" s="42"/>
      <c r="U302" s="42"/>
      <c r="V302" s="39">
        <v>1.0</v>
      </c>
      <c r="W302" s="44" t="s">
        <v>3667</v>
      </c>
      <c r="X302" s="42"/>
      <c r="Y302" s="42"/>
      <c r="Z302" s="42"/>
      <c r="AA302" s="42"/>
      <c r="AB302" s="42"/>
      <c r="AC302" s="42"/>
      <c r="AD302" s="42"/>
      <c r="AE302" s="42"/>
      <c r="AF302" s="42"/>
      <c r="AG302" s="42"/>
      <c r="AH302" s="42"/>
      <c r="AI302" s="42"/>
      <c r="AJ302" s="42"/>
      <c r="AK302" s="42"/>
      <c r="AL302" s="42"/>
      <c r="AM302" s="42"/>
      <c r="AN302" s="42"/>
      <c r="AO302" s="42"/>
      <c r="AP302" s="42"/>
      <c r="AQ302" s="42"/>
      <c r="AR302" s="42"/>
      <c r="AS302" s="42"/>
      <c r="AT302" s="42"/>
      <c r="AU302" s="42"/>
      <c r="AV302" s="42"/>
      <c r="AW302" s="42"/>
      <c r="AX302" s="42"/>
      <c r="AY302" s="42"/>
    </row>
    <row r="303">
      <c r="A303" s="39" t="s">
        <v>491</v>
      </c>
      <c r="B303" s="39" t="s">
        <v>3668</v>
      </c>
      <c r="C303" s="39"/>
      <c r="D303" s="39" t="s">
        <v>429</v>
      </c>
      <c r="E303" s="40" t="s">
        <v>3669</v>
      </c>
      <c r="F303" s="41">
        <v>43658.0</v>
      </c>
      <c r="G303" s="39" t="s">
        <v>196</v>
      </c>
      <c r="H303" s="39">
        <v>200.0</v>
      </c>
      <c r="I303" s="42"/>
      <c r="J303" s="39">
        <v>400.0</v>
      </c>
      <c r="K303" s="42"/>
      <c r="L303" s="42"/>
      <c r="M303" s="39" t="s">
        <v>3670</v>
      </c>
      <c r="N303" s="42"/>
      <c r="O303" s="39">
        <v>1.0</v>
      </c>
      <c r="P303" s="42"/>
      <c r="Q303" s="42"/>
      <c r="R303" s="42"/>
      <c r="S303" s="42"/>
      <c r="T303" s="42"/>
      <c r="U303" s="42"/>
      <c r="V303" s="39">
        <v>1.0</v>
      </c>
      <c r="W303" s="44" t="s">
        <v>3671</v>
      </c>
      <c r="X303" s="42"/>
      <c r="Y303" s="42"/>
      <c r="Z303" s="42"/>
      <c r="AA303" s="42"/>
      <c r="AB303" s="42"/>
      <c r="AC303" s="42"/>
      <c r="AD303" s="42"/>
      <c r="AE303" s="42"/>
      <c r="AF303" s="42"/>
      <c r="AG303" s="42"/>
      <c r="AH303" s="42"/>
      <c r="AI303" s="42"/>
      <c r="AJ303" s="42"/>
      <c r="AK303" s="42"/>
      <c r="AL303" s="42"/>
      <c r="AM303" s="42"/>
      <c r="AN303" s="42"/>
      <c r="AO303" s="42"/>
      <c r="AP303" s="42"/>
      <c r="AQ303" s="42"/>
      <c r="AR303" s="42"/>
      <c r="AS303" s="42"/>
      <c r="AT303" s="42"/>
      <c r="AU303" s="42"/>
      <c r="AV303" s="42"/>
      <c r="AW303" s="42"/>
      <c r="AX303" s="42"/>
      <c r="AY303" s="42"/>
    </row>
    <row r="304">
      <c r="A304" s="39" t="s">
        <v>504</v>
      </c>
      <c r="B304" s="39" t="s">
        <v>3672</v>
      </c>
      <c r="C304" s="39"/>
      <c r="D304" s="39" t="s">
        <v>52</v>
      </c>
      <c r="E304" s="40" t="s">
        <v>3673</v>
      </c>
      <c r="F304" s="41">
        <v>43658.0</v>
      </c>
      <c r="G304" s="39" t="s">
        <v>3631</v>
      </c>
      <c r="H304" s="39">
        <v>82.0</v>
      </c>
      <c r="I304" s="42"/>
      <c r="J304" s="39">
        <v>82.0</v>
      </c>
      <c r="K304" s="42"/>
      <c r="L304" s="42"/>
      <c r="M304" s="39" t="s">
        <v>3674</v>
      </c>
      <c r="N304" s="42"/>
      <c r="O304" s="39">
        <v>1.0</v>
      </c>
      <c r="P304" s="42"/>
      <c r="Q304" s="42"/>
      <c r="R304" s="42"/>
      <c r="S304" s="42"/>
      <c r="T304" s="42"/>
      <c r="U304" s="42"/>
      <c r="V304" s="39">
        <v>1.0</v>
      </c>
      <c r="W304" s="44" t="s">
        <v>3675</v>
      </c>
      <c r="X304" s="42"/>
      <c r="Y304" s="42"/>
      <c r="Z304" s="42"/>
      <c r="AA304" s="42"/>
      <c r="AB304" s="42"/>
      <c r="AC304" s="42"/>
      <c r="AD304" s="42"/>
      <c r="AE304" s="42"/>
      <c r="AF304" s="42"/>
      <c r="AG304" s="42"/>
      <c r="AH304" s="42"/>
      <c r="AI304" s="42"/>
      <c r="AJ304" s="42"/>
      <c r="AK304" s="42"/>
      <c r="AL304" s="42"/>
      <c r="AM304" s="42"/>
      <c r="AN304" s="42"/>
      <c r="AO304" s="42"/>
      <c r="AP304" s="42"/>
      <c r="AQ304" s="42"/>
      <c r="AR304" s="42"/>
      <c r="AS304" s="42"/>
      <c r="AT304" s="42"/>
      <c r="AU304" s="42"/>
      <c r="AV304" s="42"/>
      <c r="AW304" s="42"/>
      <c r="AX304" s="42"/>
      <c r="AY304" s="42"/>
    </row>
    <row r="305">
      <c r="A305" s="39" t="s">
        <v>3676</v>
      </c>
      <c r="B305" s="39" t="s">
        <v>3677</v>
      </c>
      <c r="C305" s="39"/>
      <c r="D305" s="39" t="s">
        <v>60</v>
      </c>
      <c r="E305" s="40" t="s">
        <v>3678</v>
      </c>
      <c r="F305" s="41">
        <v>43658.0</v>
      </c>
      <c r="G305" s="39" t="s">
        <v>3679</v>
      </c>
      <c r="H305" s="39">
        <v>200.0</v>
      </c>
      <c r="I305" s="42"/>
      <c r="J305" s="39">
        <v>800.0</v>
      </c>
      <c r="K305" s="42"/>
      <c r="L305" s="42"/>
      <c r="M305" s="39" t="s">
        <v>36</v>
      </c>
      <c r="N305" s="42"/>
      <c r="O305" s="39">
        <v>1.0</v>
      </c>
      <c r="P305" s="39" t="s">
        <v>43</v>
      </c>
      <c r="Q305" s="39">
        <v>0.0</v>
      </c>
      <c r="R305" s="39">
        <v>0.0</v>
      </c>
      <c r="S305" s="39">
        <v>0.0</v>
      </c>
      <c r="T305" s="39">
        <v>0.0</v>
      </c>
      <c r="U305" s="39">
        <v>1.0</v>
      </c>
      <c r="V305" s="39">
        <v>1.0</v>
      </c>
      <c r="W305" s="44" t="s">
        <v>3680</v>
      </c>
      <c r="X305" s="43" t="s">
        <v>3681</v>
      </c>
      <c r="Y305" s="43" t="s">
        <v>3682</v>
      </c>
      <c r="Z305" s="42"/>
      <c r="AA305" s="42"/>
      <c r="AB305" s="42"/>
      <c r="AC305" s="42"/>
      <c r="AD305" s="42"/>
      <c r="AE305" s="42"/>
      <c r="AF305" s="42"/>
      <c r="AG305" s="42"/>
      <c r="AH305" s="42"/>
      <c r="AI305" s="42"/>
      <c r="AJ305" s="42"/>
      <c r="AK305" s="42"/>
      <c r="AL305" s="42"/>
      <c r="AM305" s="42"/>
      <c r="AN305" s="42"/>
      <c r="AO305" s="42"/>
      <c r="AP305" s="42"/>
      <c r="AQ305" s="42"/>
      <c r="AR305" s="42"/>
      <c r="AS305" s="42"/>
      <c r="AT305" s="42"/>
      <c r="AU305" s="42"/>
      <c r="AV305" s="42"/>
      <c r="AW305" s="42"/>
      <c r="AX305" s="42"/>
      <c r="AY305" s="42"/>
    </row>
    <row r="306">
      <c r="A306" s="39" t="s">
        <v>2123</v>
      </c>
      <c r="B306" s="39" t="s">
        <v>3098</v>
      </c>
      <c r="C306" s="39"/>
      <c r="D306" s="39" t="s">
        <v>110</v>
      </c>
      <c r="E306" s="40" t="s">
        <v>3099</v>
      </c>
      <c r="F306" s="41">
        <v>43658.0</v>
      </c>
      <c r="G306" s="39" t="s">
        <v>3102</v>
      </c>
      <c r="H306" s="39">
        <v>40.0</v>
      </c>
      <c r="I306" s="42"/>
      <c r="J306" s="39">
        <v>40.0</v>
      </c>
      <c r="K306" s="42"/>
      <c r="L306" s="42"/>
      <c r="M306" s="39" t="s">
        <v>36</v>
      </c>
      <c r="N306" s="42"/>
      <c r="O306" s="39">
        <v>1.0</v>
      </c>
      <c r="P306" s="39" t="s">
        <v>43</v>
      </c>
      <c r="Q306" s="39">
        <v>0.0</v>
      </c>
      <c r="R306" s="39">
        <v>0.0</v>
      </c>
      <c r="S306" s="39">
        <v>0.0</v>
      </c>
      <c r="T306" s="39">
        <v>0.0</v>
      </c>
      <c r="U306" s="39">
        <v>1.0</v>
      </c>
      <c r="V306" s="39">
        <v>1.0</v>
      </c>
      <c r="W306" s="44" t="s">
        <v>3103</v>
      </c>
      <c r="X306" s="43" t="s">
        <v>3105</v>
      </c>
      <c r="Y306" s="42"/>
      <c r="Z306" s="39" t="s">
        <v>3106</v>
      </c>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row>
    <row r="307">
      <c r="A307" s="39" t="s">
        <v>3683</v>
      </c>
      <c r="B307" s="24" t="s">
        <v>3684</v>
      </c>
      <c r="C307" s="39"/>
      <c r="D307" s="39" t="s">
        <v>207</v>
      </c>
      <c r="E307" s="40" t="s">
        <v>3685</v>
      </c>
      <c r="F307" s="41">
        <v>43658.0</v>
      </c>
      <c r="G307" s="39" t="s">
        <v>196</v>
      </c>
      <c r="H307" s="39">
        <v>200.0</v>
      </c>
      <c r="I307" s="42"/>
      <c r="J307" s="39">
        <v>250.0</v>
      </c>
      <c r="K307" s="42"/>
      <c r="L307" s="42"/>
      <c r="M307" s="39" t="s">
        <v>36</v>
      </c>
      <c r="N307" s="42"/>
      <c r="O307" s="39">
        <v>1.0</v>
      </c>
      <c r="P307" s="42"/>
      <c r="Q307" s="42"/>
      <c r="R307" s="42"/>
      <c r="S307" s="42"/>
      <c r="T307" s="42"/>
      <c r="U307" s="42"/>
      <c r="V307" s="39">
        <v>1.0</v>
      </c>
      <c r="W307" s="44" t="s">
        <v>3686</v>
      </c>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row>
    <row r="308">
      <c r="A308" s="39" t="s">
        <v>3687</v>
      </c>
      <c r="B308" s="39" t="s">
        <v>3688</v>
      </c>
      <c r="C308" s="39"/>
      <c r="D308" s="39" t="s">
        <v>60</v>
      </c>
      <c r="E308" s="40" t="s">
        <v>3689</v>
      </c>
      <c r="F308" s="41">
        <v>43658.0</v>
      </c>
      <c r="G308" s="39" t="s">
        <v>3690</v>
      </c>
      <c r="H308" s="39">
        <v>38.0</v>
      </c>
      <c r="I308" s="42"/>
      <c r="J308" s="39">
        <v>38.0</v>
      </c>
      <c r="K308" s="42"/>
      <c r="L308" s="42"/>
      <c r="M308" s="39" t="s">
        <v>3691</v>
      </c>
      <c r="N308" s="42"/>
      <c r="O308" s="39">
        <v>1.0</v>
      </c>
      <c r="P308" s="39" t="s">
        <v>43</v>
      </c>
      <c r="Q308" s="39">
        <v>0.0</v>
      </c>
      <c r="R308" s="39">
        <v>0.0</v>
      </c>
      <c r="S308" s="39">
        <v>0.0</v>
      </c>
      <c r="T308" s="39">
        <v>0.0</v>
      </c>
      <c r="U308" s="39">
        <v>1.0</v>
      </c>
      <c r="V308" s="39">
        <v>1.0</v>
      </c>
      <c r="W308" s="43" t="s">
        <v>3692</v>
      </c>
      <c r="X308" s="43" t="s">
        <v>3693</v>
      </c>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row>
    <row r="309">
      <c r="A309" s="39" t="s">
        <v>3694</v>
      </c>
      <c r="B309" s="39" t="s">
        <v>3695</v>
      </c>
      <c r="C309" s="39"/>
      <c r="D309" s="39" t="s">
        <v>429</v>
      </c>
      <c r="E309" s="40" t="s">
        <v>3696</v>
      </c>
      <c r="F309" s="41">
        <v>43658.0</v>
      </c>
      <c r="G309" s="39" t="s">
        <v>476</v>
      </c>
      <c r="H309" s="39">
        <v>41.0</v>
      </c>
      <c r="I309" s="42"/>
      <c r="J309" s="39">
        <v>41.0</v>
      </c>
      <c r="K309" s="42"/>
      <c r="L309" s="42"/>
      <c r="M309" s="39" t="s">
        <v>3697</v>
      </c>
      <c r="N309" s="42"/>
      <c r="O309" s="39">
        <v>1.0</v>
      </c>
      <c r="P309" s="42"/>
      <c r="Q309" s="42"/>
      <c r="R309" s="42"/>
      <c r="S309" s="42"/>
      <c r="T309" s="42"/>
      <c r="U309" s="42"/>
      <c r="V309" s="39">
        <v>1.0</v>
      </c>
      <c r="W309" s="44" t="s">
        <v>3698</v>
      </c>
      <c r="X309" s="42"/>
      <c r="Y309" s="42"/>
      <c r="Z309" s="42"/>
      <c r="AA309" s="42"/>
      <c r="AB309" s="42"/>
      <c r="AC309" s="42"/>
      <c r="AD309" s="42"/>
      <c r="AE309" s="42"/>
      <c r="AF309" s="42"/>
      <c r="AG309" s="42"/>
      <c r="AH309" s="42"/>
      <c r="AI309" s="42"/>
      <c r="AJ309" s="42"/>
      <c r="AK309" s="42"/>
      <c r="AL309" s="42"/>
      <c r="AM309" s="42"/>
      <c r="AN309" s="42"/>
      <c r="AO309" s="42"/>
      <c r="AP309" s="42"/>
      <c r="AQ309" s="42"/>
      <c r="AR309" s="42"/>
      <c r="AS309" s="42"/>
      <c r="AT309" s="42"/>
      <c r="AU309" s="42"/>
      <c r="AV309" s="42"/>
      <c r="AW309" s="42"/>
      <c r="AX309" s="42"/>
      <c r="AY309" s="42"/>
    </row>
    <row r="310">
      <c r="A310" s="39" t="s">
        <v>3699</v>
      </c>
      <c r="B310" s="39" t="s">
        <v>3700</v>
      </c>
      <c r="C310" s="39"/>
      <c r="D310" s="39" t="s">
        <v>159</v>
      </c>
      <c r="E310" s="40" t="s">
        <v>3701</v>
      </c>
      <c r="F310" s="41">
        <v>43658.0</v>
      </c>
      <c r="G310" s="39" t="s">
        <v>3702</v>
      </c>
      <c r="H310" s="39">
        <v>217.0</v>
      </c>
      <c r="I310" s="42"/>
      <c r="J310" s="39">
        <v>217.0</v>
      </c>
      <c r="K310" s="42"/>
      <c r="L310" s="42"/>
      <c r="M310" s="39" t="s">
        <v>36</v>
      </c>
      <c r="N310" s="42"/>
      <c r="O310" s="39">
        <v>1.0</v>
      </c>
      <c r="P310" s="39" t="s">
        <v>43</v>
      </c>
      <c r="Q310" s="42"/>
      <c r="R310" s="42"/>
      <c r="S310" s="42"/>
      <c r="T310" s="42"/>
      <c r="U310" s="42"/>
      <c r="V310" s="39">
        <v>1.0</v>
      </c>
      <c r="W310" s="44" t="s">
        <v>3703</v>
      </c>
      <c r="X310" s="42"/>
      <c r="Y310" s="42"/>
      <c r="Z310" s="42"/>
      <c r="AA310" s="42"/>
      <c r="AB310" s="42"/>
      <c r="AC310" s="42"/>
      <c r="AD310" s="42"/>
      <c r="AE310" s="42"/>
      <c r="AF310" s="42"/>
      <c r="AG310" s="42"/>
      <c r="AH310" s="42"/>
      <c r="AI310" s="42"/>
      <c r="AJ310" s="42"/>
      <c r="AK310" s="42"/>
      <c r="AL310" s="42"/>
      <c r="AM310" s="42"/>
      <c r="AN310" s="42"/>
      <c r="AO310" s="42"/>
      <c r="AP310" s="42"/>
      <c r="AQ310" s="42"/>
      <c r="AR310" s="42"/>
      <c r="AS310" s="42"/>
      <c r="AT310" s="42"/>
      <c r="AU310" s="42"/>
      <c r="AV310" s="42"/>
      <c r="AW310" s="42"/>
      <c r="AX310" s="42"/>
      <c r="AY310" s="42"/>
    </row>
    <row r="311">
      <c r="A311" s="39" t="s">
        <v>3704</v>
      </c>
      <c r="B311" s="39" t="s">
        <v>3705</v>
      </c>
      <c r="C311" s="39"/>
      <c r="D311" s="39" t="s">
        <v>144</v>
      </c>
      <c r="E311" s="40" t="s">
        <v>3706</v>
      </c>
      <c r="F311" s="41">
        <v>43658.0</v>
      </c>
      <c r="G311" s="39" t="s">
        <v>2286</v>
      </c>
      <c r="H311" s="39">
        <v>3.0</v>
      </c>
      <c r="I311" s="42"/>
      <c r="J311" s="39">
        <v>3.0</v>
      </c>
      <c r="K311" s="42"/>
      <c r="L311" s="42"/>
      <c r="M311" s="39" t="s">
        <v>36</v>
      </c>
      <c r="N311" s="42"/>
      <c r="O311" s="39">
        <v>1.0</v>
      </c>
      <c r="P311" s="39" t="s">
        <v>43</v>
      </c>
      <c r="Q311" s="42"/>
      <c r="R311" s="42"/>
      <c r="S311" s="42"/>
      <c r="T311" s="42"/>
      <c r="U311" s="42"/>
      <c r="V311" s="39">
        <v>1.0</v>
      </c>
      <c r="W311" s="44" t="s">
        <v>3707</v>
      </c>
      <c r="X311" s="42"/>
      <c r="Y311" s="42"/>
      <c r="Z311" s="42"/>
      <c r="AA311" s="42"/>
      <c r="AB311" s="42"/>
      <c r="AC311" s="42"/>
      <c r="AD311" s="42"/>
      <c r="AE311" s="42"/>
      <c r="AF311" s="42"/>
      <c r="AG311" s="42"/>
      <c r="AH311" s="42"/>
      <c r="AI311" s="42"/>
      <c r="AJ311" s="42"/>
      <c r="AK311" s="42"/>
      <c r="AL311" s="42"/>
      <c r="AM311" s="42"/>
      <c r="AN311" s="42"/>
      <c r="AO311" s="42"/>
      <c r="AP311" s="42"/>
      <c r="AQ311" s="42"/>
      <c r="AR311" s="42"/>
      <c r="AS311" s="42"/>
      <c r="AT311" s="42"/>
      <c r="AU311" s="42"/>
      <c r="AV311" s="42"/>
      <c r="AW311" s="42"/>
      <c r="AX311" s="42"/>
      <c r="AY311" s="42"/>
    </row>
    <row r="312">
      <c r="A312" s="39" t="s">
        <v>3708</v>
      </c>
      <c r="B312" s="39" t="s">
        <v>3709</v>
      </c>
      <c r="C312" s="39"/>
      <c r="D312" s="39" t="s">
        <v>2101</v>
      </c>
      <c r="E312" s="40" t="s">
        <v>3710</v>
      </c>
      <c r="F312" s="41">
        <v>43658.0</v>
      </c>
      <c r="G312" s="39" t="s">
        <v>3711</v>
      </c>
      <c r="H312" s="39">
        <v>140.0</v>
      </c>
      <c r="I312" s="42"/>
      <c r="J312" s="39">
        <v>140.0</v>
      </c>
      <c r="K312" s="42"/>
      <c r="L312" s="42"/>
      <c r="M312" s="39" t="s">
        <v>36</v>
      </c>
      <c r="N312" s="42"/>
      <c r="O312" s="39">
        <v>1.0</v>
      </c>
      <c r="P312" s="39" t="s">
        <v>43</v>
      </c>
      <c r="Q312" s="42"/>
      <c r="R312" s="42"/>
      <c r="S312" s="42"/>
      <c r="T312" s="42"/>
      <c r="U312" s="42"/>
      <c r="V312" s="39">
        <v>1.0</v>
      </c>
      <c r="W312" s="44" t="s">
        <v>3712</v>
      </c>
      <c r="X312" s="42"/>
      <c r="Y312" s="42"/>
      <c r="Z312" s="42"/>
      <c r="AA312" s="42"/>
      <c r="AB312" s="42"/>
      <c r="AC312" s="42"/>
      <c r="AD312" s="42"/>
      <c r="AE312" s="42"/>
      <c r="AF312" s="42"/>
      <c r="AG312" s="42"/>
      <c r="AH312" s="42"/>
      <c r="AI312" s="42"/>
      <c r="AJ312" s="42"/>
      <c r="AK312" s="42"/>
      <c r="AL312" s="42"/>
      <c r="AM312" s="42"/>
      <c r="AN312" s="42"/>
      <c r="AO312" s="42"/>
      <c r="AP312" s="42"/>
      <c r="AQ312" s="42"/>
      <c r="AR312" s="42"/>
      <c r="AS312" s="42"/>
      <c r="AT312" s="42"/>
      <c r="AU312" s="42"/>
      <c r="AV312" s="42"/>
      <c r="AW312" s="42"/>
      <c r="AX312" s="42"/>
      <c r="AY312" s="42"/>
    </row>
    <row r="313">
      <c r="A313" s="39" t="s">
        <v>1458</v>
      </c>
      <c r="B313" s="39" t="s">
        <v>3713</v>
      </c>
      <c r="C313" s="39"/>
      <c r="D313" s="39" t="s">
        <v>49</v>
      </c>
      <c r="E313" s="40" t="s">
        <v>3714</v>
      </c>
      <c r="F313" s="41">
        <v>43658.0</v>
      </c>
      <c r="G313" s="39" t="s">
        <v>3507</v>
      </c>
      <c r="H313" s="39">
        <v>76.0</v>
      </c>
      <c r="I313" s="42"/>
      <c r="J313" s="39">
        <v>76.0</v>
      </c>
      <c r="K313" s="42"/>
      <c r="L313" s="42"/>
      <c r="M313" s="39" t="s">
        <v>36</v>
      </c>
      <c r="N313" s="42"/>
      <c r="O313" s="39">
        <v>1.0</v>
      </c>
      <c r="P313" s="42"/>
      <c r="Q313" s="42"/>
      <c r="R313" s="42"/>
      <c r="S313" s="42"/>
      <c r="T313" s="42"/>
      <c r="U313" s="42"/>
      <c r="V313" s="39">
        <v>1.0</v>
      </c>
      <c r="W313" s="43" t="s">
        <v>3715</v>
      </c>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row>
    <row r="314">
      <c r="A314" s="39" t="s">
        <v>314</v>
      </c>
      <c r="B314" s="39" t="s">
        <v>3716</v>
      </c>
      <c r="C314" s="39"/>
      <c r="D314" s="39" t="s">
        <v>204</v>
      </c>
      <c r="E314" s="40" t="s">
        <v>3717</v>
      </c>
      <c r="F314" s="41">
        <v>43658.0</v>
      </c>
      <c r="G314" s="42"/>
      <c r="H314" s="42"/>
      <c r="I314" s="42"/>
      <c r="J314" s="42"/>
      <c r="K314" s="42"/>
      <c r="L314" s="42"/>
      <c r="M314" s="39" t="s">
        <v>3718</v>
      </c>
      <c r="N314" s="42"/>
      <c r="O314" s="39">
        <v>1.0</v>
      </c>
      <c r="P314" s="42"/>
      <c r="Q314" s="42"/>
      <c r="R314" s="42"/>
      <c r="S314" s="42"/>
      <c r="T314" s="42"/>
      <c r="U314" s="42"/>
      <c r="V314" s="39">
        <v>1.0</v>
      </c>
      <c r="W314" s="44" t="s">
        <v>3719</v>
      </c>
      <c r="X314" s="48" t="s">
        <v>1288</v>
      </c>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row>
    <row r="315">
      <c r="A315" s="24" t="s">
        <v>2206</v>
      </c>
      <c r="B315" s="24" t="s">
        <v>3720</v>
      </c>
      <c r="C315" s="24"/>
      <c r="D315" s="24" t="s">
        <v>1064</v>
      </c>
      <c r="E315" s="45" t="str">
        <f>HYPERLINK("https://helenair.com/news/state-and-regional/govt-and-politics/montana-vigils-will-protest-conditions-at-border-facilities/article_ca98fbff-b4bf-5cff-b3bc-8cef11b97120.html","Kalispell, MT")</f>
        <v>Kalispell, MT</v>
      </c>
      <c r="F315" s="104">
        <v>43658.0</v>
      </c>
      <c r="H315" s="169"/>
      <c r="I315" s="169"/>
      <c r="J315" s="169"/>
      <c r="M315" s="169" t="s">
        <v>468</v>
      </c>
      <c r="N315" s="170" t="s">
        <v>3721</v>
      </c>
      <c r="O315" s="24">
        <v>1.0</v>
      </c>
      <c r="P315" s="24" t="s">
        <v>43</v>
      </c>
      <c r="U315" s="24">
        <v>1.0</v>
      </c>
      <c r="V315" s="24">
        <v>1.0</v>
      </c>
      <c r="W315" s="48" t="s">
        <v>3481</v>
      </c>
    </row>
    <row r="316">
      <c r="A316" s="39" t="s">
        <v>3722</v>
      </c>
      <c r="B316" s="39" t="s">
        <v>3723</v>
      </c>
      <c r="C316" s="39"/>
      <c r="D316" s="39" t="s">
        <v>106</v>
      </c>
      <c r="E316" s="40" t="s">
        <v>3724</v>
      </c>
      <c r="F316" s="41">
        <v>43658.0</v>
      </c>
      <c r="G316" s="39" t="s">
        <v>3021</v>
      </c>
      <c r="H316" s="39">
        <v>37.0</v>
      </c>
      <c r="I316" s="42"/>
      <c r="J316" s="39">
        <v>37.0</v>
      </c>
      <c r="K316" s="42"/>
      <c r="L316" s="42"/>
      <c r="M316" s="39" t="s">
        <v>3725</v>
      </c>
      <c r="N316" s="42"/>
      <c r="O316" s="39">
        <v>1.0</v>
      </c>
      <c r="P316" s="42"/>
      <c r="Q316" s="42"/>
      <c r="R316" s="42"/>
      <c r="S316" s="42"/>
      <c r="T316" s="42"/>
      <c r="U316" s="42"/>
      <c r="V316" s="39">
        <v>1.0</v>
      </c>
      <c r="W316" s="44" t="s">
        <v>3726</v>
      </c>
      <c r="X316" s="42"/>
      <c r="Y316" s="42"/>
      <c r="Z316" s="42"/>
      <c r="AA316" s="42"/>
      <c r="AB316" s="42"/>
      <c r="AC316" s="42"/>
      <c r="AD316" s="42"/>
      <c r="AE316" s="42"/>
      <c r="AF316" s="42"/>
      <c r="AG316" s="42"/>
      <c r="AH316" s="42"/>
      <c r="AI316" s="42"/>
      <c r="AJ316" s="42"/>
      <c r="AK316" s="42"/>
      <c r="AL316" s="42"/>
      <c r="AM316" s="42"/>
      <c r="AN316" s="42"/>
      <c r="AO316" s="42"/>
      <c r="AP316" s="42"/>
      <c r="AQ316" s="42"/>
      <c r="AR316" s="42"/>
      <c r="AS316" s="42"/>
      <c r="AT316" s="42"/>
      <c r="AU316" s="42"/>
      <c r="AV316" s="42"/>
      <c r="AW316" s="42"/>
      <c r="AX316" s="42"/>
      <c r="AY316" s="42"/>
    </row>
    <row r="317">
      <c r="A317" s="39" t="s">
        <v>2370</v>
      </c>
      <c r="B317" s="39" t="s">
        <v>1105</v>
      </c>
      <c r="C317" s="39"/>
      <c r="D317" s="39" t="s">
        <v>308</v>
      </c>
      <c r="E317" s="40" t="s">
        <v>3727</v>
      </c>
      <c r="F317" s="41">
        <v>43658.0</v>
      </c>
      <c r="G317" s="39" t="s">
        <v>3728</v>
      </c>
      <c r="H317" s="39">
        <v>200.0</v>
      </c>
      <c r="I317" s="42"/>
      <c r="J317" s="39">
        <v>773.0</v>
      </c>
      <c r="K317" s="42"/>
      <c r="L317" s="42"/>
      <c r="M317" s="39" t="s">
        <v>36</v>
      </c>
      <c r="N317" s="42"/>
      <c r="O317" s="39">
        <v>1.0</v>
      </c>
      <c r="P317" s="39" t="s">
        <v>1114</v>
      </c>
      <c r="Q317" s="42"/>
      <c r="R317" s="42"/>
      <c r="S317" s="42"/>
      <c r="T317" s="42"/>
      <c r="U317" s="42"/>
      <c r="V317" s="39">
        <v>1.0</v>
      </c>
      <c r="W317" s="44" t="s">
        <v>3729</v>
      </c>
      <c r="X317" s="43" t="s">
        <v>3730</v>
      </c>
      <c r="Y317" s="42"/>
      <c r="Z317" s="39" t="s">
        <v>3731</v>
      </c>
      <c r="AA317" s="42"/>
      <c r="AB317" s="42"/>
      <c r="AC317" s="42"/>
      <c r="AD317" s="42"/>
      <c r="AE317" s="42"/>
      <c r="AF317" s="42"/>
      <c r="AG317" s="42"/>
      <c r="AH317" s="42"/>
      <c r="AI317" s="42"/>
      <c r="AJ317" s="42"/>
      <c r="AK317" s="42"/>
      <c r="AL317" s="42"/>
      <c r="AM317" s="42"/>
      <c r="AN317" s="42"/>
      <c r="AO317" s="42"/>
      <c r="AP317" s="42"/>
      <c r="AQ317" s="42"/>
      <c r="AR317" s="42"/>
      <c r="AS317" s="42"/>
      <c r="AT317" s="42"/>
      <c r="AU317" s="42"/>
      <c r="AV317" s="42"/>
      <c r="AW317" s="42"/>
      <c r="AX317" s="42"/>
      <c r="AY317" s="42"/>
    </row>
    <row r="318">
      <c r="A318" s="39" t="s">
        <v>3732</v>
      </c>
      <c r="B318" s="39" t="s">
        <v>3733</v>
      </c>
      <c r="C318" s="39"/>
      <c r="D318" s="39" t="s">
        <v>60</v>
      </c>
      <c r="E318" s="40" t="s">
        <v>3734</v>
      </c>
      <c r="F318" s="41">
        <v>43658.0</v>
      </c>
      <c r="G318" s="39" t="s">
        <v>196</v>
      </c>
      <c r="H318" s="39">
        <v>200.0</v>
      </c>
      <c r="I318" s="42"/>
      <c r="J318" s="39">
        <v>275.0</v>
      </c>
      <c r="K318" s="42"/>
      <c r="L318" s="42"/>
      <c r="M318" s="39" t="s">
        <v>36</v>
      </c>
      <c r="N318" s="42"/>
      <c r="O318" s="39">
        <v>1.0</v>
      </c>
      <c r="P318" s="39" t="s">
        <v>43</v>
      </c>
      <c r="Q318" s="39">
        <v>0.0</v>
      </c>
      <c r="R318" s="39">
        <v>0.0</v>
      </c>
      <c r="S318" s="39">
        <v>0.0</v>
      </c>
      <c r="T318" s="39">
        <v>0.0</v>
      </c>
      <c r="U318" s="39">
        <v>1.0</v>
      </c>
      <c r="V318" s="39">
        <v>1.0</v>
      </c>
      <c r="W318" s="44" t="s">
        <v>3735</v>
      </c>
      <c r="X318" s="42"/>
      <c r="Y318" s="42"/>
      <c r="Z318" s="42"/>
      <c r="AA318" s="42"/>
      <c r="AB318" s="42"/>
      <c r="AC318" s="42"/>
      <c r="AD318" s="42"/>
      <c r="AE318" s="42"/>
      <c r="AF318" s="42"/>
      <c r="AG318" s="42"/>
      <c r="AH318" s="42"/>
      <c r="AI318" s="42"/>
      <c r="AJ318" s="42"/>
      <c r="AK318" s="42"/>
      <c r="AL318" s="42"/>
      <c r="AM318" s="42"/>
      <c r="AN318" s="42"/>
      <c r="AO318" s="42"/>
      <c r="AP318" s="42"/>
      <c r="AQ318" s="42"/>
      <c r="AR318" s="42"/>
      <c r="AS318" s="42"/>
      <c r="AT318" s="42"/>
      <c r="AU318" s="42"/>
      <c r="AV318" s="42"/>
      <c r="AW318" s="42"/>
      <c r="AX318" s="42"/>
      <c r="AY318" s="42"/>
    </row>
    <row r="319">
      <c r="A319" s="39" t="s">
        <v>3736</v>
      </c>
      <c r="B319" s="39" t="s">
        <v>3737</v>
      </c>
      <c r="C319" s="39"/>
      <c r="D319" s="39" t="s">
        <v>350</v>
      </c>
      <c r="E319" s="40" t="s">
        <v>3738</v>
      </c>
      <c r="F319" s="41">
        <v>43658.0</v>
      </c>
      <c r="G319" s="39" t="s">
        <v>3631</v>
      </c>
      <c r="H319" s="39">
        <v>82.0</v>
      </c>
      <c r="I319" s="42"/>
      <c r="J319" s="39">
        <v>82.0</v>
      </c>
      <c r="K319" s="42"/>
      <c r="L319" s="42"/>
      <c r="M319" s="24" t="s">
        <v>3739</v>
      </c>
      <c r="N319" s="42"/>
      <c r="O319" s="39">
        <v>1.0</v>
      </c>
      <c r="P319" s="39" t="s">
        <v>43</v>
      </c>
      <c r="Q319" s="42"/>
      <c r="R319" s="42"/>
      <c r="S319" s="42"/>
      <c r="T319" s="42"/>
      <c r="U319" s="42"/>
      <c r="V319" s="39">
        <v>1.0</v>
      </c>
      <c r="W319" s="44" t="s">
        <v>3740</v>
      </c>
      <c r="X319" s="42"/>
      <c r="Y319" s="42"/>
      <c r="Z319" s="42"/>
      <c r="AA319" s="39">
        <v>59.0</v>
      </c>
      <c r="AB319" s="39">
        <v>168.0</v>
      </c>
      <c r="AC319" s="42"/>
      <c r="AD319" s="42"/>
      <c r="AE319" s="42"/>
      <c r="AF319" s="42"/>
      <c r="AG319" s="42"/>
      <c r="AH319" s="42"/>
      <c r="AI319" s="42"/>
      <c r="AJ319" s="42"/>
      <c r="AK319" s="42"/>
      <c r="AL319" s="42"/>
      <c r="AM319" s="42"/>
      <c r="AN319" s="42"/>
      <c r="AO319" s="42"/>
      <c r="AP319" s="42"/>
      <c r="AQ319" s="42"/>
      <c r="AR319" s="42"/>
      <c r="AS319" s="42"/>
      <c r="AT319" s="42"/>
      <c r="AU319" s="42"/>
      <c r="AV319" s="42"/>
      <c r="AW319" s="42"/>
      <c r="AX319" s="42"/>
      <c r="AY319" s="42"/>
    </row>
    <row r="320">
      <c r="A320" s="39" t="s">
        <v>3741</v>
      </c>
      <c r="B320" s="39" t="s">
        <v>3742</v>
      </c>
      <c r="C320" s="39"/>
      <c r="D320" s="39" t="s">
        <v>1144</v>
      </c>
      <c r="E320" s="40" t="s">
        <v>3743</v>
      </c>
      <c r="F320" s="41">
        <v>43658.0</v>
      </c>
      <c r="G320" s="39" t="s">
        <v>3090</v>
      </c>
      <c r="H320" s="39">
        <v>16.0</v>
      </c>
      <c r="I320" s="42"/>
      <c r="J320" s="39">
        <v>16.0</v>
      </c>
      <c r="K320" s="42"/>
      <c r="L320" s="42"/>
      <c r="M320" s="44" t="s">
        <v>3744</v>
      </c>
      <c r="N320" s="42"/>
      <c r="O320" s="39">
        <v>1.0</v>
      </c>
      <c r="P320" s="42"/>
      <c r="Q320" s="42"/>
      <c r="R320" s="42"/>
      <c r="S320" s="42"/>
      <c r="T320" s="42"/>
      <c r="U320" s="42"/>
      <c r="V320" s="39">
        <v>1.0</v>
      </c>
      <c r="W320" s="44" t="s">
        <v>3745</v>
      </c>
      <c r="X320" s="42"/>
      <c r="Y320" s="42"/>
      <c r="Z320" s="42"/>
      <c r="AA320" s="42"/>
      <c r="AB320" s="42"/>
      <c r="AC320" s="42"/>
      <c r="AD320" s="42"/>
      <c r="AE320" s="42"/>
      <c r="AF320" s="42"/>
      <c r="AG320" s="42"/>
      <c r="AH320" s="42"/>
      <c r="AI320" s="42"/>
      <c r="AJ320" s="42"/>
      <c r="AK320" s="42"/>
      <c r="AL320" s="42"/>
      <c r="AM320" s="42"/>
      <c r="AN320" s="42"/>
      <c r="AO320" s="42"/>
      <c r="AP320" s="42"/>
      <c r="AQ320" s="42"/>
      <c r="AR320" s="42"/>
      <c r="AS320" s="42"/>
      <c r="AT320" s="42"/>
      <c r="AU320" s="42"/>
      <c r="AV320" s="42"/>
      <c r="AW320" s="42"/>
      <c r="AX320" s="42"/>
      <c r="AY320" s="42"/>
    </row>
    <row r="321">
      <c r="A321" s="39" t="s">
        <v>3746</v>
      </c>
      <c r="B321" s="39" t="s">
        <v>3747</v>
      </c>
      <c r="C321" s="39"/>
      <c r="D321" s="39" t="s">
        <v>204</v>
      </c>
      <c r="E321" s="40" t="s">
        <v>3748</v>
      </c>
      <c r="F321" s="41">
        <v>43658.0</v>
      </c>
      <c r="G321" s="39" t="s">
        <v>3377</v>
      </c>
      <c r="H321" s="39">
        <v>64.0</v>
      </c>
      <c r="I321" s="42"/>
      <c r="J321" s="39">
        <v>64.0</v>
      </c>
      <c r="K321" s="42"/>
      <c r="L321" s="42"/>
      <c r="M321" s="39" t="s">
        <v>36</v>
      </c>
      <c r="N321" s="42"/>
      <c r="O321" s="39">
        <v>1.0</v>
      </c>
      <c r="P321" s="42"/>
      <c r="Q321" s="42"/>
      <c r="R321" s="42"/>
      <c r="S321" s="42"/>
      <c r="T321" s="42"/>
      <c r="U321" s="42"/>
      <c r="V321" s="39">
        <v>1.0</v>
      </c>
      <c r="W321" s="44" t="s">
        <v>3749</v>
      </c>
      <c r="X321" s="42"/>
      <c r="Y321" s="42"/>
      <c r="Z321" s="42"/>
      <c r="AA321" s="42"/>
      <c r="AB321" s="42"/>
      <c r="AC321" s="42"/>
      <c r="AD321" s="42"/>
      <c r="AE321" s="42"/>
      <c r="AF321" s="42"/>
      <c r="AG321" s="42"/>
      <c r="AH321" s="42"/>
      <c r="AI321" s="42"/>
      <c r="AJ321" s="42"/>
      <c r="AK321" s="42"/>
      <c r="AL321" s="42"/>
      <c r="AM321" s="42"/>
      <c r="AN321" s="42"/>
      <c r="AO321" s="42"/>
      <c r="AP321" s="42"/>
      <c r="AQ321" s="42"/>
      <c r="AR321" s="42"/>
      <c r="AS321" s="42"/>
      <c r="AT321" s="42"/>
      <c r="AU321" s="42"/>
      <c r="AV321" s="42"/>
      <c r="AW321" s="42"/>
      <c r="AX321" s="42"/>
      <c r="AY321" s="42"/>
    </row>
    <row r="322">
      <c r="A322" s="39" t="s">
        <v>3750</v>
      </c>
      <c r="B322" s="39" t="s">
        <v>3751</v>
      </c>
      <c r="C322" s="39"/>
      <c r="D322" s="39" t="s">
        <v>423</v>
      </c>
      <c r="E322" s="40" t="s">
        <v>3752</v>
      </c>
      <c r="F322" s="41">
        <v>43658.0</v>
      </c>
      <c r="G322" s="39" t="s">
        <v>3753</v>
      </c>
      <c r="H322" s="39">
        <v>41.0</v>
      </c>
      <c r="I322" s="42"/>
      <c r="J322" s="39">
        <v>41.0</v>
      </c>
      <c r="K322" s="42"/>
      <c r="L322" s="42"/>
      <c r="M322" s="24" t="s">
        <v>3754</v>
      </c>
      <c r="N322" s="42"/>
      <c r="O322" s="39">
        <v>1.0</v>
      </c>
      <c r="P322" s="42"/>
      <c r="Q322" s="42"/>
      <c r="R322" s="42"/>
      <c r="S322" s="42"/>
      <c r="T322" s="42"/>
      <c r="U322" s="42"/>
      <c r="V322" s="39">
        <v>1.0</v>
      </c>
      <c r="W322" s="43" t="s">
        <v>3755</v>
      </c>
      <c r="X322" s="43" t="s">
        <v>3756</v>
      </c>
      <c r="Y322" s="42"/>
      <c r="Z322" s="42"/>
      <c r="AA322" s="42"/>
      <c r="AB322" s="42"/>
      <c r="AC322" s="42"/>
      <c r="AD322" s="42"/>
      <c r="AE322" s="42"/>
      <c r="AF322" s="42"/>
      <c r="AG322" s="42"/>
      <c r="AH322" s="42"/>
      <c r="AI322" s="42"/>
      <c r="AJ322" s="42"/>
      <c r="AK322" s="42"/>
      <c r="AL322" s="42"/>
      <c r="AM322" s="42"/>
      <c r="AN322" s="42"/>
      <c r="AO322" s="42"/>
      <c r="AP322" s="42"/>
      <c r="AQ322" s="42"/>
      <c r="AR322" s="42"/>
      <c r="AS322" s="42"/>
      <c r="AT322" s="42"/>
      <c r="AU322" s="42"/>
      <c r="AV322" s="42"/>
      <c r="AW322" s="42"/>
      <c r="AX322" s="42"/>
      <c r="AY322" s="42"/>
    </row>
    <row r="323">
      <c r="A323" s="39" t="s">
        <v>513</v>
      </c>
      <c r="B323" s="39" t="s">
        <v>864</v>
      </c>
      <c r="C323" s="39"/>
      <c r="D323" s="39" t="s">
        <v>60</v>
      </c>
      <c r="E323" s="40" t="s">
        <v>3757</v>
      </c>
      <c r="F323" s="41">
        <v>43658.0</v>
      </c>
      <c r="G323" s="39" t="s">
        <v>3758</v>
      </c>
      <c r="H323" s="39">
        <v>197.0</v>
      </c>
      <c r="I323" s="42"/>
      <c r="J323" s="39">
        <v>197.0</v>
      </c>
      <c r="K323" s="42"/>
      <c r="L323" s="42"/>
      <c r="M323" s="39" t="s">
        <v>3759</v>
      </c>
      <c r="N323" s="42"/>
      <c r="O323" s="39">
        <v>1.0</v>
      </c>
      <c r="P323" s="39" t="s">
        <v>43</v>
      </c>
      <c r="Q323" s="39">
        <v>0.0</v>
      </c>
      <c r="R323" s="39">
        <v>0.0</v>
      </c>
      <c r="S323" s="39">
        <v>0.0</v>
      </c>
      <c r="T323" s="39">
        <v>0.0</v>
      </c>
      <c r="U323" s="39">
        <v>1.0</v>
      </c>
      <c r="V323" s="39">
        <v>1.0</v>
      </c>
      <c r="W323" s="44" t="s">
        <v>3760</v>
      </c>
      <c r="X323" s="42"/>
      <c r="Y323" s="42"/>
      <c r="Z323" s="42"/>
      <c r="AA323" s="42"/>
      <c r="AB323" s="42"/>
      <c r="AC323" s="42"/>
      <c r="AD323" s="42"/>
      <c r="AE323" s="42"/>
      <c r="AF323" s="42"/>
      <c r="AG323" s="42"/>
      <c r="AH323" s="42"/>
      <c r="AI323" s="42"/>
      <c r="AJ323" s="42"/>
      <c r="AK323" s="42"/>
      <c r="AL323" s="42"/>
      <c r="AM323" s="42"/>
      <c r="AN323" s="42"/>
      <c r="AO323" s="42"/>
      <c r="AP323" s="42"/>
      <c r="AQ323" s="42"/>
      <c r="AR323" s="42"/>
      <c r="AS323" s="42"/>
      <c r="AT323" s="42"/>
      <c r="AU323" s="42"/>
      <c r="AV323" s="42"/>
      <c r="AW323" s="42"/>
      <c r="AX323" s="42"/>
      <c r="AY323" s="42"/>
    </row>
    <row r="324">
      <c r="A324" s="39" t="s">
        <v>3761</v>
      </c>
      <c r="B324" s="24" t="s">
        <v>3762</v>
      </c>
      <c r="C324" s="39"/>
      <c r="D324" s="39" t="s">
        <v>146</v>
      </c>
      <c r="E324" s="40" t="s">
        <v>3763</v>
      </c>
      <c r="F324" s="41">
        <v>43658.0</v>
      </c>
      <c r="G324" s="39" t="s">
        <v>1641</v>
      </c>
      <c r="H324" s="24">
        <v>55.0</v>
      </c>
      <c r="I324" s="42"/>
      <c r="J324" s="39">
        <v>55.0</v>
      </c>
      <c r="K324" s="42"/>
      <c r="L324" s="42"/>
      <c r="M324" s="44" t="s">
        <v>3764</v>
      </c>
      <c r="N324" s="42"/>
      <c r="O324" s="39">
        <v>1.0</v>
      </c>
      <c r="P324" s="39" t="s">
        <v>43</v>
      </c>
      <c r="Q324" s="42"/>
      <c r="R324" s="42"/>
      <c r="S324" s="42"/>
      <c r="T324" s="42"/>
      <c r="U324" s="42"/>
      <c r="V324" s="39">
        <v>1.0</v>
      </c>
      <c r="W324" s="43" t="s">
        <v>3765</v>
      </c>
      <c r="X324" s="42"/>
      <c r="Y324" s="42"/>
      <c r="Z324" s="42"/>
      <c r="AA324" s="42"/>
      <c r="AB324" s="42"/>
      <c r="AC324" s="42"/>
      <c r="AD324" s="42"/>
      <c r="AE324" s="42"/>
      <c r="AF324" s="42"/>
      <c r="AG324" s="42"/>
      <c r="AH324" s="42"/>
      <c r="AI324" s="42"/>
      <c r="AJ324" s="42"/>
      <c r="AK324" s="42"/>
      <c r="AL324" s="42"/>
      <c r="AM324" s="42"/>
      <c r="AN324" s="42"/>
      <c r="AO324" s="42"/>
      <c r="AP324" s="42"/>
      <c r="AQ324" s="42"/>
      <c r="AR324" s="42"/>
      <c r="AS324" s="42"/>
      <c r="AT324" s="42"/>
      <c r="AU324" s="42"/>
      <c r="AV324" s="42"/>
      <c r="AW324" s="42"/>
      <c r="AX324" s="42"/>
      <c r="AY324" s="42"/>
    </row>
    <row r="325">
      <c r="A325" s="39" t="s">
        <v>3766</v>
      </c>
      <c r="B325" s="44" t="s">
        <v>3767</v>
      </c>
      <c r="C325" s="39"/>
      <c r="D325" s="39" t="s">
        <v>308</v>
      </c>
      <c r="E325" s="52"/>
      <c r="F325" s="41">
        <v>43658.0</v>
      </c>
      <c r="G325" s="39" t="s">
        <v>3768</v>
      </c>
      <c r="H325" s="39">
        <v>11.0</v>
      </c>
      <c r="I325" s="42"/>
      <c r="J325" s="39">
        <v>11.0</v>
      </c>
      <c r="K325" s="42"/>
      <c r="L325" s="42"/>
      <c r="M325" s="44" t="s">
        <v>3767</v>
      </c>
      <c r="N325" s="39"/>
      <c r="O325" s="39">
        <v>1.0</v>
      </c>
      <c r="P325" s="39" t="s">
        <v>43</v>
      </c>
      <c r="Q325" s="42"/>
      <c r="R325" s="42"/>
      <c r="S325" s="42"/>
      <c r="T325" s="42"/>
      <c r="U325" s="42"/>
      <c r="V325" s="39">
        <v>1.0</v>
      </c>
      <c r="W325" s="44" t="s">
        <v>3769</v>
      </c>
      <c r="X325" s="42"/>
      <c r="Y325" s="42"/>
      <c r="Z325" s="42"/>
      <c r="AA325" s="42"/>
      <c r="AB325" s="42"/>
      <c r="AC325" s="42"/>
      <c r="AD325" s="42"/>
      <c r="AE325" s="42"/>
      <c r="AF325" s="42"/>
      <c r="AG325" s="42"/>
      <c r="AH325" s="42"/>
      <c r="AI325" s="42"/>
      <c r="AJ325" s="42"/>
      <c r="AK325" s="42"/>
      <c r="AL325" s="42"/>
      <c r="AM325" s="42"/>
      <c r="AN325" s="42"/>
      <c r="AO325" s="42"/>
      <c r="AP325" s="42"/>
      <c r="AQ325" s="42"/>
      <c r="AR325" s="42"/>
      <c r="AS325" s="42"/>
      <c r="AT325" s="42"/>
      <c r="AU325" s="42"/>
      <c r="AV325" s="42"/>
      <c r="AW325" s="42"/>
      <c r="AX325" s="42"/>
      <c r="AY325" s="42"/>
    </row>
    <row r="326">
      <c r="A326" s="39" t="s">
        <v>3770</v>
      </c>
      <c r="B326" s="39" t="s">
        <v>3771</v>
      </c>
      <c r="C326" s="39"/>
      <c r="D326" s="39" t="s">
        <v>2101</v>
      </c>
      <c r="E326" s="40" t="s">
        <v>3772</v>
      </c>
      <c r="F326" s="41">
        <v>43658.0</v>
      </c>
      <c r="G326" s="39" t="s">
        <v>3773</v>
      </c>
      <c r="H326" s="39">
        <v>100.0</v>
      </c>
      <c r="I326" s="42"/>
      <c r="J326" s="39">
        <v>200.0</v>
      </c>
      <c r="K326" s="42"/>
      <c r="L326" s="42"/>
      <c r="M326" s="24" t="s">
        <v>3774</v>
      </c>
      <c r="N326" s="42"/>
      <c r="O326" s="39">
        <v>1.0</v>
      </c>
      <c r="P326" s="39" t="s">
        <v>43</v>
      </c>
      <c r="Q326" s="39">
        <v>0.0</v>
      </c>
      <c r="R326" s="39">
        <v>0.0</v>
      </c>
      <c r="S326" s="39">
        <v>0.0</v>
      </c>
      <c r="T326" s="39">
        <v>0.0</v>
      </c>
      <c r="U326" s="39">
        <v>1.0</v>
      </c>
      <c r="V326" s="39">
        <v>1.0</v>
      </c>
      <c r="W326" s="43" t="s">
        <v>3775</v>
      </c>
      <c r="X326" s="43" t="s">
        <v>3776</v>
      </c>
      <c r="Y326" s="43" t="s">
        <v>3777</v>
      </c>
      <c r="Z326" s="43" t="s">
        <v>3778</v>
      </c>
      <c r="AA326" s="42"/>
      <c r="AB326" s="42"/>
      <c r="AC326" s="42"/>
      <c r="AD326" s="42"/>
      <c r="AE326" s="42"/>
      <c r="AF326" s="42"/>
      <c r="AG326" s="42"/>
      <c r="AH326" s="42"/>
      <c r="AI326" s="42"/>
      <c r="AJ326" s="42"/>
      <c r="AK326" s="42"/>
      <c r="AL326" s="42"/>
      <c r="AM326" s="42"/>
      <c r="AN326" s="42"/>
      <c r="AO326" s="42"/>
      <c r="AP326" s="42"/>
      <c r="AQ326" s="42"/>
      <c r="AR326" s="42"/>
      <c r="AS326" s="42"/>
      <c r="AT326" s="42"/>
      <c r="AU326" s="42"/>
      <c r="AV326" s="42"/>
      <c r="AW326" s="42"/>
      <c r="AX326" s="42"/>
      <c r="AY326" s="42"/>
    </row>
    <row r="327">
      <c r="A327" s="24" t="s">
        <v>3779</v>
      </c>
      <c r="B327" s="24" t="s">
        <v>3780</v>
      </c>
      <c r="C327" s="24"/>
      <c r="D327" s="24" t="s">
        <v>429</v>
      </c>
      <c r="E327" s="45" t="str">
        <f>HYPERLINK("https://www.kokomotribune.com/news/sol-house-vigil-will-protest-detention-centers-poor-conditions-for/article_abfdca54-9dc7-11e9-b79f-072c027d8141.html	","Kokomo, IN")</f>
        <v>Kokomo, IN</v>
      </c>
      <c r="F327" s="46">
        <v>43658.0</v>
      </c>
      <c r="G327" s="24"/>
      <c r="H327" s="24"/>
      <c r="I327" s="169"/>
      <c r="J327" s="24"/>
      <c r="M327" s="24" t="s">
        <v>3781</v>
      </c>
      <c r="N327" s="24" t="s">
        <v>3782</v>
      </c>
      <c r="O327" s="24">
        <v>1.0</v>
      </c>
      <c r="P327" s="24" t="s">
        <v>43</v>
      </c>
      <c r="Q327" s="24"/>
      <c r="R327" s="24"/>
      <c r="S327" s="24"/>
      <c r="T327" s="24"/>
      <c r="U327" s="24">
        <v>1.0</v>
      </c>
      <c r="V327" s="24">
        <v>1.0</v>
      </c>
      <c r="W327" s="44" t="s">
        <v>3783</v>
      </c>
    </row>
    <row r="328">
      <c r="A328" s="39" t="s">
        <v>3784</v>
      </c>
      <c r="B328" s="39" t="s">
        <v>3785</v>
      </c>
      <c r="C328" s="39"/>
      <c r="D328" s="39" t="s">
        <v>350</v>
      </c>
      <c r="E328" s="40" t="s">
        <v>3786</v>
      </c>
      <c r="F328" s="41">
        <v>43658.0</v>
      </c>
      <c r="G328" s="39" t="s">
        <v>3787</v>
      </c>
      <c r="H328" s="39">
        <v>300.0</v>
      </c>
      <c r="I328" s="42"/>
      <c r="J328" s="39">
        <v>300.0</v>
      </c>
      <c r="K328" s="42"/>
      <c r="L328" s="42"/>
      <c r="M328" s="39" t="s">
        <v>36</v>
      </c>
      <c r="N328" s="42"/>
      <c r="O328" s="39">
        <v>1.0</v>
      </c>
      <c r="P328" s="39" t="s">
        <v>43</v>
      </c>
      <c r="Q328" s="42"/>
      <c r="R328" s="42"/>
      <c r="S328" s="42"/>
      <c r="T328" s="42"/>
      <c r="U328" s="42"/>
      <c r="V328" s="39">
        <v>1.0</v>
      </c>
      <c r="W328" s="43" t="s">
        <v>3788</v>
      </c>
      <c r="X328" s="43" t="s">
        <v>3789</v>
      </c>
      <c r="Y328" s="43" t="s">
        <v>3790</v>
      </c>
      <c r="Z328" s="42"/>
      <c r="AA328" s="39">
        <v>139.0</v>
      </c>
      <c r="AB328" s="39">
        <v>408.0</v>
      </c>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row>
    <row r="329">
      <c r="A329" s="39" t="s">
        <v>1253</v>
      </c>
      <c r="B329" s="24" t="s">
        <v>3791</v>
      </c>
      <c r="C329" s="39"/>
      <c r="D329" s="39" t="s">
        <v>66</v>
      </c>
      <c r="E329" s="40" t="s">
        <v>3792</v>
      </c>
      <c r="F329" s="41">
        <v>43658.0</v>
      </c>
      <c r="G329" s="39" t="s">
        <v>1214</v>
      </c>
      <c r="H329" s="39">
        <v>75.0</v>
      </c>
      <c r="I329" s="42"/>
      <c r="J329" s="39">
        <v>75.0</v>
      </c>
      <c r="K329" s="42"/>
      <c r="L329" s="42"/>
      <c r="M329" s="44" t="s">
        <v>3793</v>
      </c>
      <c r="N329" s="42"/>
      <c r="O329" s="39">
        <v>1.0</v>
      </c>
      <c r="P329" s="42"/>
      <c r="Q329" s="42"/>
      <c r="R329" s="42"/>
      <c r="S329" s="42"/>
      <c r="T329" s="42"/>
      <c r="U329" s="42"/>
      <c r="V329" s="39">
        <v>1.0</v>
      </c>
      <c r="W329" s="43" t="s">
        <v>3794</v>
      </c>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row>
    <row r="330">
      <c r="A330" s="39" t="s">
        <v>1253</v>
      </c>
      <c r="B330" s="39" t="s">
        <v>1254</v>
      </c>
      <c r="C330" s="39"/>
      <c r="D330" s="39" t="s">
        <v>298</v>
      </c>
      <c r="E330" s="40" t="s">
        <v>1255</v>
      </c>
      <c r="F330" s="41">
        <v>43666.0</v>
      </c>
      <c r="K330" s="42"/>
      <c r="L330" s="42"/>
      <c r="M330" s="24" t="s">
        <v>1256</v>
      </c>
      <c r="N330" s="42"/>
      <c r="O330" s="39">
        <v>1.0</v>
      </c>
      <c r="Q330" s="42"/>
      <c r="R330" s="42"/>
      <c r="S330" s="42"/>
      <c r="T330" s="42"/>
      <c r="U330" s="42"/>
      <c r="V330" s="39">
        <v>1.0</v>
      </c>
      <c r="W330" s="44" t="s">
        <v>1258</v>
      </c>
      <c r="X330" s="42"/>
      <c r="Y330" s="42"/>
      <c r="Z330" s="39" t="s">
        <v>1259</v>
      </c>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row>
    <row r="331">
      <c r="A331" s="39" t="s">
        <v>517</v>
      </c>
      <c r="B331" s="24" t="s">
        <v>3795</v>
      </c>
      <c r="C331" s="39"/>
      <c r="D331" s="39" t="s">
        <v>52</v>
      </c>
      <c r="E331" s="40" t="s">
        <v>3796</v>
      </c>
      <c r="F331" s="41">
        <v>43658.0</v>
      </c>
      <c r="G331" s="39" t="s">
        <v>1536</v>
      </c>
      <c r="H331" s="39">
        <v>80.0</v>
      </c>
      <c r="I331" s="42"/>
      <c r="J331" s="39">
        <v>80.0</v>
      </c>
      <c r="K331" s="42"/>
      <c r="L331" s="42"/>
      <c r="M331" s="39" t="s">
        <v>3797</v>
      </c>
      <c r="N331" s="42"/>
      <c r="O331" s="39">
        <v>1.0</v>
      </c>
      <c r="Q331" s="42"/>
      <c r="R331" s="42"/>
      <c r="S331" s="42"/>
      <c r="T331" s="42"/>
      <c r="U331" s="42"/>
      <c r="V331" s="39">
        <v>1.0</v>
      </c>
      <c r="W331" s="43" t="s">
        <v>3798</v>
      </c>
      <c r="X331" s="43" t="s">
        <v>3799</v>
      </c>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row>
    <row r="332">
      <c r="A332" s="39" t="s">
        <v>3800</v>
      </c>
      <c r="B332" s="39" t="s">
        <v>3801</v>
      </c>
      <c r="C332" s="39"/>
      <c r="D332" s="39" t="s">
        <v>159</v>
      </c>
      <c r="E332" s="40" t="s">
        <v>3802</v>
      </c>
      <c r="F332" s="41">
        <v>43658.0</v>
      </c>
      <c r="G332" s="39" t="s">
        <v>2258</v>
      </c>
      <c r="H332" s="39">
        <v>150.0</v>
      </c>
      <c r="I332" s="42"/>
      <c r="J332" s="39">
        <v>150.0</v>
      </c>
      <c r="K332" s="42"/>
      <c r="L332" s="42"/>
      <c r="M332" s="39" t="s">
        <v>36</v>
      </c>
      <c r="N332" s="42"/>
      <c r="O332" s="39">
        <v>1.0</v>
      </c>
      <c r="P332" s="39" t="s">
        <v>43</v>
      </c>
      <c r="Q332" s="39">
        <v>0.0</v>
      </c>
      <c r="R332" s="39">
        <v>0.0</v>
      </c>
      <c r="S332" s="39">
        <v>0.0</v>
      </c>
      <c r="T332" s="39">
        <v>0.0</v>
      </c>
      <c r="U332" s="39">
        <v>1.0</v>
      </c>
      <c r="V332" s="39">
        <v>1.0</v>
      </c>
      <c r="W332" s="44" t="s">
        <v>3803</v>
      </c>
      <c r="X332" s="43" t="s">
        <v>3804</v>
      </c>
      <c r="Y332" s="42"/>
      <c r="Z332" s="42"/>
      <c r="AA332" s="42"/>
      <c r="AB332" s="42"/>
      <c r="AC332" s="42"/>
      <c r="AD332" s="42"/>
      <c r="AE332" s="42"/>
      <c r="AF332" s="42"/>
      <c r="AG332" s="42"/>
      <c r="AH332" s="42"/>
      <c r="AI332" s="42"/>
      <c r="AJ332" s="42"/>
      <c r="AK332" s="42"/>
      <c r="AL332" s="42"/>
      <c r="AM332" s="42"/>
      <c r="AN332" s="42"/>
      <c r="AO332" s="42"/>
      <c r="AP332" s="42"/>
      <c r="AQ332" s="42"/>
      <c r="AR332" s="42"/>
      <c r="AS332" s="42"/>
      <c r="AT332" s="42"/>
      <c r="AU332" s="42"/>
      <c r="AV332" s="42"/>
      <c r="AW332" s="42"/>
      <c r="AX332" s="42"/>
      <c r="AY332" s="42"/>
    </row>
    <row r="333">
      <c r="A333" s="39" t="s">
        <v>3805</v>
      </c>
      <c r="B333" s="39" t="s">
        <v>3806</v>
      </c>
      <c r="C333" s="39"/>
      <c r="D333" s="39" t="s">
        <v>207</v>
      </c>
      <c r="E333" s="40" t="s">
        <v>3807</v>
      </c>
      <c r="F333" s="41">
        <v>43658.0</v>
      </c>
      <c r="G333" s="39" t="s">
        <v>3808</v>
      </c>
      <c r="H333" s="39">
        <v>123.0</v>
      </c>
      <c r="I333" s="42"/>
      <c r="J333" s="39">
        <v>123.0</v>
      </c>
      <c r="K333" s="42"/>
      <c r="L333" s="42"/>
      <c r="M333" s="42"/>
      <c r="N333" s="42"/>
      <c r="O333" s="39">
        <v>1.0</v>
      </c>
      <c r="P333" s="39" t="s">
        <v>43</v>
      </c>
      <c r="Q333" s="42"/>
      <c r="R333" s="42"/>
      <c r="S333" s="42"/>
      <c r="T333" s="42"/>
      <c r="U333" s="42"/>
      <c r="V333" s="39">
        <v>1.0</v>
      </c>
      <c r="W333" s="44" t="s">
        <v>3809</v>
      </c>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row>
    <row r="334">
      <c r="A334" s="39" t="s">
        <v>3810</v>
      </c>
      <c r="B334" s="39" t="s">
        <v>3811</v>
      </c>
      <c r="C334" s="39"/>
      <c r="D334" s="39" t="s">
        <v>207</v>
      </c>
      <c r="E334" s="40" t="s">
        <v>3812</v>
      </c>
      <c r="F334" s="41">
        <v>43658.0</v>
      </c>
      <c r="G334" s="39" t="s">
        <v>196</v>
      </c>
      <c r="H334" s="39">
        <v>150.0</v>
      </c>
      <c r="I334" s="42"/>
      <c r="J334" s="39">
        <v>175.0</v>
      </c>
      <c r="K334" s="42"/>
      <c r="L334" s="42"/>
      <c r="M334" s="39" t="s">
        <v>3813</v>
      </c>
      <c r="N334" s="42"/>
      <c r="O334" s="39">
        <v>1.0</v>
      </c>
      <c r="P334" s="42"/>
      <c r="Q334" s="42"/>
      <c r="R334" s="42"/>
      <c r="S334" s="42"/>
      <c r="T334" s="42"/>
      <c r="U334" s="42"/>
      <c r="V334" s="39">
        <v>1.0</v>
      </c>
      <c r="W334" s="44" t="s">
        <v>3814</v>
      </c>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row>
    <row r="335">
      <c r="A335" s="39" t="s">
        <v>3815</v>
      </c>
      <c r="B335" s="39" t="s">
        <v>3816</v>
      </c>
      <c r="C335" s="39"/>
      <c r="D335" s="39" t="s">
        <v>52</v>
      </c>
      <c r="E335" s="40" t="s">
        <v>3817</v>
      </c>
      <c r="F335" s="41">
        <v>43658.0</v>
      </c>
      <c r="G335" s="39" t="s">
        <v>44</v>
      </c>
      <c r="H335" s="39">
        <v>50.0</v>
      </c>
      <c r="I335" s="42"/>
      <c r="J335" s="39">
        <v>50.0</v>
      </c>
      <c r="K335" s="42"/>
      <c r="L335" s="42"/>
      <c r="M335" s="24" t="s">
        <v>468</v>
      </c>
      <c r="N335" s="42"/>
      <c r="O335" s="39">
        <v>1.0</v>
      </c>
      <c r="P335" s="39" t="s">
        <v>61</v>
      </c>
      <c r="Q335" s="39">
        <v>0.0</v>
      </c>
      <c r="R335" s="39">
        <v>0.0</v>
      </c>
      <c r="S335" s="39">
        <v>0.0</v>
      </c>
      <c r="T335" s="39">
        <v>0.0</v>
      </c>
      <c r="U335" s="39">
        <v>1.0</v>
      </c>
      <c r="V335" s="39">
        <v>1.0</v>
      </c>
      <c r="W335" s="44" t="s">
        <v>3818</v>
      </c>
      <c r="X335" s="43" t="s">
        <v>3819</v>
      </c>
      <c r="Y335" s="42"/>
      <c r="Z335" s="42"/>
      <c r="AA335" s="42"/>
      <c r="AB335" s="42"/>
      <c r="AC335" s="42"/>
      <c r="AD335" s="42"/>
      <c r="AE335" s="42"/>
      <c r="AF335" s="42"/>
      <c r="AG335" s="42"/>
      <c r="AH335" s="42"/>
      <c r="AI335" s="42"/>
      <c r="AJ335" s="42"/>
      <c r="AK335" s="42"/>
      <c r="AL335" s="42"/>
      <c r="AM335" s="42"/>
      <c r="AN335" s="42"/>
      <c r="AO335" s="42"/>
      <c r="AP335" s="42"/>
      <c r="AQ335" s="42"/>
      <c r="AR335" s="42"/>
      <c r="AS335" s="42"/>
      <c r="AT335" s="42"/>
      <c r="AU335" s="42"/>
      <c r="AV335" s="42"/>
      <c r="AW335" s="42"/>
      <c r="AX335" s="42"/>
      <c r="AY335" s="42"/>
    </row>
    <row r="336">
      <c r="A336" s="39" t="s">
        <v>3820</v>
      </c>
      <c r="B336" s="39" t="s">
        <v>3821</v>
      </c>
      <c r="C336" s="39"/>
      <c r="D336" s="39" t="s">
        <v>40</v>
      </c>
      <c r="E336" s="40" t="s">
        <v>3822</v>
      </c>
      <c r="F336" s="41">
        <v>43658.0</v>
      </c>
      <c r="G336" s="39" t="s">
        <v>3823</v>
      </c>
      <c r="H336" s="39">
        <v>204.0</v>
      </c>
      <c r="I336" s="42"/>
      <c r="J336" s="39">
        <v>204.0</v>
      </c>
      <c r="K336" s="42"/>
      <c r="L336" s="42"/>
      <c r="M336" s="39" t="s">
        <v>3824</v>
      </c>
      <c r="N336" s="42"/>
      <c r="O336" s="39">
        <v>1.0</v>
      </c>
      <c r="P336" s="39" t="s">
        <v>43</v>
      </c>
      <c r="Q336" s="42"/>
      <c r="R336" s="42"/>
      <c r="S336" s="42"/>
      <c r="T336" s="42"/>
      <c r="U336" s="42"/>
      <c r="V336" s="39">
        <v>1.0</v>
      </c>
      <c r="W336" s="44" t="s">
        <v>3825</v>
      </c>
      <c r="X336" s="42"/>
      <c r="Y336" s="42"/>
      <c r="Z336" s="42"/>
      <c r="AA336" s="42"/>
      <c r="AB336" s="42"/>
      <c r="AC336" s="42"/>
      <c r="AD336" s="42"/>
      <c r="AE336" s="42"/>
      <c r="AF336" s="42"/>
      <c r="AG336" s="42"/>
      <c r="AH336" s="42"/>
      <c r="AI336" s="42"/>
      <c r="AJ336" s="42"/>
      <c r="AK336" s="42"/>
      <c r="AL336" s="42"/>
      <c r="AM336" s="42"/>
      <c r="AN336" s="42"/>
      <c r="AO336" s="42"/>
      <c r="AP336" s="42"/>
      <c r="AQ336" s="42"/>
      <c r="AR336" s="42"/>
      <c r="AS336" s="42"/>
      <c r="AT336" s="42"/>
      <c r="AU336" s="42"/>
      <c r="AV336" s="42"/>
      <c r="AW336" s="42"/>
      <c r="AX336" s="42"/>
      <c r="AY336" s="42"/>
    </row>
    <row r="337">
      <c r="A337" s="39" t="s">
        <v>3826</v>
      </c>
      <c r="B337" s="39" t="s">
        <v>3827</v>
      </c>
      <c r="C337" s="39"/>
      <c r="D337" s="39" t="s">
        <v>207</v>
      </c>
      <c r="E337" s="40" t="s">
        <v>3828</v>
      </c>
      <c r="F337" s="41">
        <v>43658.0</v>
      </c>
      <c r="G337" s="39" t="s">
        <v>196</v>
      </c>
      <c r="H337" s="39">
        <v>70.0</v>
      </c>
      <c r="I337" s="42"/>
      <c r="J337" s="39">
        <v>80.0</v>
      </c>
      <c r="K337" s="42"/>
      <c r="L337" s="42"/>
      <c r="M337" s="42"/>
      <c r="N337" s="42"/>
      <c r="O337" s="39">
        <v>1.0</v>
      </c>
      <c r="P337" s="42"/>
      <c r="Q337" s="42"/>
      <c r="R337" s="42"/>
      <c r="S337" s="42"/>
      <c r="T337" s="42"/>
      <c r="U337" s="42"/>
      <c r="V337" s="39">
        <v>1.0</v>
      </c>
      <c r="W337" s="44" t="s">
        <v>3829</v>
      </c>
      <c r="X337" s="42"/>
      <c r="Y337" s="42"/>
      <c r="Z337" s="42"/>
      <c r="AA337" s="42"/>
      <c r="AB337" s="42"/>
      <c r="AC337" s="42"/>
      <c r="AD337" s="42"/>
      <c r="AE337" s="42"/>
      <c r="AF337" s="42"/>
      <c r="AG337" s="42"/>
      <c r="AH337" s="42"/>
      <c r="AI337" s="42"/>
      <c r="AJ337" s="42"/>
      <c r="AK337" s="42"/>
      <c r="AL337" s="42"/>
      <c r="AM337" s="42"/>
      <c r="AN337" s="42"/>
      <c r="AO337" s="42"/>
      <c r="AP337" s="42"/>
      <c r="AQ337" s="42"/>
      <c r="AR337" s="42"/>
      <c r="AS337" s="42"/>
      <c r="AT337" s="42"/>
      <c r="AU337" s="42"/>
      <c r="AV337" s="42"/>
      <c r="AW337" s="42"/>
      <c r="AX337" s="42"/>
      <c r="AY337" s="42"/>
    </row>
    <row r="338">
      <c r="A338" s="39" t="s">
        <v>3830</v>
      </c>
      <c r="B338" s="39" t="s">
        <v>784</v>
      </c>
      <c r="C338" s="39"/>
      <c r="D338" s="39" t="s">
        <v>204</v>
      </c>
      <c r="E338" s="40" t="s">
        <v>3831</v>
      </c>
      <c r="F338" s="41">
        <v>43658.0</v>
      </c>
      <c r="G338" s="39" t="s">
        <v>3832</v>
      </c>
      <c r="H338" s="39">
        <v>300.0</v>
      </c>
      <c r="I338" s="42"/>
      <c r="J338" s="39">
        <v>300.0</v>
      </c>
      <c r="K338" s="42"/>
      <c r="L338" s="42"/>
      <c r="M338" s="39" t="s">
        <v>36</v>
      </c>
      <c r="N338" s="42"/>
      <c r="O338" s="39">
        <v>1.0</v>
      </c>
      <c r="P338" s="39" t="s">
        <v>43</v>
      </c>
      <c r="Q338" s="39">
        <v>0.0</v>
      </c>
      <c r="R338" s="39">
        <v>0.0</v>
      </c>
      <c r="S338" s="39">
        <v>0.0</v>
      </c>
      <c r="T338" s="39">
        <v>0.0</v>
      </c>
      <c r="U338" s="39">
        <v>1.0</v>
      </c>
      <c r="V338" s="39">
        <v>1.0</v>
      </c>
      <c r="W338" s="44" t="s">
        <v>3833</v>
      </c>
      <c r="X338" s="43" t="s">
        <v>3834</v>
      </c>
      <c r="Y338" s="42"/>
      <c r="Z338" s="42"/>
      <c r="AA338" s="42"/>
      <c r="AB338" s="42"/>
      <c r="AC338" s="42"/>
      <c r="AD338" s="42"/>
      <c r="AE338" s="42"/>
      <c r="AF338" s="42"/>
      <c r="AG338" s="42"/>
      <c r="AH338" s="42"/>
      <c r="AI338" s="42"/>
      <c r="AJ338" s="42"/>
      <c r="AK338" s="42"/>
      <c r="AL338" s="42"/>
      <c r="AM338" s="42"/>
      <c r="AN338" s="42"/>
      <c r="AO338" s="42"/>
      <c r="AP338" s="42"/>
      <c r="AQ338" s="42"/>
      <c r="AR338" s="42"/>
      <c r="AS338" s="42"/>
      <c r="AT338" s="42"/>
      <c r="AU338" s="42"/>
      <c r="AV338" s="42"/>
      <c r="AW338" s="42"/>
      <c r="AX338" s="42"/>
      <c r="AY338" s="42"/>
    </row>
    <row r="339">
      <c r="A339" s="39" t="s">
        <v>1742</v>
      </c>
      <c r="B339" s="39" t="s">
        <v>3835</v>
      </c>
      <c r="C339" s="39"/>
      <c r="D339" s="39" t="s">
        <v>782</v>
      </c>
      <c r="E339" s="40" t="s">
        <v>3836</v>
      </c>
      <c r="F339" s="41">
        <v>43658.0</v>
      </c>
      <c r="G339" s="39" t="s">
        <v>2767</v>
      </c>
      <c r="H339" s="39">
        <v>200.0</v>
      </c>
      <c r="I339" s="42"/>
      <c r="J339" s="39">
        <v>200.0</v>
      </c>
      <c r="K339" s="42"/>
      <c r="L339" s="42"/>
      <c r="M339" s="39" t="s">
        <v>3837</v>
      </c>
      <c r="N339" s="42"/>
      <c r="O339" s="39">
        <v>1.0</v>
      </c>
      <c r="P339" s="39" t="s">
        <v>43</v>
      </c>
      <c r="Q339" s="39">
        <v>0.0</v>
      </c>
      <c r="R339" s="39">
        <v>0.0</v>
      </c>
      <c r="S339" s="39">
        <v>0.0</v>
      </c>
      <c r="T339" s="39">
        <v>0.0</v>
      </c>
      <c r="U339" s="39">
        <v>1.0</v>
      </c>
      <c r="V339" s="39">
        <v>1.0</v>
      </c>
      <c r="W339" s="44" t="s">
        <v>3838</v>
      </c>
      <c r="X339" s="39" t="s">
        <v>3839</v>
      </c>
      <c r="Y339" s="43" t="s">
        <v>1707</v>
      </c>
      <c r="Z339" s="42"/>
      <c r="AA339" s="42"/>
      <c r="AB339" s="42"/>
      <c r="AC339" s="42"/>
      <c r="AD339" s="42"/>
      <c r="AE339" s="42"/>
      <c r="AF339" s="42"/>
      <c r="AG339" s="42"/>
      <c r="AH339" s="42"/>
      <c r="AI339" s="42"/>
      <c r="AJ339" s="42"/>
      <c r="AK339" s="42"/>
      <c r="AL339" s="42"/>
      <c r="AM339" s="42"/>
      <c r="AN339" s="42"/>
      <c r="AO339" s="42"/>
      <c r="AP339" s="42"/>
      <c r="AQ339" s="42"/>
      <c r="AR339" s="42"/>
      <c r="AS339" s="42"/>
      <c r="AT339" s="42"/>
      <c r="AU339" s="42"/>
      <c r="AV339" s="42"/>
      <c r="AW339" s="42"/>
      <c r="AX339" s="42"/>
      <c r="AY339" s="42"/>
    </row>
    <row r="340">
      <c r="A340" s="39" t="s">
        <v>3840</v>
      </c>
      <c r="B340" s="39" t="s">
        <v>3841</v>
      </c>
      <c r="C340" s="39"/>
      <c r="D340" s="39" t="s">
        <v>220</v>
      </c>
      <c r="E340" s="40" t="s">
        <v>3842</v>
      </c>
      <c r="F340" s="41">
        <v>43658.0</v>
      </c>
      <c r="G340" s="39" t="s">
        <v>2402</v>
      </c>
      <c r="H340" s="39">
        <v>300.0</v>
      </c>
      <c r="I340" s="42"/>
      <c r="J340" s="39">
        <v>300.0</v>
      </c>
      <c r="K340" s="42"/>
      <c r="L340" s="42"/>
      <c r="M340" s="39" t="s">
        <v>3843</v>
      </c>
      <c r="N340" s="42"/>
      <c r="O340" s="39">
        <v>1.0</v>
      </c>
      <c r="P340" s="39" t="s">
        <v>43</v>
      </c>
      <c r="Q340" s="39">
        <v>0.0</v>
      </c>
      <c r="R340" s="39">
        <v>0.0</v>
      </c>
      <c r="S340" s="39">
        <v>0.0</v>
      </c>
      <c r="T340" s="39">
        <v>0.0</v>
      </c>
      <c r="U340" s="39">
        <v>1.0</v>
      </c>
      <c r="V340" s="39">
        <v>1.0</v>
      </c>
      <c r="W340" s="44" t="s">
        <v>3844</v>
      </c>
      <c r="X340" s="43" t="s">
        <v>3845</v>
      </c>
      <c r="Y340" s="42"/>
      <c r="Z340" s="42"/>
      <c r="AA340" s="42"/>
      <c r="AB340" s="42"/>
      <c r="AC340" s="42"/>
      <c r="AD340" s="42"/>
      <c r="AE340" s="42"/>
      <c r="AF340" s="42"/>
      <c r="AG340" s="42"/>
      <c r="AH340" s="42"/>
      <c r="AI340" s="42"/>
      <c r="AJ340" s="42"/>
      <c r="AK340" s="42"/>
      <c r="AL340" s="42"/>
      <c r="AM340" s="42"/>
      <c r="AN340" s="42"/>
      <c r="AO340" s="42"/>
      <c r="AP340" s="42"/>
      <c r="AQ340" s="42"/>
      <c r="AR340" s="42"/>
      <c r="AS340" s="42"/>
      <c r="AT340" s="42"/>
      <c r="AU340" s="42"/>
      <c r="AV340" s="42"/>
      <c r="AW340" s="42"/>
      <c r="AX340" s="42"/>
      <c r="AY340" s="42"/>
    </row>
    <row r="341">
      <c r="A341" s="39" t="s">
        <v>3846</v>
      </c>
      <c r="B341" s="39" t="s">
        <v>3847</v>
      </c>
      <c r="C341" s="39"/>
      <c r="D341" s="39" t="s">
        <v>120</v>
      </c>
      <c r="E341" s="40" t="s">
        <v>3848</v>
      </c>
      <c r="F341" s="41">
        <v>43658.0</v>
      </c>
      <c r="G341" s="39" t="s">
        <v>3849</v>
      </c>
      <c r="H341" s="39">
        <v>144.0</v>
      </c>
      <c r="I341" s="42"/>
      <c r="J341" s="39">
        <v>144.0</v>
      </c>
      <c r="K341" s="42"/>
      <c r="L341" s="42"/>
      <c r="M341" s="39" t="s">
        <v>3850</v>
      </c>
      <c r="N341" s="42"/>
      <c r="O341" s="39">
        <v>1.0</v>
      </c>
      <c r="P341" s="42"/>
      <c r="Q341" s="42"/>
      <c r="R341" s="42"/>
      <c r="S341" s="42"/>
      <c r="T341" s="42"/>
      <c r="U341" s="42"/>
      <c r="V341" s="39">
        <v>1.0</v>
      </c>
      <c r="W341" s="44" t="s">
        <v>3851</v>
      </c>
      <c r="X341" s="42"/>
      <c r="Y341" s="42"/>
      <c r="Z341" s="42"/>
      <c r="AA341" s="42"/>
      <c r="AB341" s="42"/>
      <c r="AC341" s="42"/>
      <c r="AD341" s="42"/>
      <c r="AE341" s="42"/>
      <c r="AF341" s="42"/>
      <c r="AG341" s="42"/>
      <c r="AH341" s="42"/>
      <c r="AI341" s="42"/>
      <c r="AJ341" s="42"/>
      <c r="AK341" s="42"/>
      <c r="AL341" s="42"/>
      <c r="AM341" s="42"/>
      <c r="AN341" s="42"/>
      <c r="AO341" s="42"/>
      <c r="AP341" s="42"/>
      <c r="AQ341" s="42"/>
      <c r="AR341" s="42"/>
      <c r="AS341" s="42"/>
      <c r="AT341" s="42"/>
      <c r="AU341" s="42"/>
      <c r="AV341" s="42"/>
      <c r="AW341" s="42"/>
      <c r="AX341" s="42"/>
      <c r="AY341" s="42"/>
    </row>
    <row r="342">
      <c r="A342" s="39" t="s">
        <v>3852</v>
      </c>
      <c r="B342" s="39" t="s">
        <v>252</v>
      </c>
      <c r="C342" s="39"/>
      <c r="D342" s="39" t="s">
        <v>146</v>
      </c>
      <c r="E342" s="40" t="s">
        <v>3853</v>
      </c>
      <c r="F342" s="41">
        <v>43658.0</v>
      </c>
      <c r="G342" s="39" t="s">
        <v>900</v>
      </c>
      <c r="H342" s="24">
        <v>30.0</v>
      </c>
      <c r="I342" s="42"/>
      <c r="J342" s="39">
        <v>30.0</v>
      </c>
      <c r="K342" s="42"/>
      <c r="L342" s="42"/>
      <c r="M342" s="39" t="s">
        <v>36</v>
      </c>
      <c r="N342" s="42"/>
      <c r="O342" s="39">
        <v>1.0</v>
      </c>
      <c r="P342" s="39" t="s">
        <v>43</v>
      </c>
      <c r="Q342" s="42"/>
      <c r="R342" s="42"/>
      <c r="S342" s="42"/>
      <c r="T342" s="42"/>
      <c r="U342" s="42"/>
      <c r="V342" s="39">
        <v>1.0</v>
      </c>
      <c r="W342" s="44" t="s">
        <v>3854</v>
      </c>
      <c r="X342" s="42"/>
      <c r="Y342" s="42"/>
      <c r="Z342" s="42"/>
      <c r="AA342" s="42"/>
      <c r="AB342" s="42"/>
      <c r="AC342" s="42"/>
      <c r="AD342" s="42"/>
      <c r="AE342" s="42"/>
      <c r="AF342" s="42"/>
      <c r="AG342" s="42"/>
      <c r="AH342" s="42"/>
      <c r="AI342" s="42"/>
      <c r="AJ342" s="42"/>
      <c r="AK342" s="42"/>
      <c r="AL342" s="42"/>
      <c r="AM342" s="42"/>
      <c r="AN342" s="42"/>
      <c r="AO342" s="42"/>
      <c r="AP342" s="42"/>
      <c r="AQ342" s="42"/>
      <c r="AR342" s="42"/>
      <c r="AS342" s="42"/>
      <c r="AT342" s="42"/>
      <c r="AU342" s="42"/>
      <c r="AV342" s="42"/>
      <c r="AW342" s="42"/>
      <c r="AX342" s="42"/>
      <c r="AY342" s="42"/>
    </row>
    <row r="343">
      <c r="A343" s="39" t="s">
        <v>3855</v>
      </c>
      <c r="B343" s="24" t="s">
        <v>3856</v>
      </c>
      <c r="C343" s="39"/>
      <c r="D343" s="39" t="s">
        <v>40</v>
      </c>
      <c r="E343" s="40" t="s">
        <v>3857</v>
      </c>
      <c r="F343" s="41">
        <v>43658.0</v>
      </c>
      <c r="G343" s="39" t="s">
        <v>3858</v>
      </c>
      <c r="H343" s="39">
        <v>200.0</v>
      </c>
      <c r="I343" s="42"/>
      <c r="J343" s="39">
        <v>200.0</v>
      </c>
      <c r="K343" s="42"/>
      <c r="L343" s="42"/>
      <c r="M343" s="24" t="s">
        <v>3859</v>
      </c>
      <c r="N343" s="42"/>
      <c r="O343" s="39">
        <v>1.0</v>
      </c>
      <c r="P343" s="39" t="s">
        <v>1137</v>
      </c>
      <c r="Q343" s="39">
        <v>0.0</v>
      </c>
      <c r="R343" s="39">
        <v>0.0</v>
      </c>
      <c r="S343" s="39">
        <v>0.0</v>
      </c>
      <c r="T343" s="39">
        <v>0.0</v>
      </c>
      <c r="U343" s="39">
        <v>1.0</v>
      </c>
      <c r="V343" s="39">
        <v>1.0</v>
      </c>
      <c r="W343" s="44" t="s">
        <v>3860</v>
      </c>
      <c r="X343" s="43" t="s">
        <v>3861</v>
      </c>
      <c r="Y343" s="42"/>
      <c r="Z343" s="42"/>
      <c r="AA343" s="42"/>
      <c r="AB343" s="42"/>
      <c r="AC343" s="42"/>
      <c r="AD343" s="42"/>
      <c r="AE343" s="42"/>
      <c r="AF343" s="42"/>
      <c r="AG343" s="42"/>
      <c r="AH343" s="42"/>
      <c r="AI343" s="42"/>
      <c r="AJ343" s="42"/>
      <c r="AK343" s="42"/>
      <c r="AL343" s="42"/>
      <c r="AM343" s="42"/>
      <c r="AN343" s="42"/>
      <c r="AO343" s="42"/>
      <c r="AP343" s="42"/>
      <c r="AQ343" s="42"/>
      <c r="AR343" s="42"/>
      <c r="AS343" s="42"/>
      <c r="AT343" s="42"/>
      <c r="AU343" s="42"/>
      <c r="AV343" s="42"/>
      <c r="AW343" s="42"/>
      <c r="AX343" s="42"/>
      <c r="AY343" s="42"/>
    </row>
    <row r="344">
      <c r="A344" s="39" t="s">
        <v>3862</v>
      </c>
      <c r="B344" s="39" t="s">
        <v>3863</v>
      </c>
      <c r="C344" s="39"/>
      <c r="D344" s="39" t="s">
        <v>159</v>
      </c>
      <c r="E344" s="40" t="s">
        <v>3864</v>
      </c>
      <c r="F344" s="41">
        <v>43658.0</v>
      </c>
      <c r="G344" s="42"/>
      <c r="H344" s="42"/>
      <c r="I344" s="42"/>
      <c r="J344" s="42"/>
      <c r="K344" s="42"/>
      <c r="L344" s="42"/>
      <c r="M344" s="39" t="s">
        <v>36</v>
      </c>
      <c r="N344" s="42"/>
      <c r="O344" s="39">
        <v>1.0</v>
      </c>
      <c r="P344" s="39" t="s">
        <v>43</v>
      </c>
      <c r="Q344" s="42"/>
      <c r="R344" s="42"/>
      <c r="S344" s="42"/>
      <c r="T344" s="42"/>
      <c r="U344" s="42"/>
      <c r="V344" s="39">
        <v>1.0</v>
      </c>
      <c r="W344" s="44" t="s">
        <v>3865</v>
      </c>
      <c r="X344" s="42"/>
      <c r="Y344" s="42"/>
      <c r="Z344" s="42"/>
      <c r="AA344" s="42"/>
      <c r="AB344" s="42"/>
      <c r="AC344" s="42"/>
      <c r="AD344" s="42"/>
      <c r="AE344" s="42"/>
      <c r="AF344" s="42"/>
      <c r="AG344" s="42"/>
      <c r="AH344" s="42"/>
      <c r="AI344" s="42"/>
      <c r="AJ344" s="42"/>
      <c r="AK344" s="42"/>
      <c r="AL344" s="42"/>
      <c r="AM344" s="42"/>
      <c r="AN344" s="42"/>
      <c r="AO344" s="42"/>
      <c r="AP344" s="42"/>
      <c r="AQ344" s="42"/>
      <c r="AR344" s="42"/>
      <c r="AS344" s="42"/>
      <c r="AT344" s="42"/>
      <c r="AU344" s="42"/>
      <c r="AV344" s="42"/>
      <c r="AW344" s="42"/>
      <c r="AX344" s="42"/>
      <c r="AY344" s="42"/>
    </row>
    <row r="345">
      <c r="A345" s="39" t="s">
        <v>3866</v>
      </c>
      <c r="B345" s="44" t="s">
        <v>3867</v>
      </c>
      <c r="C345" s="39"/>
      <c r="D345" s="39" t="s">
        <v>40</v>
      </c>
      <c r="E345" s="40" t="s">
        <v>3868</v>
      </c>
      <c r="F345" s="41">
        <v>43658.0</v>
      </c>
      <c r="G345" s="39" t="s">
        <v>728</v>
      </c>
      <c r="H345" s="39">
        <v>54.0</v>
      </c>
      <c r="I345" s="42"/>
      <c r="J345" s="39">
        <v>54.0</v>
      </c>
      <c r="K345" s="42"/>
      <c r="L345" s="42"/>
      <c r="M345" s="24" t="s">
        <v>3869</v>
      </c>
      <c r="N345" s="42"/>
      <c r="O345" s="39">
        <v>1.0</v>
      </c>
      <c r="P345" s="39" t="s">
        <v>3200</v>
      </c>
      <c r="Q345" s="42"/>
      <c r="R345" s="42"/>
      <c r="S345" s="42"/>
      <c r="T345" s="42"/>
      <c r="U345" s="42"/>
      <c r="V345" s="39">
        <v>1.0</v>
      </c>
      <c r="W345" s="44" t="s">
        <v>3870</v>
      </c>
      <c r="X345" s="42"/>
      <c r="Y345" s="42"/>
      <c r="Z345" s="42"/>
      <c r="AA345" s="42"/>
      <c r="AB345" s="42"/>
      <c r="AC345" s="42"/>
      <c r="AD345" s="42"/>
      <c r="AE345" s="42"/>
      <c r="AF345" s="42"/>
      <c r="AG345" s="42"/>
      <c r="AH345" s="42"/>
      <c r="AI345" s="42"/>
      <c r="AJ345" s="42"/>
      <c r="AK345" s="42"/>
      <c r="AL345" s="42"/>
      <c r="AM345" s="42"/>
      <c r="AN345" s="42"/>
      <c r="AO345" s="42"/>
      <c r="AP345" s="42"/>
      <c r="AQ345" s="42"/>
      <c r="AR345" s="42"/>
      <c r="AS345" s="42"/>
      <c r="AT345" s="42"/>
      <c r="AU345" s="42"/>
      <c r="AV345" s="42"/>
      <c r="AW345" s="42"/>
      <c r="AX345" s="42"/>
      <c r="AY345" s="42"/>
    </row>
    <row r="346">
      <c r="A346" s="39" t="s">
        <v>3871</v>
      </c>
      <c r="B346" s="39" t="s">
        <v>3872</v>
      </c>
      <c r="C346" s="39"/>
      <c r="D346" s="39" t="s">
        <v>164</v>
      </c>
      <c r="E346" s="40" t="s">
        <v>3873</v>
      </c>
      <c r="F346" s="41">
        <v>43658.0</v>
      </c>
      <c r="G346" s="39" t="s">
        <v>3874</v>
      </c>
      <c r="H346" s="39">
        <v>20.0</v>
      </c>
      <c r="I346" s="42"/>
      <c r="J346" s="39">
        <v>20.0</v>
      </c>
      <c r="K346" s="42"/>
      <c r="L346" s="42"/>
      <c r="M346" s="39" t="s">
        <v>3875</v>
      </c>
      <c r="N346" s="42"/>
      <c r="O346" s="39">
        <v>1.0</v>
      </c>
      <c r="P346" s="42"/>
      <c r="Q346" s="42"/>
      <c r="R346" s="42"/>
      <c r="S346" s="42"/>
      <c r="T346" s="42"/>
      <c r="U346" s="42"/>
      <c r="V346" s="39">
        <v>1.0</v>
      </c>
      <c r="W346" s="44" t="s">
        <v>3876</v>
      </c>
      <c r="X346" s="42"/>
      <c r="Y346" s="42"/>
      <c r="Z346" s="42"/>
      <c r="AA346" s="42"/>
      <c r="AB346" s="42"/>
      <c r="AC346" s="42"/>
      <c r="AD346" s="42"/>
      <c r="AE346" s="42"/>
      <c r="AF346" s="42"/>
      <c r="AG346" s="42"/>
      <c r="AH346" s="42"/>
      <c r="AI346" s="42"/>
      <c r="AJ346" s="42"/>
      <c r="AK346" s="42"/>
      <c r="AL346" s="42"/>
      <c r="AM346" s="42"/>
      <c r="AN346" s="42"/>
      <c r="AO346" s="42"/>
      <c r="AP346" s="42"/>
      <c r="AQ346" s="42"/>
      <c r="AR346" s="42"/>
      <c r="AS346" s="42"/>
      <c r="AT346" s="42"/>
      <c r="AU346" s="42"/>
      <c r="AV346" s="42"/>
      <c r="AW346" s="42"/>
      <c r="AX346" s="42"/>
      <c r="AY346" s="42"/>
    </row>
    <row r="347">
      <c r="A347" s="39" t="s">
        <v>3877</v>
      </c>
      <c r="B347" s="39" t="s">
        <v>3878</v>
      </c>
      <c r="C347" s="39"/>
      <c r="D347" s="39" t="s">
        <v>540</v>
      </c>
      <c r="E347" s="40" t="s">
        <v>3879</v>
      </c>
      <c r="F347" s="41">
        <v>43658.0</v>
      </c>
      <c r="G347" s="39" t="s">
        <v>3880</v>
      </c>
      <c r="H347" s="39">
        <v>500.0</v>
      </c>
      <c r="I347" s="42"/>
      <c r="J347" s="39">
        <v>500.0</v>
      </c>
      <c r="K347" s="42"/>
      <c r="L347" s="42"/>
      <c r="M347" s="39" t="s">
        <v>3881</v>
      </c>
      <c r="N347" s="42"/>
      <c r="O347" s="39">
        <v>1.0</v>
      </c>
      <c r="P347" s="42"/>
      <c r="Q347" s="39">
        <v>0.0</v>
      </c>
      <c r="R347" s="39">
        <v>0.0</v>
      </c>
      <c r="S347" s="39">
        <v>0.0</v>
      </c>
      <c r="T347" s="39">
        <v>0.0</v>
      </c>
      <c r="U347" s="39">
        <v>1.0</v>
      </c>
      <c r="V347" s="39">
        <v>1.0</v>
      </c>
      <c r="W347" s="44" t="s">
        <v>3882</v>
      </c>
      <c r="X347" s="43" t="s">
        <v>3883</v>
      </c>
      <c r="Y347" s="43" t="s">
        <v>3884</v>
      </c>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row>
    <row r="348">
      <c r="A348" s="39" t="s">
        <v>3877</v>
      </c>
      <c r="B348" s="39" t="s">
        <v>3885</v>
      </c>
      <c r="C348" s="39"/>
      <c r="D348" s="39" t="s">
        <v>184</v>
      </c>
      <c r="E348" s="40" t="s">
        <v>3886</v>
      </c>
      <c r="F348" s="41">
        <v>43658.0</v>
      </c>
      <c r="G348" s="39" t="s">
        <v>3887</v>
      </c>
      <c r="H348" s="39">
        <v>250.0</v>
      </c>
      <c r="I348" s="42"/>
      <c r="J348" s="39">
        <v>250.0</v>
      </c>
      <c r="K348" s="42"/>
      <c r="L348" s="42"/>
      <c r="M348" s="24" t="s">
        <v>3888</v>
      </c>
      <c r="N348" s="42"/>
      <c r="O348" s="39">
        <v>1.0</v>
      </c>
      <c r="P348" s="42"/>
      <c r="Q348" s="42"/>
      <c r="R348" s="42"/>
      <c r="S348" s="42"/>
      <c r="T348" s="42"/>
      <c r="U348" s="42"/>
      <c r="V348" s="39">
        <v>1.0</v>
      </c>
      <c r="W348" s="43" t="s">
        <v>3889</v>
      </c>
      <c r="X348" s="43" t="s">
        <v>3890</v>
      </c>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row>
    <row r="349">
      <c r="A349" s="165" t="s">
        <v>3877</v>
      </c>
      <c r="B349" s="42"/>
      <c r="C349" s="165"/>
      <c r="D349" s="165" t="s">
        <v>3458</v>
      </c>
      <c r="E349" s="171" t="s">
        <v>3891</v>
      </c>
      <c r="F349" s="167"/>
      <c r="G349" s="42"/>
      <c r="H349" s="42"/>
      <c r="I349" s="42"/>
      <c r="J349" s="42"/>
      <c r="K349" s="42"/>
      <c r="L349" s="42"/>
      <c r="M349" s="42"/>
      <c r="N349" s="42"/>
      <c r="O349" s="39">
        <v>1.0</v>
      </c>
      <c r="P349" s="42"/>
      <c r="Q349" s="42"/>
      <c r="R349" s="42"/>
      <c r="S349" s="42"/>
      <c r="T349" s="42"/>
      <c r="U349" s="42"/>
      <c r="V349" s="39">
        <v>1.0</v>
      </c>
      <c r="W349" s="172" t="s">
        <v>3892</v>
      </c>
      <c r="X349" s="42"/>
      <c r="Y349" s="42"/>
      <c r="Z349" s="39" t="s">
        <v>3893</v>
      </c>
      <c r="AA349" s="42"/>
      <c r="AB349" s="42"/>
      <c r="AC349" s="42"/>
      <c r="AD349" s="42"/>
      <c r="AE349" s="42"/>
      <c r="AF349" s="42"/>
      <c r="AG349" s="42"/>
      <c r="AH349" s="42"/>
      <c r="AI349" s="42"/>
      <c r="AJ349" s="42"/>
      <c r="AK349" s="42"/>
      <c r="AL349" s="42"/>
      <c r="AM349" s="42"/>
      <c r="AN349" s="42"/>
      <c r="AO349" s="42"/>
      <c r="AP349" s="42"/>
      <c r="AQ349" s="42"/>
      <c r="AR349" s="42"/>
      <c r="AS349" s="42"/>
      <c r="AT349" s="42"/>
      <c r="AU349" s="42"/>
      <c r="AV349" s="42"/>
      <c r="AW349" s="42"/>
      <c r="AX349" s="42"/>
      <c r="AY349" s="42"/>
    </row>
    <row r="350">
      <c r="A350" s="39" t="s">
        <v>3894</v>
      </c>
      <c r="B350" s="39" t="s">
        <v>3895</v>
      </c>
      <c r="C350" s="39"/>
      <c r="D350" s="39" t="s">
        <v>60</v>
      </c>
      <c r="E350" s="40" t="s">
        <v>3896</v>
      </c>
      <c r="F350" s="41">
        <v>43658.0</v>
      </c>
      <c r="G350" s="24" t="s">
        <v>3897</v>
      </c>
      <c r="H350" s="39">
        <v>20.0</v>
      </c>
      <c r="I350" s="42"/>
      <c r="J350" s="39">
        <v>20.0</v>
      </c>
      <c r="K350" s="42"/>
      <c r="L350" s="42"/>
      <c r="M350" s="39" t="s">
        <v>36</v>
      </c>
      <c r="N350" s="42"/>
      <c r="O350" s="39">
        <v>1.0</v>
      </c>
      <c r="P350" s="39" t="s">
        <v>43</v>
      </c>
      <c r="Q350" s="39">
        <v>0.0</v>
      </c>
      <c r="R350" s="39">
        <v>0.0</v>
      </c>
      <c r="S350" s="39">
        <v>0.0</v>
      </c>
      <c r="T350" s="39">
        <v>0.0</v>
      </c>
      <c r="U350" s="39">
        <v>1.0</v>
      </c>
      <c r="V350" s="39">
        <v>1.0</v>
      </c>
      <c r="W350" s="43" t="s">
        <v>3898</v>
      </c>
      <c r="X350" s="43" t="s">
        <v>3899</v>
      </c>
      <c r="Y350" s="43" t="s">
        <v>3900</v>
      </c>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row>
    <row r="351">
      <c r="A351" s="39" t="s">
        <v>3901</v>
      </c>
      <c r="B351" s="39" t="s">
        <v>3902</v>
      </c>
      <c r="C351" s="39"/>
      <c r="D351" s="39" t="s">
        <v>343</v>
      </c>
      <c r="E351" s="40" t="s">
        <v>3903</v>
      </c>
      <c r="F351" s="41">
        <v>43658.0</v>
      </c>
      <c r="G351" s="39" t="s">
        <v>135</v>
      </c>
      <c r="H351" s="39">
        <v>26.0</v>
      </c>
      <c r="I351" s="42"/>
      <c r="J351" s="39">
        <v>26.0</v>
      </c>
      <c r="K351" s="42"/>
      <c r="L351" s="42"/>
      <c r="M351" s="39" t="s">
        <v>3904</v>
      </c>
      <c r="N351" s="42"/>
      <c r="O351" s="39">
        <v>1.0</v>
      </c>
      <c r="P351" s="39" t="s">
        <v>43</v>
      </c>
      <c r="Q351" s="42"/>
      <c r="R351" s="42"/>
      <c r="S351" s="42"/>
      <c r="T351" s="42"/>
      <c r="U351" s="42"/>
      <c r="V351" s="39">
        <v>1.0</v>
      </c>
      <c r="W351" s="44" t="s">
        <v>3905</v>
      </c>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row>
    <row r="352">
      <c r="A352" s="39" t="s">
        <v>3906</v>
      </c>
      <c r="B352" s="39" t="s">
        <v>3907</v>
      </c>
      <c r="C352" s="39"/>
      <c r="D352" s="39" t="s">
        <v>3458</v>
      </c>
      <c r="E352" s="40" t="s">
        <v>3908</v>
      </c>
      <c r="F352" s="41">
        <v>43658.0</v>
      </c>
      <c r="G352" s="39" t="s">
        <v>3909</v>
      </c>
      <c r="H352" s="39">
        <v>100.0</v>
      </c>
      <c r="I352" s="42"/>
      <c r="J352" s="39">
        <v>100.0</v>
      </c>
      <c r="K352" s="42"/>
      <c r="L352" s="42"/>
      <c r="M352" s="39" t="s">
        <v>3910</v>
      </c>
      <c r="N352" s="42"/>
      <c r="O352" s="39">
        <v>1.0</v>
      </c>
      <c r="P352" s="39" t="s">
        <v>43</v>
      </c>
      <c r="Q352" s="39">
        <v>0.0</v>
      </c>
      <c r="R352" s="39">
        <v>0.0</v>
      </c>
      <c r="S352" s="39">
        <v>0.0</v>
      </c>
      <c r="T352" s="39">
        <v>0.0</v>
      </c>
      <c r="U352" s="39">
        <v>1.0</v>
      </c>
      <c r="V352" s="39">
        <v>1.0</v>
      </c>
      <c r="W352" s="44" t="s">
        <v>3911</v>
      </c>
      <c r="X352" s="43" t="s">
        <v>3912</v>
      </c>
      <c r="Y352" s="42"/>
      <c r="Z352" s="42"/>
      <c r="AA352" s="42"/>
      <c r="AB352" s="42"/>
      <c r="AC352" s="42"/>
      <c r="AD352" s="42"/>
      <c r="AE352" s="42"/>
      <c r="AF352" s="42"/>
      <c r="AG352" s="42"/>
      <c r="AH352" s="42"/>
      <c r="AI352" s="42"/>
      <c r="AJ352" s="42"/>
      <c r="AK352" s="42"/>
      <c r="AL352" s="42"/>
      <c r="AM352" s="42"/>
      <c r="AN352" s="42"/>
      <c r="AO352" s="42"/>
      <c r="AP352" s="42"/>
      <c r="AQ352" s="42"/>
      <c r="AR352" s="42"/>
      <c r="AS352" s="42"/>
      <c r="AT352" s="42"/>
      <c r="AU352" s="42"/>
      <c r="AV352" s="42"/>
      <c r="AW352" s="42"/>
      <c r="AX352" s="42"/>
      <c r="AY352" s="42"/>
    </row>
    <row r="353">
      <c r="A353" s="39" t="s">
        <v>3913</v>
      </c>
      <c r="B353" s="39" t="s">
        <v>3914</v>
      </c>
      <c r="C353" s="39"/>
      <c r="D353" s="39" t="s">
        <v>321</v>
      </c>
      <c r="E353" s="40" t="s">
        <v>3915</v>
      </c>
      <c r="F353" s="41">
        <v>43658.0</v>
      </c>
      <c r="G353" s="39" t="s">
        <v>135</v>
      </c>
      <c r="H353" s="39">
        <v>26.0</v>
      </c>
      <c r="I353" s="42"/>
      <c r="J353" s="39">
        <v>26.0</v>
      </c>
      <c r="K353" s="42"/>
      <c r="L353" s="42"/>
      <c r="M353" s="42"/>
      <c r="N353" s="42"/>
      <c r="O353" s="39">
        <v>1.0</v>
      </c>
      <c r="P353" s="42"/>
      <c r="Q353" s="42"/>
      <c r="R353" s="42"/>
      <c r="S353" s="42"/>
      <c r="T353" s="42"/>
      <c r="U353" s="42"/>
      <c r="V353" s="39">
        <v>1.0</v>
      </c>
      <c r="W353" s="44" t="s">
        <v>3916</v>
      </c>
      <c r="X353" s="42"/>
      <c r="Y353" s="42"/>
      <c r="Z353" s="42"/>
      <c r="AA353" s="42"/>
      <c r="AB353" s="42"/>
      <c r="AC353" s="42"/>
      <c r="AD353" s="42"/>
      <c r="AE353" s="42"/>
      <c r="AF353" s="42"/>
      <c r="AG353" s="42"/>
      <c r="AH353" s="42"/>
      <c r="AI353" s="42"/>
      <c r="AJ353" s="42"/>
      <c r="AK353" s="42"/>
      <c r="AL353" s="42"/>
      <c r="AM353" s="42"/>
      <c r="AN353" s="42"/>
      <c r="AO353" s="42"/>
      <c r="AP353" s="42"/>
      <c r="AQ353" s="42"/>
      <c r="AR353" s="42"/>
      <c r="AS353" s="42"/>
      <c r="AT353" s="42"/>
      <c r="AU353" s="42"/>
      <c r="AV353" s="42"/>
      <c r="AW353" s="42"/>
      <c r="AX353" s="42"/>
      <c r="AY353" s="42"/>
    </row>
    <row r="354">
      <c r="A354" s="39" t="s">
        <v>3917</v>
      </c>
      <c r="B354" s="39" t="s">
        <v>3918</v>
      </c>
      <c r="C354" s="39"/>
      <c r="D354" s="39" t="s">
        <v>60</v>
      </c>
      <c r="E354" s="40" t="s">
        <v>3919</v>
      </c>
      <c r="F354" s="41">
        <v>43658.0</v>
      </c>
      <c r="G354" s="39" t="s">
        <v>3920</v>
      </c>
      <c r="H354" s="39">
        <v>48.0</v>
      </c>
      <c r="I354" s="42"/>
      <c r="J354" s="39">
        <v>48.0</v>
      </c>
      <c r="K354" s="42"/>
      <c r="L354" s="42"/>
      <c r="M354" s="39" t="s">
        <v>36</v>
      </c>
      <c r="N354" s="42"/>
      <c r="O354" s="39">
        <v>1.0</v>
      </c>
      <c r="P354" s="39" t="s">
        <v>43</v>
      </c>
      <c r="Q354" s="39">
        <v>0.0</v>
      </c>
      <c r="R354" s="39">
        <v>0.0</v>
      </c>
      <c r="S354" s="39">
        <v>0.0</v>
      </c>
      <c r="T354" s="39">
        <v>0.0</v>
      </c>
      <c r="U354" s="39">
        <v>1.0</v>
      </c>
      <c r="V354" s="39">
        <v>1.0</v>
      </c>
      <c r="W354" s="44" t="s">
        <v>3921</v>
      </c>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row>
    <row r="355">
      <c r="A355" s="39" t="s">
        <v>3922</v>
      </c>
      <c r="B355" s="42"/>
      <c r="C355" s="39"/>
      <c r="D355" s="39" t="s">
        <v>33</v>
      </c>
      <c r="E355" s="40" t="s">
        <v>3923</v>
      </c>
      <c r="F355" s="41">
        <v>43658.0</v>
      </c>
      <c r="G355" s="39" t="s">
        <v>35</v>
      </c>
      <c r="H355" s="39">
        <v>2.0</v>
      </c>
      <c r="I355" s="42"/>
      <c r="J355" s="39">
        <v>2.0</v>
      </c>
      <c r="K355" s="42"/>
      <c r="L355" s="42"/>
      <c r="M355" s="39" t="s">
        <v>3924</v>
      </c>
      <c r="N355" s="42"/>
      <c r="O355" s="39">
        <v>1.0</v>
      </c>
      <c r="P355" s="39" t="s">
        <v>43</v>
      </c>
      <c r="Q355" s="42"/>
      <c r="R355" s="42"/>
      <c r="S355" s="42"/>
      <c r="T355" s="42"/>
      <c r="U355" s="42"/>
      <c r="V355" s="39">
        <v>1.0</v>
      </c>
      <c r="W355" s="44" t="s">
        <v>3925</v>
      </c>
      <c r="X355" s="43" t="s">
        <v>3926</v>
      </c>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row>
    <row r="356">
      <c r="A356" s="39" t="s">
        <v>3927</v>
      </c>
      <c r="B356" s="39" t="s">
        <v>3928</v>
      </c>
      <c r="C356" s="39"/>
      <c r="D356" s="39" t="s">
        <v>52</v>
      </c>
      <c r="E356" s="40" t="s">
        <v>3929</v>
      </c>
      <c r="F356" s="41">
        <v>43658.0</v>
      </c>
      <c r="G356" s="39" t="s">
        <v>2767</v>
      </c>
      <c r="H356" s="39">
        <v>200.0</v>
      </c>
      <c r="I356" s="42"/>
      <c r="J356" s="39">
        <v>200.0</v>
      </c>
      <c r="K356" s="42"/>
      <c r="L356" s="42"/>
      <c r="M356" s="39" t="s">
        <v>36</v>
      </c>
      <c r="N356" s="42"/>
      <c r="O356" s="39">
        <v>1.0</v>
      </c>
      <c r="P356" s="42"/>
      <c r="Q356" s="42"/>
      <c r="R356" s="42"/>
      <c r="S356" s="42"/>
      <c r="T356" s="42"/>
      <c r="U356" s="42"/>
      <c r="V356" s="39">
        <v>1.0</v>
      </c>
      <c r="W356" s="42"/>
      <c r="X356" s="43" t="s">
        <v>3930</v>
      </c>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row>
    <row r="357">
      <c r="A357" s="39" t="s">
        <v>1044</v>
      </c>
      <c r="B357" s="39" t="s">
        <v>3931</v>
      </c>
      <c r="C357" s="39"/>
      <c r="D357" s="39" t="s">
        <v>862</v>
      </c>
      <c r="E357" s="40" t="s">
        <v>3932</v>
      </c>
      <c r="F357" s="41">
        <v>43658.0</v>
      </c>
      <c r="G357" s="39" t="s">
        <v>3021</v>
      </c>
      <c r="H357" s="39">
        <v>37.0</v>
      </c>
      <c r="I357" s="42"/>
      <c r="J357" s="39">
        <v>37.0</v>
      </c>
      <c r="K357" s="42"/>
      <c r="L357" s="42"/>
      <c r="M357" s="39" t="s">
        <v>36</v>
      </c>
      <c r="N357" s="42"/>
      <c r="O357" s="39">
        <v>1.0</v>
      </c>
      <c r="P357" s="39" t="s">
        <v>43</v>
      </c>
      <c r="Q357" s="42"/>
      <c r="R357" s="42"/>
      <c r="S357" s="42"/>
      <c r="T357" s="42"/>
      <c r="U357" s="42"/>
      <c r="V357" s="39">
        <v>1.0</v>
      </c>
      <c r="W357" s="44" t="s">
        <v>3933</v>
      </c>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row>
    <row r="358">
      <c r="A358" s="39" t="s">
        <v>3934</v>
      </c>
      <c r="B358" s="24" t="s">
        <v>3935</v>
      </c>
      <c r="C358" s="39"/>
      <c r="D358" s="39" t="s">
        <v>33</v>
      </c>
      <c r="E358" s="40" t="s">
        <v>3936</v>
      </c>
      <c r="F358" s="41">
        <v>43658.0</v>
      </c>
      <c r="G358" s="39" t="s">
        <v>3937</v>
      </c>
      <c r="H358" s="39">
        <v>90.0</v>
      </c>
      <c r="I358" s="42"/>
      <c r="J358" s="39">
        <v>90.0</v>
      </c>
      <c r="K358" s="42"/>
      <c r="L358" s="42"/>
      <c r="M358" s="24" t="s">
        <v>3938</v>
      </c>
      <c r="N358" s="42"/>
      <c r="O358" s="39">
        <v>1.0</v>
      </c>
      <c r="P358" s="39" t="s">
        <v>43</v>
      </c>
      <c r="Q358" s="39">
        <v>0.0</v>
      </c>
      <c r="R358" s="39">
        <v>0.0</v>
      </c>
      <c r="S358" s="39">
        <v>0.0</v>
      </c>
      <c r="T358" s="39">
        <v>0.0</v>
      </c>
      <c r="U358" s="39">
        <v>1.0</v>
      </c>
      <c r="V358" s="39">
        <v>1.0</v>
      </c>
      <c r="W358" s="44" t="s">
        <v>3939</v>
      </c>
      <c r="X358" s="43" t="s">
        <v>3940</v>
      </c>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row>
    <row r="359">
      <c r="A359" s="39" t="s">
        <v>3941</v>
      </c>
      <c r="B359" s="39" t="s">
        <v>3942</v>
      </c>
      <c r="C359" s="39"/>
      <c r="D359" s="39" t="s">
        <v>52</v>
      </c>
      <c r="E359" s="40" t="s">
        <v>3943</v>
      </c>
      <c r="F359" s="41">
        <v>43658.0</v>
      </c>
      <c r="G359" s="39" t="s">
        <v>196</v>
      </c>
      <c r="H359" s="39">
        <v>200.0</v>
      </c>
      <c r="I359" s="42"/>
      <c r="J359" s="39">
        <v>220.0</v>
      </c>
      <c r="K359" s="42"/>
      <c r="L359" s="42"/>
      <c r="M359" s="42"/>
      <c r="N359" s="42"/>
      <c r="O359" s="39">
        <v>1.0</v>
      </c>
      <c r="P359" s="42"/>
      <c r="Q359" s="42"/>
      <c r="R359" s="42"/>
      <c r="S359" s="42"/>
      <c r="T359" s="42"/>
      <c r="U359" s="42"/>
      <c r="V359" s="39">
        <v>1.0</v>
      </c>
      <c r="W359" s="44" t="s">
        <v>3944</v>
      </c>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row>
    <row r="360">
      <c r="A360" s="39" t="s">
        <v>233</v>
      </c>
      <c r="B360" s="39" t="s">
        <v>3945</v>
      </c>
      <c r="C360" s="39"/>
      <c r="D360" s="39" t="s">
        <v>52</v>
      </c>
      <c r="E360" s="40" t="s">
        <v>3946</v>
      </c>
      <c r="F360" s="41">
        <v>43658.0</v>
      </c>
      <c r="G360" s="39" t="s">
        <v>3947</v>
      </c>
      <c r="H360" s="39">
        <v>400.0</v>
      </c>
      <c r="I360" s="42"/>
      <c r="J360" s="39">
        <v>4000.0</v>
      </c>
      <c r="K360" s="42"/>
      <c r="L360" s="42"/>
      <c r="M360" s="42"/>
      <c r="N360" s="42"/>
      <c r="O360" s="39">
        <v>1.0</v>
      </c>
      <c r="P360" s="42"/>
      <c r="Q360" s="42"/>
      <c r="R360" s="42"/>
      <c r="S360" s="42"/>
      <c r="T360" s="42"/>
      <c r="U360" s="42"/>
      <c r="V360" s="39">
        <v>1.0</v>
      </c>
      <c r="W360" s="43" t="s">
        <v>3948</v>
      </c>
      <c r="X360" s="43" t="s">
        <v>3949</v>
      </c>
      <c r="Y360" s="43" t="s">
        <v>3950</v>
      </c>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row>
    <row r="361">
      <c r="A361" s="39" t="s">
        <v>233</v>
      </c>
      <c r="B361" s="39" t="s">
        <v>3951</v>
      </c>
      <c r="C361" s="39"/>
      <c r="D361" s="39" t="s">
        <v>52</v>
      </c>
      <c r="E361" s="40" t="s">
        <v>3952</v>
      </c>
      <c r="F361" s="41">
        <v>43658.0</v>
      </c>
      <c r="G361" s="39" t="s">
        <v>3953</v>
      </c>
      <c r="H361" s="39">
        <v>200.0</v>
      </c>
      <c r="I361" s="42"/>
      <c r="J361" s="39">
        <v>200.0</v>
      </c>
      <c r="K361" s="42"/>
      <c r="L361" s="42"/>
      <c r="M361" s="42"/>
      <c r="N361" s="42"/>
      <c r="O361" s="39">
        <v>1.0</v>
      </c>
      <c r="P361" s="42"/>
      <c r="Q361" s="42"/>
      <c r="R361" s="42"/>
      <c r="S361" s="42"/>
      <c r="T361" s="42"/>
      <c r="U361" s="42"/>
      <c r="V361" s="39">
        <v>1.0</v>
      </c>
      <c r="W361" s="43" t="s">
        <v>3954</v>
      </c>
      <c r="X361" s="43" t="s">
        <v>3955</v>
      </c>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row>
    <row r="362">
      <c r="A362" s="39" t="s">
        <v>538</v>
      </c>
      <c r="B362" s="39" t="s">
        <v>3956</v>
      </c>
      <c r="C362" s="39"/>
      <c r="D362" s="39" t="s">
        <v>540</v>
      </c>
      <c r="E362" s="40" t="s">
        <v>3957</v>
      </c>
      <c r="F362" s="41">
        <v>43658.0</v>
      </c>
      <c r="G362" s="39" t="s">
        <v>3958</v>
      </c>
      <c r="H362" s="39">
        <v>120.0</v>
      </c>
      <c r="I362" s="42"/>
      <c r="J362" s="39">
        <v>120.0</v>
      </c>
      <c r="K362" s="42"/>
      <c r="L362" s="42"/>
      <c r="M362" s="39" t="s">
        <v>3956</v>
      </c>
      <c r="N362" s="42"/>
      <c r="O362" s="39">
        <v>1.0</v>
      </c>
      <c r="P362" s="39" t="s">
        <v>43</v>
      </c>
      <c r="Q362" s="42"/>
      <c r="R362" s="42"/>
      <c r="S362" s="42"/>
      <c r="T362" s="42"/>
      <c r="U362" s="42"/>
      <c r="V362" s="39">
        <v>1.0</v>
      </c>
      <c r="W362" s="44" t="s">
        <v>3959</v>
      </c>
      <c r="X362" s="43" t="s">
        <v>3960</v>
      </c>
      <c r="Y362" s="43" t="s">
        <v>3961</v>
      </c>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row>
    <row r="363">
      <c r="A363" s="39" t="s">
        <v>3962</v>
      </c>
      <c r="B363" s="39" t="s">
        <v>3963</v>
      </c>
      <c r="C363" s="39"/>
      <c r="D363" s="39" t="s">
        <v>120</v>
      </c>
      <c r="E363" s="40" t="s">
        <v>3964</v>
      </c>
      <c r="F363" s="41">
        <v>43658.0</v>
      </c>
      <c r="G363" s="39" t="s">
        <v>476</v>
      </c>
      <c r="H363" s="39">
        <v>41.0</v>
      </c>
      <c r="I363" s="42"/>
      <c r="J363" s="39">
        <v>41.0</v>
      </c>
      <c r="K363" s="42"/>
      <c r="L363" s="42"/>
      <c r="M363" s="39" t="s">
        <v>3965</v>
      </c>
      <c r="N363" s="42"/>
      <c r="O363" s="39">
        <v>1.0</v>
      </c>
      <c r="P363" s="42"/>
      <c r="Q363" s="42"/>
      <c r="R363" s="42"/>
      <c r="S363" s="42"/>
      <c r="T363" s="42"/>
      <c r="U363" s="42"/>
      <c r="V363" s="39">
        <v>1.0</v>
      </c>
      <c r="W363" s="44" t="s">
        <v>3966</v>
      </c>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row>
    <row r="364">
      <c r="A364" s="39" t="s">
        <v>3086</v>
      </c>
      <c r="B364" s="39" t="s">
        <v>3967</v>
      </c>
      <c r="C364" s="39"/>
      <c r="D364" s="39" t="s">
        <v>120</v>
      </c>
      <c r="E364" s="40" t="s">
        <v>3968</v>
      </c>
      <c r="F364" s="41">
        <v>43658.0</v>
      </c>
      <c r="G364" s="39" t="s">
        <v>3969</v>
      </c>
      <c r="H364" s="39">
        <v>100.0</v>
      </c>
      <c r="I364" s="42"/>
      <c r="J364" s="39">
        <v>100.0</v>
      </c>
      <c r="K364" s="42"/>
      <c r="L364" s="42"/>
      <c r="M364" s="39" t="s">
        <v>36</v>
      </c>
      <c r="N364" s="42"/>
      <c r="O364" s="39">
        <v>1.0</v>
      </c>
      <c r="P364" s="42"/>
      <c r="Q364" s="42"/>
      <c r="R364" s="42"/>
      <c r="S364" s="42"/>
      <c r="T364" s="42"/>
      <c r="U364" s="42"/>
      <c r="V364" s="39">
        <v>1.0</v>
      </c>
      <c r="W364" s="44" t="s">
        <v>3970</v>
      </c>
      <c r="X364" s="43" t="s">
        <v>3971</v>
      </c>
      <c r="Y364" s="43" t="s">
        <v>3972</v>
      </c>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row>
    <row r="365">
      <c r="A365" s="39" t="s">
        <v>3086</v>
      </c>
      <c r="B365" s="44" t="s">
        <v>3973</v>
      </c>
      <c r="C365" s="39"/>
      <c r="D365" s="39" t="s">
        <v>350</v>
      </c>
      <c r="E365" s="40" t="s">
        <v>3974</v>
      </c>
      <c r="F365" s="41">
        <v>43658.0</v>
      </c>
      <c r="G365" s="39" t="s">
        <v>566</v>
      </c>
      <c r="H365" s="39">
        <v>200.0</v>
      </c>
      <c r="I365" s="42"/>
      <c r="J365" s="39">
        <v>200.0</v>
      </c>
      <c r="K365" s="42"/>
      <c r="L365" s="42"/>
      <c r="M365" s="24" t="s">
        <v>3975</v>
      </c>
      <c r="N365" s="42"/>
      <c r="O365" s="39">
        <v>1.0</v>
      </c>
      <c r="P365" s="39" t="s">
        <v>43</v>
      </c>
      <c r="Q365" s="39">
        <v>0.0</v>
      </c>
      <c r="R365" s="39">
        <v>0.0</v>
      </c>
      <c r="S365" s="39">
        <v>0.0</v>
      </c>
      <c r="T365" s="39">
        <v>0.0</v>
      </c>
      <c r="U365" s="39">
        <v>1.0</v>
      </c>
      <c r="V365" s="39">
        <v>1.0</v>
      </c>
      <c r="W365" s="43" t="s">
        <v>3976</v>
      </c>
      <c r="X365" s="43" t="s">
        <v>3977</v>
      </c>
      <c r="Y365" s="42"/>
      <c r="Z365" s="42"/>
      <c r="AA365" s="39">
        <v>404.0</v>
      </c>
      <c r="AB365" s="39">
        <v>1126.0</v>
      </c>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row>
    <row r="366">
      <c r="A366" s="39" t="s">
        <v>3978</v>
      </c>
      <c r="B366" s="39" t="s">
        <v>3979</v>
      </c>
      <c r="C366" s="39"/>
      <c r="D366" s="39" t="s">
        <v>144</v>
      </c>
      <c r="E366" s="40" t="s">
        <v>3980</v>
      </c>
      <c r="F366" s="41">
        <v>43658.0</v>
      </c>
      <c r="G366" s="39" t="s">
        <v>1032</v>
      </c>
      <c r="H366" s="39">
        <v>23.0</v>
      </c>
      <c r="I366" s="42"/>
      <c r="J366" s="39">
        <v>23.0</v>
      </c>
      <c r="K366" s="42"/>
      <c r="L366" s="42"/>
      <c r="M366" s="39" t="s">
        <v>36</v>
      </c>
      <c r="N366" s="42"/>
      <c r="O366" s="39">
        <v>1.0</v>
      </c>
      <c r="P366" s="39" t="s">
        <v>43</v>
      </c>
      <c r="Q366" s="42"/>
      <c r="R366" s="42"/>
      <c r="S366" s="42"/>
      <c r="T366" s="42"/>
      <c r="U366" s="42"/>
      <c r="V366" s="39">
        <v>1.0</v>
      </c>
      <c r="W366" s="43" t="s">
        <v>3981</v>
      </c>
      <c r="X366" s="42"/>
      <c r="Y366" s="42"/>
      <c r="Z366" s="42"/>
      <c r="AA366" s="42"/>
      <c r="AB366" s="42"/>
      <c r="AC366" s="42"/>
      <c r="AD366" s="42"/>
      <c r="AE366" s="42"/>
      <c r="AF366" s="42"/>
      <c r="AG366" s="42"/>
      <c r="AH366" s="42"/>
      <c r="AI366" s="42"/>
      <c r="AJ366" s="42"/>
      <c r="AK366" s="42"/>
      <c r="AL366" s="42"/>
      <c r="AM366" s="42"/>
      <c r="AN366" s="42"/>
      <c r="AO366" s="42"/>
      <c r="AP366" s="42"/>
      <c r="AQ366" s="42"/>
      <c r="AR366" s="42"/>
      <c r="AS366" s="42"/>
      <c r="AT366" s="42"/>
      <c r="AU366" s="42"/>
      <c r="AV366" s="42"/>
      <c r="AW366" s="42"/>
      <c r="AX366" s="42"/>
      <c r="AY366" s="42"/>
    </row>
    <row r="367">
      <c r="A367" s="39" t="s">
        <v>2812</v>
      </c>
      <c r="B367" s="39" t="s">
        <v>2815</v>
      </c>
      <c r="C367" s="39"/>
      <c r="D367" s="39" t="s">
        <v>46</v>
      </c>
      <c r="E367" s="40" t="s">
        <v>3982</v>
      </c>
      <c r="F367" s="41">
        <v>43658.0</v>
      </c>
      <c r="G367" s="39" t="s">
        <v>196</v>
      </c>
      <c r="H367" s="39">
        <v>350.0</v>
      </c>
      <c r="I367" s="42"/>
      <c r="J367" s="39">
        <v>500.0</v>
      </c>
      <c r="K367" s="42"/>
      <c r="L367" s="42"/>
      <c r="M367" s="39" t="s">
        <v>36</v>
      </c>
      <c r="N367" s="42"/>
      <c r="O367" s="39">
        <v>1.0</v>
      </c>
      <c r="P367" s="39" t="s">
        <v>43</v>
      </c>
      <c r="Q367" s="42"/>
      <c r="R367" s="42"/>
      <c r="S367" s="42"/>
      <c r="T367" s="42"/>
      <c r="U367" s="42"/>
      <c r="V367" s="39">
        <v>1.0</v>
      </c>
      <c r="W367" s="43" t="s">
        <v>3983</v>
      </c>
      <c r="X367" s="43" t="s">
        <v>3984</v>
      </c>
      <c r="Y367" s="42"/>
      <c r="Z367" s="42"/>
      <c r="AA367" s="42"/>
      <c r="AB367" s="42"/>
      <c r="AC367" s="42"/>
      <c r="AD367" s="42"/>
      <c r="AE367" s="42"/>
      <c r="AF367" s="42"/>
      <c r="AG367" s="42"/>
      <c r="AH367" s="42"/>
      <c r="AI367" s="42"/>
      <c r="AJ367" s="42"/>
      <c r="AK367" s="42"/>
      <c r="AL367" s="42"/>
      <c r="AM367" s="42"/>
      <c r="AN367" s="42"/>
      <c r="AO367" s="42"/>
      <c r="AP367" s="42"/>
      <c r="AQ367" s="42"/>
      <c r="AR367" s="42"/>
      <c r="AS367" s="42"/>
      <c r="AT367" s="42"/>
      <c r="AU367" s="42"/>
      <c r="AV367" s="42"/>
      <c r="AW367" s="42"/>
      <c r="AX367" s="42"/>
      <c r="AY367" s="42"/>
    </row>
    <row r="368">
      <c r="A368" s="39" t="s">
        <v>546</v>
      </c>
      <c r="B368" s="39" t="s">
        <v>3985</v>
      </c>
      <c r="C368" s="39"/>
      <c r="D368" s="39" t="s">
        <v>1144</v>
      </c>
      <c r="E368" s="40" t="s">
        <v>3986</v>
      </c>
      <c r="F368" s="41">
        <v>43658.0</v>
      </c>
      <c r="G368" s="39" t="s">
        <v>196</v>
      </c>
      <c r="H368" s="39">
        <v>80.0</v>
      </c>
      <c r="I368" s="42"/>
      <c r="J368" s="39">
        <v>150.0</v>
      </c>
      <c r="K368" s="42"/>
      <c r="L368" s="42"/>
      <c r="M368" s="39" t="s">
        <v>36</v>
      </c>
      <c r="N368" s="42"/>
      <c r="O368" s="39">
        <v>1.0</v>
      </c>
      <c r="P368" s="42"/>
      <c r="Q368" s="42"/>
      <c r="R368" s="42"/>
      <c r="S368" s="42"/>
      <c r="T368" s="42"/>
      <c r="U368" s="42"/>
      <c r="V368" s="39">
        <v>1.0</v>
      </c>
      <c r="W368" s="44" t="s">
        <v>3987</v>
      </c>
      <c r="X368" s="42"/>
      <c r="Y368" s="42"/>
      <c r="Z368" s="42"/>
      <c r="AA368" s="42"/>
      <c r="AB368" s="42"/>
      <c r="AC368" s="42"/>
      <c r="AD368" s="42"/>
      <c r="AE368" s="42"/>
      <c r="AF368" s="42"/>
      <c r="AG368" s="42"/>
      <c r="AH368" s="42"/>
      <c r="AI368" s="42"/>
      <c r="AJ368" s="42"/>
      <c r="AK368" s="42"/>
      <c r="AL368" s="42"/>
      <c r="AM368" s="42"/>
      <c r="AN368" s="42"/>
      <c r="AO368" s="42"/>
      <c r="AP368" s="42"/>
      <c r="AQ368" s="42"/>
      <c r="AR368" s="42"/>
      <c r="AS368" s="42"/>
      <c r="AT368" s="42"/>
      <c r="AU368" s="42"/>
      <c r="AV368" s="42"/>
      <c r="AW368" s="42"/>
      <c r="AX368" s="42"/>
      <c r="AY368" s="42"/>
    </row>
    <row r="369">
      <c r="A369" s="39" t="s">
        <v>3988</v>
      </c>
      <c r="B369" s="39" t="s">
        <v>3654</v>
      </c>
      <c r="C369" s="39"/>
      <c r="D369" s="39" t="s">
        <v>220</v>
      </c>
      <c r="E369" s="40" t="s">
        <v>3989</v>
      </c>
      <c r="F369" s="41">
        <v>43658.0</v>
      </c>
      <c r="G369" s="39" t="s">
        <v>1969</v>
      </c>
      <c r="H369" s="39">
        <v>66.0</v>
      </c>
      <c r="I369" s="42"/>
      <c r="J369" s="39">
        <v>66.0</v>
      </c>
      <c r="K369" s="42"/>
      <c r="L369" s="42"/>
      <c r="M369" s="39" t="s">
        <v>36</v>
      </c>
      <c r="N369" s="42"/>
      <c r="O369" s="39">
        <v>1.0</v>
      </c>
      <c r="P369" s="42"/>
      <c r="Q369" s="42"/>
      <c r="R369" s="42"/>
      <c r="S369" s="42"/>
      <c r="T369" s="42"/>
      <c r="U369" s="42"/>
      <c r="V369" s="39">
        <v>1.0</v>
      </c>
      <c r="W369" s="44" t="s">
        <v>3990</v>
      </c>
      <c r="X369" s="42"/>
      <c r="Y369" s="42"/>
      <c r="Z369" s="42"/>
      <c r="AA369" s="42"/>
      <c r="AB369" s="42"/>
      <c r="AC369" s="42"/>
      <c r="AD369" s="42"/>
      <c r="AE369" s="42"/>
      <c r="AF369" s="42"/>
      <c r="AG369" s="42"/>
      <c r="AH369" s="42"/>
      <c r="AI369" s="42"/>
      <c r="AJ369" s="42"/>
      <c r="AK369" s="42"/>
      <c r="AL369" s="42"/>
      <c r="AM369" s="42"/>
      <c r="AN369" s="42"/>
      <c r="AO369" s="42"/>
      <c r="AP369" s="42"/>
      <c r="AQ369" s="42"/>
      <c r="AR369" s="42"/>
      <c r="AS369" s="42"/>
      <c r="AT369" s="42"/>
      <c r="AU369" s="42"/>
      <c r="AV369" s="42"/>
      <c r="AW369" s="42"/>
      <c r="AX369" s="42"/>
      <c r="AY369" s="42"/>
    </row>
    <row r="370">
      <c r="A370" s="39" t="s">
        <v>3991</v>
      </c>
      <c r="B370" s="39"/>
      <c r="C370" s="39"/>
      <c r="D370" s="39" t="s">
        <v>52</v>
      </c>
      <c r="E370" s="52"/>
      <c r="F370" s="41">
        <v>43658.0</v>
      </c>
      <c r="G370" s="42"/>
      <c r="H370" s="42"/>
      <c r="I370" s="42"/>
      <c r="J370" s="42"/>
      <c r="K370" s="42"/>
      <c r="L370" s="42"/>
      <c r="M370" s="39" t="s">
        <v>36</v>
      </c>
      <c r="N370" s="42"/>
      <c r="O370" s="39">
        <v>1.0</v>
      </c>
      <c r="P370" s="42"/>
      <c r="Q370" s="42"/>
      <c r="R370" s="42"/>
      <c r="S370" s="42"/>
      <c r="T370" s="42"/>
      <c r="U370" s="42"/>
      <c r="V370" s="39">
        <v>1.0</v>
      </c>
      <c r="W370" s="44" t="s">
        <v>3992</v>
      </c>
      <c r="X370" s="42"/>
      <c r="Y370" s="42"/>
      <c r="Z370" s="42"/>
      <c r="AA370" s="42"/>
      <c r="AB370" s="42"/>
      <c r="AC370" s="42"/>
      <c r="AD370" s="42"/>
      <c r="AE370" s="42"/>
      <c r="AF370" s="42"/>
      <c r="AG370" s="42"/>
      <c r="AH370" s="42"/>
      <c r="AI370" s="42"/>
      <c r="AJ370" s="42"/>
      <c r="AK370" s="42"/>
      <c r="AL370" s="42"/>
      <c r="AM370" s="42"/>
      <c r="AN370" s="42"/>
      <c r="AO370" s="42"/>
      <c r="AP370" s="42"/>
      <c r="AQ370" s="42"/>
      <c r="AR370" s="42"/>
      <c r="AS370" s="42"/>
      <c r="AT370" s="42"/>
      <c r="AU370" s="42"/>
      <c r="AV370" s="42"/>
      <c r="AW370" s="42"/>
      <c r="AX370" s="42"/>
      <c r="AY370" s="42"/>
    </row>
    <row r="371">
      <c r="A371" s="39" t="s">
        <v>3993</v>
      </c>
      <c r="B371" s="39" t="s">
        <v>3994</v>
      </c>
      <c r="C371" s="39"/>
      <c r="D371" s="39" t="s">
        <v>204</v>
      </c>
      <c r="E371" s="40" t="s">
        <v>3995</v>
      </c>
      <c r="F371" s="41">
        <v>43658.0</v>
      </c>
      <c r="G371" s="39" t="s">
        <v>3996</v>
      </c>
      <c r="H371" s="39">
        <v>8.0</v>
      </c>
      <c r="I371" s="42"/>
      <c r="J371" s="39">
        <v>8.0</v>
      </c>
      <c r="K371" s="42"/>
      <c r="L371" s="42"/>
      <c r="M371" s="42"/>
      <c r="N371" s="42"/>
      <c r="O371" s="39">
        <v>1.0</v>
      </c>
      <c r="P371" s="42"/>
      <c r="Q371" s="42"/>
      <c r="R371" s="42"/>
      <c r="S371" s="42"/>
      <c r="T371" s="42"/>
      <c r="U371" s="42"/>
      <c r="V371" s="39">
        <v>1.0</v>
      </c>
      <c r="W371" s="44" t="s">
        <v>3997</v>
      </c>
      <c r="X371" s="42"/>
      <c r="Y371" s="42"/>
      <c r="Z371" s="42"/>
      <c r="AA371" s="42"/>
      <c r="AB371" s="42"/>
      <c r="AC371" s="42"/>
      <c r="AD371" s="42"/>
      <c r="AE371" s="42"/>
      <c r="AF371" s="42"/>
      <c r="AG371" s="42"/>
      <c r="AH371" s="42"/>
      <c r="AI371" s="42"/>
      <c r="AJ371" s="42"/>
      <c r="AK371" s="42"/>
      <c r="AL371" s="42"/>
      <c r="AM371" s="42"/>
      <c r="AN371" s="42"/>
      <c r="AO371" s="42"/>
      <c r="AP371" s="42"/>
      <c r="AQ371" s="42"/>
      <c r="AR371" s="42"/>
      <c r="AS371" s="42"/>
      <c r="AT371" s="42"/>
      <c r="AU371" s="42"/>
      <c r="AV371" s="42"/>
      <c r="AW371" s="42"/>
      <c r="AX371" s="42"/>
      <c r="AY371" s="42"/>
    </row>
    <row r="372">
      <c r="A372" s="39" t="s">
        <v>3998</v>
      </c>
      <c r="B372" s="39"/>
      <c r="C372" s="39"/>
      <c r="D372" s="39" t="s">
        <v>350</v>
      </c>
      <c r="E372" s="52"/>
      <c r="F372" s="41">
        <v>43658.0</v>
      </c>
      <c r="G372" s="39" t="s">
        <v>887</v>
      </c>
      <c r="H372" s="39">
        <v>24.0</v>
      </c>
      <c r="I372" s="42"/>
      <c r="J372" s="39">
        <v>24.0</v>
      </c>
      <c r="K372" s="42"/>
      <c r="L372" s="42"/>
      <c r="M372" s="39" t="s">
        <v>36</v>
      </c>
      <c r="N372" s="42"/>
      <c r="O372" s="39">
        <v>1.0</v>
      </c>
      <c r="P372" s="39" t="s">
        <v>61</v>
      </c>
      <c r="Q372" s="42"/>
      <c r="R372" s="42"/>
      <c r="S372" s="42"/>
      <c r="T372" s="42"/>
      <c r="U372" s="42"/>
      <c r="V372" s="39">
        <v>1.0</v>
      </c>
      <c r="W372" s="43" t="s">
        <v>3999</v>
      </c>
      <c r="X372" s="42"/>
      <c r="Y372" s="42"/>
      <c r="Z372" s="42"/>
      <c r="AA372" s="39"/>
      <c r="AB372" s="39"/>
      <c r="AC372" s="42"/>
      <c r="AD372" s="42"/>
      <c r="AE372" s="42"/>
      <c r="AF372" s="42"/>
      <c r="AG372" s="42"/>
      <c r="AH372" s="42"/>
      <c r="AI372" s="42"/>
      <c r="AJ372" s="42"/>
      <c r="AK372" s="42"/>
      <c r="AL372" s="42"/>
      <c r="AM372" s="42"/>
      <c r="AN372" s="42"/>
      <c r="AO372" s="42"/>
      <c r="AP372" s="42"/>
      <c r="AQ372" s="42"/>
      <c r="AR372" s="42"/>
      <c r="AS372" s="42"/>
      <c r="AT372" s="42"/>
      <c r="AU372" s="42"/>
      <c r="AV372" s="42"/>
      <c r="AW372" s="42"/>
      <c r="AX372" s="42"/>
      <c r="AY372" s="42"/>
    </row>
    <row r="373">
      <c r="A373" s="39" t="s">
        <v>4000</v>
      </c>
      <c r="B373" s="39" t="s">
        <v>4001</v>
      </c>
      <c r="C373" s="39"/>
      <c r="D373" s="39" t="s">
        <v>52</v>
      </c>
      <c r="E373" s="40" t="s">
        <v>4002</v>
      </c>
      <c r="F373" s="41">
        <v>43658.0</v>
      </c>
      <c r="G373" s="39" t="s">
        <v>4003</v>
      </c>
      <c r="H373" s="39">
        <v>150.0</v>
      </c>
      <c r="I373" s="42"/>
      <c r="J373" s="39">
        <v>150.0</v>
      </c>
      <c r="K373" s="42"/>
      <c r="L373" s="42"/>
      <c r="M373" s="39" t="s">
        <v>4004</v>
      </c>
      <c r="N373" s="42"/>
      <c r="O373" s="39">
        <v>1.0</v>
      </c>
      <c r="P373" s="42"/>
      <c r="Q373" s="39">
        <v>0.0</v>
      </c>
      <c r="R373" s="39">
        <v>0.0</v>
      </c>
      <c r="S373" s="39">
        <v>0.0</v>
      </c>
      <c r="T373" s="39">
        <v>0.0</v>
      </c>
      <c r="U373" s="39">
        <v>1.0</v>
      </c>
      <c r="V373" s="39">
        <v>1.0</v>
      </c>
      <c r="W373" s="44" t="s">
        <v>4005</v>
      </c>
      <c r="X373" s="43" t="s">
        <v>4006</v>
      </c>
      <c r="Y373" s="43" t="s">
        <v>4007</v>
      </c>
      <c r="Z373" s="42"/>
      <c r="AA373" s="42"/>
      <c r="AB373" s="42"/>
      <c r="AC373" s="42"/>
      <c r="AD373" s="42"/>
      <c r="AE373" s="42"/>
      <c r="AF373" s="42"/>
      <c r="AG373" s="42"/>
      <c r="AH373" s="42"/>
      <c r="AI373" s="42"/>
      <c r="AJ373" s="42"/>
      <c r="AK373" s="42"/>
      <c r="AL373" s="42"/>
      <c r="AM373" s="42"/>
      <c r="AN373" s="42"/>
      <c r="AO373" s="42"/>
      <c r="AP373" s="42"/>
      <c r="AQ373" s="42"/>
      <c r="AR373" s="42"/>
      <c r="AS373" s="42"/>
      <c r="AT373" s="42"/>
      <c r="AU373" s="42"/>
      <c r="AV373" s="42"/>
      <c r="AW373" s="42"/>
      <c r="AX373" s="42"/>
      <c r="AY373" s="42"/>
    </row>
    <row r="374">
      <c r="A374" s="39" t="s">
        <v>4008</v>
      </c>
      <c r="B374" s="24" t="s">
        <v>4009</v>
      </c>
      <c r="C374" s="39"/>
      <c r="D374" s="39" t="s">
        <v>343</v>
      </c>
      <c r="E374" s="40" t="s">
        <v>4010</v>
      </c>
      <c r="F374" s="41">
        <v>43658.0</v>
      </c>
      <c r="G374" s="39" t="s">
        <v>664</v>
      </c>
      <c r="H374" s="39">
        <v>80.0</v>
      </c>
      <c r="I374" s="42"/>
      <c r="J374" s="39">
        <v>80.0</v>
      </c>
      <c r="K374" s="42"/>
      <c r="L374" s="42"/>
      <c r="M374" s="39" t="s">
        <v>36</v>
      </c>
      <c r="N374" s="42"/>
      <c r="O374" s="39">
        <v>1.0</v>
      </c>
      <c r="P374" s="39" t="s">
        <v>362</v>
      </c>
      <c r="Q374" s="39">
        <v>0.0</v>
      </c>
      <c r="R374" s="39">
        <v>0.0</v>
      </c>
      <c r="S374" s="39">
        <v>0.0</v>
      </c>
      <c r="T374" s="39">
        <v>0.0</v>
      </c>
      <c r="U374" s="39">
        <v>1.0</v>
      </c>
      <c r="V374" s="39">
        <v>1.0</v>
      </c>
      <c r="W374" s="43" t="s">
        <v>4011</v>
      </c>
      <c r="X374" s="43" t="s">
        <v>4012</v>
      </c>
      <c r="Y374" s="42"/>
      <c r="Z374" s="42"/>
      <c r="AA374" s="42"/>
      <c r="AB374" s="42"/>
      <c r="AC374" s="42"/>
      <c r="AD374" s="42"/>
      <c r="AE374" s="42"/>
      <c r="AF374" s="42"/>
      <c r="AG374" s="42"/>
      <c r="AH374" s="42"/>
      <c r="AI374" s="42"/>
      <c r="AJ374" s="42"/>
      <c r="AK374" s="42"/>
      <c r="AL374" s="42"/>
      <c r="AM374" s="42"/>
      <c r="AN374" s="42"/>
      <c r="AO374" s="42"/>
      <c r="AP374" s="42"/>
      <c r="AQ374" s="42"/>
      <c r="AR374" s="42"/>
      <c r="AS374" s="42"/>
      <c r="AT374" s="42"/>
      <c r="AU374" s="42"/>
      <c r="AV374" s="42"/>
      <c r="AW374" s="42"/>
      <c r="AX374" s="42"/>
      <c r="AY374" s="42"/>
    </row>
    <row r="375">
      <c r="A375" s="39" t="s">
        <v>494</v>
      </c>
      <c r="B375" s="39" t="s">
        <v>4013</v>
      </c>
      <c r="C375" s="39"/>
      <c r="D375" s="39" t="s">
        <v>429</v>
      </c>
      <c r="E375" s="40" t="s">
        <v>4014</v>
      </c>
      <c r="F375" s="41">
        <v>43658.0</v>
      </c>
      <c r="G375" s="39" t="s">
        <v>1032</v>
      </c>
      <c r="H375" s="39">
        <v>23.0</v>
      </c>
      <c r="I375" s="42"/>
      <c r="J375" s="39">
        <v>23.0</v>
      </c>
      <c r="K375" s="42"/>
      <c r="L375" s="42"/>
      <c r="M375" s="39" t="s">
        <v>4015</v>
      </c>
      <c r="N375" s="42"/>
      <c r="O375" s="39">
        <v>1.0</v>
      </c>
      <c r="P375" s="42"/>
      <c r="Q375" s="42"/>
      <c r="R375" s="42"/>
      <c r="S375" s="42"/>
      <c r="T375" s="42"/>
      <c r="U375" s="42"/>
      <c r="V375" s="39">
        <v>1.0</v>
      </c>
      <c r="W375" s="44" t="s">
        <v>4016</v>
      </c>
      <c r="X375" s="42"/>
      <c r="Y375" s="42"/>
      <c r="Z375" s="42"/>
      <c r="AA375" s="42"/>
      <c r="AB375" s="42"/>
      <c r="AC375" s="42"/>
      <c r="AD375" s="42"/>
      <c r="AE375" s="42"/>
      <c r="AF375" s="42"/>
      <c r="AG375" s="42"/>
      <c r="AH375" s="42"/>
      <c r="AI375" s="42"/>
      <c r="AJ375" s="42"/>
      <c r="AK375" s="42"/>
      <c r="AL375" s="42"/>
      <c r="AM375" s="42"/>
      <c r="AN375" s="42"/>
      <c r="AO375" s="42"/>
      <c r="AP375" s="42"/>
      <c r="AQ375" s="42"/>
      <c r="AR375" s="42"/>
      <c r="AS375" s="42"/>
      <c r="AT375" s="42"/>
      <c r="AU375" s="42"/>
      <c r="AV375" s="42"/>
      <c r="AW375" s="42"/>
      <c r="AX375" s="42"/>
      <c r="AY375" s="42"/>
    </row>
    <row r="376">
      <c r="A376" s="39" t="s">
        <v>4017</v>
      </c>
      <c r="B376" s="39" t="s">
        <v>4018</v>
      </c>
      <c r="C376" s="39"/>
      <c r="D376" s="39" t="s">
        <v>204</v>
      </c>
      <c r="E376" s="40" t="s">
        <v>4019</v>
      </c>
      <c r="F376" s="41">
        <v>43658.0</v>
      </c>
      <c r="G376" s="39" t="s">
        <v>887</v>
      </c>
      <c r="H376" s="39">
        <v>24.0</v>
      </c>
      <c r="I376" s="42"/>
      <c r="J376" s="39">
        <v>24.0</v>
      </c>
      <c r="K376" s="42"/>
      <c r="L376" s="42"/>
      <c r="M376" s="42"/>
      <c r="N376" s="42"/>
      <c r="O376" s="39">
        <v>1.0</v>
      </c>
      <c r="P376" s="42"/>
      <c r="Q376" s="39">
        <v>0.0</v>
      </c>
      <c r="R376" s="39">
        <v>0.0</v>
      </c>
      <c r="S376" s="39">
        <v>0.0</v>
      </c>
      <c r="T376" s="39">
        <v>0.0</v>
      </c>
      <c r="U376" s="39">
        <v>1.0</v>
      </c>
      <c r="V376" s="39">
        <v>1.0</v>
      </c>
      <c r="W376" s="44" t="s">
        <v>4020</v>
      </c>
      <c r="X376" s="43" t="s">
        <v>4021</v>
      </c>
      <c r="Y376" s="42"/>
      <c r="Z376" s="42"/>
      <c r="AA376" s="42"/>
      <c r="AB376" s="42"/>
      <c r="AC376" s="42"/>
      <c r="AD376" s="42"/>
      <c r="AE376" s="42"/>
      <c r="AF376" s="42"/>
      <c r="AG376" s="42"/>
      <c r="AH376" s="42"/>
      <c r="AI376" s="42"/>
      <c r="AJ376" s="42"/>
      <c r="AK376" s="42"/>
      <c r="AL376" s="42"/>
      <c r="AM376" s="42"/>
      <c r="AN376" s="42"/>
      <c r="AO376" s="42"/>
      <c r="AP376" s="42"/>
      <c r="AQ376" s="42"/>
      <c r="AR376" s="42"/>
      <c r="AS376" s="42"/>
      <c r="AT376" s="42"/>
      <c r="AU376" s="42"/>
      <c r="AV376" s="42"/>
      <c r="AW376" s="42"/>
      <c r="AX376" s="42"/>
      <c r="AY376" s="42"/>
    </row>
    <row r="377">
      <c r="A377" s="39" t="s">
        <v>657</v>
      </c>
      <c r="B377" s="39" t="s">
        <v>4022</v>
      </c>
      <c r="C377" s="39"/>
      <c r="D377" s="39" t="s">
        <v>52</v>
      </c>
      <c r="E377" s="40" t="s">
        <v>4023</v>
      </c>
      <c r="F377" s="41">
        <v>43658.0</v>
      </c>
      <c r="G377" s="39" t="s">
        <v>4024</v>
      </c>
      <c r="H377" s="39">
        <v>100.0</v>
      </c>
      <c r="I377" s="42"/>
      <c r="J377" s="39">
        <v>327.0</v>
      </c>
      <c r="K377" s="42"/>
      <c r="L377" s="42"/>
      <c r="M377" s="39" t="s">
        <v>4025</v>
      </c>
      <c r="N377" s="42"/>
      <c r="O377" s="39">
        <v>1.0</v>
      </c>
      <c r="P377" s="42"/>
      <c r="Q377" s="39">
        <v>0.0</v>
      </c>
      <c r="R377" s="39">
        <v>0.0</v>
      </c>
      <c r="S377" s="39">
        <v>0.0</v>
      </c>
      <c r="T377" s="39">
        <v>0.0</v>
      </c>
      <c r="U377" s="39">
        <v>1.0</v>
      </c>
      <c r="V377" s="39">
        <v>1.0</v>
      </c>
      <c r="W377" s="44" t="s">
        <v>4026</v>
      </c>
      <c r="X377" s="43" t="s">
        <v>4027</v>
      </c>
      <c r="Y377" s="43" t="s">
        <v>4028</v>
      </c>
      <c r="Z377" s="42"/>
      <c r="AA377" s="42"/>
      <c r="AB377" s="42"/>
      <c r="AC377" s="42"/>
      <c r="AD377" s="42"/>
      <c r="AE377" s="42"/>
      <c r="AF377" s="42"/>
      <c r="AG377" s="42"/>
      <c r="AH377" s="42"/>
      <c r="AI377" s="42"/>
      <c r="AJ377" s="42"/>
      <c r="AK377" s="42"/>
      <c r="AL377" s="42"/>
      <c r="AM377" s="42"/>
      <c r="AN377" s="42"/>
      <c r="AO377" s="42"/>
      <c r="AP377" s="42"/>
      <c r="AQ377" s="42"/>
      <c r="AR377" s="42"/>
      <c r="AS377" s="42"/>
      <c r="AT377" s="42"/>
      <c r="AU377" s="42"/>
      <c r="AV377" s="42"/>
      <c r="AW377" s="42"/>
      <c r="AX377" s="42"/>
      <c r="AY377" s="42"/>
    </row>
    <row r="378">
      <c r="A378" s="39" t="s">
        <v>4029</v>
      </c>
      <c r="B378" s="39" t="s">
        <v>4030</v>
      </c>
      <c r="C378" s="39"/>
      <c r="D378" s="39" t="s">
        <v>2101</v>
      </c>
      <c r="E378" s="40" t="s">
        <v>4031</v>
      </c>
      <c r="F378" s="41">
        <v>43658.0</v>
      </c>
      <c r="G378" s="39" t="s">
        <v>2651</v>
      </c>
      <c r="H378" s="39">
        <v>52.0</v>
      </c>
      <c r="I378" s="42"/>
      <c r="J378" s="39">
        <v>52.0</v>
      </c>
      <c r="K378" s="42"/>
      <c r="L378" s="42"/>
      <c r="M378" s="39" t="s">
        <v>36</v>
      </c>
      <c r="N378" s="42"/>
      <c r="O378" s="39">
        <v>1.0</v>
      </c>
      <c r="P378" s="39" t="s">
        <v>43</v>
      </c>
      <c r="Q378" s="42"/>
      <c r="R378" s="42"/>
      <c r="S378" s="42"/>
      <c r="T378" s="42"/>
      <c r="U378" s="42"/>
      <c r="V378" s="39">
        <v>1.0</v>
      </c>
      <c r="W378" s="44" t="s">
        <v>4032</v>
      </c>
      <c r="X378" s="42"/>
      <c r="Y378" s="42"/>
      <c r="Z378" s="42"/>
      <c r="AA378" s="42"/>
      <c r="AB378" s="42"/>
      <c r="AC378" s="42"/>
      <c r="AD378" s="42"/>
      <c r="AE378" s="42"/>
      <c r="AF378" s="42"/>
      <c r="AG378" s="42"/>
      <c r="AH378" s="42"/>
      <c r="AI378" s="42"/>
      <c r="AJ378" s="42"/>
      <c r="AK378" s="42"/>
      <c r="AL378" s="42"/>
      <c r="AM378" s="42"/>
      <c r="AN378" s="42"/>
      <c r="AO378" s="42"/>
      <c r="AP378" s="42"/>
      <c r="AQ378" s="42"/>
      <c r="AR378" s="42"/>
      <c r="AS378" s="42"/>
      <c r="AT378" s="42"/>
      <c r="AU378" s="42"/>
      <c r="AV378" s="42"/>
      <c r="AW378" s="42"/>
      <c r="AX378" s="42"/>
      <c r="AY378" s="42"/>
    </row>
    <row r="379">
      <c r="A379" s="39" t="s">
        <v>710</v>
      </c>
      <c r="B379" s="39" t="s">
        <v>4033</v>
      </c>
      <c r="C379" s="39"/>
      <c r="D379" s="39" t="s">
        <v>711</v>
      </c>
      <c r="E379" s="40" t="s">
        <v>4034</v>
      </c>
      <c r="F379" s="41">
        <v>43658.0</v>
      </c>
      <c r="G379" s="39" t="s">
        <v>2366</v>
      </c>
      <c r="H379" s="39">
        <v>126.0</v>
      </c>
      <c r="I379" s="42"/>
      <c r="J379" s="39">
        <v>126.0</v>
      </c>
      <c r="K379" s="42"/>
      <c r="L379" s="42"/>
      <c r="M379" s="39" t="s">
        <v>36</v>
      </c>
      <c r="N379" s="42"/>
      <c r="O379" s="39">
        <v>1.0</v>
      </c>
      <c r="P379" s="42"/>
      <c r="Q379" s="42"/>
      <c r="R379" s="42"/>
      <c r="S379" s="42"/>
      <c r="T379" s="42"/>
      <c r="U379" s="42"/>
      <c r="V379" s="39">
        <v>1.0</v>
      </c>
      <c r="W379" s="44" t="s">
        <v>4035</v>
      </c>
      <c r="X379" s="42"/>
      <c r="Y379" s="42"/>
      <c r="Z379" s="42"/>
      <c r="AA379" s="42"/>
      <c r="AB379" s="42"/>
      <c r="AC379" s="42"/>
      <c r="AD379" s="42"/>
      <c r="AE379" s="42"/>
      <c r="AF379" s="42"/>
      <c r="AG379" s="42"/>
      <c r="AH379" s="42"/>
      <c r="AI379" s="42"/>
      <c r="AJ379" s="42"/>
      <c r="AK379" s="42"/>
      <c r="AL379" s="42"/>
      <c r="AM379" s="42"/>
      <c r="AN379" s="42"/>
      <c r="AO379" s="42"/>
      <c r="AP379" s="42"/>
      <c r="AQ379" s="42"/>
      <c r="AR379" s="42"/>
      <c r="AS379" s="42"/>
      <c r="AT379" s="42"/>
      <c r="AU379" s="42"/>
      <c r="AV379" s="42"/>
      <c r="AW379" s="42"/>
      <c r="AX379" s="42"/>
      <c r="AY379" s="42"/>
    </row>
    <row r="380">
      <c r="A380" s="39" t="s">
        <v>4036</v>
      </c>
      <c r="B380" s="24" t="s">
        <v>4037</v>
      </c>
      <c r="C380" s="39"/>
      <c r="D380" s="39" t="s">
        <v>33</v>
      </c>
      <c r="E380" s="40" t="s">
        <v>4038</v>
      </c>
      <c r="F380" s="41">
        <v>43658.0</v>
      </c>
      <c r="G380" s="39" t="s">
        <v>1536</v>
      </c>
      <c r="H380" s="39">
        <v>80.0</v>
      </c>
      <c r="I380" s="42"/>
      <c r="J380" s="39">
        <v>80.0</v>
      </c>
      <c r="K380" s="42"/>
      <c r="L380" s="42"/>
      <c r="M380" s="39" t="s">
        <v>4039</v>
      </c>
      <c r="N380" s="42"/>
      <c r="O380" s="39">
        <v>1.0</v>
      </c>
      <c r="P380" s="39" t="s">
        <v>43</v>
      </c>
      <c r="Q380" s="42"/>
      <c r="R380" s="42"/>
      <c r="S380" s="42"/>
      <c r="T380" s="42"/>
      <c r="U380" s="42"/>
      <c r="V380" s="39">
        <v>1.0</v>
      </c>
      <c r="W380" s="44" t="s">
        <v>4040</v>
      </c>
      <c r="X380" s="42"/>
      <c r="Y380" s="42"/>
      <c r="Z380" s="42"/>
      <c r="AA380" s="42"/>
      <c r="AB380" s="42"/>
      <c r="AC380" s="42"/>
      <c r="AD380" s="42"/>
      <c r="AE380" s="42"/>
      <c r="AF380" s="42"/>
      <c r="AG380" s="42"/>
      <c r="AH380" s="42"/>
      <c r="AI380" s="42"/>
      <c r="AJ380" s="42"/>
      <c r="AK380" s="42"/>
      <c r="AL380" s="42"/>
      <c r="AM380" s="42"/>
      <c r="AN380" s="42"/>
      <c r="AO380" s="42"/>
      <c r="AP380" s="42"/>
      <c r="AQ380" s="42"/>
      <c r="AR380" s="42"/>
      <c r="AS380" s="42"/>
      <c r="AT380" s="42"/>
      <c r="AU380" s="42"/>
      <c r="AV380" s="42"/>
      <c r="AW380" s="42"/>
      <c r="AX380" s="42"/>
      <c r="AY380" s="42"/>
    </row>
    <row r="381">
      <c r="A381" s="39" t="s">
        <v>4041</v>
      </c>
      <c r="B381" s="39" t="s">
        <v>4042</v>
      </c>
      <c r="C381" s="39"/>
      <c r="D381" s="39" t="s">
        <v>144</v>
      </c>
      <c r="E381" s="40" t="s">
        <v>4043</v>
      </c>
      <c r="F381" s="41">
        <v>43658.0</v>
      </c>
      <c r="G381" s="42"/>
      <c r="H381" s="42"/>
      <c r="I381" s="42"/>
      <c r="J381" s="42"/>
      <c r="K381" s="42"/>
      <c r="L381" s="42"/>
      <c r="M381" s="39" t="s">
        <v>4044</v>
      </c>
      <c r="N381" s="42"/>
      <c r="O381" s="39">
        <v>1.0</v>
      </c>
      <c r="P381" s="39" t="s">
        <v>43</v>
      </c>
      <c r="Q381" s="42"/>
      <c r="R381" s="42"/>
      <c r="S381" s="42"/>
      <c r="T381" s="42"/>
      <c r="U381" s="42"/>
      <c r="V381" s="39">
        <v>1.0</v>
      </c>
      <c r="W381" s="44" t="s">
        <v>4045</v>
      </c>
      <c r="X381" s="42"/>
      <c r="Y381" s="42"/>
      <c r="Z381" s="42"/>
      <c r="AA381" s="42"/>
      <c r="AB381" s="42"/>
      <c r="AC381" s="42"/>
      <c r="AD381" s="42"/>
      <c r="AE381" s="42"/>
      <c r="AF381" s="42"/>
      <c r="AG381" s="42"/>
      <c r="AH381" s="42"/>
      <c r="AI381" s="42"/>
      <c r="AJ381" s="42"/>
      <c r="AK381" s="42"/>
      <c r="AL381" s="42"/>
      <c r="AM381" s="42"/>
      <c r="AN381" s="42"/>
      <c r="AO381" s="42"/>
      <c r="AP381" s="42"/>
      <c r="AQ381" s="42"/>
      <c r="AR381" s="42"/>
      <c r="AS381" s="42"/>
      <c r="AT381" s="42"/>
      <c r="AU381" s="42"/>
      <c r="AV381" s="42"/>
      <c r="AW381" s="42"/>
      <c r="AX381" s="42"/>
      <c r="AY381" s="42"/>
    </row>
    <row r="382">
      <c r="A382" s="39" t="s">
        <v>4046</v>
      </c>
      <c r="B382" s="39" t="s">
        <v>4047</v>
      </c>
      <c r="C382" s="39"/>
      <c r="D382" s="39" t="s">
        <v>40</v>
      </c>
      <c r="E382" s="40" t="s">
        <v>4048</v>
      </c>
      <c r="F382" s="41">
        <v>43658.0</v>
      </c>
      <c r="G382" s="39" t="s">
        <v>4049</v>
      </c>
      <c r="H382" s="39">
        <v>257.0</v>
      </c>
      <c r="I382" s="42"/>
      <c r="J382" s="39">
        <v>257.0</v>
      </c>
      <c r="K382" s="42"/>
      <c r="L382" s="42"/>
      <c r="M382" s="39" t="s">
        <v>4050</v>
      </c>
      <c r="N382" s="42"/>
      <c r="O382" s="39">
        <v>1.0</v>
      </c>
      <c r="P382" s="39" t="s">
        <v>43</v>
      </c>
      <c r="Q382" s="42"/>
      <c r="R382" s="42"/>
      <c r="S382" s="42"/>
      <c r="T382" s="42"/>
      <c r="U382" s="42"/>
      <c r="V382" s="39">
        <v>1.0</v>
      </c>
      <c r="W382" s="44" t="s">
        <v>4051</v>
      </c>
      <c r="X382" s="42"/>
      <c r="Y382" s="42"/>
      <c r="Z382" s="42"/>
      <c r="AA382" s="42"/>
      <c r="AB382" s="42"/>
      <c r="AC382" s="42"/>
      <c r="AD382" s="42"/>
      <c r="AE382" s="42"/>
      <c r="AF382" s="42"/>
      <c r="AG382" s="42"/>
      <c r="AH382" s="42"/>
      <c r="AI382" s="42"/>
      <c r="AJ382" s="42"/>
      <c r="AK382" s="42"/>
      <c r="AL382" s="42"/>
      <c r="AM382" s="42"/>
      <c r="AN382" s="42"/>
      <c r="AO382" s="42"/>
      <c r="AP382" s="42"/>
      <c r="AQ382" s="42"/>
      <c r="AR382" s="42"/>
      <c r="AS382" s="42"/>
      <c r="AT382" s="42"/>
      <c r="AU382" s="42"/>
      <c r="AV382" s="42"/>
      <c r="AW382" s="42"/>
      <c r="AX382" s="42"/>
      <c r="AY382" s="42"/>
    </row>
    <row r="383">
      <c r="A383" s="39" t="s">
        <v>2372</v>
      </c>
      <c r="B383" s="39" t="s">
        <v>4052</v>
      </c>
      <c r="C383" s="39"/>
      <c r="D383" s="39" t="s">
        <v>2101</v>
      </c>
      <c r="E383" s="40" t="s">
        <v>4053</v>
      </c>
      <c r="F383" s="41">
        <v>43658.0</v>
      </c>
      <c r="G383" s="39" t="s">
        <v>3909</v>
      </c>
      <c r="H383" s="39">
        <v>100.0</v>
      </c>
      <c r="I383" s="42"/>
      <c r="J383" s="39">
        <v>100.0</v>
      </c>
      <c r="K383" s="42"/>
      <c r="L383" s="42"/>
      <c r="M383" s="39" t="s">
        <v>36</v>
      </c>
      <c r="N383" s="42"/>
      <c r="O383" s="39">
        <v>1.0</v>
      </c>
      <c r="P383" s="39" t="s">
        <v>43</v>
      </c>
      <c r="Q383" s="39">
        <v>0.0</v>
      </c>
      <c r="R383" s="39">
        <v>0.0</v>
      </c>
      <c r="S383" s="39">
        <v>0.0</v>
      </c>
      <c r="T383" s="39">
        <v>0.0</v>
      </c>
      <c r="U383" s="39">
        <v>1.0</v>
      </c>
      <c r="V383" s="39">
        <v>1.0</v>
      </c>
      <c r="W383" s="44" t="s">
        <v>4054</v>
      </c>
      <c r="X383" s="43" t="s">
        <v>4055</v>
      </c>
      <c r="Y383" s="42"/>
      <c r="Z383" s="42"/>
      <c r="AA383" s="42"/>
      <c r="AB383" s="42"/>
      <c r="AC383" s="42"/>
      <c r="AD383" s="42"/>
      <c r="AE383" s="42"/>
      <c r="AF383" s="42"/>
      <c r="AG383" s="42"/>
      <c r="AH383" s="42"/>
      <c r="AI383" s="42"/>
      <c r="AJ383" s="42"/>
      <c r="AK383" s="42"/>
      <c r="AL383" s="42"/>
      <c r="AM383" s="42"/>
      <c r="AN383" s="42"/>
      <c r="AO383" s="42"/>
      <c r="AP383" s="42"/>
      <c r="AQ383" s="42"/>
      <c r="AR383" s="42"/>
      <c r="AS383" s="42"/>
      <c r="AT383" s="42"/>
      <c r="AU383" s="42"/>
      <c r="AV383" s="42"/>
      <c r="AW383" s="42"/>
      <c r="AX383" s="42"/>
      <c r="AY383" s="42"/>
    </row>
    <row r="384">
      <c r="A384" s="39" t="s">
        <v>4056</v>
      </c>
      <c r="B384" s="39" t="s">
        <v>4057</v>
      </c>
      <c r="C384" s="39"/>
      <c r="D384" s="39" t="s">
        <v>52</v>
      </c>
      <c r="E384" s="40" t="s">
        <v>4058</v>
      </c>
      <c r="F384" s="41">
        <v>43658.0</v>
      </c>
      <c r="G384" s="39" t="s">
        <v>3250</v>
      </c>
      <c r="H384" s="39">
        <v>28.0</v>
      </c>
      <c r="I384" s="42"/>
      <c r="J384" s="39">
        <v>28.0</v>
      </c>
      <c r="K384" s="42"/>
      <c r="L384" s="42"/>
      <c r="M384" s="39" t="s">
        <v>36</v>
      </c>
      <c r="N384" s="42"/>
      <c r="O384" s="39">
        <v>1.0</v>
      </c>
      <c r="P384" s="42"/>
      <c r="Q384" s="42"/>
      <c r="R384" s="42"/>
      <c r="S384" s="42"/>
      <c r="T384" s="42"/>
      <c r="U384" s="42"/>
      <c r="V384" s="39">
        <v>1.0</v>
      </c>
      <c r="W384" s="44" t="s">
        <v>4059</v>
      </c>
      <c r="X384" s="42"/>
      <c r="Y384" s="42"/>
      <c r="Z384" s="42"/>
      <c r="AA384" s="42"/>
      <c r="AB384" s="42"/>
      <c r="AC384" s="42"/>
      <c r="AD384" s="42"/>
      <c r="AE384" s="42"/>
      <c r="AF384" s="42"/>
      <c r="AG384" s="42"/>
      <c r="AH384" s="42"/>
      <c r="AI384" s="42"/>
      <c r="AJ384" s="42"/>
      <c r="AK384" s="42"/>
      <c r="AL384" s="42"/>
      <c r="AM384" s="42"/>
      <c r="AN384" s="42"/>
      <c r="AO384" s="42"/>
      <c r="AP384" s="42"/>
      <c r="AQ384" s="42"/>
      <c r="AR384" s="42"/>
      <c r="AS384" s="42"/>
      <c r="AT384" s="42"/>
      <c r="AU384" s="42"/>
      <c r="AV384" s="42"/>
      <c r="AW384" s="42"/>
      <c r="AX384" s="42"/>
      <c r="AY384" s="42"/>
    </row>
    <row r="385">
      <c r="A385" s="39" t="s">
        <v>4060</v>
      </c>
      <c r="B385" s="24" t="s">
        <v>4061</v>
      </c>
      <c r="C385" s="39"/>
      <c r="D385" s="39" t="s">
        <v>40</v>
      </c>
      <c r="E385" s="52"/>
      <c r="F385" s="41">
        <v>43653.0</v>
      </c>
      <c r="G385" s="39" t="s">
        <v>196</v>
      </c>
      <c r="H385" s="39">
        <v>25.0</v>
      </c>
      <c r="I385" s="42"/>
      <c r="J385" s="39">
        <v>35.0</v>
      </c>
      <c r="K385" s="42"/>
      <c r="L385" s="39"/>
      <c r="M385" s="44" t="s">
        <v>4062</v>
      </c>
      <c r="N385" s="42"/>
      <c r="O385" s="39">
        <v>1.0</v>
      </c>
      <c r="P385" s="39" t="s">
        <v>61</v>
      </c>
      <c r="Q385" s="42"/>
      <c r="R385" s="42"/>
      <c r="S385" s="42"/>
      <c r="T385" s="42"/>
      <c r="U385" s="42"/>
      <c r="V385" s="39">
        <v>1.0</v>
      </c>
      <c r="W385" s="44" t="s">
        <v>4063</v>
      </c>
      <c r="X385" s="42"/>
      <c r="Y385" s="42"/>
      <c r="Z385" s="39" t="s">
        <v>4064</v>
      </c>
      <c r="AA385" s="42"/>
      <c r="AB385" s="42"/>
      <c r="AC385" s="42"/>
      <c r="AD385" s="42"/>
      <c r="AE385" s="42"/>
      <c r="AF385" s="42"/>
      <c r="AG385" s="42"/>
      <c r="AH385" s="42"/>
      <c r="AI385" s="42"/>
      <c r="AJ385" s="42"/>
      <c r="AK385" s="42"/>
      <c r="AL385" s="42"/>
      <c r="AM385" s="42"/>
      <c r="AN385" s="42"/>
      <c r="AO385" s="42"/>
      <c r="AP385" s="42"/>
      <c r="AQ385" s="42"/>
      <c r="AR385" s="42"/>
      <c r="AS385" s="42"/>
      <c r="AT385" s="42"/>
      <c r="AU385" s="42"/>
      <c r="AV385" s="42"/>
      <c r="AW385" s="42"/>
      <c r="AX385" s="42"/>
      <c r="AY385" s="42"/>
    </row>
    <row r="386">
      <c r="A386" s="39" t="s">
        <v>4065</v>
      </c>
      <c r="B386" s="24" t="s">
        <v>4066</v>
      </c>
      <c r="C386" s="39"/>
      <c r="D386" s="39" t="s">
        <v>146</v>
      </c>
      <c r="E386" s="40" t="s">
        <v>4067</v>
      </c>
      <c r="F386" s="41">
        <v>43658.0</v>
      </c>
      <c r="G386" s="39" t="s">
        <v>4068</v>
      </c>
      <c r="H386" s="39">
        <v>74.0</v>
      </c>
      <c r="I386" s="42"/>
      <c r="J386" s="39">
        <v>74.0</v>
      </c>
      <c r="K386" s="42"/>
      <c r="L386" s="42"/>
      <c r="M386" s="39" t="s">
        <v>36</v>
      </c>
      <c r="N386" s="42"/>
      <c r="O386" s="39">
        <v>1.0</v>
      </c>
      <c r="P386" s="39" t="s">
        <v>43</v>
      </c>
      <c r="Q386" s="42"/>
      <c r="R386" s="42"/>
      <c r="S386" s="42"/>
      <c r="T386" s="42"/>
      <c r="U386" s="42"/>
      <c r="V386" s="39">
        <v>1.0</v>
      </c>
      <c r="W386" s="44" t="s">
        <v>4069</v>
      </c>
      <c r="X386" s="42"/>
      <c r="Y386" s="42"/>
      <c r="Z386" s="42"/>
      <c r="AA386" s="42"/>
      <c r="AB386" s="42"/>
      <c r="AC386" s="42"/>
      <c r="AD386" s="42"/>
      <c r="AE386" s="42"/>
      <c r="AF386" s="42"/>
      <c r="AG386" s="42"/>
      <c r="AH386" s="42"/>
      <c r="AI386" s="42"/>
      <c r="AJ386" s="42"/>
      <c r="AK386" s="42"/>
      <c r="AL386" s="42"/>
      <c r="AM386" s="42"/>
      <c r="AN386" s="42"/>
      <c r="AO386" s="42"/>
      <c r="AP386" s="42"/>
      <c r="AQ386" s="42"/>
      <c r="AR386" s="42"/>
      <c r="AS386" s="42"/>
      <c r="AT386" s="42"/>
      <c r="AU386" s="42"/>
      <c r="AV386" s="42"/>
      <c r="AW386" s="42"/>
      <c r="AX386" s="42"/>
      <c r="AY386" s="42"/>
    </row>
    <row r="387">
      <c r="A387" s="39" t="s">
        <v>4070</v>
      </c>
      <c r="B387" s="39" t="s">
        <v>4071</v>
      </c>
      <c r="C387" s="39"/>
      <c r="D387" s="39" t="s">
        <v>423</v>
      </c>
      <c r="E387" s="40" t="s">
        <v>4072</v>
      </c>
      <c r="F387" s="41">
        <v>43658.0</v>
      </c>
      <c r="G387" s="39" t="s">
        <v>3690</v>
      </c>
      <c r="H387" s="39">
        <v>38.0</v>
      </c>
      <c r="I387" s="42"/>
      <c r="J387" s="39">
        <v>38.0</v>
      </c>
      <c r="K387" s="42"/>
      <c r="L387" s="42"/>
      <c r="M387" s="24" t="s">
        <v>36</v>
      </c>
      <c r="N387" s="42"/>
      <c r="O387" s="39">
        <v>1.0</v>
      </c>
      <c r="P387" s="42"/>
      <c r="Q387" s="42"/>
      <c r="R387" s="42"/>
      <c r="S387" s="42"/>
      <c r="T387" s="42"/>
      <c r="U387" s="42"/>
      <c r="V387" s="39">
        <v>1.0</v>
      </c>
      <c r="W387" s="43" t="s">
        <v>4073</v>
      </c>
      <c r="X387" s="42"/>
      <c r="Y387" s="42"/>
      <c r="Z387" s="42"/>
      <c r="AA387" s="42"/>
      <c r="AB387" s="42"/>
      <c r="AC387" s="42"/>
      <c r="AD387" s="42"/>
      <c r="AE387" s="42"/>
      <c r="AF387" s="42"/>
      <c r="AG387" s="42"/>
      <c r="AH387" s="42"/>
      <c r="AI387" s="42"/>
      <c r="AJ387" s="42"/>
      <c r="AK387" s="42"/>
      <c r="AL387" s="42"/>
      <c r="AM387" s="42"/>
      <c r="AN387" s="42"/>
      <c r="AO387" s="42"/>
      <c r="AP387" s="42"/>
      <c r="AQ387" s="42"/>
      <c r="AR387" s="42"/>
      <c r="AS387" s="42"/>
      <c r="AT387" s="42"/>
      <c r="AU387" s="42"/>
      <c r="AV387" s="42"/>
      <c r="AW387" s="42"/>
      <c r="AX387" s="42"/>
      <c r="AY387" s="42"/>
    </row>
    <row r="388">
      <c r="A388" s="39" t="s">
        <v>4074</v>
      </c>
      <c r="B388" s="39" t="s">
        <v>4075</v>
      </c>
      <c r="C388" s="39"/>
      <c r="D388" s="39" t="s">
        <v>159</v>
      </c>
      <c r="E388" s="40" t="s">
        <v>4076</v>
      </c>
      <c r="F388" s="41">
        <v>43658.0</v>
      </c>
      <c r="G388" s="39" t="s">
        <v>4077</v>
      </c>
      <c r="H388" s="39">
        <v>94.0</v>
      </c>
      <c r="I388" s="42"/>
      <c r="J388" s="39">
        <v>94.0</v>
      </c>
      <c r="K388" s="42"/>
      <c r="L388" s="42"/>
      <c r="M388" s="39" t="s">
        <v>36</v>
      </c>
      <c r="N388" s="42"/>
      <c r="O388" s="39">
        <v>1.0</v>
      </c>
      <c r="P388" s="39" t="s">
        <v>4078</v>
      </c>
      <c r="Q388" s="39">
        <v>0.0</v>
      </c>
      <c r="R388" s="39">
        <v>0.0</v>
      </c>
      <c r="S388" s="39">
        <v>0.0</v>
      </c>
      <c r="T388" s="39">
        <v>0.0</v>
      </c>
      <c r="U388" s="39">
        <v>1.0</v>
      </c>
      <c r="V388" s="39">
        <v>1.0</v>
      </c>
      <c r="W388" s="44" t="s">
        <v>4079</v>
      </c>
      <c r="X388" s="43" t="s">
        <v>4080</v>
      </c>
      <c r="Y388" s="42"/>
      <c r="Z388" s="42"/>
      <c r="AA388" s="42"/>
      <c r="AB388" s="42"/>
      <c r="AC388" s="42"/>
      <c r="AD388" s="42"/>
      <c r="AE388" s="42"/>
      <c r="AF388" s="42"/>
      <c r="AG388" s="42"/>
      <c r="AH388" s="42"/>
      <c r="AI388" s="42"/>
      <c r="AJ388" s="42"/>
      <c r="AK388" s="42"/>
      <c r="AL388" s="42"/>
      <c r="AM388" s="42"/>
      <c r="AN388" s="42"/>
      <c r="AO388" s="42"/>
      <c r="AP388" s="42"/>
      <c r="AQ388" s="42"/>
      <c r="AR388" s="42"/>
      <c r="AS388" s="42"/>
      <c r="AT388" s="42"/>
      <c r="AU388" s="42"/>
      <c r="AV388" s="42"/>
      <c r="AW388" s="42"/>
      <c r="AX388" s="42"/>
      <c r="AY388" s="42"/>
    </row>
    <row r="389">
      <c r="A389" s="24" t="s">
        <v>558</v>
      </c>
      <c r="B389" s="24"/>
      <c r="C389" s="24"/>
      <c r="D389" s="24" t="s">
        <v>207</v>
      </c>
      <c r="E389" s="45" t="str">
        <f>HYPERLINK("https://helenair.com/news/state-and-regional/govt-and-politics/montana-vigils-will-protest-conditions-at-border-facilities/article_ca98fbff-b4bf-5cff-b3bc-8cef11b97120.html","Miami, FL")</f>
        <v>Miami, FL</v>
      </c>
      <c r="F389" s="104">
        <v>43658.0</v>
      </c>
      <c r="G389" s="24"/>
      <c r="H389" s="169"/>
      <c r="I389" s="169"/>
      <c r="J389" s="169"/>
      <c r="M389" s="169" t="s">
        <v>468</v>
      </c>
      <c r="N389" s="170" t="s">
        <v>3721</v>
      </c>
      <c r="O389" s="24">
        <v>1.0</v>
      </c>
      <c r="P389" s="24" t="s">
        <v>43</v>
      </c>
      <c r="Q389" s="24"/>
      <c r="R389" s="24"/>
      <c r="S389" s="24"/>
      <c r="T389" s="24"/>
      <c r="U389" s="24">
        <v>1.0</v>
      </c>
      <c r="V389" s="24">
        <v>1.0</v>
      </c>
      <c r="W389" s="173" t="s">
        <v>3481</v>
      </c>
    </row>
    <row r="390">
      <c r="A390" s="39" t="s">
        <v>4081</v>
      </c>
      <c r="B390" s="39" t="s">
        <v>4082</v>
      </c>
      <c r="C390" s="39"/>
      <c r="D390" s="39" t="s">
        <v>55</v>
      </c>
      <c r="E390" s="40" t="s">
        <v>4083</v>
      </c>
      <c r="F390" s="41">
        <v>43658.0</v>
      </c>
      <c r="G390" s="39" t="s">
        <v>1737</v>
      </c>
      <c r="H390" s="39">
        <v>40.0</v>
      </c>
      <c r="I390" s="42"/>
      <c r="J390" s="39">
        <v>40.0</v>
      </c>
      <c r="K390" s="42"/>
      <c r="L390" s="42"/>
      <c r="M390" s="39" t="s">
        <v>36</v>
      </c>
      <c r="N390" s="42"/>
      <c r="O390" s="39">
        <v>1.0</v>
      </c>
      <c r="P390" s="39" t="s">
        <v>43</v>
      </c>
      <c r="Q390" s="42"/>
      <c r="R390" s="42"/>
      <c r="S390" s="42"/>
      <c r="T390" s="42"/>
      <c r="U390" s="42"/>
      <c r="V390" s="39">
        <v>1.0</v>
      </c>
      <c r="W390" s="43" t="s">
        <v>4084</v>
      </c>
      <c r="X390" s="43" t="s">
        <v>4085</v>
      </c>
      <c r="Y390" s="42"/>
      <c r="Z390" s="42"/>
      <c r="AA390" s="42"/>
      <c r="AB390" s="42"/>
      <c r="AC390" s="42"/>
      <c r="AD390" s="42"/>
      <c r="AE390" s="42"/>
      <c r="AF390" s="42"/>
      <c r="AG390" s="42"/>
      <c r="AH390" s="42"/>
      <c r="AI390" s="42"/>
      <c r="AJ390" s="42"/>
      <c r="AK390" s="42"/>
      <c r="AL390" s="42"/>
      <c r="AM390" s="42"/>
      <c r="AN390" s="42"/>
      <c r="AO390" s="42"/>
      <c r="AP390" s="42"/>
      <c r="AQ390" s="42"/>
      <c r="AR390" s="42"/>
      <c r="AS390" s="42"/>
      <c r="AT390" s="42"/>
      <c r="AU390" s="42"/>
      <c r="AV390" s="42"/>
      <c r="AW390" s="42"/>
      <c r="AX390" s="42"/>
      <c r="AY390" s="42"/>
    </row>
    <row r="391">
      <c r="A391" s="39" t="s">
        <v>1423</v>
      </c>
      <c r="B391" s="39" t="s">
        <v>4086</v>
      </c>
      <c r="C391" s="39"/>
      <c r="D391" s="39" t="s">
        <v>204</v>
      </c>
      <c r="E391" s="40" t="s">
        <v>4087</v>
      </c>
      <c r="F391" s="41">
        <v>43658.0</v>
      </c>
      <c r="G391" s="39" t="s">
        <v>361</v>
      </c>
      <c r="H391" s="39">
        <v>77.0</v>
      </c>
      <c r="I391" s="42"/>
      <c r="J391" s="39">
        <v>77.0</v>
      </c>
      <c r="K391" s="42"/>
      <c r="L391" s="42"/>
      <c r="M391" s="42"/>
      <c r="N391" s="42"/>
      <c r="O391" s="39">
        <v>1.0</v>
      </c>
      <c r="P391" s="42"/>
      <c r="Q391" s="42"/>
      <c r="R391" s="42"/>
      <c r="S391" s="42"/>
      <c r="T391" s="42"/>
      <c r="U391" s="42"/>
      <c r="V391" s="39">
        <v>1.0</v>
      </c>
      <c r="W391" s="44" t="s">
        <v>4088</v>
      </c>
      <c r="X391" s="42"/>
      <c r="Y391" s="42"/>
      <c r="Z391" s="42"/>
      <c r="AA391" s="42"/>
      <c r="AB391" s="42"/>
      <c r="AC391" s="42"/>
      <c r="AD391" s="42"/>
      <c r="AE391" s="42"/>
      <c r="AF391" s="42"/>
      <c r="AG391" s="42"/>
      <c r="AH391" s="42"/>
      <c r="AI391" s="42"/>
      <c r="AJ391" s="42"/>
      <c r="AK391" s="42"/>
      <c r="AL391" s="42"/>
      <c r="AM391" s="42"/>
      <c r="AN391" s="42"/>
      <c r="AO391" s="42"/>
      <c r="AP391" s="42"/>
      <c r="AQ391" s="42"/>
      <c r="AR391" s="42"/>
      <c r="AS391" s="42"/>
      <c r="AT391" s="42"/>
      <c r="AU391" s="42"/>
      <c r="AV391" s="42"/>
      <c r="AW391" s="42"/>
      <c r="AX391" s="42"/>
      <c r="AY391" s="42"/>
    </row>
    <row r="392">
      <c r="A392" s="39" t="s">
        <v>2825</v>
      </c>
      <c r="B392" s="39" t="s">
        <v>4089</v>
      </c>
      <c r="C392" s="39"/>
      <c r="D392" s="39" t="s">
        <v>1144</v>
      </c>
      <c r="E392" s="40" t="s">
        <v>4090</v>
      </c>
      <c r="F392" s="41">
        <v>43658.0</v>
      </c>
      <c r="G392" s="39" t="s">
        <v>4091</v>
      </c>
      <c r="H392" s="39">
        <v>86.0</v>
      </c>
      <c r="I392" s="42"/>
      <c r="J392" s="39">
        <v>86.0</v>
      </c>
      <c r="K392" s="42"/>
      <c r="L392" s="42"/>
      <c r="M392" s="39" t="s">
        <v>36</v>
      </c>
      <c r="N392" s="42"/>
      <c r="O392" s="39">
        <v>1.0</v>
      </c>
      <c r="P392" s="42"/>
      <c r="Q392" s="42"/>
      <c r="R392" s="42"/>
      <c r="S392" s="42"/>
      <c r="T392" s="42"/>
      <c r="U392" s="42"/>
      <c r="V392" s="39">
        <v>1.0</v>
      </c>
      <c r="W392" s="44" t="s">
        <v>4092</v>
      </c>
      <c r="X392" s="42"/>
      <c r="Y392" s="42"/>
      <c r="Z392" s="42"/>
      <c r="AA392" s="42"/>
      <c r="AB392" s="42"/>
      <c r="AC392" s="42"/>
      <c r="AD392" s="42"/>
      <c r="AE392" s="42"/>
      <c r="AF392" s="42"/>
      <c r="AG392" s="42"/>
      <c r="AH392" s="42"/>
      <c r="AI392" s="42"/>
      <c r="AJ392" s="42"/>
      <c r="AK392" s="42"/>
      <c r="AL392" s="42"/>
      <c r="AM392" s="42"/>
      <c r="AN392" s="42"/>
      <c r="AO392" s="42"/>
      <c r="AP392" s="42"/>
      <c r="AQ392" s="42"/>
      <c r="AR392" s="42"/>
      <c r="AS392" s="42"/>
      <c r="AT392" s="42"/>
      <c r="AU392" s="42"/>
      <c r="AV392" s="42"/>
      <c r="AW392" s="42"/>
      <c r="AX392" s="42"/>
      <c r="AY392" s="42"/>
    </row>
    <row r="393">
      <c r="A393" s="39" t="s">
        <v>2825</v>
      </c>
      <c r="B393" s="39" t="s">
        <v>2828</v>
      </c>
      <c r="C393" s="39"/>
      <c r="D393" s="39" t="s">
        <v>40</v>
      </c>
      <c r="E393" s="40" t="s">
        <v>4093</v>
      </c>
      <c r="F393" s="41">
        <v>43658.0</v>
      </c>
      <c r="G393" s="39" t="s">
        <v>728</v>
      </c>
      <c r="H393" s="39">
        <v>54.0</v>
      </c>
      <c r="I393" s="42"/>
      <c r="J393" s="39">
        <v>54.0</v>
      </c>
      <c r="K393" s="42"/>
      <c r="L393" s="42"/>
      <c r="M393" s="39" t="s">
        <v>36</v>
      </c>
      <c r="N393" s="42"/>
      <c r="O393" s="39">
        <v>1.0</v>
      </c>
      <c r="P393" s="39" t="s">
        <v>43</v>
      </c>
      <c r="Q393" s="42"/>
      <c r="R393" s="42"/>
      <c r="S393" s="42"/>
      <c r="T393" s="42"/>
      <c r="U393" s="42"/>
      <c r="V393" s="39">
        <v>1.0</v>
      </c>
      <c r="W393" s="44" t="s">
        <v>4094</v>
      </c>
      <c r="X393" s="42"/>
      <c r="Y393" s="42"/>
      <c r="Z393" s="42"/>
      <c r="AA393" s="42"/>
      <c r="AB393" s="42"/>
      <c r="AC393" s="42"/>
      <c r="AD393" s="42"/>
      <c r="AE393" s="42"/>
      <c r="AF393" s="42"/>
      <c r="AG393" s="42"/>
      <c r="AH393" s="42"/>
      <c r="AI393" s="42"/>
      <c r="AJ393" s="42"/>
      <c r="AK393" s="42"/>
      <c r="AL393" s="42"/>
      <c r="AM393" s="42"/>
      <c r="AN393" s="42"/>
      <c r="AO393" s="42"/>
      <c r="AP393" s="42"/>
      <c r="AQ393" s="42"/>
      <c r="AR393" s="42"/>
      <c r="AS393" s="42"/>
      <c r="AT393" s="42"/>
      <c r="AU393" s="42"/>
      <c r="AV393" s="42"/>
      <c r="AW393" s="42"/>
      <c r="AX393" s="42"/>
      <c r="AY393" s="42"/>
    </row>
    <row r="394">
      <c r="A394" s="39" t="s">
        <v>4095</v>
      </c>
      <c r="B394" s="39"/>
      <c r="C394" s="39"/>
      <c r="D394" s="39" t="s">
        <v>52</v>
      </c>
      <c r="E394" s="52"/>
      <c r="F394" s="41">
        <v>43658.0</v>
      </c>
      <c r="G394" s="39"/>
      <c r="H394" s="39"/>
      <c r="I394" s="42"/>
      <c r="J394" s="39"/>
      <c r="K394" s="42"/>
      <c r="L394" s="42"/>
      <c r="M394" s="39" t="s">
        <v>36</v>
      </c>
      <c r="N394" s="42"/>
      <c r="O394" s="39">
        <v>1.0</v>
      </c>
      <c r="P394" s="42"/>
      <c r="Q394" s="42"/>
      <c r="R394" s="42"/>
      <c r="S394" s="42"/>
      <c r="T394" s="42"/>
      <c r="U394" s="42"/>
      <c r="V394" s="39">
        <v>1.0</v>
      </c>
      <c r="W394" s="44" t="s">
        <v>4096</v>
      </c>
      <c r="X394" s="42"/>
      <c r="Y394" s="42"/>
      <c r="Z394" s="42"/>
      <c r="AA394" s="42"/>
      <c r="AB394" s="42"/>
      <c r="AC394" s="42"/>
      <c r="AD394" s="42"/>
      <c r="AE394" s="42"/>
      <c r="AF394" s="42"/>
      <c r="AG394" s="42"/>
      <c r="AH394" s="42"/>
      <c r="AI394" s="42"/>
      <c r="AJ394" s="42"/>
      <c r="AK394" s="42"/>
      <c r="AL394" s="42"/>
      <c r="AM394" s="42"/>
      <c r="AN394" s="42"/>
      <c r="AO394" s="42"/>
      <c r="AP394" s="42"/>
      <c r="AQ394" s="42"/>
      <c r="AR394" s="42"/>
      <c r="AS394" s="42"/>
      <c r="AT394" s="42"/>
      <c r="AU394" s="42"/>
      <c r="AV394" s="42"/>
      <c r="AW394" s="42"/>
      <c r="AX394" s="42"/>
      <c r="AY394" s="42"/>
    </row>
    <row r="395">
      <c r="A395" s="39" t="s">
        <v>563</v>
      </c>
      <c r="B395" s="39" t="s">
        <v>252</v>
      </c>
      <c r="C395" s="39"/>
      <c r="D395" s="39" t="s">
        <v>350</v>
      </c>
      <c r="E395" s="40" t="s">
        <v>4097</v>
      </c>
      <c r="F395" s="41">
        <v>43658.0</v>
      </c>
      <c r="G395" s="39" t="s">
        <v>4098</v>
      </c>
      <c r="H395" s="39">
        <v>379.0</v>
      </c>
      <c r="I395" s="42"/>
      <c r="J395" s="39">
        <v>379.0</v>
      </c>
      <c r="K395" s="42"/>
      <c r="L395" s="42"/>
      <c r="M395" s="39" t="s">
        <v>36</v>
      </c>
      <c r="N395" s="42"/>
      <c r="O395" s="39">
        <v>1.0</v>
      </c>
      <c r="P395" s="39" t="s">
        <v>1114</v>
      </c>
      <c r="Q395" s="42"/>
      <c r="R395" s="42"/>
      <c r="S395" s="42"/>
      <c r="T395" s="42"/>
      <c r="U395" s="42"/>
      <c r="V395" s="39">
        <v>1.0</v>
      </c>
      <c r="W395" s="43" t="s">
        <v>4099</v>
      </c>
      <c r="X395" s="42"/>
      <c r="Y395" s="42"/>
      <c r="Z395" s="42"/>
      <c r="AA395" s="39">
        <v>301.0</v>
      </c>
      <c r="AB395" s="39">
        <v>731.0</v>
      </c>
      <c r="AC395" s="42"/>
      <c r="AD395" s="42"/>
      <c r="AE395" s="42"/>
      <c r="AF395" s="42"/>
      <c r="AG395" s="42"/>
      <c r="AH395" s="42"/>
      <c r="AI395" s="42"/>
      <c r="AJ395" s="42"/>
      <c r="AK395" s="42"/>
      <c r="AL395" s="42"/>
      <c r="AM395" s="42"/>
      <c r="AN395" s="42"/>
      <c r="AO395" s="42"/>
      <c r="AP395" s="42"/>
      <c r="AQ395" s="42"/>
      <c r="AR395" s="42"/>
      <c r="AS395" s="42"/>
      <c r="AT395" s="42"/>
      <c r="AU395" s="42"/>
      <c r="AV395" s="42"/>
      <c r="AW395" s="42"/>
      <c r="AX395" s="42"/>
      <c r="AY395" s="42"/>
    </row>
    <row r="396">
      <c r="A396" s="39" t="s">
        <v>4100</v>
      </c>
      <c r="B396" s="39" t="s">
        <v>4101</v>
      </c>
      <c r="C396" s="39"/>
      <c r="D396" s="39" t="s">
        <v>350</v>
      </c>
      <c r="E396" s="40" t="s">
        <v>4102</v>
      </c>
      <c r="F396" s="41">
        <v>43658.0</v>
      </c>
      <c r="G396" s="39" t="s">
        <v>2257</v>
      </c>
      <c r="H396" s="39">
        <v>22.0</v>
      </c>
      <c r="I396" s="42"/>
      <c r="J396" s="39">
        <v>22.0</v>
      </c>
      <c r="K396" s="42"/>
      <c r="L396" s="42"/>
      <c r="M396" s="24" t="s">
        <v>4103</v>
      </c>
      <c r="N396" s="42"/>
      <c r="O396" s="39">
        <v>1.0</v>
      </c>
      <c r="P396" s="39" t="s">
        <v>43</v>
      </c>
      <c r="Q396" s="42"/>
      <c r="R396" s="42"/>
      <c r="S396" s="42"/>
      <c r="T396" s="42"/>
      <c r="U396" s="42"/>
      <c r="V396" s="39">
        <v>1.0</v>
      </c>
      <c r="W396" s="43" t="s">
        <v>4104</v>
      </c>
      <c r="X396" s="42"/>
      <c r="Y396" s="42"/>
      <c r="Z396" s="42"/>
      <c r="AA396" s="39">
        <v>22.0</v>
      </c>
      <c r="AB396" s="39">
        <v>57.0</v>
      </c>
      <c r="AC396" s="42"/>
      <c r="AD396" s="42"/>
      <c r="AE396" s="42"/>
      <c r="AF396" s="42"/>
      <c r="AG396" s="42"/>
      <c r="AH396" s="42"/>
      <c r="AI396" s="42"/>
      <c r="AJ396" s="42"/>
      <c r="AK396" s="42"/>
      <c r="AL396" s="42"/>
      <c r="AM396" s="42"/>
      <c r="AN396" s="42"/>
      <c r="AO396" s="42"/>
      <c r="AP396" s="42"/>
      <c r="AQ396" s="42"/>
      <c r="AR396" s="42"/>
      <c r="AS396" s="42"/>
      <c r="AT396" s="42"/>
      <c r="AU396" s="42"/>
      <c r="AV396" s="42"/>
      <c r="AW396" s="42"/>
      <c r="AX396" s="42"/>
      <c r="AY396" s="42"/>
    </row>
    <row r="397">
      <c r="A397" s="39" t="s">
        <v>4105</v>
      </c>
      <c r="B397" s="39" t="s">
        <v>4106</v>
      </c>
      <c r="C397" s="39"/>
      <c r="D397" s="39" t="s">
        <v>3255</v>
      </c>
      <c r="E397" s="40" t="s">
        <v>4107</v>
      </c>
      <c r="F397" s="41">
        <v>43658.0</v>
      </c>
      <c r="G397" s="39" t="s">
        <v>35</v>
      </c>
      <c r="H397" s="39">
        <v>19.0</v>
      </c>
      <c r="I397" s="42"/>
      <c r="J397" s="39">
        <v>19.0</v>
      </c>
      <c r="K397" s="42"/>
      <c r="L397" s="42"/>
      <c r="M397" s="39" t="s">
        <v>36</v>
      </c>
      <c r="N397" s="42"/>
      <c r="O397" s="39">
        <v>1.0</v>
      </c>
      <c r="P397" s="39" t="s">
        <v>43</v>
      </c>
      <c r="Q397" s="42"/>
      <c r="R397" s="42"/>
      <c r="S397" s="42"/>
      <c r="T397" s="42"/>
      <c r="U397" s="42"/>
      <c r="V397" s="39">
        <v>1.0</v>
      </c>
      <c r="W397" s="44" t="s">
        <v>4108</v>
      </c>
      <c r="X397" s="43" t="s">
        <v>4109</v>
      </c>
      <c r="Y397" s="42"/>
      <c r="Z397" s="42"/>
      <c r="AA397" s="42"/>
      <c r="AB397" s="42"/>
      <c r="AC397" s="42"/>
      <c r="AD397" s="42"/>
      <c r="AE397" s="42"/>
      <c r="AF397" s="42"/>
      <c r="AG397" s="42"/>
      <c r="AH397" s="42"/>
      <c r="AI397" s="42"/>
      <c r="AJ397" s="42"/>
      <c r="AK397" s="42"/>
      <c r="AL397" s="42"/>
      <c r="AM397" s="42"/>
      <c r="AN397" s="42"/>
      <c r="AO397" s="42"/>
      <c r="AP397" s="42"/>
      <c r="AQ397" s="42"/>
      <c r="AR397" s="42"/>
      <c r="AS397" s="42"/>
      <c r="AT397" s="42"/>
      <c r="AU397" s="42"/>
      <c r="AV397" s="42"/>
      <c r="AW397" s="42"/>
      <c r="AX397" s="42"/>
      <c r="AY397" s="42"/>
    </row>
    <row r="398">
      <c r="A398" s="24" t="s">
        <v>4110</v>
      </c>
      <c r="B398" s="24" t="s">
        <v>4111</v>
      </c>
      <c r="C398" s="24"/>
      <c r="D398" s="24" t="s">
        <v>1064</v>
      </c>
      <c r="E398" s="45" t="str">
        <f>HYPERLINK("https://helenair.com/news/state-and-regional/govt-and-politics/montana-vigils-will-protest-conditions-at-border-facilities/article_ca98fbff-b4bf-5cff-b3bc-8cef11b97120.html","Missoula, MT")</f>
        <v>Missoula, MT</v>
      </c>
      <c r="F398" s="104">
        <v>43658.0</v>
      </c>
      <c r="H398" s="169"/>
      <c r="I398" s="169"/>
      <c r="J398" s="169"/>
      <c r="M398" s="169" t="s">
        <v>468</v>
      </c>
      <c r="N398" s="170" t="s">
        <v>3721</v>
      </c>
      <c r="O398" s="24">
        <v>1.0</v>
      </c>
      <c r="P398" s="24" t="s">
        <v>43</v>
      </c>
      <c r="U398" s="24">
        <v>1.0</v>
      </c>
      <c r="V398" s="24">
        <v>1.0</v>
      </c>
      <c r="W398" s="48" t="s">
        <v>3481</v>
      </c>
    </row>
    <row r="399">
      <c r="A399" s="39" t="s">
        <v>1234</v>
      </c>
      <c r="B399" s="24" t="s">
        <v>1235</v>
      </c>
      <c r="C399" s="39"/>
      <c r="D399" s="39" t="s">
        <v>176</v>
      </c>
      <c r="E399" s="40" t="s">
        <v>1236</v>
      </c>
      <c r="F399" s="41">
        <v>43665.0</v>
      </c>
      <c r="G399" s="39" t="s">
        <v>476</v>
      </c>
      <c r="H399" s="39">
        <v>41.0</v>
      </c>
      <c r="I399" s="42"/>
      <c r="J399" s="39">
        <v>41.0</v>
      </c>
      <c r="K399" s="42"/>
      <c r="L399" s="42"/>
      <c r="M399" s="39" t="s">
        <v>1239</v>
      </c>
      <c r="N399" s="42"/>
      <c r="O399" s="39">
        <v>1.0</v>
      </c>
      <c r="P399" s="42"/>
      <c r="Q399" s="42"/>
      <c r="R399" s="42"/>
      <c r="S399" s="42"/>
      <c r="T399" s="42"/>
      <c r="U399" s="42"/>
      <c r="V399" s="39">
        <v>1.0</v>
      </c>
      <c r="W399" s="43" t="s">
        <v>1241</v>
      </c>
      <c r="X399" s="42"/>
      <c r="Y399" s="42"/>
      <c r="Z399" s="42"/>
      <c r="AA399" s="42"/>
      <c r="AB399" s="42"/>
      <c r="AC399" s="42"/>
      <c r="AD399" s="42"/>
      <c r="AE399" s="42"/>
      <c r="AF399" s="42"/>
      <c r="AG399" s="42"/>
      <c r="AH399" s="42"/>
      <c r="AI399" s="42"/>
      <c r="AJ399" s="42"/>
      <c r="AK399" s="42"/>
      <c r="AL399" s="42"/>
      <c r="AM399" s="42"/>
      <c r="AN399" s="42"/>
      <c r="AO399" s="42"/>
      <c r="AP399" s="42"/>
      <c r="AQ399" s="42"/>
      <c r="AR399" s="42"/>
      <c r="AS399" s="42"/>
      <c r="AT399" s="42"/>
      <c r="AU399" s="42"/>
      <c r="AV399" s="42"/>
      <c r="AW399" s="42"/>
      <c r="AX399" s="42"/>
      <c r="AY399" s="42"/>
    </row>
    <row r="400">
      <c r="A400" s="39" t="s">
        <v>4112</v>
      </c>
      <c r="B400" s="39" t="s">
        <v>4113</v>
      </c>
      <c r="C400" s="39"/>
      <c r="D400" s="39" t="s">
        <v>106</v>
      </c>
      <c r="E400" s="40" t="s">
        <v>4114</v>
      </c>
      <c r="F400" s="41">
        <v>43658.0</v>
      </c>
      <c r="G400" s="39" t="s">
        <v>2239</v>
      </c>
      <c r="H400" s="39">
        <v>60.0</v>
      </c>
      <c r="I400" s="42"/>
      <c r="J400" s="39">
        <v>60.0</v>
      </c>
      <c r="K400" s="42"/>
      <c r="L400" s="42"/>
      <c r="M400" s="39" t="s">
        <v>4115</v>
      </c>
      <c r="N400" s="42"/>
      <c r="O400" s="39">
        <v>1.0</v>
      </c>
      <c r="P400" s="42"/>
      <c r="Q400" s="42"/>
      <c r="R400" s="42"/>
      <c r="S400" s="42"/>
      <c r="T400" s="42"/>
      <c r="U400" s="42"/>
      <c r="V400" s="39">
        <v>1.0</v>
      </c>
      <c r="W400" s="44" t="s">
        <v>4116</v>
      </c>
      <c r="X400" s="42"/>
      <c r="Y400" s="42"/>
      <c r="Z400" s="42"/>
      <c r="AA400" s="42"/>
      <c r="AB400" s="42"/>
      <c r="AC400" s="42"/>
      <c r="AD400" s="42"/>
      <c r="AE400" s="42"/>
      <c r="AF400" s="42"/>
      <c r="AG400" s="42"/>
      <c r="AH400" s="42"/>
      <c r="AI400" s="42"/>
      <c r="AJ400" s="42"/>
      <c r="AK400" s="42"/>
      <c r="AL400" s="42"/>
      <c r="AM400" s="42"/>
      <c r="AN400" s="42"/>
      <c r="AO400" s="42"/>
      <c r="AP400" s="42"/>
      <c r="AQ400" s="42"/>
      <c r="AR400" s="42"/>
      <c r="AS400" s="42"/>
      <c r="AT400" s="42"/>
      <c r="AU400" s="42"/>
      <c r="AV400" s="42"/>
      <c r="AW400" s="42"/>
      <c r="AX400" s="42"/>
      <c r="AY400" s="42"/>
    </row>
    <row r="401">
      <c r="A401" s="39" t="s">
        <v>4117</v>
      </c>
      <c r="B401" s="39" t="s">
        <v>4118</v>
      </c>
      <c r="C401" s="39"/>
      <c r="D401" s="39" t="s">
        <v>106</v>
      </c>
      <c r="E401" s="40" t="s">
        <v>4119</v>
      </c>
      <c r="F401" s="41">
        <v>43658.0</v>
      </c>
      <c r="G401" s="39" t="s">
        <v>4120</v>
      </c>
      <c r="H401" s="39">
        <v>273.0</v>
      </c>
      <c r="I401" s="42"/>
      <c r="J401" s="39">
        <v>273.0</v>
      </c>
      <c r="K401" s="42"/>
      <c r="L401" s="42"/>
      <c r="M401" s="39" t="s">
        <v>4121</v>
      </c>
      <c r="N401" s="42"/>
      <c r="O401" s="39">
        <v>1.0</v>
      </c>
      <c r="P401" s="42"/>
      <c r="Q401" s="42"/>
      <c r="R401" s="42"/>
      <c r="S401" s="42"/>
      <c r="T401" s="42"/>
      <c r="U401" s="42"/>
      <c r="V401" s="39">
        <v>1.0</v>
      </c>
      <c r="W401" s="44" t="s">
        <v>4122</v>
      </c>
      <c r="X401" s="42"/>
      <c r="Y401" s="42"/>
      <c r="Z401" s="42"/>
      <c r="AA401" s="42"/>
      <c r="AB401" s="42"/>
      <c r="AC401" s="42"/>
      <c r="AD401" s="42"/>
      <c r="AE401" s="42"/>
      <c r="AF401" s="42"/>
      <c r="AG401" s="42"/>
      <c r="AH401" s="42"/>
      <c r="AI401" s="42"/>
      <c r="AJ401" s="42"/>
      <c r="AK401" s="42"/>
      <c r="AL401" s="42"/>
      <c r="AM401" s="42"/>
      <c r="AN401" s="42"/>
      <c r="AO401" s="42"/>
      <c r="AP401" s="42"/>
      <c r="AQ401" s="42"/>
      <c r="AR401" s="42"/>
      <c r="AS401" s="42"/>
      <c r="AT401" s="42"/>
      <c r="AU401" s="42"/>
      <c r="AV401" s="42"/>
      <c r="AW401" s="42"/>
      <c r="AX401" s="42"/>
      <c r="AY401" s="42"/>
    </row>
    <row r="402">
      <c r="A402" s="39" t="s">
        <v>4123</v>
      </c>
      <c r="B402" s="39" t="s">
        <v>4124</v>
      </c>
      <c r="C402" s="39"/>
      <c r="D402" s="39" t="s">
        <v>144</v>
      </c>
      <c r="E402" s="40" t="s">
        <v>4125</v>
      </c>
      <c r="F402" s="41">
        <v>43658.0</v>
      </c>
      <c r="G402" s="39" t="s">
        <v>900</v>
      </c>
      <c r="H402" s="39">
        <v>30.0</v>
      </c>
      <c r="I402" s="42"/>
      <c r="J402" s="39">
        <v>30.0</v>
      </c>
      <c r="K402" s="42"/>
      <c r="L402" s="42"/>
      <c r="M402" s="39" t="s">
        <v>36</v>
      </c>
      <c r="N402" s="42"/>
      <c r="O402" s="39">
        <v>1.0</v>
      </c>
      <c r="P402" s="39" t="s">
        <v>43</v>
      </c>
      <c r="Q402" s="42"/>
      <c r="R402" s="42"/>
      <c r="S402" s="42"/>
      <c r="T402" s="42"/>
      <c r="U402" s="42"/>
      <c r="V402" s="39">
        <v>1.0</v>
      </c>
      <c r="W402" s="44" t="s">
        <v>4126</v>
      </c>
      <c r="X402" s="43" t="s">
        <v>4127</v>
      </c>
      <c r="Y402" s="42"/>
      <c r="Z402" s="42"/>
      <c r="AA402" s="42"/>
      <c r="AB402" s="42"/>
      <c r="AC402" s="42"/>
      <c r="AD402" s="42"/>
      <c r="AE402" s="42"/>
      <c r="AF402" s="42"/>
      <c r="AG402" s="42"/>
      <c r="AH402" s="42"/>
      <c r="AI402" s="42"/>
      <c r="AJ402" s="42"/>
      <c r="AK402" s="42"/>
      <c r="AL402" s="42"/>
      <c r="AM402" s="42"/>
      <c r="AN402" s="42"/>
      <c r="AO402" s="42"/>
      <c r="AP402" s="42"/>
      <c r="AQ402" s="42"/>
      <c r="AR402" s="42"/>
      <c r="AS402" s="42"/>
      <c r="AT402" s="42"/>
      <c r="AU402" s="42"/>
      <c r="AV402" s="42"/>
      <c r="AW402" s="42"/>
      <c r="AX402" s="42"/>
      <c r="AY402" s="42"/>
    </row>
    <row r="403">
      <c r="A403" s="39" t="s">
        <v>4128</v>
      </c>
      <c r="B403" s="39" t="s">
        <v>4129</v>
      </c>
      <c r="C403" s="39"/>
      <c r="D403" s="39" t="s">
        <v>204</v>
      </c>
      <c r="E403" s="40" t="s">
        <v>4130</v>
      </c>
      <c r="F403" s="41">
        <v>43658.0</v>
      </c>
      <c r="G403" s="39" t="s">
        <v>4131</v>
      </c>
      <c r="H403" s="39">
        <v>46.0</v>
      </c>
      <c r="I403" s="42"/>
      <c r="J403" s="39">
        <v>46.0</v>
      </c>
      <c r="K403" s="42"/>
      <c r="L403" s="42"/>
      <c r="M403" s="39" t="s">
        <v>4132</v>
      </c>
      <c r="N403" s="42"/>
      <c r="O403" s="39">
        <v>1.0</v>
      </c>
      <c r="P403" s="42"/>
      <c r="Q403" s="42"/>
      <c r="R403" s="42"/>
      <c r="S403" s="42"/>
      <c r="T403" s="42"/>
      <c r="U403" s="42"/>
      <c r="V403" s="39">
        <v>1.0</v>
      </c>
      <c r="W403" s="44" t="s">
        <v>4133</v>
      </c>
      <c r="X403" s="42"/>
      <c r="Y403" s="42"/>
      <c r="Z403" s="42"/>
      <c r="AA403" s="42"/>
      <c r="AB403" s="42"/>
      <c r="AC403" s="42"/>
      <c r="AD403" s="42"/>
      <c r="AE403" s="42"/>
      <c r="AF403" s="42"/>
      <c r="AG403" s="42"/>
      <c r="AH403" s="42"/>
      <c r="AI403" s="42"/>
      <c r="AJ403" s="42"/>
      <c r="AK403" s="42"/>
      <c r="AL403" s="42"/>
      <c r="AM403" s="42"/>
      <c r="AN403" s="42"/>
      <c r="AO403" s="42"/>
      <c r="AP403" s="42"/>
      <c r="AQ403" s="42"/>
      <c r="AR403" s="42"/>
      <c r="AS403" s="42"/>
      <c r="AT403" s="42"/>
      <c r="AU403" s="42"/>
      <c r="AV403" s="42"/>
      <c r="AW403" s="42"/>
      <c r="AX403" s="42"/>
      <c r="AY403" s="42"/>
    </row>
    <row r="404">
      <c r="A404" s="39" t="s">
        <v>4134</v>
      </c>
      <c r="B404" s="39" t="s">
        <v>4135</v>
      </c>
      <c r="C404" s="39"/>
      <c r="D404" s="39" t="s">
        <v>159</v>
      </c>
      <c r="E404" s="40" t="s">
        <v>4136</v>
      </c>
      <c r="F404" s="41">
        <v>43658.0</v>
      </c>
      <c r="G404" s="39" t="s">
        <v>4137</v>
      </c>
      <c r="H404" s="39">
        <v>152.0</v>
      </c>
      <c r="I404" s="42"/>
      <c r="J404" s="39">
        <v>152.0</v>
      </c>
      <c r="K404" s="42"/>
      <c r="L404" s="42"/>
      <c r="M404" s="39" t="s">
        <v>4138</v>
      </c>
      <c r="N404" s="42"/>
      <c r="O404" s="39">
        <v>1.0</v>
      </c>
      <c r="P404" s="39" t="s">
        <v>43</v>
      </c>
      <c r="Q404" s="42"/>
      <c r="R404" s="42"/>
      <c r="S404" s="42"/>
      <c r="T404" s="42"/>
      <c r="U404" s="42"/>
      <c r="V404" s="39">
        <v>1.0</v>
      </c>
      <c r="W404" s="44" t="s">
        <v>4139</v>
      </c>
      <c r="X404" s="42"/>
      <c r="Y404" s="42"/>
      <c r="Z404" s="42"/>
      <c r="AA404" s="42"/>
      <c r="AB404" s="42"/>
      <c r="AC404" s="42"/>
      <c r="AD404" s="42"/>
      <c r="AE404" s="42"/>
      <c r="AF404" s="42"/>
      <c r="AG404" s="42"/>
      <c r="AH404" s="42"/>
      <c r="AI404" s="42"/>
      <c r="AJ404" s="42"/>
      <c r="AK404" s="42"/>
      <c r="AL404" s="42"/>
      <c r="AM404" s="42"/>
      <c r="AN404" s="42"/>
      <c r="AO404" s="42"/>
      <c r="AP404" s="42"/>
      <c r="AQ404" s="42"/>
      <c r="AR404" s="42"/>
      <c r="AS404" s="42"/>
      <c r="AT404" s="42"/>
      <c r="AU404" s="42"/>
      <c r="AV404" s="42"/>
      <c r="AW404" s="42"/>
      <c r="AX404" s="42"/>
      <c r="AY404" s="42"/>
    </row>
    <row r="405">
      <c r="A405" s="39" t="s">
        <v>4140</v>
      </c>
      <c r="B405" s="39" t="s">
        <v>4141</v>
      </c>
      <c r="C405" s="39"/>
      <c r="D405" s="39" t="s">
        <v>52</v>
      </c>
      <c r="E405" s="40" t="s">
        <v>4142</v>
      </c>
      <c r="F405" s="41">
        <v>43658.0</v>
      </c>
      <c r="G405" s="39" t="s">
        <v>196</v>
      </c>
      <c r="H405" s="39">
        <v>120.0</v>
      </c>
      <c r="I405" s="42"/>
      <c r="J405" s="39">
        <v>150.0</v>
      </c>
      <c r="K405" s="42"/>
      <c r="L405" s="42"/>
      <c r="M405" s="39" t="s">
        <v>36</v>
      </c>
      <c r="N405" s="42"/>
      <c r="O405" s="39">
        <v>1.0</v>
      </c>
      <c r="P405" s="42"/>
      <c r="Q405" s="42"/>
      <c r="R405" s="42"/>
      <c r="S405" s="42"/>
      <c r="T405" s="42"/>
      <c r="U405" s="42"/>
      <c r="V405" s="39">
        <v>1.0</v>
      </c>
      <c r="W405" s="44" t="s">
        <v>4143</v>
      </c>
      <c r="X405" s="42"/>
      <c r="Y405" s="42"/>
      <c r="Z405" s="42"/>
      <c r="AA405" s="42"/>
      <c r="AB405" s="42"/>
      <c r="AC405" s="42"/>
      <c r="AD405" s="42"/>
      <c r="AE405" s="42"/>
      <c r="AF405" s="42"/>
      <c r="AG405" s="42"/>
      <c r="AH405" s="42"/>
      <c r="AI405" s="42"/>
      <c r="AJ405" s="42"/>
      <c r="AK405" s="42"/>
      <c r="AL405" s="42"/>
      <c r="AM405" s="42"/>
      <c r="AN405" s="42"/>
      <c r="AO405" s="42"/>
      <c r="AP405" s="42"/>
      <c r="AQ405" s="42"/>
      <c r="AR405" s="42"/>
      <c r="AS405" s="42"/>
      <c r="AT405" s="42"/>
      <c r="AU405" s="42"/>
      <c r="AV405" s="42"/>
      <c r="AW405" s="42"/>
      <c r="AX405" s="42"/>
      <c r="AY405" s="42"/>
    </row>
    <row r="406">
      <c r="A406" s="39" t="s">
        <v>4144</v>
      </c>
      <c r="B406" s="39" t="s">
        <v>4145</v>
      </c>
      <c r="C406" s="39"/>
      <c r="D406" s="39" t="s">
        <v>52</v>
      </c>
      <c r="E406" s="40" t="s">
        <v>4146</v>
      </c>
      <c r="F406" s="41">
        <v>43658.0</v>
      </c>
      <c r="G406" s="39" t="s">
        <v>4147</v>
      </c>
      <c r="H406" s="39">
        <v>158.0</v>
      </c>
      <c r="I406" s="42"/>
      <c r="J406" s="39">
        <v>158.0</v>
      </c>
      <c r="K406" s="42"/>
      <c r="L406" s="42"/>
      <c r="M406" s="39" t="s">
        <v>36</v>
      </c>
      <c r="N406" s="42"/>
      <c r="O406" s="39">
        <v>1.0</v>
      </c>
      <c r="P406" s="42"/>
      <c r="Q406" s="39"/>
      <c r="R406" s="42"/>
      <c r="S406" s="42"/>
      <c r="T406" s="42"/>
      <c r="U406" s="42"/>
      <c r="V406" s="39">
        <v>1.0</v>
      </c>
      <c r="W406" s="44" t="s">
        <v>4148</v>
      </c>
      <c r="X406" s="43" t="s">
        <v>4149</v>
      </c>
      <c r="Y406" s="42"/>
      <c r="Z406" s="42"/>
      <c r="AA406" s="42"/>
      <c r="AB406" s="42"/>
      <c r="AC406" s="42"/>
      <c r="AD406" s="42"/>
      <c r="AE406" s="42"/>
      <c r="AF406" s="42"/>
      <c r="AG406" s="42"/>
      <c r="AH406" s="42"/>
      <c r="AI406" s="42"/>
      <c r="AJ406" s="42"/>
      <c r="AK406" s="42"/>
      <c r="AL406" s="42"/>
      <c r="AM406" s="42"/>
      <c r="AN406" s="42"/>
      <c r="AO406" s="42"/>
      <c r="AP406" s="42"/>
      <c r="AQ406" s="42"/>
      <c r="AR406" s="42"/>
      <c r="AS406" s="42"/>
      <c r="AT406" s="42"/>
      <c r="AU406" s="42"/>
      <c r="AV406" s="42"/>
      <c r="AW406" s="42"/>
      <c r="AX406" s="42"/>
      <c r="AY406" s="42"/>
    </row>
    <row r="407">
      <c r="A407" s="39" t="s">
        <v>342</v>
      </c>
      <c r="B407" s="24" t="s">
        <v>2948</v>
      </c>
      <c r="C407" s="39"/>
      <c r="D407" s="39" t="s">
        <v>176</v>
      </c>
      <c r="E407" s="40" t="s">
        <v>2949</v>
      </c>
      <c r="F407" s="41">
        <v>43658.0</v>
      </c>
      <c r="G407" s="39" t="s">
        <v>2617</v>
      </c>
      <c r="H407" s="39">
        <v>150.0</v>
      </c>
      <c r="I407" s="42"/>
      <c r="J407" s="39">
        <v>150.0</v>
      </c>
      <c r="K407" s="42"/>
      <c r="L407" s="42"/>
      <c r="M407" s="24" t="s">
        <v>2952</v>
      </c>
      <c r="N407" s="42"/>
      <c r="O407" s="39">
        <v>1.0</v>
      </c>
      <c r="P407" s="39" t="s">
        <v>43</v>
      </c>
      <c r="Q407" s="39">
        <v>0.0</v>
      </c>
      <c r="R407" s="39">
        <v>0.0</v>
      </c>
      <c r="S407" s="39">
        <v>0.0</v>
      </c>
      <c r="T407" s="39">
        <v>0.0</v>
      </c>
      <c r="U407" s="39">
        <v>1.0</v>
      </c>
      <c r="V407" s="39">
        <v>1.0</v>
      </c>
      <c r="W407" s="43" t="s">
        <v>2953</v>
      </c>
      <c r="X407" s="43" t="s">
        <v>2955</v>
      </c>
      <c r="Y407" s="42"/>
      <c r="Z407" s="42"/>
      <c r="AA407" s="42"/>
      <c r="AB407" s="42"/>
      <c r="AC407" s="42"/>
      <c r="AD407" s="42"/>
      <c r="AE407" s="42"/>
      <c r="AF407" s="42"/>
      <c r="AG407" s="42"/>
      <c r="AH407" s="42"/>
      <c r="AI407" s="42"/>
      <c r="AJ407" s="42"/>
      <c r="AK407" s="42"/>
      <c r="AL407" s="42"/>
      <c r="AM407" s="42"/>
      <c r="AN407" s="42"/>
      <c r="AO407" s="42"/>
      <c r="AP407" s="42"/>
      <c r="AQ407" s="42"/>
      <c r="AR407" s="42"/>
      <c r="AS407" s="42"/>
      <c r="AT407" s="42"/>
      <c r="AU407" s="42"/>
      <c r="AV407" s="42"/>
      <c r="AW407" s="42"/>
      <c r="AX407" s="42"/>
      <c r="AY407" s="42"/>
    </row>
    <row r="408">
      <c r="A408" s="24" t="s">
        <v>1097</v>
      </c>
      <c r="B408" s="39" t="s">
        <v>4150</v>
      </c>
      <c r="C408" s="39"/>
      <c r="D408" s="39" t="s">
        <v>55</v>
      </c>
      <c r="E408" s="40" t="s">
        <v>4151</v>
      </c>
      <c r="F408" s="41">
        <v>43658.0</v>
      </c>
      <c r="G408" s="39" t="s">
        <v>1737</v>
      </c>
      <c r="H408" s="39">
        <v>40.0</v>
      </c>
      <c r="I408" s="42"/>
      <c r="J408" s="39">
        <v>40.0</v>
      </c>
      <c r="K408" s="42"/>
      <c r="L408" s="42"/>
      <c r="M408" s="39" t="s">
        <v>36</v>
      </c>
      <c r="N408" s="42"/>
      <c r="O408" s="39">
        <v>1.0</v>
      </c>
      <c r="P408" s="39" t="s">
        <v>43</v>
      </c>
      <c r="Q408" s="42"/>
      <c r="R408" s="42"/>
      <c r="S408" s="42"/>
      <c r="T408" s="42"/>
      <c r="U408" s="42"/>
      <c r="V408" s="39">
        <v>1.0</v>
      </c>
      <c r="W408" s="44" t="s">
        <v>4152</v>
      </c>
      <c r="X408" s="42"/>
      <c r="Y408" s="42"/>
      <c r="Z408" s="42"/>
      <c r="AA408" s="42"/>
      <c r="AB408" s="42"/>
      <c r="AC408" s="42"/>
      <c r="AD408" s="42"/>
      <c r="AE408" s="42"/>
      <c r="AF408" s="42"/>
      <c r="AG408" s="42"/>
      <c r="AH408" s="42"/>
      <c r="AI408" s="42"/>
      <c r="AJ408" s="42"/>
      <c r="AK408" s="42"/>
      <c r="AL408" s="42"/>
      <c r="AM408" s="42"/>
      <c r="AN408" s="42"/>
      <c r="AO408" s="42"/>
      <c r="AP408" s="42"/>
      <c r="AQ408" s="42"/>
      <c r="AR408" s="42"/>
      <c r="AS408" s="42"/>
      <c r="AT408" s="42"/>
      <c r="AU408" s="42"/>
      <c r="AV408" s="42"/>
      <c r="AW408" s="42"/>
      <c r="AX408" s="42"/>
      <c r="AY408" s="42"/>
    </row>
    <row r="409">
      <c r="A409" s="39" t="s">
        <v>521</v>
      </c>
      <c r="B409" s="39" t="s">
        <v>4153</v>
      </c>
      <c r="C409" s="39"/>
      <c r="D409" s="39" t="s">
        <v>52</v>
      </c>
      <c r="E409" s="40" t="s">
        <v>4154</v>
      </c>
      <c r="F409" s="41">
        <v>43658.0</v>
      </c>
      <c r="G409" s="39" t="s">
        <v>4155</v>
      </c>
      <c r="H409" s="39">
        <v>61.0</v>
      </c>
      <c r="I409" s="42"/>
      <c r="J409" s="39">
        <v>61.0</v>
      </c>
      <c r="K409" s="42"/>
      <c r="L409" s="42"/>
      <c r="M409" s="39" t="s">
        <v>36</v>
      </c>
      <c r="N409" s="42"/>
      <c r="O409" s="39">
        <v>1.0</v>
      </c>
      <c r="P409" s="42"/>
      <c r="Q409" s="42"/>
      <c r="R409" s="42"/>
      <c r="S409" s="42"/>
      <c r="T409" s="42"/>
      <c r="U409" s="42"/>
      <c r="V409" s="39">
        <v>1.0</v>
      </c>
      <c r="W409" s="44" t="s">
        <v>4156</v>
      </c>
      <c r="X409" s="42"/>
      <c r="Y409" s="42"/>
      <c r="Z409" s="42"/>
      <c r="AA409" s="42"/>
      <c r="AB409" s="42"/>
      <c r="AC409" s="42"/>
      <c r="AD409" s="42"/>
      <c r="AE409" s="42"/>
      <c r="AF409" s="42"/>
      <c r="AG409" s="42"/>
      <c r="AH409" s="42"/>
      <c r="AI409" s="42"/>
      <c r="AJ409" s="42"/>
      <c r="AK409" s="42"/>
      <c r="AL409" s="42"/>
      <c r="AM409" s="42"/>
      <c r="AN409" s="42"/>
      <c r="AO409" s="42"/>
      <c r="AP409" s="42"/>
      <c r="AQ409" s="42"/>
      <c r="AR409" s="42"/>
      <c r="AS409" s="42"/>
      <c r="AT409" s="42"/>
      <c r="AU409" s="42"/>
      <c r="AV409" s="42"/>
      <c r="AW409" s="42"/>
      <c r="AX409" s="42"/>
      <c r="AY409" s="42"/>
    </row>
    <row r="410">
      <c r="A410" s="39" t="s">
        <v>4157</v>
      </c>
      <c r="B410" s="39" t="s">
        <v>4158</v>
      </c>
      <c r="C410" s="39"/>
      <c r="D410" s="39" t="s">
        <v>1025</v>
      </c>
      <c r="E410" s="40" t="s">
        <v>4159</v>
      </c>
      <c r="F410" s="41">
        <v>43658.0</v>
      </c>
      <c r="G410" s="39" t="s">
        <v>2778</v>
      </c>
      <c r="H410" s="39">
        <v>65.0</v>
      </c>
      <c r="I410" s="42"/>
      <c r="J410" s="39">
        <v>65.0</v>
      </c>
      <c r="K410" s="42"/>
      <c r="L410" s="42"/>
      <c r="M410" s="39" t="s">
        <v>4160</v>
      </c>
      <c r="N410" s="42"/>
      <c r="O410" s="39">
        <v>1.0</v>
      </c>
      <c r="P410" s="39" t="s">
        <v>43</v>
      </c>
      <c r="Q410" s="42"/>
      <c r="R410" s="42"/>
      <c r="S410" s="42"/>
      <c r="T410" s="42"/>
      <c r="U410" s="42"/>
      <c r="V410" s="39">
        <v>1.0</v>
      </c>
      <c r="W410" s="43" t="s">
        <v>4161</v>
      </c>
      <c r="X410" s="42"/>
      <c r="Y410" s="42"/>
      <c r="Z410" s="42"/>
      <c r="AA410" s="39">
        <v>60.0</v>
      </c>
      <c r="AB410" s="39">
        <v>246.0</v>
      </c>
      <c r="AC410" s="42"/>
      <c r="AD410" s="42"/>
      <c r="AE410" s="42"/>
      <c r="AF410" s="42"/>
      <c r="AG410" s="42"/>
      <c r="AH410" s="42"/>
      <c r="AI410" s="42"/>
      <c r="AJ410" s="42"/>
      <c r="AK410" s="42"/>
      <c r="AL410" s="42"/>
      <c r="AM410" s="42"/>
      <c r="AN410" s="42"/>
      <c r="AO410" s="42"/>
      <c r="AP410" s="42"/>
      <c r="AQ410" s="42"/>
      <c r="AR410" s="42"/>
      <c r="AS410" s="42"/>
      <c r="AT410" s="42"/>
      <c r="AU410" s="42"/>
      <c r="AV410" s="42"/>
      <c r="AW410" s="42"/>
      <c r="AX410" s="42"/>
      <c r="AY410" s="42"/>
    </row>
    <row r="411">
      <c r="A411" s="39" t="s">
        <v>4162</v>
      </c>
      <c r="B411" s="39" t="s">
        <v>1316</v>
      </c>
      <c r="C411" s="39"/>
      <c r="D411" s="39" t="s">
        <v>159</v>
      </c>
      <c r="E411" s="40" t="s">
        <v>4163</v>
      </c>
      <c r="F411" s="41">
        <v>43658.0</v>
      </c>
      <c r="G411" s="39" t="s">
        <v>887</v>
      </c>
      <c r="H411" s="39">
        <v>24.0</v>
      </c>
      <c r="I411" s="42"/>
      <c r="J411" s="39">
        <v>24.0</v>
      </c>
      <c r="K411" s="42"/>
      <c r="L411" s="42"/>
      <c r="M411" s="39" t="s">
        <v>36</v>
      </c>
      <c r="N411" s="42"/>
      <c r="O411" s="39">
        <v>1.0</v>
      </c>
      <c r="P411" s="39" t="s">
        <v>43</v>
      </c>
      <c r="Q411" s="42"/>
      <c r="R411" s="42"/>
      <c r="S411" s="42"/>
      <c r="T411" s="42"/>
      <c r="U411" s="42"/>
      <c r="V411" s="39">
        <v>1.0</v>
      </c>
      <c r="W411" s="44" t="s">
        <v>4164</v>
      </c>
      <c r="X411" s="43" t="s">
        <v>4165</v>
      </c>
      <c r="Y411" s="42"/>
      <c r="Z411" s="42"/>
      <c r="AA411" s="42"/>
      <c r="AB411" s="42"/>
      <c r="AC411" s="42"/>
      <c r="AD411" s="42"/>
      <c r="AE411" s="42"/>
      <c r="AF411" s="42"/>
      <c r="AG411" s="42"/>
      <c r="AH411" s="42"/>
      <c r="AI411" s="42"/>
      <c r="AJ411" s="42"/>
      <c r="AK411" s="42"/>
      <c r="AL411" s="42"/>
      <c r="AM411" s="42"/>
      <c r="AN411" s="42"/>
      <c r="AO411" s="42"/>
      <c r="AP411" s="42"/>
      <c r="AQ411" s="42"/>
      <c r="AR411" s="42"/>
      <c r="AS411" s="42"/>
      <c r="AT411" s="42"/>
      <c r="AU411" s="42"/>
      <c r="AV411" s="42"/>
      <c r="AW411" s="42"/>
      <c r="AX411" s="42"/>
      <c r="AY411" s="42"/>
    </row>
    <row r="412">
      <c r="A412" s="39" t="s">
        <v>4166</v>
      </c>
      <c r="B412" s="39" t="s">
        <v>4167</v>
      </c>
      <c r="C412" s="39"/>
      <c r="D412" s="39" t="s">
        <v>106</v>
      </c>
      <c r="E412" s="40" t="s">
        <v>4168</v>
      </c>
      <c r="F412" s="41">
        <v>43658.0</v>
      </c>
      <c r="G412" s="42"/>
      <c r="H412" s="42"/>
      <c r="I412" s="42"/>
      <c r="J412" s="42"/>
      <c r="K412" s="42"/>
      <c r="L412" s="42"/>
      <c r="M412" s="39" t="s">
        <v>4169</v>
      </c>
      <c r="N412" s="42"/>
      <c r="O412" s="39">
        <v>1.0</v>
      </c>
      <c r="P412" s="42"/>
      <c r="Q412" s="42"/>
      <c r="R412" s="42"/>
      <c r="S412" s="42"/>
      <c r="T412" s="42"/>
      <c r="U412" s="42"/>
      <c r="V412" s="39">
        <v>1.0</v>
      </c>
      <c r="W412" s="44" t="s">
        <v>4170</v>
      </c>
      <c r="X412" s="42"/>
      <c r="Y412" s="42"/>
      <c r="Z412" s="42"/>
      <c r="AA412" s="42"/>
      <c r="AB412" s="42"/>
      <c r="AC412" s="42"/>
      <c r="AD412" s="42"/>
      <c r="AE412" s="42"/>
      <c r="AF412" s="42"/>
      <c r="AG412" s="42"/>
      <c r="AH412" s="42"/>
      <c r="AI412" s="42"/>
      <c r="AJ412" s="42"/>
      <c r="AK412" s="42"/>
      <c r="AL412" s="42"/>
      <c r="AM412" s="42"/>
      <c r="AN412" s="42"/>
      <c r="AO412" s="42"/>
      <c r="AP412" s="42"/>
      <c r="AQ412" s="42"/>
      <c r="AR412" s="42"/>
      <c r="AS412" s="42"/>
      <c r="AT412" s="42"/>
      <c r="AU412" s="42"/>
      <c r="AV412" s="42"/>
      <c r="AW412" s="42"/>
      <c r="AX412" s="42"/>
      <c r="AY412" s="42"/>
    </row>
    <row r="413">
      <c r="A413" s="39" t="s">
        <v>4171</v>
      </c>
      <c r="B413" s="24" t="s">
        <v>4172</v>
      </c>
      <c r="C413" s="39"/>
      <c r="D413" s="39" t="s">
        <v>46</v>
      </c>
      <c r="E413" s="40" t="s">
        <v>4173</v>
      </c>
      <c r="F413" s="41">
        <v>43658.0</v>
      </c>
      <c r="G413" s="39" t="s">
        <v>2113</v>
      </c>
      <c r="H413" s="39">
        <v>6.0</v>
      </c>
      <c r="I413" s="42"/>
      <c r="J413" s="39">
        <v>6.0</v>
      </c>
      <c r="K413" s="42"/>
      <c r="L413" s="42"/>
      <c r="M413" s="39" t="s">
        <v>36</v>
      </c>
      <c r="N413" s="42"/>
      <c r="O413" s="39">
        <v>1.0</v>
      </c>
      <c r="P413" s="39" t="s">
        <v>43</v>
      </c>
      <c r="Q413" s="42"/>
      <c r="R413" s="42"/>
      <c r="S413" s="42"/>
      <c r="T413" s="42"/>
      <c r="U413" s="42"/>
      <c r="V413" s="39">
        <v>1.0</v>
      </c>
      <c r="W413" s="44" t="s">
        <v>4174</v>
      </c>
      <c r="X413" s="42"/>
      <c r="Y413" s="42"/>
      <c r="Z413" s="42"/>
      <c r="AA413" s="42"/>
      <c r="AB413" s="42"/>
      <c r="AC413" s="42"/>
      <c r="AD413" s="42"/>
      <c r="AE413" s="42"/>
      <c r="AF413" s="42"/>
      <c r="AG413" s="42"/>
      <c r="AH413" s="42"/>
      <c r="AI413" s="42"/>
      <c r="AJ413" s="42"/>
      <c r="AK413" s="42"/>
      <c r="AL413" s="42"/>
      <c r="AM413" s="42"/>
      <c r="AN413" s="42"/>
      <c r="AO413" s="42"/>
      <c r="AP413" s="42"/>
      <c r="AQ413" s="42"/>
      <c r="AR413" s="42"/>
      <c r="AS413" s="42"/>
      <c r="AT413" s="42"/>
      <c r="AU413" s="42"/>
      <c r="AV413" s="42"/>
      <c r="AW413" s="42"/>
      <c r="AX413" s="42"/>
      <c r="AY413" s="42"/>
    </row>
    <row r="414">
      <c r="A414" s="39" t="s">
        <v>4175</v>
      </c>
      <c r="B414" s="24" t="s">
        <v>4176</v>
      </c>
      <c r="C414" s="39"/>
      <c r="D414" s="39" t="s">
        <v>33</v>
      </c>
      <c r="E414" s="40" t="s">
        <v>4177</v>
      </c>
      <c r="F414" s="41">
        <v>43658.0</v>
      </c>
      <c r="G414" s="42"/>
      <c r="H414" s="42"/>
      <c r="I414" s="42"/>
      <c r="J414" s="42"/>
      <c r="K414" s="42"/>
      <c r="L414" s="42"/>
      <c r="M414" s="39" t="s">
        <v>4178</v>
      </c>
      <c r="N414" s="42"/>
      <c r="O414" s="39">
        <v>1.0</v>
      </c>
      <c r="P414" s="39" t="s">
        <v>43</v>
      </c>
      <c r="Q414" s="42"/>
      <c r="R414" s="42"/>
      <c r="S414" s="42"/>
      <c r="T414" s="42"/>
      <c r="U414" s="42"/>
      <c r="V414" s="39">
        <v>1.0</v>
      </c>
      <c r="W414" s="43" t="s">
        <v>4179</v>
      </c>
      <c r="X414" s="42"/>
      <c r="Y414" s="42"/>
      <c r="Z414" s="42"/>
      <c r="AA414" s="42"/>
      <c r="AB414" s="42"/>
      <c r="AC414" s="42"/>
      <c r="AD414" s="42"/>
      <c r="AE414" s="42"/>
      <c r="AF414" s="42"/>
      <c r="AG414" s="42"/>
      <c r="AH414" s="42"/>
      <c r="AI414" s="42"/>
      <c r="AJ414" s="42"/>
      <c r="AK414" s="42"/>
      <c r="AL414" s="42"/>
      <c r="AM414" s="42"/>
      <c r="AN414" s="42"/>
      <c r="AO414" s="42"/>
      <c r="AP414" s="42"/>
      <c r="AQ414" s="42"/>
      <c r="AR414" s="42"/>
      <c r="AS414" s="42"/>
      <c r="AT414" s="42"/>
      <c r="AU414" s="42"/>
      <c r="AV414" s="42"/>
      <c r="AW414" s="42"/>
      <c r="AX414" s="42"/>
      <c r="AY414" s="42"/>
    </row>
    <row r="415">
      <c r="A415" s="39" t="s">
        <v>4175</v>
      </c>
      <c r="B415" s="39" t="s">
        <v>4180</v>
      </c>
      <c r="C415" s="39"/>
      <c r="D415" s="39" t="s">
        <v>146</v>
      </c>
      <c r="E415" s="40" t="s">
        <v>4181</v>
      </c>
      <c r="F415" s="41">
        <v>43658.0</v>
      </c>
      <c r="G415" s="39" t="s">
        <v>3053</v>
      </c>
      <c r="H415" s="39">
        <v>24.0</v>
      </c>
      <c r="I415" s="42"/>
      <c r="J415" s="39">
        <v>24.0</v>
      </c>
      <c r="K415" s="42"/>
      <c r="L415" s="42"/>
      <c r="M415" s="39" t="s">
        <v>36</v>
      </c>
      <c r="N415" s="42"/>
      <c r="O415" s="39">
        <v>1.0</v>
      </c>
      <c r="P415" s="39" t="s">
        <v>43</v>
      </c>
      <c r="Q415" s="42"/>
      <c r="R415" s="42"/>
      <c r="S415" s="42"/>
      <c r="T415" s="42"/>
      <c r="U415" s="42"/>
      <c r="V415" s="39">
        <v>1.0</v>
      </c>
      <c r="W415" s="43" t="s">
        <v>4182</v>
      </c>
      <c r="X415" s="42"/>
      <c r="Y415" s="42"/>
      <c r="Z415" s="42"/>
      <c r="AA415" s="42"/>
      <c r="AB415" s="42"/>
      <c r="AC415" s="42"/>
      <c r="AD415" s="42"/>
      <c r="AE415" s="42"/>
      <c r="AF415" s="42"/>
      <c r="AG415" s="42"/>
      <c r="AH415" s="42"/>
      <c r="AI415" s="42"/>
      <c r="AJ415" s="42"/>
      <c r="AK415" s="42"/>
      <c r="AL415" s="42"/>
      <c r="AM415" s="42"/>
      <c r="AN415" s="42"/>
      <c r="AO415" s="42"/>
      <c r="AP415" s="42"/>
      <c r="AQ415" s="42"/>
      <c r="AR415" s="42"/>
      <c r="AS415" s="42"/>
      <c r="AT415" s="42"/>
      <c r="AU415" s="42"/>
      <c r="AV415" s="42"/>
      <c r="AW415" s="42"/>
      <c r="AX415" s="42"/>
      <c r="AY415" s="42"/>
    </row>
    <row r="416">
      <c r="A416" s="39" t="s">
        <v>4183</v>
      </c>
      <c r="B416" s="39" t="s">
        <v>4184</v>
      </c>
      <c r="C416" s="39"/>
      <c r="D416" s="39" t="s">
        <v>52</v>
      </c>
      <c r="E416" s="40" t="s">
        <v>4185</v>
      </c>
      <c r="F416" s="41">
        <v>43658.0</v>
      </c>
      <c r="G416" s="39" t="s">
        <v>3679</v>
      </c>
      <c r="H416" s="39">
        <v>200.0</v>
      </c>
      <c r="I416" s="42"/>
      <c r="J416" s="39">
        <v>500.0</v>
      </c>
      <c r="K416" s="42"/>
      <c r="L416" s="42"/>
      <c r="M416" s="39" t="s">
        <v>4186</v>
      </c>
      <c r="N416" s="42"/>
      <c r="O416" s="39">
        <v>1.0</v>
      </c>
      <c r="P416" s="42"/>
      <c r="Q416" s="39">
        <v>0.0</v>
      </c>
      <c r="R416" s="39">
        <v>0.0</v>
      </c>
      <c r="S416" s="39">
        <v>0.0</v>
      </c>
      <c r="T416" s="39">
        <v>0.0</v>
      </c>
      <c r="U416" s="39">
        <v>1.0</v>
      </c>
      <c r="V416" s="39">
        <v>1.0</v>
      </c>
      <c r="W416" s="44" t="s">
        <v>4187</v>
      </c>
      <c r="X416" s="24" t="s">
        <v>4188</v>
      </c>
      <c r="Y416" s="43" t="s">
        <v>4189</v>
      </c>
      <c r="Z416" s="42"/>
      <c r="AA416" s="42"/>
      <c r="AB416" s="42"/>
      <c r="AC416" s="42"/>
      <c r="AD416" s="42"/>
      <c r="AE416" s="42"/>
      <c r="AF416" s="42"/>
      <c r="AG416" s="42"/>
      <c r="AH416" s="42"/>
      <c r="AI416" s="42"/>
      <c r="AJ416" s="42"/>
      <c r="AK416" s="42"/>
      <c r="AL416" s="42"/>
      <c r="AM416" s="42"/>
      <c r="AN416" s="42"/>
      <c r="AO416" s="42"/>
      <c r="AP416" s="42"/>
      <c r="AQ416" s="42"/>
      <c r="AR416" s="42"/>
      <c r="AS416" s="42"/>
      <c r="AT416" s="42"/>
      <c r="AU416" s="42"/>
      <c r="AV416" s="42"/>
      <c r="AW416" s="42"/>
      <c r="AX416" s="42"/>
      <c r="AY416" s="42"/>
    </row>
    <row r="417">
      <c r="A417" s="24" t="s">
        <v>4190</v>
      </c>
      <c r="B417" s="24" t="s">
        <v>4191</v>
      </c>
      <c r="C417" s="39"/>
      <c r="D417" s="39" t="s">
        <v>343</v>
      </c>
      <c r="E417" s="40" t="s">
        <v>4192</v>
      </c>
      <c r="F417" s="41">
        <v>43658.0</v>
      </c>
      <c r="G417" s="39" t="s">
        <v>3188</v>
      </c>
      <c r="H417" s="39">
        <v>79.0</v>
      </c>
      <c r="I417" s="42"/>
      <c r="J417" s="39">
        <v>79.0</v>
      </c>
      <c r="K417" s="42"/>
      <c r="L417" s="42"/>
      <c r="M417" s="39" t="s">
        <v>36</v>
      </c>
      <c r="N417" s="42"/>
      <c r="O417" s="39">
        <v>1.0</v>
      </c>
      <c r="P417" s="39" t="s">
        <v>43</v>
      </c>
      <c r="Q417" s="42"/>
      <c r="R417" s="42"/>
      <c r="S417" s="42"/>
      <c r="T417" s="42"/>
      <c r="U417" s="42"/>
      <c r="V417" s="39">
        <v>1.0</v>
      </c>
      <c r="W417" s="43" t="s">
        <v>4193</v>
      </c>
      <c r="X417" s="43" t="s">
        <v>4194</v>
      </c>
      <c r="Y417" s="42"/>
      <c r="Z417" s="42"/>
      <c r="AA417" s="42"/>
      <c r="AB417" s="42"/>
      <c r="AC417" s="42"/>
      <c r="AD417" s="42"/>
      <c r="AE417" s="42"/>
      <c r="AF417" s="42"/>
      <c r="AG417" s="42"/>
      <c r="AH417" s="42"/>
      <c r="AI417" s="42"/>
      <c r="AJ417" s="42"/>
      <c r="AK417" s="42"/>
      <c r="AL417" s="42"/>
      <c r="AM417" s="42"/>
      <c r="AN417" s="42"/>
      <c r="AO417" s="42"/>
      <c r="AP417" s="42"/>
      <c r="AQ417" s="42"/>
      <c r="AR417" s="42"/>
      <c r="AS417" s="42"/>
      <c r="AT417" s="42"/>
      <c r="AU417" s="42"/>
      <c r="AV417" s="42"/>
      <c r="AW417" s="42"/>
      <c r="AX417" s="42"/>
      <c r="AY417" s="42"/>
    </row>
    <row r="418">
      <c r="A418" s="24" t="s">
        <v>4195</v>
      </c>
      <c r="B418" s="39"/>
      <c r="C418" s="39"/>
      <c r="D418" s="39" t="s">
        <v>204</v>
      </c>
      <c r="E418" s="52"/>
      <c r="F418" s="41">
        <v>43658.0</v>
      </c>
      <c r="G418" s="39" t="s">
        <v>44</v>
      </c>
      <c r="H418" s="39">
        <v>22.0</v>
      </c>
      <c r="I418" s="42"/>
      <c r="J418" s="39">
        <v>22.0</v>
      </c>
      <c r="K418" s="42"/>
      <c r="L418" s="42"/>
      <c r="M418" s="39" t="s">
        <v>36</v>
      </c>
      <c r="N418" s="42"/>
      <c r="O418" s="39">
        <v>1.0</v>
      </c>
      <c r="P418" s="39" t="s">
        <v>43</v>
      </c>
      <c r="Q418" s="42"/>
      <c r="R418" s="42"/>
      <c r="S418" s="42"/>
      <c r="T418" s="42"/>
      <c r="U418" s="42"/>
      <c r="V418" s="39">
        <v>1.0</v>
      </c>
      <c r="W418" s="44" t="s">
        <v>4196</v>
      </c>
      <c r="X418" s="42"/>
      <c r="Y418" s="42"/>
      <c r="Z418" s="42"/>
      <c r="AA418" s="42"/>
      <c r="AB418" s="42"/>
      <c r="AC418" s="42"/>
      <c r="AD418" s="42"/>
      <c r="AE418" s="42"/>
      <c r="AF418" s="42"/>
      <c r="AG418" s="42"/>
      <c r="AH418" s="42"/>
      <c r="AI418" s="42"/>
      <c r="AJ418" s="42"/>
      <c r="AK418" s="42"/>
      <c r="AL418" s="42"/>
      <c r="AM418" s="42"/>
      <c r="AN418" s="42"/>
      <c r="AO418" s="42"/>
      <c r="AP418" s="42"/>
      <c r="AQ418" s="42"/>
      <c r="AR418" s="42"/>
      <c r="AS418" s="42"/>
      <c r="AT418" s="42"/>
      <c r="AU418" s="42"/>
      <c r="AV418" s="42"/>
      <c r="AW418" s="42"/>
      <c r="AX418" s="42"/>
      <c r="AY418" s="42"/>
    </row>
    <row r="419">
      <c r="A419" s="39" t="s">
        <v>1151</v>
      </c>
      <c r="B419" s="24" t="s">
        <v>3110</v>
      </c>
      <c r="C419" s="39"/>
      <c r="D419" s="39" t="s">
        <v>110</v>
      </c>
      <c r="E419" s="52"/>
      <c r="F419" s="41">
        <v>43658.0</v>
      </c>
      <c r="G419" s="39"/>
      <c r="H419" s="39"/>
      <c r="I419" s="42"/>
      <c r="J419" s="39"/>
      <c r="K419" s="42"/>
      <c r="L419" s="42"/>
      <c r="M419" s="39" t="s">
        <v>36</v>
      </c>
      <c r="N419" s="42"/>
      <c r="O419" s="39">
        <v>1.0</v>
      </c>
      <c r="P419" s="39" t="s">
        <v>61</v>
      </c>
      <c r="Q419" s="39"/>
      <c r="R419" s="39"/>
      <c r="S419" s="39"/>
      <c r="T419" s="39"/>
      <c r="U419" s="39"/>
      <c r="V419" s="39">
        <v>1.0</v>
      </c>
      <c r="W419" s="44" t="s">
        <v>1158</v>
      </c>
      <c r="X419" s="39"/>
      <c r="Y419" s="42"/>
      <c r="Z419" s="42"/>
      <c r="AA419" s="42"/>
      <c r="AB419" s="42"/>
      <c r="AC419" s="42"/>
      <c r="AD419" s="42"/>
      <c r="AE419" s="42"/>
      <c r="AF419" s="42"/>
      <c r="AG419" s="42"/>
      <c r="AH419" s="42"/>
      <c r="AI419" s="42"/>
      <c r="AJ419" s="42"/>
      <c r="AK419" s="42"/>
      <c r="AL419" s="42"/>
      <c r="AM419" s="42"/>
      <c r="AN419" s="42"/>
      <c r="AO419" s="42"/>
      <c r="AP419" s="42"/>
      <c r="AQ419" s="42"/>
      <c r="AR419" s="42"/>
      <c r="AS419" s="42"/>
      <c r="AT419" s="42"/>
      <c r="AU419" s="42"/>
      <c r="AV419" s="42"/>
      <c r="AW419" s="42"/>
      <c r="AX419" s="42"/>
      <c r="AY419" s="42"/>
    </row>
    <row r="420">
      <c r="A420" s="24" t="s">
        <v>4197</v>
      </c>
      <c r="B420" s="39" t="s">
        <v>4198</v>
      </c>
      <c r="C420" s="39"/>
      <c r="D420" s="39" t="s">
        <v>33</v>
      </c>
      <c r="E420" s="40" t="s">
        <v>4199</v>
      </c>
      <c r="F420" s="41">
        <v>43658.0</v>
      </c>
      <c r="G420" s="39" t="s">
        <v>993</v>
      </c>
      <c r="H420" s="39">
        <v>34.0</v>
      </c>
      <c r="I420" s="42"/>
      <c r="J420" s="39">
        <v>34.0</v>
      </c>
      <c r="K420" s="42"/>
      <c r="L420" s="42"/>
      <c r="M420" s="39" t="s">
        <v>36</v>
      </c>
      <c r="N420" s="42"/>
      <c r="O420" s="39">
        <v>1.0</v>
      </c>
      <c r="P420" s="39" t="s">
        <v>43</v>
      </c>
      <c r="Q420" s="42"/>
      <c r="R420" s="42"/>
      <c r="S420" s="42"/>
      <c r="T420" s="42"/>
      <c r="U420" s="42"/>
      <c r="V420" s="39">
        <v>1.0</v>
      </c>
      <c r="W420" s="44" t="s">
        <v>4200</v>
      </c>
      <c r="X420" s="42"/>
      <c r="Y420" s="42"/>
      <c r="Z420" s="42"/>
      <c r="AA420" s="42"/>
      <c r="AB420" s="42"/>
      <c r="AC420" s="42"/>
      <c r="AD420" s="42"/>
      <c r="AE420" s="42"/>
      <c r="AF420" s="42"/>
      <c r="AG420" s="42"/>
      <c r="AH420" s="42"/>
      <c r="AI420" s="42"/>
      <c r="AJ420" s="42"/>
      <c r="AK420" s="42"/>
      <c r="AL420" s="42"/>
      <c r="AM420" s="42"/>
      <c r="AN420" s="42"/>
      <c r="AO420" s="42"/>
      <c r="AP420" s="42"/>
      <c r="AQ420" s="42"/>
      <c r="AR420" s="42"/>
      <c r="AS420" s="42"/>
      <c r="AT420" s="42"/>
      <c r="AU420" s="42"/>
      <c r="AV420" s="42"/>
      <c r="AW420" s="42"/>
      <c r="AX420" s="42"/>
      <c r="AY420" s="42"/>
    </row>
    <row r="421">
      <c r="A421" s="39" t="s">
        <v>3115</v>
      </c>
      <c r="B421" s="39" t="s">
        <v>3117</v>
      </c>
      <c r="C421" s="39"/>
      <c r="D421" s="39" t="s">
        <v>110</v>
      </c>
      <c r="E421" s="40" t="s">
        <v>3118</v>
      </c>
      <c r="F421" s="41">
        <v>43658.0</v>
      </c>
      <c r="G421" s="39" t="s">
        <v>3120</v>
      </c>
      <c r="H421" s="39">
        <v>60.0</v>
      </c>
      <c r="I421" s="42"/>
      <c r="J421" s="39">
        <v>100.0</v>
      </c>
      <c r="K421" s="42"/>
      <c r="L421" s="42"/>
      <c r="M421" s="39" t="s">
        <v>36</v>
      </c>
      <c r="N421" s="42"/>
      <c r="O421" s="39">
        <v>1.0</v>
      </c>
      <c r="P421" s="39" t="s">
        <v>43</v>
      </c>
      <c r="Q421" s="39">
        <v>0.0</v>
      </c>
      <c r="R421" s="39">
        <v>0.0</v>
      </c>
      <c r="S421" s="39">
        <v>0.0</v>
      </c>
      <c r="T421" s="39">
        <v>0.0</v>
      </c>
      <c r="U421" s="39">
        <v>1.0</v>
      </c>
      <c r="V421" s="39">
        <v>1.0</v>
      </c>
      <c r="W421" s="44" t="s">
        <v>3121</v>
      </c>
      <c r="X421" s="43" t="s">
        <v>3125</v>
      </c>
      <c r="Y421" s="42"/>
      <c r="Z421" s="42"/>
      <c r="AA421" s="42"/>
      <c r="AB421" s="42"/>
      <c r="AC421" s="42"/>
      <c r="AD421" s="42"/>
      <c r="AE421" s="42"/>
      <c r="AF421" s="42"/>
      <c r="AG421" s="42"/>
      <c r="AH421" s="42"/>
      <c r="AI421" s="42"/>
      <c r="AJ421" s="42"/>
      <c r="AK421" s="42"/>
      <c r="AL421" s="42"/>
      <c r="AM421" s="42"/>
      <c r="AN421" s="42"/>
      <c r="AO421" s="42"/>
      <c r="AP421" s="42"/>
      <c r="AQ421" s="42"/>
      <c r="AR421" s="42"/>
      <c r="AS421" s="42"/>
      <c r="AT421" s="42"/>
      <c r="AU421" s="42"/>
      <c r="AV421" s="42"/>
      <c r="AW421" s="42"/>
      <c r="AX421" s="42"/>
      <c r="AY421" s="42"/>
    </row>
    <row r="422">
      <c r="A422" s="39" t="s">
        <v>4201</v>
      </c>
      <c r="B422" s="39" t="s">
        <v>4202</v>
      </c>
      <c r="C422" s="39"/>
      <c r="D422" s="39" t="s">
        <v>184</v>
      </c>
      <c r="E422" s="40" t="s">
        <v>4203</v>
      </c>
      <c r="F422" s="41">
        <v>43658.0</v>
      </c>
      <c r="G422" s="39" t="s">
        <v>993</v>
      </c>
      <c r="H422" s="39">
        <v>34.0</v>
      </c>
      <c r="I422" s="42"/>
      <c r="J422" s="39">
        <v>34.0</v>
      </c>
      <c r="K422" s="42"/>
      <c r="L422" s="42"/>
      <c r="M422" s="39" t="s">
        <v>36</v>
      </c>
      <c r="N422" s="42"/>
      <c r="O422" s="39">
        <v>1.0</v>
      </c>
      <c r="P422" s="42"/>
      <c r="Q422" s="42"/>
      <c r="R422" s="42"/>
      <c r="S422" s="42"/>
      <c r="T422" s="42"/>
      <c r="U422" s="42"/>
      <c r="V422" s="39">
        <v>1.0</v>
      </c>
      <c r="W422" s="43" t="s">
        <v>4204</v>
      </c>
      <c r="X422" s="42"/>
      <c r="Y422" s="42"/>
      <c r="Z422" s="42"/>
      <c r="AA422" s="42"/>
      <c r="AB422" s="42"/>
      <c r="AC422" s="42"/>
      <c r="AD422" s="42"/>
      <c r="AE422" s="42"/>
      <c r="AF422" s="42"/>
      <c r="AG422" s="42"/>
      <c r="AH422" s="42"/>
      <c r="AI422" s="42"/>
      <c r="AJ422" s="42"/>
      <c r="AK422" s="42"/>
      <c r="AL422" s="42"/>
      <c r="AM422" s="42"/>
      <c r="AN422" s="42"/>
      <c r="AO422" s="42"/>
      <c r="AP422" s="42"/>
      <c r="AQ422" s="42"/>
      <c r="AR422" s="42"/>
      <c r="AS422" s="42"/>
      <c r="AT422" s="42"/>
      <c r="AU422" s="42"/>
      <c r="AV422" s="42"/>
      <c r="AW422" s="42"/>
      <c r="AX422" s="42"/>
      <c r="AY422" s="42"/>
    </row>
    <row r="423">
      <c r="A423" s="39" t="s">
        <v>4205</v>
      </c>
      <c r="B423" s="39" t="s">
        <v>4206</v>
      </c>
      <c r="C423" s="39"/>
      <c r="D423" s="39" t="s">
        <v>60</v>
      </c>
      <c r="E423" s="40" t="s">
        <v>4207</v>
      </c>
      <c r="F423" s="41">
        <v>43658.0</v>
      </c>
      <c r="G423" s="39" t="s">
        <v>4208</v>
      </c>
      <c r="H423" s="39">
        <v>300.0</v>
      </c>
      <c r="I423" s="42"/>
      <c r="J423" s="39">
        <v>300.0</v>
      </c>
      <c r="K423" s="42"/>
      <c r="L423" s="42"/>
      <c r="M423" s="39" t="s">
        <v>36</v>
      </c>
      <c r="N423" s="42"/>
      <c r="O423" s="39">
        <v>1.0</v>
      </c>
      <c r="P423" s="39" t="s">
        <v>43</v>
      </c>
      <c r="Q423" s="39">
        <v>0.0</v>
      </c>
      <c r="R423" s="39">
        <v>0.0</v>
      </c>
      <c r="S423" s="39">
        <v>0.0</v>
      </c>
      <c r="T423" s="39">
        <v>0.0</v>
      </c>
      <c r="U423" s="39">
        <v>1.0</v>
      </c>
      <c r="V423" s="39">
        <v>1.0</v>
      </c>
      <c r="W423" s="44" t="s">
        <v>4209</v>
      </c>
      <c r="X423" s="43" t="s">
        <v>4210</v>
      </c>
      <c r="Y423" s="42"/>
      <c r="Z423" s="42"/>
      <c r="AA423" s="42"/>
      <c r="AB423" s="42"/>
      <c r="AC423" s="42"/>
      <c r="AD423" s="42"/>
      <c r="AE423" s="42"/>
      <c r="AF423" s="42"/>
      <c r="AG423" s="42"/>
      <c r="AH423" s="42"/>
      <c r="AI423" s="42"/>
      <c r="AJ423" s="42"/>
      <c r="AK423" s="42"/>
      <c r="AL423" s="42"/>
      <c r="AM423" s="42"/>
      <c r="AN423" s="42"/>
      <c r="AO423" s="42"/>
      <c r="AP423" s="42"/>
      <c r="AQ423" s="42"/>
      <c r="AR423" s="42"/>
      <c r="AS423" s="42"/>
      <c r="AT423" s="42"/>
      <c r="AU423" s="42"/>
      <c r="AV423" s="42"/>
      <c r="AW423" s="42"/>
      <c r="AX423" s="42"/>
      <c r="AY423" s="42"/>
    </row>
    <row r="424">
      <c r="A424" s="39" t="s">
        <v>4205</v>
      </c>
      <c r="B424" s="39" t="s">
        <v>4211</v>
      </c>
      <c r="C424" s="39"/>
      <c r="D424" s="39" t="s">
        <v>60</v>
      </c>
      <c r="E424" s="40" t="s">
        <v>4212</v>
      </c>
      <c r="F424" s="41">
        <v>43658.0</v>
      </c>
      <c r="G424" s="39" t="s">
        <v>959</v>
      </c>
      <c r="H424" s="39">
        <v>70.0</v>
      </c>
      <c r="I424" s="42"/>
      <c r="J424" s="39">
        <v>77.0</v>
      </c>
      <c r="K424" s="42"/>
      <c r="L424" s="42"/>
      <c r="M424" s="39" t="s">
        <v>36</v>
      </c>
      <c r="N424" s="42"/>
      <c r="O424" s="39">
        <v>1.0</v>
      </c>
      <c r="P424" s="39" t="s">
        <v>43</v>
      </c>
      <c r="Q424" s="42"/>
      <c r="R424" s="42"/>
      <c r="S424" s="42"/>
      <c r="T424" s="42"/>
      <c r="U424" s="42"/>
      <c r="V424" s="39">
        <v>1.0</v>
      </c>
      <c r="W424" s="43" t="s">
        <v>4209</v>
      </c>
      <c r="X424" s="42"/>
      <c r="Y424" s="42"/>
      <c r="Z424" s="42"/>
      <c r="AA424" s="42"/>
      <c r="AB424" s="42"/>
      <c r="AC424" s="42"/>
      <c r="AD424" s="42"/>
      <c r="AE424" s="42"/>
      <c r="AF424" s="42"/>
      <c r="AG424" s="42"/>
      <c r="AH424" s="42"/>
      <c r="AI424" s="42"/>
      <c r="AJ424" s="42"/>
      <c r="AK424" s="42"/>
      <c r="AL424" s="42"/>
      <c r="AM424" s="42"/>
      <c r="AN424" s="42"/>
      <c r="AO424" s="42"/>
      <c r="AP424" s="42"/>
      <c r="AQ424" s="42"/>
      <c r="AR424" s="42"/>
      <c r="AS424" s="42"/>
      <c r="AT424" s="42"/>
      <c r="AU424" s="42"/>
      <c r="AV424" s="42"/>
      <c r="AW424" s="42"/>
      <c r="AX424" s="42"/>
      <c r="AY424" s="42"/>
    </row>
    <row r="425">
      <c r="A425" s="39" t="s">
        <v>4213</v>
      </c>
      <c r="B425" s="39" t="s">
        <v>4214</v>
      </c>
      <c r="C425" s="39"/>
      <c r="D425" s="39" t="s">
        <v>52</v>
      </c>
      <c r="E425" s="40" t="s">
        <v>4215</v>
      </c>
      <c r="F425" s="41">
        <v>43658.0</v>
      </c>
      <c r="G425" s="39" t="s">
        <v>3004</v>
      </c>
      <c r="H425" s="39">
        <v>50.0</v>
      </c>
      <c r="I425" s="42"/>
      <c r="J425" s="39">
        <v>50.0</v>
      </c>
      <c r="K425" s="42"/>
      <c r="L425" s="42"/>
      <c r="M425" s="39" t="s">
        <v>4216</v>
      </c>
      <c r="N425" s="42"/>
      <c r="O425" s="39">
        <v>1.0</v>
      </c>
      <c r="P425" s="42"/>
      <c r="Q425" s="42"/>
      <c r="R425" s="42"/>
      <c r="S425" s="42"/>
      <c r="T425" s="42"/>
      <c r="U425" s="42"/>
      <c r="V425" s="39">
        <v>1.0</v>
      </c>
      <c r="W425" s="44" t="s">
        <v>4217</v>
      </c>
      <c r="X425" s="42"/>
      <c r="Y425" s="42"/>
      <c r="Z425" s="42"/>
      <c r="AA425" s="42"/>
      <c r="AB425" s="42"/>
      <c r="AC425" s="42"/>
      <c r="AD425" s="42"/>
      <c r="AE425" s="42"/>
      <c r="AF425" s="42"/>
      <c r="AG425" s="42"/>
      <c r="AH425" s="42"/>
      <c r="AI425" s="42"/>
      <c r="AJ425" s="42"/>
      <c r="AK425" s="42"/>
      <c r="AL425" s="42"/>
      <c r="AM425" s="42"/>
      <c r="AN425" s="42"/>
      <c r="AO425" s="42"/>
      <c r="AP425" s="42"/>
      <c r="AQ425" s="42"/>
      <c r="AR425" s="42"/>
      <c r="AS425" s="42"/>
      <c r="AT425" s="42"/>
      <c r="AU425" s="42"/>
      <c r="AV425" s="42"/>
      <c r="AW425" s="42"/>
      <c r="AX425" s="42"/>
      <c r="AY425" s="42"/>
    </row>
    <row r="426">
      <c r="A426" s="39" t="s">
        <v>4218</v>
      </c>
      <c r="B426" s="39" t="s">
        <v>4219</v>
      </c>
      <c r="C426" s="39"/>
      <c r="D426" s="39" t="s">
        <v>106</v>
      </c>
      <c r="E426" s="40" t="s">
        <v>4220</v>
      </c>
      <c r="F426" s="41">
        <v>43658.0</v>
      </c>
      <c r="G426" s="39" t="s">
        <v>4221</v>
      </c>
      <c r="H426" s="39">
        <v>137.0</v>
      </c>
      <c r="I426" s="42"/>
      <c r="J426" s="39">
        <v>137.0</v>
      </c>
      <c r="K426" s="42"/>
      <c r="L426" s="42"/>
      <c r="M426" s="42"/>
      <c r="N426" s="42"/>
      <c r="O426" s="39">
        <v>1.0</v>
      </c>
      <c r="P426" s="42"/>
      <c r="Q426" s="42"/>
      <c r="R426" s="42"/>
      <c r="S426" s="42"/>
      <c r="T426" s="42"/>
      <c r="U426" s="42"/>
      <c r="V426" s="39">
        <v>1.0</v>
      </c>
      <c r="W426" s="44" t="s">
        <v>4222</v>
      </c>
      <c r="X426" s="42"/>
      <c r="Y426" s="42"/>
      <c r="Z426" s="42"/>
      <c r="AA426" s="42"/>
      <c r="AB426" s="42"/>
      <c r="AC426" s="42"/>
      <c r="AD426" s="42"/>
      <c r="AE426" s="42"/>
      <c r="AF426" s="42"/>
      <c r="AG426" s="42"/>
      <c r="AH426" s="42"/>
      <c r="AI426" s="42"/>
      <c r="AJ426" s="42"/>
      <c r="AK426" s="42"/>
      <c r="AL426" s="42"/>
      <c r="AM426" s="42"/>
      <c r="AN426" s="42"/>
      <c r="AO426" s="42"/>
      <c r="AP426" s="42"/>
      <c r="AQ426" s="42"/>
      <c r="AR426" s="42"/>
      <c r="AS426" s="42"/>
      <c r="AT426" s="42"/>
      <c r="AU426" s="42"/>
      <c r="AV426" s="42"/>
      <c r="AW426" s="42"/>
      <c r="AX426" s="42"/>
      <c r="AY426" s="42"/>
    </row>
    <row r="427">
      <c r="A427" s="39" t="s">
        <v>1784</v>
      </c>
      <c r="B427" s="39" t="s">
        <v>4223</v>
      </c>
      <c r="C427" s="39"/>
      <c r="D427" s="39" t="s">
        <v>207</v>
      </c>
      <c r="E427" s="40" t="s">
        <v>4224</v>
      </c>
      <c r="F427" s="41">
        <v>43658.0</v>
      </c>
      <c r="G427" s="42"/>
      <c r="H427" s="42"/>
      <c r="I427" s="42"/>
      <c r="J427" s="42"/>
      <c r="K427" s="42"/>
      <c r="L427" s="42"/>
      <c r="M427" s="39" t="s">
        <v>4225</v>
      </c>
      <c r="N427" s="42"/>
      <c r="O427" s="39">
        <v>1.0</v>
      </c>
      <c r="P427" s="42"/>
      <c r="Q427" s="42"/>
      <c r="R427" s="42"/>
      <c r="S427" s="42"/>
      <c r="T427" s="42"/>
      <c r="U427" s="42"/>
      <c r="V427" s="39">
        <v>1.0</v>
      </c>
      <c r="W427" s="44" t="s">
        <v>4226</v>
      </c>
      <c r="X427" s="42"/>
      <c r="Y427" s="42"/>
      <c r="Z427" s="42"/>
      <c r="AA427" s="42"/>
      <c r="AB427" s="42"/>
      <c r="AC427" s="42"/>
      <c r="AD427" s="42"/>
      <c r="AE427" s="42"/>
      <c r="AF427" s="42"/>
      <c r="AG427" s="42"/>
      <c r="AH427" s="42"/>
      <c r="AI427" s="42"/>
      <c r="AJ427" s="42"/>
      <c r="AK427" s="42"/>
      <c r="AL427" s="42"/>
      <c r="AM427" s="42"/>
      <c r="AN427" s="42"/>
      <c r="AO427" s="42"/>
      <c r="AP427" s="42"/>
      <c r="AQ427" s="42"/>
      <c r="AR427" s="42"/>
      <c r="AS427" s="42"/>
      <c r="AT427" s="42"/>
      <c r="AU427" s="42"/>
      <c r="AV427" s="42"/>
      <c r="AW427" s="42"/>
      <c r="AX427" s="42"/>
      <c r="AY427" s="42"/>
    </row>
    <row r="428">
      <c r="A428" s="39" t="s">
        <v>4227</v>
      </c>
      <c r="B428" s="39" t="s">
        <v>4228</v>
      </c>
      <c r="C428" s="39"/>
      <c r="D428" s="39" t="s">
        <v>548</v>
      </c>
      <c r="E428" s="40" t="s">
        <v>4229</v>
      </c>
      <c r="F428" s="41">
        <v>43658.0</v>
      </c>
      <c r="G428" s="39" t="s">
        <v>892</v>
      </c>
      <c r="H428" s="39">
        <v>33.0</v>
      </c>
      <c r="I428" s="42"/>
      <c r="J428" s="39">
        <v>33.0</v>
      </c>
      <c r="K428" s="42"/>
      <c r="L428" s="42"/>
      <c r="M428" s="39" t="s">
        <v>36</v>
      </c>
      <c r="N428" s="42"/>
      <c r="O428" s="39">
        <v>1.0</v>
      </c>
      <c r="P428" s="39" t="s">
        <v>43</v>
      </c>
      <c r="Q428" s="42"/>
      <c r="R428" s="42"/>
      <c r="S428" s="42"/>
      <c r="T428" s="42"/>
      <c r="U428" s="42"/>
      <c r="V428" s="39">
        <v>1.0</v>
      </c>
      <c r="W428" s="44" t="s">
        <v>4230</v>
      </c>
      <c r="X428" s="42"/>
      <c r="Y428" s="42"/>
      <c r="Z428" s="42"/>
      <c r="AA428" s="42"/>
      <c r="AB428" s="42"/>
      <c r="AC428" s="42"/>
      <c r="AD428" s="42"/>
      <c r="AE428" s="42"/>
      <c r="AF428" s="42"/>
      <c r="AG428" s="42"/>
      <c r="AH428" s="42"/>
      <c r="AI428" s="42"/>
      <c r="AJ428" s="42"/>
      <c r="AK428" s="42"/>
      <c r="AL428" s="42"/>
      <c r="AM428" s="42"/>
      <c r="AN428" s="42"/>
      <c r="AO428" s="42"/>
      <c r="AP428" s="42"/>
      <c r="AQ428" s="42"/>
      <c r="AR428" s="42"/>
      <c r="AS428" s="42"/>
      <c r="AT428" s="42"/>
      <c r="AU428" s="42"/>
      <c r="AV428" s="42"/>
      <c r="AW428" s="42"/>
      <c r="AX428" s="42"/>
      <c r="AY428" s="42"/>
    </row>
    <row r="429">
      <c r="A429" s="39" t="s">
        <v>4231</v>
      </c>
      <c r="B429" s="39" t="s">
        <v>4232</v>
      </c>
      <c r="C429" s="39"/>
      <c r="D429" s="39" t="s">
        <v>2101</v>
      </c>
      <c r="E429" s="40" t="s">
        <v>4233</v>
      </c>
      <c r="F429" s="41">
        <v>43658.0</v>
      </c>
      <c r="G429" s="39" t="s">
        <v>4234</v>
      </c>
      <c r="H429" s="39">
        <v>708.0</v>
      </c>
      <c r="I429" s="42"/>
      <c r="J429" s="39">
        <v>708.0</v>
      </c>
      <c r="K429" s="42"/>
      <c r="L429" s="42"/>
      <c r="M429" s="39" t="s">
        <v>36</v>
      </c>
      <c r="N429" s="42"/>
      <c r="O429" s="39">
        <v>1.0</v>
      </c>
      <c r="P429" s="39" t="s">
        <v>43</v>
      </c>
      <c r="Q429" s="42"/>
      <c r="R429" s="42"/>
      <c r="S429" s="42"/>
      <c r="T429" s="42"/>
      <c r="U429" s="42"/>
      <c r="V429" s="39">
        <v>1.0</v>
      </c>
      <c r="W429" s="44" t="s">
        <v>4235</v>
      </c>
      <c r="X429" s="42"/>
      <c r="Y429" s="42"/>
      <c r="Z429" s="42"/>
      <c r="AA429" s="42"/>
      <c r="AB429" s="42"/>
      <c r="AC429" s="42"/>
      <c r="AD429" s="42"/>
      <c r="AE429" s="42"/>
      <c r="AF429" s="42"/>
      <c r="AG429" s="42"/>
      <c r="AH429" s="42"/>
      <c r="AI429" s="42"/>
      <c r="AJ429" s="42"/>
      <c r="AK429" s="42"/>
      <c r="AL429" s="42"/>
      <c r="AM429" s="42"/>
      <c r="AN429" s="42"/>
      <c r="AO429" s="42"/>
      <c r="AP429" s="42"/>
      <c r="AQ429" s="42"/>
      <c r="AR429" s="42"/>
      <c r="AS429" s="42"/>
      <c r="AT429" s="42"/>
      <c r="AU429" s="42"/>
      <c r="AV429" s="42"/>
      <c r="AW429" s="42"/>
      <c r="AX429" s="42"/>
      <c r="AY429" s="42"/>
    </row>
    <row r="430">
      <c r="A430" s="39" t="s">
        <v>4236</v>
      </c>
      <c r="B430" s="39" t="s">
        <v>4237</v>
      </c>
      <c r="C430" s="39"/>
      <c r="D430" s="39" t="s">
        <v>184</v>
      </c>
      <c r="E430" s="40" t="s">
        <v>4238</v>
      </c>
      <c r="F430" s="41">
        <v>43658.0</v>
      </c>
      <c r="G430" s="39" t="s">
        <v>1608</v>
      </c>
      <c r="H430" s="39">
        <v>42.0</v>
      </c>
      <c r="I430" s="42"/>
      <c r="J430" s="39">
        <v>42.0</v>
      </c>
      <c r="K430" s="42"/>
      <c r="L430" s="42"/>
      <c r="M430" s="39" t="s">
        <v>36</v>
      </c>
      <c r="N430" s="42"/>
      <c r="O430" s="39">
        <v>1.0</v>
      </c>
      <c r="P430" s="42"/>
      <c r="Q430" s="42"/>
      <c r="R430" s="42"/>
      <c r="S430" s="42"/>
      <c r="T430" s="42"/>
      <c r="U430" s="42"/>
      <c r="V430" s="39">
        <v>1.0</v>
      </c>
      <c r="W430" s="44" t="s">
        <v>4239</v>
      </c>
      <c r="X430" s="42"/>
      <c r="Y430" s="42"/>
      <c r="Z430" s="42"/>
      <c r="AA430" s="42"/>
      <c r="AB430" s="42"/>
      <c r="AC430" s="42"/>
      <c r="AD430" s="42"/>
      <c r="AE430" s="42"/>
      <c r="AF430" s="42"/>
      <c r="AG430" s="42"/>
      <c r="AH430" s="42"/>
      <c r="AI430" s="42"/>
      <c r="AJ430" s="42"/>
      <c r="AK430" s="42"/>
      <c r="AL430" s="42"/>
      <c r="AM430" s="42"/>
      <c r="AN430" s="42"/>
      <c r="AO430" s="42"/>
      <c r="AP430" s="42"/>
      <c r="AQ430" s="42"/>
      <c r="AR430" s="42"/>
      <c r="AS430" s="42"/>
      <c r="AT430" s="42"/>
      <c r="AU430" s="42"/>
      <c r="AV430" s="42"/>
      <c r="AW430" s="42"/>
      <c r="AX430" s="42"/>
      <c r="AY430" s="42"/>
    </row>
    <row r="431">
      <c r="A431" s="39" t="s">
        <v>4240</v>
      </c>
      <c r="B431" s="24" t="s">
        <v>4241</v>
      </c>
      <c r="C431" s="39"/>
      <c r="D431" s="39" t="s">
        <v>184</v>
      </c>
      <c r="E431" s="40" t="s">
        <v>4242</v>
      </c>
      <c r="F431" s="41">
        <v>43656.0</v>
      </c>
      <c r="G431" s="39" t="s">
        <v>44</v>
      </c>
      <c r="H431" s="39">
        <v>30.0</v>
      </c>
      <c r="I431" s="42"/>
      <c r="J431" s="39">
        <v>30.0</v>
      </c>
      <c r="K431" s="42"/>
      <c r="L431" s="42"/>
      <c r="M431" s="44" t="s">
        <v>4243</v>
      </c>
      <c r="N431" s="42"/>
      <c r="O431" s="39">
        <v>1.0</v>
      </c>
      <c r="P431" s="42"/>
      <c r="Q431" s="42"/>
      <c r="R431" s="42"/>
      <c r="S431" s="42"/>
      <c r="T431" s="42"/>
      <c r="U431" s="42"/>
      <c r="V431" s="39">
        <v>1.0</v>
      </c>
      <c r="W431" s="43" t="s">
        <v>4244</v>
      </c>
      <c r="X431" s="42"/>
      <c r="Y431" s="42"/>
      <c r="Z431" s="39" t="s">
        <v>642</v>
      </c>
      <c r="AA431" s="42"/>
      <c r="AB431" s="42"/>
      <c r="AC431" s="42"/>
      <c r="AD431" s="42"/>
      <c r="AE431" s="42"/>
      <c r="AF431" s="42"/>
      <c r="AG431" s="42"/>
      <c r="AH431" s="42"/>
      <c r="AI431" s="42"/>
      <c r="AJ431" s="42"/>
      <c r="AK431" s="42"/>
      <c r="AL431" s="42"/>
      <c r="AM431" s="42"/>
      <c r="AN431" s="42"/>
      <c r="AO431" s="42"/>
      <c r="AP431" s="42"/>
      <c r="AQ431" s="42"/>
      <c r="AR431" s="42"/>
      <c r="AS431" s="42"/>
      <c r="AT431" s="42"/>
      <c r="AU431" s="42"/>
      <c r="AV431" s="42"/>
      <c r="AW431" s="42"/>
      <c r="AX431" s="42"/>
      <c r="AY431" s="42"/>
    </row>
    <row r="432">
      <c r="A432" s="39" t="s">
        <v>4245</v>
      </c>
      <c r="B432" s="39" t="s">
        <v>4246</v>
      </c>
      <c r="C432" s="39"/>
      <c r="D432" s="39" t="s">
        <v>99</v>
      </c>
      <c r="E432" s="40" t="s">
        <v>4247</v>
      </c>
      <c r="F432" s="41">
        <v>43658.0</v>
      </c>
      <c r="G432" s="39" t="s">
        <v>1516</v>
      </c>
      <c r="H432" s="39">
        <v>63.0</v>
      </c>
      <c r="I432" s="42"/>
      <c r="J432" s="39">
        <v>63.0</v>
      </c>
      <c r="K432" s="42"/>
      <c r="L432" s="42"/>
      <c r="M432" s="39" t="s">
        <v>4248</v>
      </c>
      <c r="N432" s="42"/>
      <c r="O432" s="39">
        <v>1.0</v>
      </c>
      <c r="P432" s="42"/>
      <c r="Q432" s="42"/>
      <c r="R432" s="42"/>
      <c r="S432" s="42"/>
      <c r="T432" s="42"/>
      <c r="U432" s="42"/>
      <c r="V432" s="39">
        <v>1.0</v>
      </c>
      <c r="W432" s="44" t="s">
        <v>4249</v>
      </c>
      <c r="X432" s="42"/>
      <c r="Y432" s="42"/>
      <c r="Z432" s="42"/>
      <c r="AA432" s="42"/>
      <c r="AB432" s="42"/>
      <c r="AC432" s="42"/>
      <c r="AD432" s="42"/>
      <c r="AE432" s="42"/>
      <c r="AF432" s="42"/>
      <c r="AG432" s="42"/>
      <c r="AH432" s="42"/>
      <c r="AI432" s="42"/>
      <c r="AJ432" s="42"/>
      <c r="AK432" s="42"/>
      <c r="AL432" s="42"/>
      <c r="AM432" s="42"/>
      <c r="AN432" s="42"/>
      <c r="AO432" s="42"/>
      <c r="AP432" s="42"/>
      <c r="AQ432" s="42"/>
      <c r="AR432" s="42"/>
      <c r="AS432" s="42"/>
      <c r="AT432" s="42"/>
      <c r="AU432" s="42"/>
      <c r="AV432" s="42"/>
      <c r="AW432" s="42"/>
      <c r="AX432" s="42"/>
      <c r="AY432" s="42"/>
    </row>
    <row r="433">
      <c r="A433" s="39" t="s">
        <v>4250</v>
      </c>
      <c r="B433" s="39" t="s">
        <v>3030</v>
      </c>
      <c r="C433" s="39"/>
      <c r="D433" s="39" t="s">
        <v>184</v>
      </c>
      <c r="E433" s="40" t="s">
        <v>4251</v>
      </c>
      <c r="F433" s="41">
        <v>43658.0</v>
      </c>
      <c r="G433" s="39" t="s">
        <v>1041</v>
      </c>
      <c r="H433" s="39">
        <v>43.0</v>
      </c>
      <c r="I433" s="42"/>
      <c r="J433" s="39">
        <v>43.0</v>
      </c>
      <c r="K433" s="42"/>
      <c r="L433" s="42"/>
      <c r="M433" s="39" t="s">
        <v>4252</v>
      </c>
      <c r="N433" s="42"/>
      <c r="O433" s="39">
        <v>1.0</v>
      </c>
      <c r="P433" s="39" t="s">
        <v>43</v>
      </c>
      <c r="Q433" s="39">
        <v>0.0</v>
      </c>
      <c r="R433" s="39">
        <v>0.0</v>
      </c>
      <c r="S433" s="39">
        <v>0.0</v>
      </c>
      <c r="T433" s="39">
        <v>0.0</v>
      </c>
      <c r="U433" s="39">
        <v>1.0</v>
      </c>
      <c r="V433" s="39">
        <v>1.0</v>
      </c>
      <c r="W433" s="44" t="s">
        <v>4253</v>
      </c>
      <c r="X433" s="43" t="s">
        <v>3246</v>
      </c>
      <c r="Y433" s="42"/>
      <c r="Z433" s="39" t="s">
        <v>4254</v>
      </c>
      <c r="AA433" s="42"/>
      <c r="AB433" s="42"/>
      <c r="AC433" s="42"/>
      <c r="AD433" s="42"/>
      <c r="AE433" s="42"/>
      <c r="AF433" s="42"/>
      <c r="AG433" s="42"/>
      <c r="AH433" s="42"/>
      <c r="AI433" s="42"/>
      <c r="AJ433" s="42"/>
      <c r="AK433" s="42"/>
      <c r="AL433" s="42"/>
      <c r="AM433" s="42"/>
      <c r="AN433" s="42"/>
      <c r="AO433" s="42"/>
      <c r="AP433" s="42"/>
      <c r="AQ433" s="42"/>
      <c r="AR433" s="42"/>
      <c r="AS433" s="42"/>
      <c r="AT433" s="42"/>
      <c r="AU433" s="42"/>
      <c r="AV433" s="42"/>
      <c r="AW433" s="42"/>
      <c r="AX433" s="42"/>
      <c r="AY433" s="42"/>
    </row>
    <row r="434">
      <c r="A434" s="39" t="s">
        <v>4255</v>
      </c>
      <c r="B434" s="39" t="s">
        <v>4256</v>
      </c>
      <c r="C434" s="39"/>
      <c r="D434" s="39" t="s">
        <v>33</v>
      </c>
      <c r="E434" s="40" t="s">
        <v>4257</v>
      </c>
      <c r="F434" s="41">
        <v>43658.0</v>
      </c>
      <c r="G434" s="39" t="s">
        <v>4258</v>
      </c>
      <c r="H434" s="39">
        <v>53.0</v>
      </c>
      <c r="I434" s="42"/>
      <c r="J434" s="39">
        <v>53.0</v>
      </c>
      <c r="K434" s="42"/>
      <c r="L434" s="42"/>
      <c r="M434" s="44" t="s">
        <v>4259</v>
      </c>
      <c r="N434" s="42"/>
      <c r="O434" s="39">
        <v>1.0</v>
      </c>
      <c r="P434" s="39" t="s">
        <v>43</v>
      </c>
      <c r="Q434" s="42"/>
      <c r="R434" s="42"/>
      <c r="S434" s="42"/>
      <c r="T434" s="42"/>
      <c r="U434" s="42"/>
      <c r="V434" s="39">
        <v>1.0</v>
      </c>
      <c r="W434" s="44" t="s">
        <v>4260</v>
      </c>
      <c r="X434" s="42"/>
      <c r="Y434" s="42"/>
      <c r="Z434" s="42"/>
      <c r="AA434" s="42"/>
      <c r="AB434" s="42"/>
      <c r="AC434" s="42"/>
      <c r="AD434" s="42"/>
      <c r="AE434" s="42"/>
      <c r="AF434" s="42"/>
      <c r="AG434" s="42"/>
      <c r="AH434" s="42"/>
      <c r="AI434" s="42"/>
      <c r="AJ434" s="42"/>
      <c r="AK434" s="42"/>
      <c r="AL434" s="42"/>
      <c r="AM434" s="42"/>
      <c r="AN434" s="42"/>
      <c r="AO434" s="42"/>
      <c r="AP434" s="42"/>
      <c r="AQ434" s="42"/>
      <c r="AR434" s="42"/>
      <c r="AS434" s="42"/>
      <c r="AT434" s="42"/>
      <c r="AU434" s="42"/>
      <c r="AV434" s="42"/>
      <c r="AW434" s="42"/>
      <c r="AX434" s="42"/>
      <c r="AY434" s="42"/>
    </row>
    <row r="435">
      <c r="A435" s="39" t="s">
        <v>4261</v>
      </c>
      <c r="B435" s="39" t="s">
        <v>4262</v>
      </c>
      <c r="C435" s="39"/>
      <c r="D435" s="39" t="s">
        <v>321</v>
      </c>
      <c r="E435" s="40" t="s">
        <v>4263</v>
      </c>
      <c r="F435" s="41">
        <v>43658.0</v>
      </c>
      <c r="G435" s="39" t="s">
        <v>640</v>
      </c>
      <c r="H435" s="39">
        <v>200.0</v>
      </c>
      <c r="I435" s="42"/>
      <c r="J435" s="39">
        <v>200.0</v>
      </c>
      <c r="K435" s="42"/>
      <c r="L435" s="42"/>
      <c r="M435" s="39" t="s">
        <v>36</v>
      </c>
      <c r="N435" s="42"/>
      <c r="O435" s="39">
        <v>1.0</v>
      </c>
      <c r="P435" s="42"/>
      <c r="Q435" s="42"/>
      <c r="R435" s="42"/>
      <c r="S435" s="42"/>
      <c r="T435" s="42"/>
      <c r="U435" s="42"/>
      <c r="V435" s="39">
        <v>1.0</v>
      </c>
      <c r="W435" s="44" t="s">
        <v>4264</v>
      </c>
      <c r="X435" s="42"/>
      <c r="Y435" s="42"/>
      <c r="Z435" s="39" t="s">
        <v>642</v>
      </c>
      <c r="AA435" s="42"/>
      <c r="AB435" s="42"/>
      <c r="AC435" s="42"/>
      <c r="AD435" s="42"/>
      <c r="AE435" s="42"/>
      <c r="AF435" s="42"/>
      <c r="AG435" s="42"/>
      <c r="AH435" s="42"/>
      <c r="AI435" s="42"/>
      <c r="AJ435" s="42"/>
      <c r="AK435" s="42"/>
      <c r="AL435" s="42"/>
      <c r="AM435" s="42"/>
      <c r="AN435" s="42"/>
      <c r="AO435" s="42"/>
      <c r="AP435" s="42"/>
      <c r="AQ435" s="42"/>
      <c r="AR435" s="42"/>
      <c r="AS435" s="42"/>
      <c r="AT435" s="42"/>
      <c r="AU435" s="42"/>
      <c r="AV435" s="42"/>
      <c r="AW435" s="42"/>
      <c r="AX435" s="42"/>
      <c r="AY435" s="42"/>
    </row>
    <row r="436">
      <c r="A436" s="39" t="s">
        <v>4265</v>
      </c>
      <c r="B436" s="39" t="s">
        <v>4266</v>
      </c>
      <c r="C436" s="39"/>
      <c r="D436" s="39" t="s">
        <v>159</v>
      </c>
      <c r="E436" s="40" t="s">
        <v>4267</v>
      </c>
      <c r="F436" s="41">
        <v>43658.0</v>
      </c>
      <c r="G436" s="39" t="s">
        <v>4268</v>
      </c>
      <c r="H436" s="39">
        <v>131.0</v>
      </c>
      <c r="I436" s="42"/>
      <c r="J436" s="39">
        <v>131.0</v>
      </c>
      <c r="K436" s="42"/>
      <c r="L436" s="42"/>
      <c r="M436" s="39" t="s">
        <v>4269</v>
      </c>
      <c r="N436" s="42"/>
      <c r="O436" s="39">
        <v>1.0</v>
      </c>
      <c r="P436" s="39" t="s">
        <v>4270</v>
      </c>
      <c r="Q436" s="42"/>
      <c r="R436" s="42"/>
      <c r="S436" s="42"/>
      <c r="T436" s="42"/>
      <c r="U436" s="42"/>
      <c r="V436" s="39">
        <v>1.0</v>
      </c>
      <c r="W436" s="44" t="s">
        <v>4271</v>
      </c>
      <c r="X436" s="42"/>
      <c r="Y436" s="42"/>
      <c r="Z436" s="42"/>
      <c r="AA436" s="42"/>
      <c r="AB436" s="42"/>
      <c r="AC436" s="42"/>
      <c r="AD436" s="42"/>
      <c r="AE436" s="42"/>
      <c r="AF436" s="42"/>
      <c r="AG436" s="42"/>
      <c r="AH436" s="42"/>
      <c r="AI436" s="42"/>
      <c r="AJ436" s="42"/>
      <c r="AK436" s="42"/>
      <c r="AL436" s="42"/>
      <c r="AM436" s="42"/>
      <c r="AN436" s="42"/>
      <c r="AO436" s="42"/>
      <c r="AP436" s="42"/>
      <c r="AQ436" s="42"/>
      <c r="AR436" s="42"/>
      <c r="AS436" s="42"/>
      <c r="AT436" s="42"/>
      <c r="AU436" s="42"/>
      <c r="AV436" s="42"/>
      <c r="AW436" s="42"/>
      <c r="AX436" s="42"/>
      <c r="AY436" s="42"/>
    </row>
    <row r="437">
      <c r="A437" s="39" t="s">
        <v>4272</v>
      </c>
      <c r="B437" s="39"/>
      <c r="C437" s="39"/>
      <c r="D437" s="39" t="s">
        <v>60</v>
      </c>
      <c r="E437" s="52"/>
      <c r="F437" s="41">
        <v>43658.0</v>
      </c>
      <c r="G437" s="39" t="s">
        <v>4273</v>
      </c>
      <c r="H437" s="39">
        <v>160.0</v>
      </c>
      <c r="I437" s="42"/>
      <c r="J437" s="39">
        <v>160.0</v>
      </c>
      <c r="K437" s="42"/>
      <c r="L437" s="42"/>
      <c r="M437" s="39" t="s">
        <v>36</v>
      </c>
      <c r="N437" s="42"/>
      <c r="O437" s="39">
        <v>1.0</v>
      </c>
      <c r="P437" s="39" t="s">
        <v>43</v>
      </c>
      <c r="Q437" s="42"/>
      <c r="R437" s="42"/>
      <c r="S437" s="42"/>
      <c r="T437" s="42"/>
      <c r="U437" s="42"/>
      <c r="V437" s="39">
        <v>1.0</v>
      </c>
      <c r="W437" s="43" t="s">
        <v>4274</v>
      </c>
      <c r="X437" s="48" t="s">
        <v>4275</v>
      </c>
      <c r="Y437" s="42"/>
      <c r="Z437" s="42"/>
      <c r="AA437" s="42"/>
      <c r="AB437" s="42"/>
      <c r="AC437" s="42"/>
      <c r="AD437" s="42"/>
      <c r="AE437" s="42"/>
      <c r="AF437" s="42"/>
      <c r="AG437" s="42"/>
      <c r="AH437" s="42"/>
      <c r="AI437" s="42"/>
      <c r="AJ437" s="42"/>
      <c r="AK437" s="42"/>
      <c r="AL437" s="42"/>
      <c r="AM437" s="42"/>
      <c r="AN437" s="42"/>
      <c r="AO437" s="42"/>
      <c r="AP437" s="42"/>
      <c r="AQ437" s="42"/>
      <c r="AR437" s="42"/>
      <c r="AS437" s="42"/>
      <c r="AT437" s="42"/>
      <c r="AU437" s="42"/>
      <c r="AV437" s="42"/>
      <c r="AW437" s="42"/>
      <c r="AX437" s="42"/>
      <c r="AY437" s="42"/>
    </row>
    <row r="438">
      <c r="A438" s="39" t="s">
        <v>613</v>
      </c>
      <c r="B438" s="39" t="s">
        <v>1247</v>
      </c>
      <c r="C438" s="39"/>
      <c r="D438" s="39" t="s">
        <v>298</v>
      </c>
      <c r="E438" s="40" t="s">
        <v>1248</v>
      </c>
      <c r="F438" s="41">
        <v>43665.0</v>
      </c>
      <c r="G438" s="39" t="s">
        <v>1249</v>
      </c>
      <c r="H438" s="39">
        <v>709.0</v>
      </c>
      <c r="I438" s="42"/>
      <c r="J438" s="39">
        <v>709.0</v>
      </c>
      <c r="K438" s="42"/>
      <c r="L438" s="42"/>
      <c r="M438" s="42"/>
      <c r="N438" s="42"/>
      <c r="O438" s="39">
        <v>1.0</v>
      </c>
      <c r="P438" s="39" t="s">
        <v>43</v>
      </c>
      <c r="Q438" s="42"/>
      <c r="R438" s="42"/>
      <c r="S438" s="42"/>
      <c r="T438" s="42"/>
      <c r="U438" s="42"/>
      <c r="V438" s="39">
        <v>1.0</v>
      </c>
      <c r="W438" s="44" t="s">
        <v>1250</v>
      </c>
      <c r="X438" s="42"/>
      <c r="Y438" s="42"/>
      <c r="Z438" s="39" t="s">
        <v>1251</v>
      </c>
      <c r="AA438" s="42"/>
      <c r="AB438" s="42"/>
      <c r="AC438" s="42"/>
      <c r="AD438" s="42"/>
      <c r="AE438" s="42"/>
      <c r="AF438" s="42"/>
      <c r="AG438" s="42"/>
      <c r="AH438" s="42"/>
      <c r="AI438" s="42"/>
      <c r="AJ438" s="42"/>
      <c r="AK438" s="42"/>
      <c r="AL438" s="42"/>
      <c r="AM438" s="42"/>
      <c r="AN438" s="42"/>
      <c r="AO438" s="42"/>
      <c r="AP438" s="42"/>
      <c r="AQ438" s="42"/>
      <c r="AR438" s="42"/>
      <c r="AS438" s="42"/>
      <c r="AT438" s="42"/>
      <c r="AU438" s="42"/>
      <c r="AV438" s="42"/>
      <c r="AW438" s="42"/>
      <c r="AX438" s="42"/>
      <c r="AY438" s="42"/>
    </row>
    <row r="439">
      <c r="A439" s="39" t="s">
        <v>69</v>
      </c>
      <c r="B439" s="39" t="s">
        <v>2843</v>
      </c>
      <c r="C439" s="39"/>
      <c r="D439" s="39" t="s">
        <v>60</v>
      </c>
      <c r="E439" s="40" t="s">
        <v>4276</v>
      </c>
      <c r="F439" s="41">
        <v>43658.0</v>
      </c>
      <c r="G439" s="39" t="s">
        <v>4277</v>
      </c>
      <c r="H439" s="39">
        <v>10000.0</v>
      </c>
      <c r="I439" s="42"/>
      <c r="J439" s="39">
        <v>10000.0</v>
      </c>
      <c r="K439" s="42"/>
      <c r="L439" s="42"/>
      <c r="M439" s="39" t="s">
        <v>4278</v>
      </c>
      <c r="N439" s="42"/>
      <c r="O439" s="39">
        <v>1.0</v>
      </c>
      <c r="P439" s="39" t="s">
        <v>43</v>
      </c>
      <c r="Q439" s="42"/>
      <c r="R439" s="42"/>
      <c r="S439" s="42"/>
      <c r="T439" s="42"/>
      <c r="U439" s="42"/>
      <c r="V439" s="39">
        <v>1.0</v>
      </c>
      <c r="W439" s="43" t="s">
        <v>2899</v>
      </c>
      <c r="X439" s="43" t="s">
        <v>4279</v>
      </c>
      <c r="Y439" s="42"/>
      <c r="Z439" s="42"/>
      <c r="AA439" s="42"/>
      <c r="AB439" s="42"/>
      <c r="AC439" s="42"/>
      <c r="AD439" s="42"/>
      <c r="AE439" s="42"/>
      <c r="AF439" s="42"/>
      <c r="AG439" s="42"/>
      <c r="AH439" s="42"/>
      <c r="AI439" s="42"/>
      <c r="AJ439" s="42"/>
      <c r="AK439" s="42"/>
      <c r="AL439" s="42"/>
      <c r="AM439" s="42"/>
      <c r="AN439" s="42"/>
      <c r="AO439" s="42"/>
      <c r="AP439" s="42"/>
      <c r="AQ439" s="42"/>
      <c r="AR439" s="42"/>
      <c r="AS439" s="42"/>
      <c r="AT439" s="42"/>
      <c r="AU439" s="42"/>
      <c r="AV439" s="42"/>
      <c r="AW439" s="42"/>
      <c r="AX439" s="42"/>
      <c r="AY439" s="42"/>
    </row>
    <row r="440">
      <c r="A440" s="165" t="s">
        <v>69</v>
      </c>
      <c r="B440" s="165" t="s">
        <v>4280</v>
      </c>
      <c r="C440" s="165"/>
      <c r="D440" s="165" t="s">
        <v>60</v>
      </c>
      <c r="E440" s="40" t="s">
        <v>4281</v>
      </c>
      <c r="F440" s="41">
        <v>43658.0</v>
      </c>
      <c r="G440" s="42"/>
      <c r="H440" s="42"/>
      <c r="I440" s="42"/>
      <c r="J440" s="42"/>
      <c r="K440" s="42"/>
      <c r="L440" s="42"/>
      <c r="M440" s="42"/>
      <c r="N440" s="42"/>
      <c r="O440" s="39">
        <v>1.0</v>
      </c>
      <c r="P440" s="42"/>
      <c r="Q440" s="42"/>
      <c r="R440" s="42"/>
      <c r="S440" s="42"/>
      <c r="T440" s="42"/>
      <c r="U440" s="42"/>
      <c r="V440" s="39">
        <v>0.0</v>
      </c>
      <c r="W440" s="43" t="s">
        <v>4282</v>
      </c>
      <c r="X440" s="42"/>
      <c r="Y440" s="42"/>
      <c r="Z440" s="39" t="s">
        <v>4283</v>
      </c>
      <c r="AA440" s="42"/>
      <c r="AB440" s="42"/>
      <c r="AC440" s="42"/>
      <c r="AD440" s="42"/>
      <c r="AE440" s="42"/>
      <c r="AF440" s="42"/>
      <c r="AG440" s="42"/>
      <c r="AH440" s="42"/>
      <c r="AI440" s="42"/>
      <c r="AJ440" s="42"/>
      <c r="AK440" s="42"/>
      <c r="AL440" s="42"/>
      <c r="AM440" s="42"/>
      <c r="AN440" s="42"/>
      <c r="AO440" s="42"/>
      <c r="AP440" s="42"/>
      <c r="AQ440" s="42"/>
      <c r="AR440" s="42"/>
      <c r="AS440" s="42"/>
      <c r="AT440" s="42"/>
      <c r="AU440" s="42"/>
      <c r="AV440" s="42"/>
      <c r="AW440" s="42"/>
      <c r="AX440" s="42"/>
      <c r="AY440" s="42"/>
    </row>
    <row r="441">
      <c r="A441" s="39" t="s">
        <v>69</v>
      </c>
      <c r="B441" s="24" t="s">
        <v>4284</v>
      </c>
      <c r="C441" s="39"/>
      <c r="D441" s="39" t="s">
        <v>60</v>
      </c>
      <c r="E441" s="52"/>
      <c r="F441" s="41">
        <v>43658.0</v>
      </c>
      <c r="G441" s="42"/>
      <c r="H441" s="42"/>
      <c r="I441" s="42"/>
      <c r="J441" s="42"/>
      <c r="K441" s="42"/>
      <c r="L441" s="42"/>
      <c r="M441" s="39" t="s">
        <v>36</v>
      </c>
      <c r="N441" s="42"/>
      <c r="O441" s="39">
        <v>1.0</v>
      </c>
      <c r="P441" s="39" t="s">
        <v>43</v>
      </c>
      <c r="Q441" s="42"/>
      <c r="R441" s="42"/>
      <c r="S441" s="42"/>
      <c r="T441" s="42"/>
      <c r="U441" s="42"/>
      <c r="V441" s="39">
        <v>1.0</v>
      </c>
      <c r="W441" s="43" t="s">
        <v>4285</v>
      </c>
      <c r="X441" s="42"/>
      <c r="Y441" s="42"/>
      <c r="Z441" s="42"/>
      <c r="AA441" s="42"/>
      <c r="AB441" s="42"/>
      <c r="AC441" s="42"/>
      <c r="AD441" s="42"/>
      <c r="AE441" s="42"/>
      <c r="AF441" s="42"/>
      <c r="AG441" s="42"/>
      <c r="AH441" s="42"/>
      <c r="AI441" s="42"/>
      <c r="AJ441" s="42"/>
      <c r="AK441" s="42"/>
      <c r="AL441" s="42"/>
      <c r="AM441" s="42"/>
      <c r="AN441" s="42"/>
      <c r="AO441" s="42"/>
      <c r="AP441" s="42"/>
      <c r="AQ441" s="42"/>
      <c r="AR441" s="42"/>
      <c r="AS441" s="42"/>
      <c r="AT441" s="42"/>
      <c r="AU441" s="42"/>
      <c r="AV441" s="42"/>
      <c r="AW441" s="42"/>
      <c r="AX441" s="42"/>
      <c r="AY441" s="42"/>
    </row>
    <row r="442">
      <c r="A442" s="39" t="s">
        <v>69</v>
      </c>
      <c r="B442" s="24" t="s">
        <v>4286</v>
      </c>
      <c r="C442" s="39"/>
      <c r="D442" s="39" t="s">
        <v>60</v>
      </c>
      <c r="E442" s="52"/>
      <c r="F442" s="41">
        <v>43658.0</v>
      </c>
      <c r="G442" s="42"/>
      <c r="H442" s="42"/>
      <c r="I442" s="42"/>
      <c r="J442" s="42"/>
      <c r="K442" s="42"/>
      <c r="L442" s="42"/>
      <c r="M442" s="39" t="s">
        <v>36</v>
      </c>
      <c r="N442" s="42"/>
      <c r="O442" s="39">
        <v>1.0</v>
      </c>
      <c r="P442" s="39" t="s">
        <v>43</v>
      </c>
      <c r="Q442" s="42"/>
      <c r="R442" s="42"/>
      <c r="S442" s="42"/>
      <c r="T442" s="42"/>
      <c r="U442" s="42"/>
      <c r="V442" s="39">
        <v>1.0</v>
      </c>
      <c r="W442" s="43" t="s">
        <v>4285</v>
      </c>
      <c r="X442" s="42"/>
      <c r="Y442" s="42"/>
      <c r="Z442" s="42"/>
      <c r="AA442" s="42"/>
      <c r="AB442" s="42"/>
      <c r="AC442" s="42"/>
      <c r="AD442" s="42"/>
      <c r="AE442" s="42"/>
      <c r="AF442" s="42"/>
      <c r="AG442" s="42"/>
      <c r="AH442" s="42"/>
      <c r="AI442" s="42"/>
      <c r="AJ442" s="42"/>
      <c r="AK442" s="42"/>
      <c r="AL442" s="42"/>
      <c r="AM442" s="42"/>
      <c r="AN442" s="42"/>
      <c r="AO442" s="42"/>
      <c r="AP442" s="42"/>
      <c r="AQ442" s="42"/>
      <c r="AR442" s="42"/>
      <c r="AS442" s="42"/>
      <c r="AT442" s="42"/>
      <c r="AU442" s="42"/>
      <c r="AV442" s="42"/>
      <c r="AW442" s="42"/>
      <c r="AX442" s="42"/>
      <c r="AY442" s="42"/>
    </row>
    <row r="443">
      <c r="A443" s="39" t="s">
        <v>4287</v>
      </c>
      <c r="B443" s="39" t="s">
        <v>4288</v>
      </c>
      <c r="C443" s="39"/>
      <c r="D443" s="39" t="s">
        <v>159</v>
      </c>
      <c r="E443" s="40" t="s">
        <v>4289</v>
      </c>
      <c r="F443" s="41">
        <v>43658.0</v>
      </c>
      <c r="G443" s="39" t="s">
        <v>4290</v>
      </c>
      <c r="H443" s="39">
        <v>124.0</v>
      </c>
      <c r="I443" s="42"/>
      <c r="J443" s="39">
        <v>124.0</v>
      </c>
      <c r="K443" s="42"/>
      <c r="L443" s="42"/>
      <c r="M443" s="39" t="s">
        <v>4291</v>
      </c>
      <c r="N443" s="42"/>
      <c r="O443" s="39">
        <v>1.0</v>
      </c>
      <c r="P443" s="39" t="s">
        <v>43</v>
      </c>
      <c r="Q443" s="42"/>
      <c r="R443" s="42"/>
      <c r="S443" s="42"/>
      <c r="T443" s="42"/>
      <c r="U443" s="42"/>
      <c r="V443" s="39">
        <v>1.0</v>
      </c>
      <c r="W443" s="44" t="s">
        <v>4292</v>
      </c>
      <c r="X443" s="42"/>
      <c r="Y443" s="42"/>
      <c r="Z443" s="42"/>
      <c r="AA443" s="42"/>
      <c r="AB443" s="42"/>
      <c r="AC443" s="42"/>
      <c r="AD443" s="42"/>
      <c r="AE443" s="42"/>
      <c r="AF443" s="42"/>
      <c r="AG443" s="42"/>
      <c r="AH443" s="42"/>
      <c r="AI443" s="42"/>
      <c r="AJ443" s="42"/>
      <c r="AK443" s="42"/>
      <c r="AL443" s="42"/>
      <c r="AM443" s="42"/>
      <c r="AN443" s="42"/>
      <c r="AO443" s="42"/>
      <c r="AP443" s="42"/>
      <c r="AQ443" s="42"/>
      <c r="AR443" s="42"/>
      <c r="AS443" s="42"/>
      <c r="AT443" s="42"/>
      <c r="AU443" s="42"/>
      <c r="AV443" s="42"/>
      <c r="AW443" s="42"/>
      <c r="AX443" s="42"/>
      <c r="AY443" s="42"/>
    </row>
    <row r="444">
      <c r="A444" s="24" t="s">
        <v>4293</v>
      </c>
      <c r="B444" s="39" t="s">
        <v>355</v>
      </c>
      <c r="C444" s="39"/>
      <c r="D444" s="39" t="s">
        <v>184</v>
      </c>
      <c r="E444" s="40" t="s">
        <v>4294</v>
      </c>
      <c r="F444" s="41">
        <v>43658.0</v>
      </c>
      <c r="G444" s="39" t="s">
        <v>3004</v>
      </c>
      <c r="H444" s="39">
        <v>50.0</v>
      </c>
      <c r="I444" s="42"/>
      <c r="J444" s="39">
        <v>50.0</v>
      </c>
      <c r="K444" s="42"/>
      <c r="L444" s="42"/>
      <c r="M444" s="39" t="s">
        <v>4295</v>
      </c>
      <c r="N444" s="42"/>
      <c r="O444" s="39">
        <v>1.0</v>
      </c>
      <c r="P444" s="42"/>
      <c r="Q444" s="42"/>
      <c r="R444" s="42"/>
      <c r="S444" s="42"/>
      <c r="T444" s="42"/>
      <c r="U444" s="42"/>
      <c r="V444" s="39">
        <v>1.0</v>
      </c>
      <c r="W444" s="44" t="s">
        <v>4296</v>
      </c>
      <c r="X444" s="42"/>
      <c r="Y444" s="42"/>
      <c r="Z444" s="42"/>
      <c r="AA444" s="42"/>
      <c r="AB444" s="42"/>
      <c r="AC444" s="42"/>
      <c r="AD444" s="42"/>
      <c r="AE444" s="42"/>
      <c r="AF444" s="42"/>
      <c r="AG444" s="42"/>
      <c r="AH444" s="42"/>
      <c r="AI444" s="42"/>
      <c r="AJ444" s="42"/>
      <c r="AK444" s="42"/>
      <c r="AL444" s="42"/>
      <c r="AM444" s="42"/>
      <c r="AN444" s="42"/>
      <c r="AO444" s="42"/>
      <c r="AP444" s="42"/>
      <c r="AQ444" s="42"/>
      <c r="AR444" s="42"/>
      <c r="AS444" s="42"/>
      <c r="AT444" s="42"/>
      <c r="AU444" s="42"/>
      <c r="AV444" s="42"/>
      <c r="AW444" s="42"/>
      <c r="AX444" s="42"/>
      <c r="AY444" s="42"/>
    </row>
    <row r="445">
      <c r="A445" s="39" t="s">
        <v>4297</v>
      </c>
      <c r="B445" s="39" t="s">
        <v>4298</v>
      </c>
      <c r="C445" s="39"/>
      <c r="D445" s="39" t="s">
        <v>46</v>
      </c>
      <c r="E445" s="40" t="s">
        <v>4299</v>
      </c>
      <c r="F445" s="41">
        <v>43658.0</v>
      </c>
      <c r="G445" s="39" t="s">
        <v>900</v>
      </c>
      <c r="H445" s="39">
        <v>30.0</v>
      </c>
      <c r="I445" s="42"/>
      <c r="J445" s="39">
        <v>30.0</v>
      </c>
      <c r="K445" s="42"/>
      <c r="L445" s="42"/>
      <c r="M445" s="39" t="s">
        <v>36</v>
      </c>
      <c r="N445" s="42"/>
      <c r="O445" s="39">
        <v>1.0</v>
      </c>
      <c r="P445" s="39" t="s">
        <v>43</v>
      </c>
      <c r="Q445" s="42"/>
      <c r="R445" s="42"/>
      <c r="S445" s="42"/>
      <c r="T445" s="42"/>
      <c r="U445" s="42"/>
      <c r="V445" s="39">
        <v>1.0</v>
      </c>
      <c r="W445" s="44" t="s">
        <v>4300</v>
      </c>
      <c r="X445" s="42"/>
      <c r="Y445" s="42"/>
      <c r="Z445" s="42"/>
      <c r="AA445" s="42"/>
      <c r="AB445" s="42"/>
      <c r="AC445" s="42"/>
      <c r="AD445" s="42"/>
      <c r="AE445" s="42"/>
      <c r="AF445" s="42"/>
      <c r="AG445" s="42"/>
      <c r="AH445" s="42"/>
      <c r="AI445" s="42"/>
      <c r="AJ445" s="42"/>
      <c r="AK445" s="42"/>
      <c r="AL445" s="42"/>
      <c r="AM445" s="42"/>
      <c r="AN445" s="42"/>
      <c r="AO445" s="42"/>
      <c r="AP445" s="42"/>
      <c r="AQ445" s="42"/>
      <c r="AR445" s="42"/>
      <c r="AS445" s="42"/>
      <c r="AT445" s="42"/>
      <c r="AU445" s="42"/>
      <c r="AV445" s="42"/>
      <c r="AW445" s="42"/>
      <c r="AX445" s="42"/>
      <c r="AY445" s="42"/>
    </row>
    <row r="446">
      <c r="A446" s="39" t="s">
        <v>4301</v>
      </c>
      <c r="B446" s="39" t="s">
        <v>864</v>
      </c>
      <c r="C446" s="39"/>
      <c r="D446" s="39" t="s">
        <v>184</v>
      </c>
      <c r="E446" s="40" t="s">
        <v>4302</v>
      </c>
      <c r="F446" s="41">
        <v>43658.0</v>
      </c>
      <c r="G446" s="39" t="s">
        <v>4131</v>
      </c>
      <c r="H446" s="39">
        <v>46.0</v>
      </c>
      <c r="I446" s="42"/>
      <c r="J446" s="39">
        <v>46.0</v>
      </c>
      <c r="K446" s="42"/>
      <c r="L446" s="42"/>
      <c r="M446" s="39" t="s">
        <v>36</v>
      </c>
      <c r="N446" s="42"/>
      <c r="O446" s="39">
        <v>1.0</v>
      </c>
      <c r="P446" s="39" t="s">
        <v>43</v>
      </c>
      <c r="Q446" s="39">
        <v>0.0</v>
      </c>
      <c r="R446" s="39">
        <v>0.0</v>
      </c>
      <c r="S446" s="39">
        <v>0.0</v>
      </c>
      <c r="T446" s="39">
        <v>0.0</v>
      </c>
      <c r="U446" s="39">
        <v>1.0</v>
      </c>
      <c r="V446" s="39">
        <v>1.0</v>
      </c>
      <c r="W446" s="43" t="s">
        <v>4303</v>
      </c>
      <c r="X446" s="43" t="s">
        <v>4304</v>
      </c>
      <c r="Y446" s="43" t="s">
        <v>4305</v>
      </c>
      <c r="Z446" s="42"/>
      <c r="AA446" s="42"/>
      <c r="AB446" s="42"/>
      <c r="AC446" s="42"/>
      <c r="AD446" s="42"/>
      <c r="AE446" s="42"/>
      <c r="AF446" s="42"/>
      <c r="AG446" s="42"/>
      <c r="AH446" s="42"/>
      <c r="AI446" s="42"/>
      <c r="AJ446" s="42"/>
      <c r="AK446" s="42"/>
      <c r="AL446" s="42"/>
      <c r="AM446" s="42"/>
      <c r="AN446" s="42"/>
      <c r="AO446" s="42"/>
      <c r="AP446" s="42"/>
      <c r="AQ446" s="42"/>
      <c r="AR446" s="42"/>
      <c r="AS446" s="42"/>
      <c r="AT446" s="42"/>
      <c r="AU446" s="42"/>
      <c r="AV446" s="42"/>
      <c r="AW446" s="42"/>
      <c r="AX446" s="42"/>
      <c r="AY446" s="42"/>
    </row>
    <row r="447">
      <c r="A447" s="39" t="s">
        <v>4306</v>
      </c>
      <c r="B447" s="39" t="s">
        <v>502</v>
      </c>
      <c r="C447" s="39"/>
      <c r="D447" s="39" t="s">
        <v>46</v>
      </c>
      <c r="E447" s="40" t="s">
        <v>4307</v>
      </c>
      <c r="F447" s="41">
        <v>43658.0</v>
      </c>
      <c r="G447" s="39" t="s">
        <v>887</v>
      </c>
      <c r="H447" s="39">
        <v>24.0</v>
      </c>
      <c r="I447" s="42"/>
      <c r="J447" s="39">
        <v>24.0</v>
      </c>
      <c r="K447" s="42"/>
      <c r="L447" s="42"/>
      <c r="M447" s="39" t="s">
        <v>36</v>
      </c>
      <c r="N447" s="42"/>
      <c r="O447" s="39">
        <v>1.0</v>
      </c>
      <c r="P447" s="39" t="s">
        <v>61</v>
      </c>
      <c r="Q447" s="39">
        <v>0.0</v>
      </c>
      <c r="R447" s="39">
        <v>0.0</v>
      </c>
      <c r="S447" s="39">
        <v>0.0</v>
      </c>
      <c r="T447" s="39">
        <v>0.0</v>
      </c>
      <c r="U447" s="39">
        <v>1.0</v>
      </c>
      <c r="V447" s="39">
        <v>1.0</v>
      </c>
      <c r="W447" s="43" t="s">
        <v>4308</v>
      </c>
      <c r="X447" s="43" t="s">
        <v>4309</v>
      </c>
      <c r="Y447" s="42"/>
      <c r="Z447" s="42"/>
      <c r="AA447" s="42"/>
      <c r="AB447" s="42"/>
      <c r="AC447" s="42"/>
      <c r="AD447" s="42"/>
      <c r="AE447" s="42"/>
      <c r="AF447" s="42"/>
      <c r="AG447" s="42"/>
      <c r="AH447" s="42"/>
      <c r="AI447" s="42"/>
      <c r="AJ447" s="42"/>
      <c r="AK447" s="42"/>
      <c r="AL447" s="42"/>
      <c r="AM447" s="42"/>
      <c r="AN447" s="42"/>
      <c r="AO447" s="42"/>
      <c r="AP447" s="42"/>
      <c r="AQ447" s="42"/>
      <c r="AR447" s="42"/>
      <c r="AS447" s="42"/>
      <c r="AT447" s="42"/>
      <c r="AU447" s="42"/>
      <c r="AV447" s="42"/>
      <c r="AW447" s="42"/>
      <c r="AX447" s="42"/>
      <c r="AY447" s="42"/>
    </row>
    <row r="448">
      <c r="A448" s="39" t="s">
        <v>4306</v>
      </c>
      <c r="B448" s="39" t="s">
        <v>4310</v>
      </c>
      <c r="C448" s="39"/>
      <c r="D448" s="39" t="s">
        <v>46</v>
      </c>
      <c r="E448" s="40" t="s">
        <v>4307</v>
      </c>
      <c r="F448" s="41">
        <v>43658.0</v>
      </c>
      <c r="G448" s="39" t="s">
        <v>3004</v>
      </c>
      <c r="H448" s="39">
        <v>50.0</v>
      </c>
      <c r="I448" s="42"/>
      <c r="J448" s="39">
        <v>50.0</v>
      </c>
      <c r="K448" s="42"/>
      <c r="L448" s="42"/>
      <c r="M448" s="39" t="s">
        <v>36</v>
      </c>
      <c r="N448" s="42"/>
      <c r="O448" s="39">
        <v>1.0</v>
      </c>
      <c r="P448" s="39" t="s">
        <v>43</v>
      </c>
      <c r="Q448" s="42"/>
      <c r="R448" s="42"/>
      <c r="S448" s="42"/>
      <c r="T448" s="42"/>
      <c r="U448" s="42"/>
      <c r="V448" s="39">
        <v>1.0</v>
      </c>
      <c r="W448" s="43" t="s">
        <v>4311</v>
      </c>
      <c r="X448" s="42"/>
      <c r="Y448" s="42"/>
      <c r="Z448" s="42"/>
      <c r="AA448" s="42"/>
      <c r="AB448" s="42"/>
      <c r="AC448" s="42"/>
      <c r="AD448" s="42"/>
      <c r="AE448" s="42"/>
      <c r="AF448" s="42"/>
      <c r="AG448" s="42"/>
      <c r="AH448" s="42"/>
      <c r="AI448" s="42"/>
      <c r="AJ448" s="42"/>
      <c r="AK448" s="42"/>
      <c r="AL448" s="42"/>
      <c r="AM448" s="42"/>
      <c r="AN448" s="42"/>
      <c r="AO448" s="42"/>
      <c r="AP448" s="42"/>
      <c r="AQ448" s="42"/>
      <c r="AR448" s="42"/>
      <c r="AS448" s="42"/>
      <c r="AT448" s="42"/>
      <c r="AU448" s="42"/>
      <c r="AV448" s="42"/>
      <c r="AW448" s="42"/>
      <c r="AX448" s="42"/>
      <c r="AY448" s="42"/>
    </row>
    <row r="449">
      <c r="A449" s="39" t="s">
        <v>4312</v>
      </c>
      <c r="B449" s="39" t="s">
        <v>4313</v>
      </c>
      <c r="C449" s="39"/>
      <c r="D449" s="39" t="s">
        <v>2568</v>
      </c>
      <c r="E449" s="40" t="s">
        <v>4314</v>
      </c>
      <c r="F449" s="41">
        <v>43658.0</v>
      </c>
      <c r="G449" s="39" t="s">
        <v>4315</v>
      </c>
      <c r="H449" s="39">
        <v>212.0</v>
      </c>
      <c r="I449" s="42"/>
      <c r="J449" s="39">
        <v>212.0</v>
      </c>
      <c r="K449" s="42"/>
      <c r="L449" s="42"/>
      <c r="M449" s="39" t="s">
        <v>4313</v>
      </c>
      <c r="N449" s="42"/>
      <c r="O449" s="39">
        <v>1.0</v>
      </c>
      <c r="P449" s="39" t="s">
        <v>43</v>
      </c>
      <c r="Q449" s="42"/>
      <c r="R449" s="42"/>
      <c r="S449" s="42"/>
      <c r="T449" s="42"/>
      <c r="U449" s="42"/>
      <c r="V449" s="39">
        <v>1.0</v>
      </c>
      <c r="W449" s="44" t="s">
        <v>4316</v>
      </c>
      <c r="X449" s="42"/>
      <c r="Y449" s="42"/>
      <c r="Z449" s="42"/>
      <c r="AA449" s="42"/>
      <c r="AB449" s="42"/>
      <c r="AC449" s="42"/>
      <c r="AD449" s="42"/>
      <c r="AE449" s="42"/>
      <c r="AF449" s="42"/>
      <c r="AG449" s="42"/>
      <c r="AH449" s="42"/>
      <c r="AI449" s="42"/>
      <c r="AJ449" s="42"/>
      <c r="AK449" s="42"/>
      <c r="AL449" s="42"/>
      <c r="AM449" s="42"/>
      <c r="AN449" s="42"/>
      <c r="AO449" s="42"/>
      <c r="AP449" s="42"/>
      <c r="AQ449" s="42"/>
      <c r="AR449" s="42"/>
      <c r="AS449" s="42"/>
      <c r="AT449" s="42"/>
      <c r="AU449" s="42"/>
      <c r="AV449" s="42"/>
      <c r="AW449" s="42"/>
      <c r="AX449" s="42"/>
      <c r="AY449" s="42"/>
    </row>
    <row r="450">
      <c r="A450" s="174" t="s">
        <v>4317</v>
      </c>
      <c r="B450" s="14" t="s">
        <v>2201</v>
      </c>
      <c r="C450" s="16"/>
      <c r="D450" s="14" t="s">
        <v>229</v>
      </c>
      <c r="E450" s="14" t="s">
        <v>34</v>
      </c>
      <c r="F450" s="11">
        <v>43658.0</v>
      </c>
      <c r="G450" s="26"/>
      <c r="H450" s="14"/>
      <c r="I450" s="16"/>
      <c r="J450" s="14"/>
      <c r="K450" s="16"/>
      <c r="L450" s="16"/>
      <c r="M450" s="26" t="s">
        <v>36</v>
      </c>
      <c r="N450" s="50" t="s">
        <v>1835</v>
      </c>
      <c r="O450" s="14">
        <v>1.0</v>
      </c>
      <c r="P450" s="14" t="s">
        <v>61</v>
      </c>
      <c r="Q450" s="14">
        <v>0.0</v>
      </c>
      <c r="R450" s="14">
        <v>0.0</v>
      </c>
      <c r="S450" s="14">
        <v>0.0</v>
      </c>
      <c r="T450" s="14">
        <v>0.0</v>
      </c>
      <c r="U450" s="14">
        <v>1.0</v>
      </c>
      <c r="V450" s="14">
        <v>0.0</v>
      </c>
      <c r="W450" s="51" t="s">
        <v>2225</v>
      </c>
      <c r="X450" s="16"/>
      <c r="Y450" s="16"/>
      <c r="Z450" s="39" t="s">
        <v>4318</v>
      </c>
      <c r="AA450" s="39"/>
      <c r="AB450" s="39"/>
      <c r="AC450" s="42"/>
      <c r="AD450" s="42"/>
      <c r="AE450" s="42"/>
      <c r="AF450" s="42"/>
      <c r="AG450" s="42"/>
      <c r="AH450" s="42"/>
      <c r="AI450" s="42"/>
      <c r="AJ450" s="42"/>
      <c r="AK450" s="42"/>
      <c r="AL450" s="42"/>
      <c r="AM450" s="42"/>
      <c r="AN450" s="42"/>
      <c r="AO450" s="42"/>
      <c r="AP450" s="42"/>
      <c r="AQ450" s="42"/>
      <c r="AR450" s="42"/>
      <c r="AS450" s="42"/>
      <c r="AT450" s="42"/>
      <c r="AU450" s="42"/>
      <c r="AV450" s="42"/>
      <c r="AW450" s="42"/>
      <c r="AX450" s="42"/>
      <c r="AY450" s="42"/>
    </row>
    <row r="451">
      <c r="A451" s="39" t="s">
        <v>4319</v>
      </c>
      <c r="B451" s="39" t="s">
        <v>4320</v>
      </c>
      <c r="C451" s="39"/>
      <c r="D451" s="39" t="s">
        <v>548</v>
      </c>
      <c r="E451" s="40" t="s">
        <v>4321</v>
      </c>
      <c r="F451" s="41">
        <v>43658.0</v>
      </c>
      <c r="G451" s="39" t="s">
        <v>44</v>
      </c>
      <c r="H451" s="39">
        <v>40.0</v>
      </c>
      <c r="I451" s="42"/>
      <c r="J451" s="39">
        <v>40.0</v>
      </c>
      <c r="K451" s="42"/>
      <c r="L451" s="42"/>
      <c r="M451" s="39" t="s">
        <v>36</v>
      </c>
      <c r="N451" s="42"/>
      <c r="O451" s="39">
        <v>1.0</v>
      </c>
      <c r="P451" s="39" t="s">
        <v>43</v>
      </c>
      <c r="Q451" s="42"/>
      <c r="R451" s="42"/>
      <c r="S451" s="42"/>
      <c r="T451" s="42"/>
      <c r="U451" s="42"/>
      <c r="V451" s="39">
        <v>1.0</v>
      </c>
      <c r="W451" s="44" t="s">
        <v>4322</v>
      </c>
      <c r="X451" s="43" t="s">
        <v>4323</v>
      </c>
      <c r="Y451" s="42"/>
      <c r="Z451" s="42"/>
      <c r="AA451" s="42"/>
      <c r="AB451" s="42"/>
      <c r="AC451" s="42"/>
      <c r="AD451" s="42"/>
      <c r="AE451" s="42"/>
      <c r="AF451" s="42"/>
      <c r="AG451" s="42"/>
      <c r="AH451" s="42"/>
      <c r="AI451" s="42"/>
      <c r="AJ451" s="42"/>
      <c r="AK451" s="42"/>
      <c r="AL451" s="42"/>
      <c r="AM451" s="42"/>
      <c r="AN451" s="42"/>
      <c r="AO451" s="42"/>
      <c r="AP451" s="42"/>
      <c r="AQ451" s="42"/>
      <c r="AR451" s="42"/>
      <c r="AS451" s="42"/>
      <c r="AT451" s="42"/>
      <c r="AU451" s="42"/>
      <c r="AV451" s="42"/>
      <c r="AW451" s="42"/>
      <c r="AX451" s="42"/>
      <c r="AY451" s="42"/>
    </row>
    <row r="452">
      <c r="A452" s="39" t="s">
        <v>4324</v>
      </c>
      <c r="B452" s="39" t="s">
        <v>4325</v>
      </c>
      <c r="C452" s="39"/>
      <c r="D452" s="39" t="s">
        <v>207</v>
      </c>
      <c r="E452" s="40" t="s">
        <v>4326</v>
      </c>
      <c r="F452" s="41">
        <v>43658.0</v>
      </c>
      <c r="G452" s="39" t="s">
        <v>4327</v>
      </c>
      <c r="H452" s="39">
        <v>14.0</v>
      </c>
      <c r="I452" s="42"/>
      <c r="J452" s="39">
        <v>14.0</v>
      </c>
      <c r="K452" s="42"/>
      <c r="L452" s="42"/>
      <c r="M452" s="39" t="s">
        <v>4328</v>
      </c>
      <c r="N452" s="42"/>
      <c r="O452" s="39">
        <v>1.0</v>
      </c>
      <c r="P452" s="42"/>
      <c r="Q452" s="42"/>
      <c r="R452" s="42"/>
      <c r="S452" s="42"/>
      <c r="T452" s="42"/>
      <c r="U452" s="42"/>
      <c r="V452" s="39">
        <v>1.0</v>
      </c>
      <c r="W452" s="44" t="s">
        <v>4329</v>
      </c>
      <c r="X452" s="42"/>
      <c r="Y452" s="42"/>
      <c r="Z452" s="42"/>
      <c r="AA452" s="42"/>
      <c r="AB452" s="42"/>
      <c r="AC452" s="42"/>
      <c r="AD452" s="42"/>
      <c r="AE452" s="42"/>
      <c r="AF452" s="42"/>
      <c r="AG452" s="42"/>
      <c r="AH452" s="42"/>
      <c r="AI452" s="42"/>
      <c r="AJ452" s="42"/>
      <c r="AK452" s="42"/>
      <c r="AL452" s="42"/>
      <c r="AM452" s="42"/>
      <c r="AN452" s="42"/>
      <c r="AO452" s="42"/>
      <c r="AP452" s="42"/>
      <c r="AQ452" s="42"/>
      <c r="AR452" s="42"/>
      <c r="AS452" s="42"/>
      <c r="AT452" s="42"/>
      <c r="AU452" s="42"/>
      <c r="AV452" s="42"/>
      <c r="AW452" s="42"/>
      <c r="AX452" s="42"/>
      <c r="AY452" s="42"/>
    </row>
    <row r="453">
      <c r="A453" s="14" t="s">
        <v>4330</v>
      </c>
      <c r="B453" s="14" t="s">
        <v>4331</v>
      </c>
      <c r="C453" s="16"/>
      <c r="D453" s="14" t="s">
        <v>1144</v>
      </c>
      <c r="E453" s="14" t="s">
        <v>34</v>
      </c>
      <c r="F453" s="11">
        <v>43658.0</v>
      </c>
      <c r="H453" s="14"/>
      <c r="I453" s="16"/>
      <c r="J453" s="14"/>
      <c r="K453" s="16"/>
      <c r="L453" s="16"/>
      <c r="M453" s="26" t="s">
        <v>36</v>
      </c>
      <c r="N453" s="50" t="s">
        <v>2231</v>
      </c>
      <c r="O453" s="14">
        <v>1.0</v>
      </c>
      <c r="P453" s="14" t="s">
        <v>61</v>
      </c>
      <c r="Q453" s="14"/>
      <c r="R453" s="14"/>
      <c r="S453" s="14"/>
      <c r="T453" s="14"/>
      <c r="U453" s="14">
        <v>1.0</v>
      </c>
      <c r="V453" s="14">
        <v>1.0</v>
      </c>
      <c r="W453" s="51" t="s">
        <v>4332</v>
      </c>
      <c r="X453" s="16"/>
      <c r="Y453" s="16"/>
      <c r="Z453" s="42"/>
      <c r="AA453" s="39"/>
      <c r="AB453" s="39"/>
      <c r="AC453" s="42"/>
      <c r="AD453" s="42"/>
      <c r="AE453" s="42"/>
      <c r="AF453" s="42"/>
      <c r="AG453" s="42"/>
      <c r="AH453" s="42"/>
      <c r="AI453" s="42"/>
      <c r="AJ453" s="42"/>
      <c r="AK453" s="42"/>
      <c r="AL453" s="42"/>
      <c r="AM453" s="42"/>
      <c r="AN453" s="42"/>
      <c r="AO453" s="42"/>
      <c r="AP453" s="42"/>
      <c r="AQ453" s="42"/>
      <c r="AR453" s="42"/>
      <c r="AS453" s="42"/>
      <c r="AT453" s="42"/>
      <c r="AU453" s="42"/>
      <c r="AV453" s="42"/>
      <c r="AW453" s="42"/>
      <c r="AX453" s="42"/>
      <c r="AY453" s="42"/>
    </row>
    <row r="454">
      <c r="A454" s="39" t="s">
        <v>4333</v>
      </c>
      <c r="B454" s="39" t="s">
        <v>4334</v>
      </c>
      <c r="C454" s="39"/>
      <c r="D454" s="39" t="s">
        <v>1144</v>
      </c>
      <c r="E454" s="40" t="s">
        <v>4335</v>
      </c>
      <c r="F454" s="41">
        <v>43658.0</v>
      </c>
      <c r="G454" s="39" t="s">
        <v>4131</v>
      </c>
      <c r="H454" s="39">
        <v>46.0</v>
      </c>
      <c r="I454" s="42"/>
      <c r="J454" s="39">
        <v>46.0</v>
      </c>
      <c r="K454" s="42"/>
      <c r="L454" s="42"/>
      <c r="M454" s="42"/>
      <c r="N454" s="42"/>
      <c r="O454" s="39">
        <v>1.0</v>
      </c>
      <c r="P454" s="42"/>
      <c r="Q454" s="42"/>
      <c r="R454" s="42"/>
      <c r="S454" s="42"/>
      <c r="T454" s="42"/>
      <c r="U454" s="42"/>
      <c r="V454" s="39">
        <v>1.0</v>
      </c>
      <c r="W454" s="44" t="s">
        <v>4336</v>
      </c>
      <c r="X454" s="42"/>
      <c r="Y454" s="42"/>
      <c r="Z454" s="42"/>
      <c r="AA454" s="42"/>
      <c r="AB454" s="42"/>
      <c r="AC454" s="42"/>
      <c r="AD454" s="42"/>
      <c r="AE454" s="42"/>
      <c r="AF454" s="42"/>
      <c r="AG454" s="42"/>
      <c r="AH454" s="42"/>
      <c r="AI454" s="42"/>
      <c r="AJ454" s="42"/>
      <c r="AK454" s="42"/>
      <c r="AL454" s="42"/>
      <c r="AM454" s="42"/>
      <c r="AN454" s="42"/>
      <c r="AO454" s="42"/>
      <c r="AP454" s="42"/>
      <c r="AQ454" s="42"/>
      <c r="AR454" s="42"/>
      <c r="AS454" s="42"/>
      <c r="AT454" s="42"/>
      <c r="AU454" s="42"/>
      <c r="AV454" s="42"/>
      <c r="AW454" s="42"/>
      <c r="AX454" s="42"/>
      <c r="AY454" s="42"/>
    </row>
    <row r="455">
      <c r="A455" s="39" t="s">
        <v>4337</v>
      </c>
      <c r="B455" s="39" t="s">
        <v>252</v>
      </c>
      <c r="C455" s="39"/>
      <c r="D455" s="39" t="s">
        <v>52</v>
      </c>
      <c r="E455" s="40" t="s">
        <v>4338</v>
      </c>
      <c r="F455" s="41">
        <v>43658.0</v>
      </c>
      <c r="G455" s="39" t="s">
        <v>4339</v>
      </c>
      <c r="H455" s="39">
        <v>200.0</v>
      </c>
      <c r="I455" s="42"/>
      <c r="J455" s="39">
        <v>400.0</v>
      </c>
      <c r="K455" s="42"/>
      <c r="L455" s="42"/>
      <c r="M455" s="39" t="s">
        <v>36</v>
      </c>
      <c r="N455" s="42"/>
      <c r="O455" s="39">
        <v>1.0</v>
      </c>
      <c r="P455" s="42"/>
      <c r="Q455" s="42"/>
      <c r="R455" s="42"/>
      <c r="S455" s="42"/>
      <c r="T455" s="42"/>
      <c r="U455" s="42"/>
      <c r="V455" s="39">
        <v>1.0</v>
      </c>
      <c r="W455" s="44" t="s">
        <v>4340</v>
      </c>
      <c r="X455" s="43" t="s">
        <v>4341</v>
      </c>
      <c r="Y455" s="43" t="s">
        <v>4342</v>
      </c>
      <c r="Z455" s="42"/>
      <c r="AA455" s="42"/>
      <c r="AB455" s="42"/>
      <c r="AC455" s="42"/>
      <c r="AD455" s="42"/>
      <c r="AE455" s="42"/>
      <c r="AF455" s="42"/>
      <c r="AG455" s="42"/>
      <c r="AH455" s="42"/>
      <c r="AI455" s="42"/>
      <c r="AJ455" s="42"/>
      <c r="AK455" s="42"/>
      <c r="AL455" s="42"/>
      <c r="AM455" s="42"/>
      <c r="AN455" s="42"/>
      <c r="AO455" s="42"/>
      <c r="AP455" s="42"/>
      <c r="AQ455" s="42"/>
      <c r="AR455" s="42"/>
      <c r="AS455" s="42"/>
      <c r="AT455" s="42"/>
      <c r="AU455" s="42"/>
      <c r="AV455" s="42"/>
      <c r="AW455" s="42"/>
      <c r="AX455" s="42"/>
      <c r="AY455" s="42"/>
    </row>
    <row r="456">
      <c r="A456" s="39" t="s">
        <v>4343</v>
      </c>
      <c r="B456" s="39" t="s">
        <v>4344</v>
      </c>
      <c r="C456" s="39"/>
      <c r="D456" s="39" t="s">
        <v>106</v>
      </c>
      <c r="E456" s="40" t="s">
        <v>4345</v>
      </c>
      <c r="F456" s="41">
        <v>43658.0</v>
      </c>
      <c r="G456" s="39" t="s">
        <v>4346</v>
      </c>
      <c r="H456" s="39">
        <v>36.0</v>
      </c>
      <c r="I456" s="42"/>
      <c r="J456" s="39">
        <v>36.0</v>
      </c>
      <c r="K456" s="42"/>
      <c r="L456" s="42"/>
      <c r="M456" s="42"/>
      <c r="N456" s="42"/>
      <c r="O456" s="39">
        <v>1.0</v>
      </c>
      <c r="P456" s="42"/>
      <c r="Q456" s="42"/>
      <c r="R456" s="42"/>
      <c r="S456" s="42"/>
      <c r="T456" s="42"/>
      <c r="U456" s="42"/>
      <c r="V456" s="39">
        <v>1.0</v>
      </c>
      <c r="W456" s="44" t="s">
        <v>4347</v>
      </c>
      <c r="X456" s="42"/>
      <c r="Y456" s="42"/>
      <c r="Z456" s="42"/>
      <c r="AA456" s="42"/>
      <c r="AB456" s="42"/>
      <c r="AC456" s="42"/>
      <c r="AD456" s="42"/>
      <c r="AE456" s="42"/>
      <c r="AF456" s="42"/>
      <c r="AG456" s="42"/>
      <c r="AH456" s="42"/>
      <c r="AI456" s="42"/>
      <c r="AJ456" s="42"/>
      <c r="AK456" s="42"/>
      <c r="AL456" s="42"/>
      <c r="AM456" s="42"/>
      <c r="AN456" s="42"/>
      <c r="AO456" s="42"/>
      <c r="AP456" s="42"/>
      <c r="AQ456" s="42"/>
      <c r="AR456" s="42"/>
      <c r="AS456" s="42"/>
      <c r="AT456" s="42"/>
      <c r="AU456" s="42"/>
      <c r="AV456" s="42"/>
      <c r="AW456" s="42"/>
      <c r="AX456" s="42"/>
      <c r="AY456" s="42"/>
    </row>
    <row r="457">
      <c r="A457" s="165" t="s">
        <v>666</v>
      </c>
      <c r="B457" s="165" t="s">
        <v>4348</v>
      </c>
      <c r="C457" s="165"/>
      <c r="D457" s="165" t="s">
        <v>52</v>
      </c>
      <c r="E457" s="40" t="s">
        <v>4349</v>
      </c>
      <c r="F457" s="41">
        <v>43658.0</v>
      </c>
      <c r="G457" s="42"/>
      <c r="H457" s="42"/>
      <c r="I457" s="42"/>
      <c r="J457" s="42"/>
      <c r="K457" s="42"/>
      <c r="L457" s="42"/>
      <c r="M457" s="42"/>
      <c r="N457" s="42"/>
      <c r="O457" s="39"/>
      <c r="P457" s="39" t="s">
        <v>4350</v>
      </c>
      <c r="Q457" s="42"/>
      <c r="R457" s="39"/>
      <c r="S457" s="42"/>
      <c r="T457" s="42"/>
      <c r="U457" s="42"/>
      <c r="V457" s="39">
        <v>0.0</v>
      </c>
      <c r="W457" s="43" t="s">
        <v>4351</v>
      </c>
      <c r="X457" s="42"/>
      <c r="Y457" s="42"/>
      <c r="Z457" s="39" t="s">
        <v>4352</v>
      </c>
      <c r="AA457" s="42"/>
      <c r="AB457" s="42"/>
      <c r="AC457" s="42"/>
      <c r="AD457" s="42"/>
      <c r="AE457" s="42"/>
      <c r="AF457" s="42"/>
      <c r="AG457" s="42"/>
      <c r="AH457" s="42"/>
      <c r="AI457" s="42"/>
      <c r="AJ457" s="42"/>
      <c r="AK457" s="42"/>
      <c r="AL457" s="42"/>
      <c r="AM457" s="42"/>
      <c r="AN457" s="42"/>
      <c r="AO457" s="42"/>
      <c r="AP457" s="42"/>
      <c r="AQ457" s="42"/>
      <c r="AR457" s="42"/>
      <c r="AS457" s="42"/>
      <c r="AT457" s="42"/>
      <c r="AU457" s="42"/>
      <c r="AV457" s="42"/>
      <c r="AW457" s="42"/>
      <c r="AX457" s="42"/>
      <c r="AY457" s="42"/>
    </row>
    <row r="458">
      <c r="A458" s="39" t="s">
        <v>666</v>
      </c>
      <c r="B458" s="39" t="s">
        <v>252</v>
      </c>
      <c r="C458" s="39"/>
      <c r="D458" s="39" t="s">
        <v>52</v>
      </c>
      <c r="E458" s="52"/>
      <c r="F458" s="41">
        <v>43658.0</v>
      </c>
      <c r="G458" s="39" t="s">
        <v>4353</v>
      </c>
      <c r="H458" s="39">
        <v>2000.0</v>
      </c>
      <c r="I458" s="42"/>
      <c r="J458" s="39">
        <v>2000.0</v>
      </c>
      <c r="K458" s="42"/>
      <c r="L458" s="42"/>
      <c r="M458" s="39" t="s">
        <v>36</v>
      </c>
      <c r="N458" s="42"/>
      <c r="O458" s="39">
        <v>1.0</v>
      </c>
      <c r="P458" s="42"/>
      <c r="Q458" s="39">
        <v>0.0</v>
      </c>
      <c r="R458" s="39">
        <v>0.0</v>
      </c>
      <c r="S458" s="39">
        <v>0.0</v>
      </c>
      <c r="T458" s="39">
        <v>0.0</v>
      </c>
      <c r="U458" s="39">
        <v>1.0</v>
      </c>
      <c r="V458" s="39">
        <v>1.0</v>
      </c>
      <c r="W458" s="43" t="s">
        <v>4354</v>
      </c>
      <c r="X458" s="43" t="s">
        <v>4355</v>
      </c>
      <c r="Y458" s="42"/>
      <c r="Z458" s="42"/>
      <c r="AA458" s="42"/>
      <c r="AB458" s="42"/>
      <c r="AC458" s="42"/>
      <c r="AD458" s="42"/>
      <c r="AE458" s="42"/>
      <c r="AF458" s="42"/>
      <c r="AG458" s="42"/>
      <c r="AH458" s="42"/>
      <c r="AI458" s="42"/>
      <c r="AJ458" s="42"/>
      <c r="AK458" s="42"/>
      <c r="AL458" s="42"/>
      <c r="AM458" s="42"/>
      <c r="AN458" s="42"/>
      <c r="AO458" s="42"/>
      <c r="AP458" s="42"/>
      <c r="AQ458" s="42"/>
      <c r="AR458" s="42"/>
      <c r="AS458" s="42"/>
      <c r="AT458" s="42"/>
      <c r="AU458" s="42"/>
      <c r="AV458" s="42"/>
      <c r="AW458" s="42"/>
      <c r="AX458" s="42"/>
      <c r="AY458" s="42"/>
    </row>
    <row r="459">
      <c r="A459" s="39" t="s">
        <v>666</v>
      </c>
      <c r="B459" s="39" t="s">
        <v>4356</v>
      </c>
      <c r="C459" s="39"/>
      <c r="D459" s="39" t="s">
        <v>52</v>
      </c>
      <c r="E459" s="40" t="s">
        <v>4357</v>
      </c>
      <c r="F459" s="41">
        <v>43658.0</v>
      </c>
      <c r="G459" s="39" t="s">
        <v>1294</v>
      </c>
      <c r="H459" s="39"/>
      <c r="I459" s="42"/>
      <c r="J459" s="42"/>
      <c r="K459" s="42"/>
      <c r="L459" s="42"/>
      <c r="M459" s="39" t="s">
        <v>36</v>
      </c>
      <c r="N459" s="42"/>
      <c r="O459" s="39">
        <v>1.0</v>
      </c>
      <c r="P459" s="42"/>
      <c r="Q459" s="42"/>
      <c r="R459" s="42"/>
      <c r="S459" s="42"/>
      <c r="T459" s="42"/>
      <c r="U459" s="42"/>
      <c r="V459" s="39">
        <v>1.0</v>
      </c>
      <c r="W459" s="43" t="s">
        <v>4358</v>
      </c>
      <c r="X459" s="42"/>
      <c r="Y459" s="42"/>
      <c r="Z459" s="42"/>
      <c r="AA459" s="42"/>
      <c r="AB459" s="42"/>
      <c r="AC459" s="42"/>
      <c r="AD459" s="42"/>
      <c r="AE459" s="42"/>
      <c r="AF459" s="42"/>
      <c r="AG459" s="42"/>
      <c r="AH459" s="42"/>
      <c r="AI459" s="42"/>
      <c r="AJ459" s="42"/>
      <c r="AK459" s="42"/>
      <c r="AL459" s="42"/>
      <c r="AM459" s="42"/>
      <c r="AN459" s="42"/>
      <c r="AO459" s="42"/>
      <c r="AP459" s="42"/>
      <c r="AQ459" s="42"/>
      <c r="AR459" s="42"/>
      <c r="AS459" s="42"/>
      <c r="AT459" s="42"/>
      <c r="AU459" s="42"/>
      <c r="AV459" s="42"/>
      <c r="AW459" s="42"/>
      <c r="AX459" s="42"/>
      <c r="AY459" s="42"/>
    </row>
    <row r="460">
      <c r="A460" s="39" t="s">
        <v>666</v>
      </c>
      <c r="B460" s="39" t="s">
        <v>4359</v>
      </c>
      <c r="C460" s="39"/>
      <c r="D460" s="39" t="s">
        <v>52</v>
      </c>
      <c r="E460" s="40" t="s">
        <v>4360</v>
      </c>
      <c r="F460" s="41">
        <v>43658.0</v>
      </c>
      <c r="G460" s="39" t="s">
        <v>476</v>
      </c>
      <c r="H460" s="39">
        <v>41.0</v>
      </c>
      <c r="I460" s="42"/>
      <c r="J460" s="39">
        <v>41.0</v>
      </c>
      <c r="K460" s="42"/>
      <c r="L460" s="42"/>
      <c r="M460" s="39" t="s">
        <v>4361</v>
      </c>
      <c r="N460" s="42"/>
      <c r="O460" s="39">
        <v>1.0</v>
      </c>
      <c r="P460" s="39" t="s">
        <v>1278</v>
      </c>
      <c r="Q460" s="42"/>
      <c r="R460" s="42"/>
      <c r="S460" s="42"/>
      <c r="T460" s="42"/>
      <c r="U460" s="42"/>
      <c r="V460" s="39">
        <v>1.0</v>
      </c>
      <c r="W460" s="43" t="s">
        <v>4362</v>
      </c>
      <c r="X460" s="43" t="s">
        <v>4363</v>
      </c>
      <c r="Y460" s="42"/>
      <c r="Z460" s="42"/>
      <c r="AA460" s="42"/>
      <c r="AB460" s="42"/>
      <c r="AC460" s="42"/>
      <c r="AD460" s="42"/>
      <c r="AE460" s="42"/>
      <c r="AF460" s="42"/>
      <c r="AG460" s="42"/>
      <c r="AH460" s="42"/>
      <c r="AI460" s="42"/>
      <c r="AJ460" s="42"/>
      <c r="AK460" s="42"/>
      <c r="AL460" s="42"/>
      <c r="AM460" s="42"/>
      <c r="AN460" s="42"/>
      <c r="AO460" s="42"/>
      <c r="AP460" s="42"/>
      <c r="AQ460" s="42"/>
      <c r="AR460" s="42"/>
      <c r="AS460" s="42"/>
      <c r="AT460" s="42"/>
      <c r="AU460" s="42"/>
      <c r="AV460" s="42"/>
      <c r="AW460" s="42"/>
      <c r="AX460" s="42"/>
      <c r="AY460" s="42"/>
    </row>
    <row r="461">
      <c r="A461" s="175" t="s">
        <v>4364</v>
      </c>
      <c r="B461" s="39" t="s">
        <v>4365</v>
      </c>
      <c r="C461" s="39"/>
      <c r="D461" s="39" t="s">
        <v>298</v>
      </c>
      <c r="E461" s="40" t="s">
        <v>4366</v>
      </c>
      <c r="F461" s="41">
        <v>43658.0</v>
      </c>
      <c r="G461" s="39" t="s">
        <v>2090</v>
      </c>
      <c r="H461" s="39">
        <v>9.0</v>
      </c>
      <c r="I461" s="42"/>
      <c r="J461" s="39">
        <v>9.0</v>
      </c>
      <c r="K461" s="42"/>
      <c r="L461" s="42"/>
      <c r="M461" s="42"/>
      <c r="N461" s="42"/>
      <c r="O461" s="39">
        <v>1.0</v>
      </c>
      <c r="P461" s="42"/>
      <c r="Q461" s="42"/>
      <c r="R461" s="42"/>
      <c r="S461" s="42"/>
      <c r="T461" s="42"/>
      <c r="U461" s="42"/>
      <c r="V461" s="39">
        <v>1.0</v>
      </c>
      <c r="W461" s="44" t="s">
        <v>4367</v>
      </c>
      <c r="X461" s="42"/>
      <c r="Y461" s="42"/>
      <c r="Z461" s="42"/>
      <c r="AA461" s="42"/>
      <c r="AB461" s="42"/>
      <c r="AC461" s="42"/>
      <c r="AD461" s="42"/>
      <c r="AE461" s="42"/>
      <c r="AF461" s="42"/>
      <c r="AG461" s="42"/>
      <c r="AH461" s="42"/>
      <c r="AI461" s="42"/>
      <c r="AJ461" s="42"/>
      <c r="AK461" s="42"/>
      <c r="AL461" s="42"/>
      <c r="AM461" s="42"/>
      <c r="AN461" s="42"/>
      <c r="AO461" s="42"/>
      <c r="AP461" s="42"/>
      <c r="AQ461" s="42"/>
      <c r="AR461" s="42"/>
      <c r="AS461" s="42"/>
      <c r="AT461" s="42"/>
      <c r="AU461" s="42"/>
      <c r="AV461" s="42"/>
      <c r="AW461" s="42"/>
      <c r="AX461" s="42"/>
      <c r="AY461" s="42"/>
    </row>
    <row r="462">
      <c r="A462" s="39" t="s">
        <v>4368</v>
      </c>
      <c r="B462" s="39" t="s">
        <v>4369</v>
      </c>
      <c r="C462" s="39"/>
      <c r="D462" s="39" t="s">
        <v>862</v>
      </c>
      <c r="E462" s="40" t="s">
        <v>4370</v>
      </c>
      <c r="F462" s="41">
        <v>43658.0</v>
      </c>
      <c r="G462" s="39" t="s">
        <v>262</v>
      </c>
      <c r="H462" s="39">
        <v>45.0</v>
      </c>
      <c r="I462" s="42"/>
      <c r="J462" s="39">
        <v>45.0</v>
      </c>
      <c r="K462" s="42"/>
      <c r="L462" s="42"/>
      <c r="M462" s="39" t="s">
        <v>36</v>
      </c>
      <c r="N462" s="42"/>
      <c r="O462" s="39">
        <v>1.0</v>
      </c>
      <c r="P462" s="39" t="s">
        <v>43</v>
      </c>
      <c r="Q462" s="42"/>
      <c r="R462" s="42"/>
      <c r="S462" s="42"/>
      <c r="T462" s="42"/>
      <c r="U462" s="42"/>
      <c r="V462" s="39">
        <v>1.0</v>
      </c>
      <c r="W462" s="44" t="s">
        <v>4371</v>
      </c>
      <c r="X462" s="42"/>
      <c r="Y462" s="42"/>
      <c r="Z462" s="42"/>
      <c r="AA462" s="42"/>
      <c r="AB462" s="42"/>
      <c r="AC462" s="42"/>
      <c r="AD462" s="42"/>
      <c r="AE462" s="42"/>
      <c r="AF462" s="42"/>
      <c r="AG462" s="42"/>
      <c r="AH462" s="42"/>
      <c r="AI462" s="42"/>
      <c r="AJ462" s="42"/>
      <c r="AK462" s="42"/>
      <c r="AL462" s="42"/>
      <c r="AM462" s="42"/>
      <c r="AN462" s="42"/>
      <c r="AO462" s="42"/>
      <c r="AP462" s="42"/>
      <c r="AQ462" s="42"/>
      <c r="AR462" s="42"/>
      <c r="AS462" s="42"/>
      <c r="AT462" s="42"/>
      <c r="AU462" s="42"/>
      <c r="AV462" s="42"/>
      <c r="AW462" s="42"/>
      <c r="AX462" s="42"/>
      <c r="AY462" s="42"/>
    </row>
    <row r="463">
      <c r="A463" s="39" t="s">
        <v>4372</v>
      </c>
      <c r="B463" s="39" t="s">
        <v>4373</v>
      </c>
      <c r="C463" s="39"/>
      <c r="D463" s="39" t="s">
        <v>146</v>
      </c>
      <c r="E463" s="40" t="s">
        <v>4374</v>
      </c>
      <c r="F463" s="41">
        <v>43658.0</v>
      </c>
      <c r="G463" s="39" t="s">
        <v>3768</v>
      </c>
      <c r="H463" s="39">
        <v>11.0</v>
      </c>
      <c r="I463" s="42"/>
      <c r="J463" s="39">
        <v>11.0</v>
      </c>
      <c r="K463" s="42"/>
      <c r="L463" s="42"/>
      <c r="M463" s="39" t="s">
        <v>36</v>
      </c>
      <c r="N463" s="42"/>
      <c r="O463" s="39">
        <v>1.0</v>
      </c>
      <c r="P463" s="39" t="s">
        <v>43</v>
      </c>
      <c r="Q463" s="42"/>
      <c r="R463" s="42"/>
      <c r="S463" s="42"/>
      <c r="T463" s="42"/>
      <c r="U463" s="42"/>
      <c r="V463" s="39">
        <v>1.0</v>
      </c>
      <c r="W463" s="43" t="s">
        <v>4375</v>
      </c>
      <c r="X463" s="42"/>
      <c r="Y463" s="42"/>
      <c r="Z463" s="42"/>
      <c r="AA463" s="42"/>
      <c r="AB463" s="42"/>
      <c r="AC463" s="42"/>
      <c r="AD463" s="42"/>
      <c r="AE463" s="42"/>
      <c r="AF463" s="42"/>
      <c r="AG463" s="42"/>
      <c r="AH463" s="42"/>
      <c r="AI463" s="42"/>
      <c r="AJ463" s="42"/>
      <c r="AK463" s="42"/>
      <c r="AL463" s="42"/>
      <c r="AM463" s="42"/>
      <c r="AN463" s="42"/>
      <c r="AO463" s="42"/>
      <c r="AP463" s="42"/>
      <c r="AQ463" s="42"/>
      <c r="AR463" s="42"/>
      <c r="AS463" s="42"/>
      <c r="AT463" s="42"/>
      <c r="AU463" s="42"/>
      <c r="AV463" s="42"/>
      <c r="AW463" s="42"/>
      <c r="AX463" s="42"/>
      <c r="AY463" s="42"/>
    </row>
    <row r="464">
      <c r="A464" s="39" t="s">
        <v>2891</v>
      </c>
      <c r="B464" s="24"/>
      <c r="C464" s="39"/>
      <c r="D464" s="39" t="s">
        <v>2568</v>
      </c>
      <c r="E464" s="52"/>
      <c r="F464" s="41">
        <v>43658.0</v>
      </c>
      <c r="G464" s="39" t="s">
        <v>166</v>
      </c>
      <c r="H464" s="39">
        <v>50.0</v>
      </c>
      <c r="I464" s="42"/>
      <c r="J464" s="39">
        <v>50.0</v>
      </c>
      <c r="K464" s="42"/>
      <c r="L464" s="42"/>
      <c r="M464" s="39" t="s">
        <v>36</v>
      </c>
      <c r="N464" s="42"/>
      <c r="O464" s="39">
        <v>1.0</v>
      </c>
      <c r="P464" s="39" t="s">
        <v>43</v>
      </c>
      <c r="Q464" s="42"/>
      <c r="R464" s="42"/>
      <c r="S464" s="42"/>
      <c r="T464" s="42"/>
      <c r="U464" s="42"/>
      <c r="V464" s="39">
        <v>1.0</v>
      </c>
      <c r="W464" s="43" t="s">
        <v>4376</v>
      </c>
      <c r="X464" s="42"/>
      <c r="Y464" s="42"/>
      <c r="Z464" s="42"/>
      <c r="AA464" s="42"/>
      <c r="AB464" s="42"/>
      <c r="AC464" s="42"/>
      <c r="AD464" s="42"/>
      <c r="AE464" s="42"/>
      <c r="AF464" s="42"/>
      <c r="AG464" s="42"/>
      <c r="AH464" s="42"/>
      <c r="AI464" s="42"/>
      <c r="AJ464" s="42"/>
      <c r="AK464" s="42"/>
      <c r="AL464" s="42"/>
      <c r="AM464" s="42"/>
      <c r="AN464" s="42"/>
      <c r="AO464" s="42"/>
      <c r="AP464" s="42"/>
      <c r="AQ464" s="42"/>
      <c r="AR464" s="42"/>
      <c r="AS464" s="42"/>
      <c r="AT464" s="42"/>
      <c r="AU464" s="42"/>
      <c r="AV464" s="42"/>
      <c r="AW464" s="42"/>
      <c r="AX464" s="42"/>
      <c r="AY464" s="42"/>
    </row>
    <row r="465">
      <c r="A465" s="39" t="s">
        <v>4377</v>
      </c>
      <c r="B465" s="39" t="s">
        <v>462</v>
      </c>
      <c r="C465" s="39"/>
      <c r="D465" s="39" t="s">
        <v>146</v>
      </c>
      <c r="E465" s="40" t="s">
        <v>4378</v>
      </c>
      <c r="F465" s="41">
        <v>43658.0</v>
      </c>
      <c r="G465" s="39" t="s">
        <v>4379</v>
      </c>
      <c r="H465" s="39">
        <v>708.0</v>
      </c>
      <c r="I465" s="42"/>
      <c r="J465" s="39">
        <v>708.0</v>
      </c>
      <c r="K465" s="42"/>
      <c r="L465" s="42"/>
      <c r="M465" s="39" t="s">
        <v>36</v>
      </c>
      <c r="N465" s="42"/>
      <c r="O465" s="39">
        <v>1.0</v>
      </c>
      <c r="P465" s="39" t="s">
        <v>43</v>
      </c>
      <c r="Q465" s="42"/>
      <c r="R465" s="42"/>
      <c r="S465" s="42"/>
      <c r="T465" s="42"/>
      <c r="U465" s="42"/>
      <c r="V465" s="39">
        <v>1.0</v>
      </c>
      <c r="W465" s="43" t="s">
        <v>4380</v>
      </c>
      <c r="X465" s="43" t="s">
        <v>4381</v>
      </c>
      <c r="Y465" s="42"/>
      <c r="Z465" s="42"/>
      <c r="AA465" s="42"/>
      <c r="AB465" s="42"/>
      <c r="AC465" s="42"/>
      <c r="AD465" s="42"/>
      <c r="AE465" s="42"/>
      <c r="AF465" s="42"/>
      <c r="AG465" s="42"/>
      <c r="AH465" s="42"/>
      <c r="AI465" s="42"/>
      <c r="AJ465" s="42"/>
      <c r="AK465" s="42"/>
      <c r="AL465" s="42"/>
      <c r="AM465" s="42"/>
      <c r="AN465" s="42"/>
      <c r="AO465" s="42"/>
      <c r="AP465" s="42"/>
      <c r="AQ465" s="42"/>
      <c r="AR465" s="42"/>
      <c r="AS465" s="42"/>
      <c r="AT465" s="42"/>
      <c r="AU465" s="42"/>
      <c r="AV465" s="42"/>
      <c r="AW465" s="42"/>
      <c r="AX465" s="42"/>
      <c r="AY465" s="42"/>
    </row>
    <row r="466">
      <c r="A466" s="39" t="s">
        <v>4382</v>
      </c>
      <c r="B466" s="39" t="s">
        <v>448</v>
      </c>
      <c r="C466" s="39"/>
      <c r="D466" s="39" t="s">
        <v>3458</v>
      </c>
      <c r="E466" s="40" t="s">
        <v>4383</v>
      </c>
      <c r="F466" s="41">
        <v>43658.0</v>
      </c>
      <c r="G466" s="39" t="s">
        <v>4384</v>
      </c>
      <c r="H466" s="39">
        <v>200.0</v>
      </c>
      <c r="I466" s="42"/>
      <c r="J466" s="39">
        <v>1000.0</v>
      </c>
      <c r="K466" s="42"/>
      <c r="L466" s="42"/>
      <c r="M466" s="39" t="s">
        <v>4385</v>
      </c>
      <c r="N466" s="42"/>
      <c r="O466" s="39">
        <v>1.0</v>
      </c>
      <c r="P466" s="39" t="s">
        <v>43</v>
      </c>
      <c r="Q466" s="39">
        <v>0.0</v>
      </c>
      <c r="R466" s="39">
        <v>0.0</v>
      </c>
      <c r="S466" s="39">
        <v>0.0</v>
      </c>
      <c r="T466" s="39">
        <v>0.0</v>
      </c>
      <c r="U466" s="39">
        <v>1.0</v>
      </c>
      <c r="V466" s="39">
        <v>1.0</v>
      </c>
      <c r="W466" s="44" t="s">
        <v>4386</v>
      </c>
      <c r="X466" s="43" t="s">
        <v>4387</v>
      </c>
      <c r="Y466" s="43" t="s">
        <v>4388</v>
      </c>
      <c r="Z466" s="42"/>
      <c r="AA466" s="42"/>
      <c r="AB466" s="42"/>
      <c r="AC466" s="42"/>
      <c r="AD466" s="42"/>
      <c r="AE466" s="42"/>
      <c r="AF466" s="42"/>
      <c r="AG466" s="42"/>
      <c r="AH466" s="42"/>
      <c r="AI466" s="42"/>
      <c r="AJ466" s="42"/>
      <c r="AK466" s="42"/>
      <c r="AL466" s="42"/>
      <c r="AM466" s="42"/>
      <c r="AN466" s="42"/>
      <c r="AO466" s="42"/>
      <c r="AP466" s="42"/>
      <c r="AQ466" s="42"/>
      <c r="AR466" s="42"/>
      <c r="AS466" s="42"/>
      <c r="AT466" s="42"/>
      <c r="AU466" s="42"/>
      <c r="AV466" s="42"/>
      <c r="AW466" s="42"/>
      <c r="AX466" s="42"/>
      <c r="AY466" s="42"/>
    </row>
    <row r="467">
      <c r="A467" s="39" t="s">
        <v>445</v>
      </c>
      <c r="B467" s="39" t="s">
        <v>4389</v>
      </c>
      <c r="C467" s="39"/>
      <c r="D467" s="39" t="s">
        <v>52</v>
      </c>
      <c r="E467" s="40" t="s">
        <v>4390</v>
      </c>
      <c r="F467" s="41">
        <v>43658.0</v>
      </c>
      <c r="G467" s="39" t="s">
        <v>4391</v>
      </c>
      <c r="H467" s="39">
        <v>129.0</v>
      </c>
      <c r="I467" s="42"/>
      <c r="J467" s="39">
        <v>129.0</v>
      </c>
      <c r="K467" s="42"/>
      <c r="L467" s="42"/>
      <c r="M467" s="42"/>
      <c r="N467" s="42"/>
      <c r="O467" s="39">
        <v>1.0</v>
      </c>
      <c r="P467" s="42"/>
      <c r="Q467" s="42"/>
      <c r="R467" s="39"/>
      <c r="S467" s="42"/>
      <c r="T467" s="42"/>
      <c r="U467" s="42"/>
      <c r="V467" s="39">
        <v>1.0</v>
      </c>
      <c r="W467" s="42"/>
      <c r="X467" s="42"/>
      <c r="Y467" s="42"/>
      <c r="Z467" s="42"/>
      <c r="AA467" s="42"/>
      <c r="AB467" s="42"/>
      <c r="AC467" s="42"/>
      <c r="AD467" s="42"/>
      <c r="AE467" s="42"/>
      <c r="AF467" s="42"/>
      <c r="AG467" s="42"/>
      <c r="AH467" s="42"/>
      <c r="AI467" s="42"/>
      <c r="AJ467" s="42"/>
      <c r="AK467" s="42"/>
      <c r="AL467" s="42"/>
      <c r="AM467" s="42"/>
      <c r="AN467" s="42"/>
      <c r="AO467" s="42"/>
      <c r="AP467" s="42"/>
      <c r="AQ467" s="42"/>
      <c r="AR467" s="42"/>
      <c r="AS467" s="42"/>
      <c r="AT467" s="42"/>
      <c r="AU467" s="42"/>
      <c r="AV467" s="42"/>
      <c r="AW467" s="42"/>
      <c r="AX467" s="42"/>
      <c r="AY467" s="42"/>
    </row>
    <row r="468">
      <c r="A468" s="39" t="s">
        <v>671</v>
      </c>
      <c r="B468" s="39" t="s">
        <v>4392</v>
      </c>
      <c r="C468" s="39"/>
      <c r="D468" s="39" t="s">
        <v>207</v>
      </c>
      <c r="E468" s="40" t="s">
        <v>4393</v>
      </c>
      <c r="F468" s="41">
        <v>43658.0</v>
      </c>
      <c r="G468" s="39" t="s">
        <v>4394</v>
      </c>
      <c r="H468" s="39">
        <v>200.0</v>
      </c>
      <c r="I468" s="42"/>
      <c r="J468" s="39">
        <v>250.0</v>
      </c>
      <c r="K468" s="42"/>
      <c r="L468" s="42"/>
      <c r="M468" s="39" t="s">
        <v>36</v>
      </c>
      <c r="N468" s="42"/>
      <c r="O468" s="39">
        <v>1.0</v>
      </c>
      <c r="P468" s="42"/>
      <c r="Q468" s="42"/>
      <c r="R468" s="42"/>
      <c r="S468" s="42"/>
      <c r="T468" s="42"/>
      <c r="U468" s="42"/>
      <c r="V468" s="39">
        <v>1.0</v>
      </c>
      <c r="W468" s="44" t="s">
        <v>4395</v>
      </c>
      <c r="X468" s="43" t="s">
        <v>4396</v>
      </c>
      <c r="Y468" s="42"/>
      <c r="Z468" s="42"/>
      <c r="AA468" s="42"/>
      <c r="AB468" s="42"/>
      <c r="AC468" s="42"/>
      <c r="AD468" s="42"/>
      <c r="AE468" s="42"/>
      <c r="AF468" s="42"/>
      <c r="AG468" s="42"/>
      <c r="AH468" s="42"/>
      <c r="AI468" s="42"/>
      <c r="AJ468" s="42"/>
      <c r="AK468" s="42"/>
      <c r="AL468" s="42"/>
      <c r="AM468" s="42"/>
      <c r="AN468" s="42"/>
      <c r="AO468" s="42"/>
      <c r="AP468" s="42"/>
      <c r="AQ468" s="42"/>
      <c r="AR468" s="42"/>
      <c r="AS468" s="42"/>
      <c r="AT468" s="42"/>
      <c r="AU468" s="42"/>
      <c r="AV468" s="42"/>
      <c r="AW468" s="42"/>
      <c r="AX468" s="42"/>
      <c r="AY468" s="42"/>
    </row>
    <row r="469">
      <c r="A469" s="39" t="s">
        <v>4397</v>
      </c>
      <c r="B469" s="39" t="s">
        <v>4398</v>
      </c>
      <c r="C469" s="39"/>
      <c r="D469" s="39" t="s">
        <v>184</v>
      </c>
      <c r="E469" s="40" t="s">
        <v>4399</v>
      </c>
      <c r="F469" s="41">
        <v>43658.0</v>
      </c>
      <c r="G469" s="39" t="s">
        <v>2800</v>
      </c>
      <c r="H469" s="39">
        <v>27.0</v>
      </c>
      <c r="I469" s="42"/>
      <c r="J469" s="39">
        <v>27.0</v>
      </c>
      <c r="K469" s="42"/>
      <c r="L469" s="42"/>
      <c r="M469" s="39" t="s">
        <v>36</v>
      </c>
      <c r="N469" s="42"/>
      <c r="O469" s="39">
        <v>1.0</v>
      </c>
      <c r="P469" s="42"/>
      <c r="Q469" s="42"/>
      <c r="R469" s="42"/>
      <c r="S469" s="42"/>
      <c r="T469" s="42"/>
      <c r="U469" s="42"/>
      <c r="V469" s="39">
        <v>1.0</v>
      </c>
      <c r="W469" s="44" t="s">
        <v>4400</v>
      </c>
      <c r="X469" s="42"/>
      <c r="Y469" s="42"/>
      <c r="Z469" s="42"/>
      <c r="AA469" s="42"/>
      <c r="AB469" s="42"/>
      <c r="AC469" s="42"/>
      <c r="AD469" s="42"/>
      <c r="AE469" s="42"/>
      <c r="AF469" s="42"/>
      <c r="AG469" s="42"/>
      <c r="AH469" s="42"/>
      <c r="AI469" s="42"/>
      <c r="AJ469" s="42"/>
      <c r="AK469" s="42"/>
      <c r="AL469" s="42"/>
      <c r="AM469" s="42"/>
      <c r="AN469" s="42"/>
      <c r="AO469" s="42"/>
      <c r="AP469" s="42"/>
      <c r="AQ469" s="42"/>
      <c r="AR469" s="42"/>
      <c r="AS469" s="42"/>
      <c r="AT469" s="42"/>
      <c r="AU469" s="42"/>
      <c r="AV469" s="42"/>
      <c r="AW469" s="42"/>
      <c r="AX469" s="42"/>
      <c r="AY469" s="42"/>
    </row>
    <row r="470">
      <c r="A470" s="39" t="s">
        <v>4401</v>
      </c>
      <c r="B470" s="39" t="s">
        <v>4402</v>
      </c>
      <c r="C470" s="39"/>
      <c r="D470" s="39" t="s">
        <v>164</v>
      </c>
      <c r="E470" s="40" t="s">
        <v>4403</v>
      </c>
      <c r="F470" s="41">
        <v>43658.0</v>
      </c>
      <c r="G470" s="39" t="s">
        <v>3226</v>
      </c>
      <c r="H470" s="39">
        <v>17.0</v>
      </c>
      <c r="I470" s="42"/>
      <c r="J470" s="39">
        <v>17.0</v>
      </c>
      <c r="K470" s="42"/>
      <c r="L470" s="42"/>
      <c r="M470" s="39" t="s">
        <v>4404</v>
      </c>
      <c r="N470" s="42"/>
      <c r="O470" s="39">
        <v>1.0</v>
      </c>
      <c r="P470" s="42"/>
      <c r="Q470" s="42"/>
      <c r="R470" s="42"/>
      <c r="S470" s="42"/>
      <c r="T470" s="42"/>
      <c r="U470" s="42"/>
      <c r="V470" s="39">
        <v>1.0</v>
      </c>
      <c r="W470" s="44" t="s">
        <v>4405</v>
      </c>
      <c r="X470" s="42"/>
      <c r="Y470" s="42"/>
      <c r="Z470" s="42"/>
      <c r="AA470" s="42"/>
      <c r="AB470" s="42"/>
      <c r="AC470" s="42"/>
      <c r="AD470" s="42"/>
      <c r="AE470" s="42"/>
      <c r="AF470" s="42"/>
      <c r="AG470" s="42"/>
      <c r="AH470" s="42"/>
      <c r="AI470" s="42"/>
      <c r="AJ470" s="42"/>
      <c r="AK470" s="42"/>
      <c r="AL470" s="42"/>
      <c r="AM470" s="42"/>
      <c r="AN470" s="42"/>
      <c r="AO470" s="42"/>
      <c r="AP470" s="42"/>
      <c r="AQ470" s="42"/>
      <c r="AR470" s="42"/>
      <c r="AS470" s="42"/>
      <c r="AT470" s="42"/>
      <c r="AU470" s="42"/>
      <c r="AV470" s="42"/>
      <c r="AW470" s="42"/>
      <c r="AX470" s="42"/>
      <c r="AY470" s="42"/>
    </row>
    <row r="471">
      <c r="A471" s="39" t="s">
        <v>4406</v>
      </c>
      <c r="B471" s="39" t="s">
        <v>4407</v>
      </c>
      <c r="C471" s="39"/>
      <c r="D471" s="39" t="s">
        <v>350</v>
      </c>
      <c r="E471" s="40" t="s">
        <v>4408</v>
      </c>
      <c r="F471" s="41">
        <v>43658.0</v>
      </c>
      <c r="G471" s="39" t="s">
        <v>673</v>
      </c>
      <c r="H471" s="39">
        <v>12.0</v>
      </c>
      <c r="I471" s="42"/>
      <c r="J471" s="39">
        <v>12.0</v>
      </c>
      <c r="K471" s="42"/>
      <c r="L471" s="42"/>
      <c r="M471" s="44" t="s">
        <v>4409</v>
      </c>
      <c r="N471" s="42"/>
      <c r="O471" s="39">
        <v>1.0</v>
      </c>
      <c r="P471" s="39" t="s">
        <v>43</v>
      </c>
      <c r="Q471" s="42"/>
      <c r="R471" s="42"/>
      <c r="S471" s="42"/>
      <c r="T471" s="42"/>
      <c r="U471" s="42"/>
      <c r="V471" s="39">
        <v>1.0</v>
      </c>
      <c r="W471" s="43" t="s">
        <v>4410</v>
      </c>
      <c r="X471" s="42"/>
      <c r="Y471" s="42"/>
      <c r="Z471" s="42"/>
      <c r="AA471" s="39">
        <v>6.0</v>
      </c>
      <c r="AB471" s="39">
        <v>27.0</v>
      </c>
      <c r="AC471" s="42"/>
      <c r="AD471" s="42"/>
      <c r="AE471" s="42"/>
      <c r="AF471" s="42"/>
      <c r="AG471" s="42"/>
      <c r="AH471" s="42"/>
      <c r="AI471" s="42"/>
      <c r="AJ471" s="42"/>
      <c r="AK471" s="42"/>
      <c r="AL471" s="42"/>
      <c r="AM471" s="42"/>
      <c r="AN471" s="42"/>
      <c r="AO471" s="42"/>
      <c r="AP471" s="42"/>
      <c r="AQ471" s="42"/>
      <c r="AR471" s="42"/>
      <c r="AS471" s="42"/>
      <c r="AT471" s="42"/>
      <c r="AU471" s="42"/>
      <c r="AV471" s="42"/>
      <c r="AW471" s="42"/>
      <c r="AX471" s="42"/>
      <c r="AY471" s="42"/>
    </row>
    <row r="472">
      <c r="A472" s="39" t="s">
        <v>4411</v>
      </c>
      <c r="B472" s="39" t="s">
        <v>864</v>
      </c>
      <c r="C472" s="39"/>
      <c r="D472" s="39" t="s">
        <v>4412</v>
      </c>
      <c r="E472" s="40" t="s">
        <v>4413</v>
      </c>
      <c r="F472" s="41">
        <v>43658.0</v>
      </c>
      <c r="G472" s="39" t="s">
        <v>4414</v>
      </c>
      <c r="H472" s="39">
        <v>81.0</v>
      </c>
      <c r="I472" s="42"/>
      <c r="J472" s="39">
        <v>81.0</v>
      </c>
      <c r="K472" s="42"/>
      <c r="L472" s="42"/>
      <c r="M472" s="39" t="s">
        <v>4415</v>
      </c>
      <c r="N472" s="42"/>
      <c r="O472" s="39">
        <v>1.0</v>
      </c>
      <c r="P472" s="39" t="s">
        <v>374</v>
      </c>
      <c r="Q472" s="42"/>
      <c r="R472" s="42"/>
      <c r="S472" s="42"/>
      <c r="T472" s="42"/>
      <c r="U472" s="42"/>
      <c r="V472" s="39">
        <v>1.0</v>
      </c>
      <c r="W472" s="44" t="s">
        <v>4416</v>
      </c>
      <c r="X472" s="42"/>
      <c r="Y472" s="42"/>
      <c r="Z472" s="42"/>
      <c r="AA472" s="42"/>
      <c r="AB472" s="42"/>
      <c r="AC472" s="42"/>
      <c r="AD472" s="42"/>
      <c r="AE472" s="42"/>
      <c r="AF472" s="42"/>
      <c r="AG472" s="42"/>
      <c r="AH472" s="42"/>
      <c r="AI472" s="42"/>
      <c r="AJ472" s="42"/>
      <c r="AK472" s="42"/>
      <c r="AL472" s="42"/>
      <c r="AM472" s="42"/>
      <c r="AN472" s="42"/>
      <c r="AO472" s="42"/>
      <c r="AP472" s="42"/>
      <c r="AQ472" s="42"/>
      <c r="AR472" s="42"/>
      <c r="AS472" s="42"/>
      <c r="AT472" s="42"/>
      <c r="AU472" s="42"/>
      <c r="AV472" s="42"/>
      <c r="AW472" s="42"/>
      <c r="AX472" s="42"/>
      <c r="AY472" s="42"/>
    </row>
    <row r="473">
      <c r="A473" s="39" t="s">
        <v>4417</v>
      </c>
      <c r="B473" s="39" t="s">
        <v>4418</v>
      </c>
      <c r="C473" s="39"/>
      <c r="D473" s="39" t="s">
        <v>308</v>
      </c>
      <c r="E473" s="40" t="s">
        <v>4419</v>
      </c>
      <c r="F473" s="41">
        <v>43658.0</v>
      </c>
      <c r="G473" s="39" t="s">
        <v>4420</v>
      </c>
      <c r="H473" s="39">
        <v>104.0</v>
      </c>
      <c r="I473" s="42"/>
      <c r="J473" s="39">
        <v>104.0</v>
      </c>
      <c r="K473" s="42"/>
      <c r="L473" s="42"/>
      <c r="M473" s="39" t="s">
        <v>4421</v>
      </c>
      <c r="N473" s="39"/>
      <c r="O473" s="39">
        <v>1.0</v>
      </c>
      <c r="P473" s="39" t="s">
        <v>43</v>
      </c>
      <c r="Q473" s="42"/>
      <c r="R473" s="42"/>
      <c r="S473" s="42"/>
      <c r="T473" s="42"/>
      <c r="U473" s="42"/>
      <c r="V473" s="39">
        <v>1.0</v>
      </c>
      <c r="W473" s="44" t="s">
        <v>4422</v>
      </c>
      <c r="X473" s="42"/>
      <c r="Y473" s="42"/>
      <c r="Z473" s="42"/>
      <c r="AA473" s="42"/>
      <c r="AB473" s="42"/>
      <c r="AC473" s="42"/>
      <c r="AD473" s="42"/>
      <c r="AE473" s="42"/>
      <c r="AF473" s="42"/>
      <c r="AG473" s="42"/>
      <c r="AH473" s="42"/>
      <c r="AI473" s="42"/>
      <c r="AJ473" s="42"/>
      <c r="AK473" s="42"/>
      <c r="AL473" s="42"/>
      <c r="AM473" s="42"/>
      <c r="AN473" s="42"/>
      <c r="AO473" s="42"/>
      <c r="AP473" s="42"/>
      <c r="AQ473" s="42"/>
      <c r="AR473" s="42"/>
      <c r="AS473" s="42"/>
      <c r="AT473" s="42"/>
      <c r="AU473" s="42"/>
      <c r="AV473" s="42"/>
      <c r="AW473" s="42"/>
      <c r="AX473" s="42"/>
      <c r="AY473" s="42"/>
    </row>
    <row r="474">
      <c r="A474" s="39" t="s">
        <v>4423</v>
      </c>
      <c r="B474" s="39" t="s">
        <v>4424</v>
      </c>
      <c r="C474" s="39"/>
      <c r="D474" s="39" t="s">
        <v>52</v>
      </c>
      <c r="E474" s="40" t="s">
        <v>4425</v>
      </c>
      <c r="F474" s="41">
        <v>43657.0</v>
      </c>
      <c r="G474" s="39" t="s">
        <v>2090</v>
      </c>
      <c r="H474" s="39">
        <v>9.0</v>
      </c>
      <c r="I474" s="42"/>
      <c r="J474" s="39">
        <v>9.0</v>
      </c>
      <c r="K474" s="42"/>
      <c r="L474" s="42"/>
      <c r="M474" s="39" t="s">
        <v>4426</v>
      </c>
      <c r="N474" s="42"/>
      <c r="O474" s="39">
        <v>1.0</v>
      </c>
      <c r="P474" s="42"/>
      <c r="Q474" s="42"/>
      <c r="R474" s="42"/>
      <c r="S474" s="42"/>
      <c r="T474" s="42"/>
      <c r="U474" s="42"/>
      <c r="V474" s="39">
        <v>1.0</v>
      </c>
      <c r="W474" s="44" t="s">
        <v>4427</v>
      </c>
      <c r="X474" s="42"/>
      <c r="Y474" s="42"/>
      <c r="Z474" s="42"/>
      <c r="AA474" s="42"/>
      <c r="AB474" s="42"/>
      <c r="AC474" s="42"/>
      <c r="AD474" s="42"/>
      <c r="AE474" s="42"/>
      <c r="AF474" s="42"/>
      <c r="AG474" s="42"/>
      <c r="AH474" s="42"/>
      <c r="AI474" s="42"/>
      <c r="AJ474" s="42"/>
      <c r="AK474" s="42"/>
      <c r="AL474" s="42"/>
      <c r="AM474" s="42"/>
      <c r="AN474" s="42"/>
      <c r="AO474" s="42"/>
      <c r="AP474" s="42"/>
      <c r="AQ474" s="42"/>
      <c r="AR474" s="42"/>
      <c r="AS474" s="42"/>
      <c r="AT474" s="42"/>
      <c r="AU474" s="42"/>
      <c r="AV474" s="42"/>
      <c r="AW474" s="42"/>
      <c r="AX474" s="42"/>
      <c r="AY474" s="42"/>
    </row>
    <row r="475">
      <c r="A475" s="39" t="s">
        <v>4428</v>
      </c>
      <c r="B475" s="39" t="s">
        <v>4429</v>
      </c>
      <c r="C475" s="39"/>
      <c r="D475" s="39" t="s">
        <v>52</v>
      </c>
      <c r="E475" s="40" t="s">
        <v>4430</v>
      </c>
      <c r="F475" s="41">
        <v>43658.0</v>
      </c>
      <c r="G475" s="39" t="s">
        <v>476</v>
      </c>
      <c r="H475" s="39">
        <v>41.0</v>
      </c>
      <c r="I475" s="42"/>
      <c r="J475" s="39">
        <v>41.0</v>
      </c>
      <c r="K475" s="42"/>
      <c r="L475" s="42"/>
      <c r="M475" s="42"/>
      <c r="N475" s="42"/>
      <c r="O475" s="39">
        <v>1.0</v>
      </c>
      <c r="P475" s="42"/>
      <c r="Q475" s="42"/>
      <c r="R475" s="42"/>
      <c r="S475" s="42"/>
      <c r="T475" s="42"/>
      <c r="U475" s="42"/>
      <c r="V475" s="39">
        <v>1.0</v>
      </c>
      <c r="W475" s="42"/>
      <c r="X475" s="42"/>
      <c r="Y475" s="42"/>
      <c r="Z475" s="42"/>
      <c r="AA475" s="42"/>
      <c r="AB475" s="42"/>
      <c r="AC475" s="42"/>
      <c r="AD475" s="42"/>
      <c r="AE475" s="42"/>
      <c r="AF475" s="42"/>
      <c r="AG475" s="42"/>
      <c r="AH475" s="42"/>
      <c r="AI475" s="42"/>
      <c r="AJ475" s="42"/>
      <c r="AK475" s="42"/>
      <c r="AL475" s="42"/>
      <c r="AM475" s="42"/>
      <c r="AN475" s="42"/>
      <c r="AO475" s="42"/>
      <c r="AP475" s="42"/>
      <c r="AQ475" s="42"/>
      <c r="AR475" s="42"/>
      <c r="AS475" s="42"/>
      <c r="AT475" s="42"/>
      <c r="AU475" s="42"/>
      <c r="AV475" s="42"/>
      <c r="AW475" s="42"/>
      <c r="AX475" s="42"/>
      <c r="AY475" s="42"/>
    </row>
    <row r="476">
      <c r="A476" s="39" t="s">
        <v>695</v>
      </c>
      <c r="B476" s="39" t="s">
        <v>4431</v>
      </c>
      <c r="C476" s="39"/>
      <c r="D476" s="39" t="s">
        <v>52</v>
      </c>
      <c r="E476" s="40" t="s">
        <v>4432</v>
      </c>
      <c r="F476" s="41">
        <v>43658.0</v>
      </c>
      <c r="G476" s="39" t="s">
        <v>1641</v>
      </c>
      <c r="H476" s="39">
        <v>55.0</v>
      </c>
      <c r="I476" s="42"/>
      <c r="J476" s="39">
        <v>55.0</v>
      </c>
      <c r="K476" s="42"/>
      <c r="L476" s="42"/>
      <c r="M476" s="39" t="s">
        <v>4433</v>
      </c>
      <c r="N476" s="42"/>
      <c r="O476" s="39">
        <v>1.0</v>
      </c>
      <c r="P476" s="42"/>
      <c r="Q476" s="42"/>
      <c r="R476" s="42"/>
      <c r="S476" s="42"/>
      <c r="T476" s="42"/>
      <c r="U476" s="42"/>
      <c r="V476" s="39">
        <v>1.0</v>
      </c>
      <c r="W476" s="43" t="s">
        <v>4434</v>
      </c>
      <c r="X476" s="42"/>
      <c r="Y476" s="42"/>
      <c r="Z476" s="42"/>
      <c r="AA476" s="42"/>
      <c r="AB476" s="42"/>
      <c r="AC476" s="42"/>
      <c r="AD476" s="42"/>
      <c r="AE476" s="42"/>
      <c r="AF476" s="42"/>
      <c r="AG476" s="42"/>
      <c r="AH476" s="42"/>
      <c r="AI476" s="42"/>
      <c r="AJ476" s="42"/>
      <c r="AK476" s="42"/>
      <c r="AL476" s="42"/>
      <c r="AM476" s="42"/>
      <c r="AN476" s="42"/>
      <c r="AO476" s="42"/>
      <c r="AP476" s="42"/>
      <c r="AQ476" s="42"/>
      <c r="AR476" s="42"/>
      <c r="AS476" s="42"/>
      <c r="AT476" s="42"/>
      <c r="AU476" s="42"/>
      <c r="AV476" s="42"/>
      <c r="AW476" s="42"/>
      <c r="AX476" s="42"/>
      <c r="AY476" s="42"/>
    </row>
    <row r="477">
      <c r="A477" s="39" t="s">
        <v>695</v>
      </c>
      <c r="B477" s="39" t="s">
        <v>4435</v>
      </c>
      <c r="C477" s="39"/>
      <c r="D477" s="39" t="s">
        <v>52</v>
      </c>
      <c r="E477" s="40" t="s">
        <v>4436</v>
      </c>
      <c r="F477" s="41">
        <v>43658.0</v>
      </c>
      <c r="G477" s="39" t="s">
        <v>566</v>
      </c>
      <c r="H477" s="39">
        <v>200.0</v>
      </c>
      <c r="I477" s="42"/>
      <c r="J477" s="39">
        <v>200.0</v>
      </c>
      <c r="K477" s="42"/>
      <c r="L477" s="42"/>
      <c r="M477" s="24" t="s">
        <v>4437</v>
      </c>
      <c r="N477" s="42"/>
      <c r="O477" s="39">
        <v>1.0</v>
      </c>
      <c r="P477" s="39" t="s">
        <v>248</v>
      </c>
      <c r="Q477" s="39">
        <v>0.0</v>
      </c>
      <c r="R477" s="39">
        <v>0.0</v>
      </c>
      <c r="S477" s="39">
        <v>0.0</v>
      </c>
      <c r="T477" s="39">
        <v>0.0</v>
      </c>
      <c r="U477" s="39">
        <v>1.0</v>
      </c>
      <c r="V477" s="39">
        <v>1.0</v>
      </c>
      <c r="W477" s="43" t="s">
        <v>4438</v>
      </c>
      <c r="X477" s="43" t="s">
        <v>4439</v>
      </c>
      <c r="Y477" s="42"/>
      <c r="Z477" s="42"/>
      <c r="AA477" s="42"/>
      <c r="AB477" s="42"/>
      <c r="AC477" s="42"/>
      <c r="AD477" s="42"/>
      <c r="AE477" s="42"/>
      <c r="AF477" s="42"/>
      <c r="AG477" s="42"/>
      <c r="AH477" s="42"/>
      <c r="AI477" s="42"/>
      <c r="AJ477" s="42"/>
      <c r="AK477" s="42"/>
      <c r="AL477" s="42"/>
      <c r="AM477" s="42"/>
      <c r="AN477" s="42"/>
      <c r="AO477" s="42"/>
      <c r="AP477" s="42"/>
      <c r="AQ477" s="42"/>
      <c r="AR477" s="42"/>
      <c r="AS477" s="42"/>
      <c r="AT477" s="42"/>
      <c r="AU477" s="42"/>
      <c r="AV477" s="42"/>
      <c r="AW477" s="42"/>
      <c r="AX477" s="42"/>
      <c r="AY477" s="42"/>
    </row>
    <row r="478">
      <c r="A478" s="39" t="s">
        <v>4440</v>
      </c>
      <c r="B478" s="39" t="s">
        <v>4441</v>
      </c>
      <c r="C478" s="39"/>
      <c r="D478" s="39" t="s">
        <v>540</v>
      </c>
      <c r="E478" s="40" t="s">
        <v>4442</v>
      </c>
      <c r="F478" s="41">
        <v>43658.0</v>
      </c>
      <c r="G478" s="39" t="s">
        <v>441</v>
      </c>
      <c r="H478" s="39">
        <v>10.0</v>
      </c>
      <c r="I478" s="42"/>
      <c r="J478" s="39">
        <v>10.0</v>
      </c>
      <c r="K478" s="42"/>
      <c r="L478" s="42"/>
      <c r="M478" s="24" t="s">
        <v>4443</v>
      </c>
      <c r="N478" s="42"/>
      <c r="O478" s="39">
        <v>1.0</v>
      </c>
      <c r="P478" s="42"/>
      <c r="Q478" s="42"/>
      <c r="R478" s="42"/>
      <c r="S478" s="42"/>
      <c r="T478" s="42"/>
      <c r="U478" s="42"/>
      <c r="V478" s="39">
        <v>1.0</v>
      </c>
      <c r="W478" s="44" t="s">
        <v>4444</v>
      </c>
      <c r="X478" s="42"/>
      <c r="Y478" s="42"/>
      <c r="Z478" s="42"/>
      <c r="AA478" s="42"/>
      <c r="AB478" s="42"/>
      <c r="AC478" s="42"/>
      <c r="AD478" s="42"/>
      <c r="AE478" s="42"/>
      <c r="AF478" s="42"/>
      <c r="AG478" s="42"/>
      <c r="AH478" s="42"/>
      <c r="AI478" s="42"/>
      <c r="AJ478" s="42"/>
      <c r="AK478" s="42"/>
      <c r="AL478" s="42"/>
      <c r="AM478" s="42"/>
      <c r="AN478" s="42"/>
      <c r="AO478" s="42"/>
      <c r="AP478" s="42"/>
      <c r="AQ478" s="42"/>
      <c r="AR478" s="42"/>
      <c r="AS478" s="42"/>
      <c r="AT478" s="42"/>
      <c r="AU478" s="42"/>
      <c r="AV478" s="42"/>
      <c r="AW478" s="42"/>
      <c r="AX478" s="42"/>
      <c r="AY478" s="42"/>
    </row>
    <row r="479">
      <c r="A479" s="39" t="s">
        <v>4445</v>
      </c>
      <c r="B479" s="39" t="s">
        <v>4446</v>
      </c>
      <c r="C479" s="39"/>
      <c r="D479" s="39" t="s">
        <v>146</v>
      </c>
      <c r="E479" s="40" t="s">
        <v>4447</v>
      </c>
      <c r="F479" s="41">
        <v>43658.0</v>
      </c>
      <c r="G479" s="39" t="s">
        <v>4448</v>
      </c>
      <c r="H479" s="39">
        <v>78.0</v>
      </c>
      <c r="I479" s="42"/>
      <c r="J479" s="39">
        <v>78.0</v>
      </c>
      <c r="K479" s="42"/>
      <c r="L479" s="42"/>
      <c r="M479" s="39" t="s">
        <v>36</v>
      </c>
      <c r="N479" s="42"/>
      <c r="O479" s="39">
        <v>1.0</v>
      </c>
      <c r="P479" s="39" t="s">
        <v>43</v>
      </c>
      <c r="Q479" s="42"/>
      <c r="R479" s="42"/>
      <c r="S479" s="42"/>
      <c r="T479" s="42"/>
      <c r="U479" s="42"/>
      <c r="V479" s="39">
        <v>1.0</v>
      </c>
      <c r="W479" s="43" t="s">
        <v>4449</v>
      </c>
      <c r="X479" s="42"/>
      <c r="Y479" s="42"/>
      <c r="Z479" s="42"/>
      <c r="AA479" s="42"/>
      <c r="AB479" s="42"/>
      <c r="AC479" s="42"/>
      <c r="AD479" s="42"/>
      <c r="AE479" s="42"/>
      <c r="AF479" s="42"/>
      <c r="AG479" s="42"/>
      <c r="AH479" s="42"/>
      <c r="AI479" s="42"/>
      <c r="AJ479" s="42"/>
      <c r="AK479" s="42"/>
      <c r="AL479" s="42"/>
      <c r="AM479" s="42"/>
      <c r="AN479" s="42"/>
      <c r="AO479" s="42"/>
      <c r="AP479" s="42"/>
      <c r="AQ479" s="42"/>
      <c r="AR479" s="42"/>
      <c r="AS479" s="42"/>
      <c r="AT479" s="42"/>
      <c r="AU479" s="42"/>
      <c r="AV479" s="42"/>
      <c r="AW479" s="42"/>
      <c r="AX479" s="42"/>
      <c r="AY479" s="42"/>
    </row>
    <row r="480">
      <c r="A480" s="39" t="s">
        <v>4450</v>
      </c>
      <c r="B480" s="39" t="s">
        <v>4451</v>
      </c>
      <c r="C480" s="39"/>
      <c r="D480" s="39" t="s">
        <v>60</v>
      </c>
      <c r="E480" s="40" t="s">
        <v>4452</v>
      </c>
      <c r="F480" s="41">
        <v>43658.0</v>
      </c>
      <c r="G480" s="39" t="s">
        <v>44</v>
      </c>
      <c r="H480" s="39">
        <v>250.0</v>
      </c>
      <c r="I480" s="42"/>
      <c r="J480" s="39">
        <v>250.0</v>
      </c>
      <c r="K480" s="42"/>
      <c r="L480" s="42"/>
      <c r="M480" s="39" t="s">
        <v>36</v>
      </c>
      <c r="N480" s="42"/>
      <c r="O480" s="39">
        <v>1.0</v>
      </c>
      <c r="P480" s="39" t="s">
        <v>61</v>
      </c>
      <c r="Q480" s="42"/>
      <c r="R480" s="42"/>
      <c r="S480" s="42"/>
      <c r="T480" s="42"/>
      <c r="U480" s="42"/>
      <c r="V480" s="39">
        <v>1.0</v>
      </c>
      <c r="W480" s="43" t="s">
        <v>4453</v>
      </c>
      <c r="X480" s="43" t="s">
        <v>4454</v>
      </c>
      <c r="Y480" s="42"/>
      <c r="Z480" s="42"/>
      <c r="AA480" s="42"/>
      <c r="AB480" s="42"/>
      <c r="AC480" s="42"/>
      <c r="AD480" s="42"/>
      <c r="AE480" s="42"/>
      <c r="AF480" s="42"/>
      <c r="AG480" s="42"/>
      <c r="AH480" s="42"/>
      <c r="AI480" s="42"/>
      <c r="AJ480" s="42"/>
      <c r="AK480" s="42"/>
      <c r="AL480" s="42"/>
      <c r="AM480" s="42"/>
      <c r="AN480" s="42"/>
      <c r="AO480" s="42"/>
      <c r="AP480" s="42"/>
      <c r="AQ480" s="42"/>
      <c r="AR480" s="42"/>
      <c r="AS480" s="42"/>
      <c r="AT480" s="42"/>
      <c r="AU480" s="42"/>
      <c r="AV480" s="42"/>
      <c r="AW480" s="42"/>
      <c r="AX480" s="42"/>
      <c r="AY480" s="42"/>
    </row>
    <row r="481">
      <c r="A481" s="39" t="s">
        <v>4455</v>
      </c>
      <c r="B481" s="39" t="s">
        <v>4456</v>
      </c>
      <c r="C481" s="39"/>
      <c r="D481" s="39" t="s">
        <v>159</v>
      </c>
      <c r="E481" s="40" t="s">
        <v>4457</v>
      </c>
      <c r="F481" s="41">
        <v>43658.0</v>
      </c>
      <c r="G481" s="39" t="s">
        <v>3768</v>
      </c>
      <c r="H481" s="39">
        <v>11.0</v>
      </c>
      <c r="I481" s="42"/>
      <c r="J481" s="39">
        <v>11.0</v>
      </c>
      <c r="K481" s="42"/>
      <c r="L481" s="42"/>
      <c r="M481" s="39" t="s">
        <v>36</v>
      </c>
      <c r="N481" s="42"/>
      <c r="O481" s="39">
        <v>1.0</v>
      </c>
      <c r="P481" s="39" t="s">
        <v>43</v>
      </c>
      <c r="Q481" s="42"/>
      <c r="R481" s="42"/>
      <c r="S481" s="42"/>
      <c r="T481" s="42"/>
      <c r="U481" s="42"/>
      <c r="V481" s="39">
        <v>1.0</v>
      </c>
      <c r="W481" s="44" t="s">
        <v>4458</v>
      </c>
      <c r="X481" s="42"/>
      <c r="Y481" s="42"/>
      <c r="Z481" s="42"/>
      <c r="AA481" s="42"/>
      <c r="AB481" s="42"/>
      <c r="AC481" s="42"/>
      <c r="AD481" s="42"/>
      <c r="AE481" s="42"/>
      <c r="AF481" s="42"/>
      <c r="AG481" s="42"/>
      <c r="AH481" s="42"/>
      <c r="AI481" s="42"/>
      <c r="AJ481" s="42"/>
      <c r="AK481" s="42"/>
      <c r="AL481" s="42"/>
      <c r="AM481" s="42"/>
      <c r="AN481" s="42"/>
      <c r="AO481" s="42"/>
      <c r="AP481" s="42"/>
      <c r="AQ481" s="42"/>
      <c r="AR481" s="42"/>
      <c r="AS481" s="42"/>
      <c r="AT481" s="42"/>
      <c r="AU481" s="42"/>
      <c r="AV481" s="42"/>
      <c r="AW481" s="42"/>
      <c r="AX481" s="42"/>
      <c r="AY481" s="42"/>
    </row>
    <row r="482">
      <c r="A482" s="39" t="s">
        <v>4459</v>
      </c>
      <c r="B482" s="39" t="s">
        <v>4460</v>
      </c>
      <c r="C482" s="39"/>
      <c r="D482" s="39" t="s">
        <v>207</v>
      </c>
      <c r="E482" s="40" t="s">
        <v>4461</v>
      </c>
      <c r="F482" s="41">
        <v>43658.0</v>
      </c>
      <c r="G482" s="39" t="s">
        <v>196</v>
      </c>
      <c r="H482" s="39">
        <v>120.0</v>
      </c>
      <c r="I482" s="42"/>
      <c r="J482" s="39">
        <v>130.0</v>
      </c>
      <c r="K482" s="42"/>
      <c r="L482" s="42"/>
      <c r="M482" s="39" t="s">
        <v>4460</v>
      </c>
      <c r="N482" s="42"/>
      <c r="O482" s="39">
        <v>1.0</v>
      </c>
      <c r="P482" s="42"/>
      <c r="Q482" s="42"/>
      <c r="R482" s="42"/>
      <c r="S482" s="42"/>
      <c r="T482" s="42"/>
      <c r="U482" s="42"/>
      <c r="V482" s="39">
        <v>1.0</v>
      </c>
      <c r="W482" s="44" t="s">
        <v>4462</v>
      </c>
      <c r="X482" s="42"/>
      <c r="Y482" s="42"/>
      <c r="Z482" s="42"/>
      <c r="AA482" s="42"/>
      <c r="AB482" s="42"/>
      <c r="AC482" s="42"/>
      <c r="AD482" s="42"/>
      <c r="AE482" s="42"/>
      <c r="AF482" s="42"/>
      <c r="AG482" s="42"/>
      <c r="AH482" s="42"/>
      <c r="AI482" s="42"/>
      <c r="AJ482" s="42"/>
      <c r="AK482" s="42"/>
      <c r="AL482" s="42"/>
      <c r="AM482" s="42"/>
      <c r="AN482" s="42"/>
      <c r="AO482" s="42"/>
      <c r="AP482" s="42"/>
      <c r="AQ482" s="42"/>
      <c r="AR482" s="42"/>
      <c r="AS482" s="42"/>
      <c r="AT482" s="42"/>
      <c r="AU482" s="42"/>
      <c r="AV482" s="42"/>
      <c r="AW482" s="42"/>
      <c r="AX482" s="42"/>
      <c r="AY482" s="42"/>
    </row>
    <row r="483">
      <c r="A483" s="39" t="s">
        <v>4463</v>
      </c>
      <c r="B483" s="39" t="s">
        <v>4464</v>
      </c>
      <c r="C483" s="39"/>
      <c r="D483" s="39" t="s">
        <v>60</v>
      </c>
      <c r="E483" s="40" t="s">
        <v>4465</v>
      </c>
      <c r="F483" s="41">
        <v>43658.0</v>
      </c>
      <c r="G483" s="39" t="s">
        <v>135</v>
      </c>
      <c r="H483" s="39">
        <v>26.0</v>
      </c>
      <c r="I483" s="42"/>
      <c r="J483" s="39">
        <v>26.0</v>
      </c>
      <c r="K483" s="42"/>
      <c r="L483" s="42"/>
      <c r="M483" s="39" t="s">
        <v>36</v>
      </c>
      <c r="N483" s="42"/>
      <c r="O483" s="39">
        <v>1.0</v>
      </c>
      <c r="P483" s="39" t="s">
        <v>43</v>
      </c>
      <c r="Q483" s="39">
        <v>0.0</v>
      </c>
      <c r="R483" s="39">
        <v>0.0</v>
      </c>
      <c r="S483" s="39">
        <v>0.0</v>
      </c>
      <c r="T483" s="39">
        <v>0.0</v>
      </c>
      <c r="U483" s="39">
        <v>1.0</v>
      </c>
      <c r="V483" s="39">
        <v>1.0</v>
      </c>
      <c r="W483" s="44" t="s">
        <v>4466</v>
      </c>
      <c r="X483" s="42"/>
      <c r="Y483" s="42"/>
      <c r="Z483" s="42"/>
      <c r="AA483" s="42"/>
      <c r="AB483" s="42"/>
      <c r="AC483" s="42"/>
      <c r="AD483" s="42"/>
      <c r="AE483" s="42"/>
      <c r="AF483" s="42"/>
      <c r="AG483" s="42"/>
      <c r="AH483" s="42"/>
      <c r="AI483" s="42"/>
      <c r="AJ483" s="42"/>
      <c r="AK483" s="42"/>
      <c r="AL483" s="42"/>
      <c r="AM483" s="42"/>
      <c r="AN483" s="42"/>
      <c r="AO483" s="42"/>
      <c r="AP483" s="42"/>
      <c r="AQ483" s="42"/>
      <c r="AR483" s="42"/>
      <c r="AS483" s="42"/>
      <c r="AT483" s="42"/>
      <c r="AU483" s="42"/>
      <c r="AV483" s="42"/>
      <c r="AW483" s="42"/>
      <c r="AX483" s="42"/>
      <c r="AY483" s="42"/>
    </row>
    <row r="484">
      <c r="A484" s="39" t="s">
        <v>4467</v>
      </c>
      <c r="B484" s="39" t="s">
        <v>4468</v>
      </c>
      <c r="C484" s="39"/>
      <c r="D484" s="39" t="s">
        <v>106</v>
      </c>
      <c r="E484" s="40" t="s">
        <v>4469</v>
      </c>
      <c r="F484" s="41">
        <v>43658.0</v>
      </c>
      <c r="G484" s="39" t="s">
        <v>3053</v>
      </c>
      <c r="H484" s="39">
        <v>24.0</v>
      </c>
      <c r="I484" s="42"/>
      <c r="J484" s="39">
        <v>24.0</v>
      </c>
      <c r="K484" s="42"/>
      <c r="L484" s="42"/>
      <c r="M484" s="42"/>
      <c r="N484" s="42"/>
      <c r="O484" s="39">
        <v>1.0</v>
      </c>
      <c r="P484" s="42"/>
      <c r="Q484" s="42"/>
      <c r="R484" s="42"/>
      <c r="S484" s="42"/>
      <c r="T484" s="42"/>
      <c r="U484" s="42"/>
      <c r="V484" s="39">
        <v>1.0</v>
      </c>
      <c r="W484" s="44" t="s">
        <v>4470</v>
      </c>
      <c r="X484" s="42"/>
      <c r="Y484" s="42"/>
      <c r="Z484" s="42"/>
      <c r="AA484" s="42"/>
      <c r="AB484" s="42"/>
      <c r="AC484" s="42"/>
      <c r="AD484" s="42"/>
      <c r="AE484" s="42"/>
      <c r="AF484" s="42"/>
      <c r="AG484" s="42"/>
      <c r="AH484" s="42"/>
      <c r="AI484" s="42"/>
      <c r="AJ484" s="42"/>
      <c r="AK484" s="42"/>
      <c r="AL484" s="42"/>
      <c r="AM484" s="42"/>
      <c r="AN484" s="42"/>
      <c r="AO484" s="42"/>
      <c r="AP484" s="42"/>
      <c r="AQ484" s="42"/>
      <c r="AR484" s="42"/>
      <c r="AS484" s="42"/>
      <c r="AT484" s="42"/>
      <c r="AU484" s="42"/>
      <c r="AV484" s="42"/>
      <c r="AW484" s="42"/>
      <c r="AX484" s="42"/>
      <c r="AY484" s="42"/>
    </row>
    <row r="485">
      <c r="A485" s="39" t="s">
        <v>4471</v>
      </c>
      <c r="B485" s="39" t="s">
        <v>4472</v>
      </c>
      <c r="C485" s="39"/>
      <c r="D485" s="39" t="s">
        <v>52</v>
      </c>
      <c r="E485" s="40" t="s">
        <v>4473</v>
      </c>
      <c r="F485" s="41">
        <v>43658.0</v>
      </c>
      <c r="G485" s="39" t="s">
        <v>4474</v>
      </c>
      <c r="H485" s="39">
        <v>164.0</v>
      </c>
      <c r="I485" s="42"/>
      <c r="J485" s="39">
        <v>164.0</v>
      </c>
      <c r="K485" s="42"/>
      <c r="L485" s="42"/>
      <c r="M485" s="39" t="s">
        <v>4475</v>
      </c>
      <c r="N485" s="42"/>
      <c r="O485" s="39">
        <v>1.0</v>
      </c>
      <c r="P485" s="42"/>
      <c r="Q485" s="42"/>
      <c r="R485" s="42"/>
      <c r="S485" s="42"/>
      <c r="T485" s="42"/>
      <c r="U485" s="42"/>
      <c r="V485" s="39">
        <v>1.0</v>
      </c>
      <c r="W485" s="44" t="s">
        <v>4476</v>
      </c>
      <c r="X485" s="42"/>
      <c r="Y485" s="42"/>
      <c r="Z485" s="42"/>
      <c r="AA485" s="42"/>
      <c r="AB485" s="42"/>
      <c r="AC485" s="42"/>
      <c r="AD485" s="42"/>
      <c r="AE485" s="42"/>
      <c r="AF485" s="42"/>
      <c r="AG485" s="42"/>
      <c r="AH485" s="42"/>
      <c r="AI485" s="42"/>
      <c r="AJ485" s="42"/>
      <c r="AK485" s="42"/>
      <c r="AL485" s="42"/>
      <c r="AM485" s="42"/>
      <c r="AN485" s="42"/>
      <c r="AO485" s="42"/>
      <c r="AP485" s="42"/>
      <c r="AQ485" s="42"/>
      <c r="AR485" s="42"/>
      <c r="AS485" s="42"/>
      <c r="AT485" s="42"/>
      <c r="AU485" s="42"/>
      <c r="AV485" s="42"/>
      <c r="AW485" s="42"/>
      <c r="AX485" s="42"/>
      <c r="AY485" s="42"/>
    </row>
    <row r="486">
      <c r="A486" s="39" t="s">
        <v>4477</v>
      </c>
      <c r="B486" s="39" t="s">
        <v>4478</v>
      </c>
      <c r="C486" s="39"/>
      <c r="D486" s="39" t="s">
        <v>548</v>
      </c>
      <c r="E486" s="40" t="s">
        <v>4479</v>
      </c>
      <c r="F486" s="41">
        <v>43658.0</v>
      </c>
      <c r="G486" s="39" t="s">
        <v>4480</v>
      </c>
      <c r="H486" s="39">
        <v>200.0</v>
      </c>
      <c r="I486" s="42"/>
      <c r="J486" s="39">
        <v>400.0</v>
      </c>
      <c r="K486" s="42"/>
      <c r="L486" s="42"/>
      <c r="M486" s="39" t="s">
        <v>36</v>
      </c>
      <c r="N486" s="42"/>
      <c r="O486" s="39">
        <v>1.0</v>
      </c>
      <c r="P486" s="39" t="s">
        <v>1114</v>
      </c>
      <c r="Q486" s="39">
        <v>0.0</v>
      </c>
      <c r="R486" s="39">
        <v>0.0</v>
      </c>
      <c r="S486" s="39">
        <v>0.0</v>
      </c>
      <c r="T486" s="39">
        <v>0.0</v>
      </c>
      <c r="U486" s="39">
        <v>1.0</v>
      </c>
      <c r="V486" s="39">
        <v>1.0</v>
      </c>
      <c r="W486" s="44" t="s">
        <v>4481</v>
      </c>
      <c r="X486" s="43" t="s">
        <v>4482</v>
      </c>
      <c r="Y486" s="43" t="s">
        <v>4483</v>
      </c>
      <c r="Z486" s="44" t="s">
        <v>4484</v>
      </c>
      <c r="AA486" s="42"/>
      <c r="AB486" s="42"/>
      <c r="AC486" s="42"/>
      <c r="AD486" s="42"/>
      <c r="AE486" s="42"/>
      <c r="AF486" s="42"/>
      <c r="AG486" s="42"/>
      <c r="AH486" s="42"/>
      <c r="AI486" s="42"/>
      <c r="AJ486" s="42"/>
      <c r="AK486" s="42"/>
      <c r="AL486" s="42"/>
      <c r="AM486" s="42"/>
      <c r="AN486" s="42"/>
      <c r="AO486" s="42"/>
      <c r="AP486" s="42"/>
      <c r="AQ486" s="42"/>
      <c r="AR486" s="42"/>
      <c r="AS486" s="42"/>
      <c r="AT486" s="42"/>
      <c r="AU486" s="42"/>
      <c r="AV486" s="42"/>
      <c r="AW486" s="42"/>
      <c r="AX486" s="42"/>
      <c r="AY486" s="42"/>
    </row>
    <row r="487">
      <c r="A487" s="39" t="s">
        <v>4485</v>
      </c>
      <c r="B487" s="39" t="s">
        <v>4486</v>
      </c>
      <c r="C487" s="39"/>
      <c r="D487" s="39" t="s">
        <v>204</v>
      </c>
      <c r="E487" s="40" t="s">
        <v>4487</v>
      </c>
      <c r="F487" s="41">
        <v>43658.0</v>
      </c>
      <c r="G487" s="39" t="s">
        <v>1590</v>
      </c>
      <c r="H487" s="39">
        <v>32.0</v>
      </c>
      <c r="I487" s="42"/>
      <c r="J487" s="39">
        <v>32.0</v>
      </c>
      <c r="K487" s="42"/>
      <c r="L487" s="42"/>
      <c r="M487" s="44" t="s">
        <v>4488</v>
      </c>
      <c r="N487" s="42"/>
      <c r="O487" s="39">
        <v>1.0</v>
      </c>
      <c r="P487" s="42"/>
      <c r="Q487" s="42"/>
      <c r="R487" s="42"/>
      <c r="S487" s="42"/>
      <c r="T487" s="42"/>
      <c r="U487" s="42"/>
      <c r="V487" s="39">
        <v>1.0</v>
      </c>
      <c r="W487" s="44" t="s">
        <v>4489</v>
      </c>
      <c r="X487" s="42"/>
      <c r="Y487" s="42"/>
      <c r="Z487" s="42"/>
      <c r="AA487" s="42"/>
      <c r="AB487" s="42"/>
      <c r="AC487" s="42"/>
      <c r="AD487" s="42"/>
      <c r="AE487" s="42"/>
      <c r="AF487" s="42"/>
      <c r="AG487" s="42"/>
      <c r="AH487" s="42"/>
      <c r="AI487" s="42"/>
      <c r="AJ487" s="42"/>
      <c r="AK487" s="42"/>
      <c r="AL487" s="42"/>
      <c r="AM487" s="42"/>
      <c r="AN487" s="42"/>
      <c r="AO487" s="42"/>
      <c r="AP487" s="42"/>
      <c r="AQ487" s="42"/>
      <c r="AR487" s="42"/>
      <c r="AS487" s="42"/>
      <c r="AT487" s="42"/>
      <c r="AU487" s="42"/>
      <c r="AV487" s="42"/>
      <c r="AW487" s="42"/>
      <c r="AX487" s="42"/>
      <c r="AY487" s="42"/>
    </row>
    <row r="488">
      <c r="A488" s="39" t="s">
        <v>37</v>
      </c>
      <c r="B488" s="44" t="s">
        <v>4490</v>
      </c>
      <c r="C488" s="39"/>
      <c r="D488" s="39" t="s">
        <v>40</v>
      </c>
      <c r="E488" s="40" t="s">
        <v>4491</v>
      </c>
      <c r="F488" s="41">
        <v>43658.0</v>
      </c>
      <c r="G488" s="39" t="s">
        <v>4492</v>
      </c>
      <c r="H488" s="39">
        <v>200.0</v>
      </c>
      <c r="I488" s="42"/>
      <c r="J488" s="39">
        <v>300.0</v>
      </c>
      <c r="K488" s="42"/>
      <c r="L488" s="42"/>
      <c r="M488" s="39" t="s">
        <v>36</v>
      </c>
      <c r="N488" s="42"/>
      <c r="O488" s="39">
        <v>1.0</v>
      </c>
      <c r="P488" s="39" t="s">
        <v>248</v>
      </c>
      <c r="Q488" s="39">
        <v>0.0</v>
      </c>
      <c r="R488" s="39">
        <v>0.0</v>
      </c>
      <c r="S488" s="39">
        <v>0.0</v>
      </c>
      <c r="T488" s="39">
        <v>0.0</v>
      </c>
      <c r="U488" s="39">
        <v>1.0</v>
      </c>
      <c r="V488" s="39">
        <v>1.0</v>
      </c>
      <c r="W488" s="43" t="s">
        <v>4493</v>
      </c>
      <c r="X488" s="43" t="s">
        <v>4494</v>
      </c>
      <c r="Y488" s="43" t="s">
        <v>2480</v>
      </c>
      <c r="Z488" s="42"/>
      <c r="AA488" s="42"/>
      <c r="AB488" s="42"/>
      <c r="AC488" s="42"/>
      <c r="AD488" s="42"/>
      <c r="AE488" s="42"/>
      <c r="AF488" s="42"/>
      <c r="AG488" s="42"/>
      <c r="AH488" s="42"/>
      <c r="AI488" s="42"/>
      <c r="AJ488" s="42"/>
      <c r="AK488" s="42"/>
      <c r="AL488" s="42"/>
      <c r="AM488" s="42"/>
      <c r="AN488" s="42"/>
      <c r="AO488" s="42"/>
      <c r="AP488" s="42"/>
      <c r="AQ488" s="42"/>
      <c r="AR488" s="42"/>
      <c r="AS488" s="42"/>
      <c r="AT488" s="42"/>
      <c r="AU488" s="42"/>
      <c r="AV488" s="42"/>
      <c r="AW488" s="42"/>
      <c r="AX488" s="42"/>
      <c r="AY488" s="42"/>
    </row>
    <row r="489">
      <c r="A489" s="39" t="s">
        <v>37</v>
      </c>
      <c r="B489" s="39" t="s">
        <v>4495</v>
      </c>
      <c r="C489" s="39"/>
      <c r="D489" s="39" t="s">
        <v>40</v>
      </c>
      <c r="E489" s="40" t="s">
        <v>4496</v>
      </c>
      <c r="F489" s="41">
        <v>43658.0</v>
      </c>
      <c r="G489" s="39" t="s">
        <v>4497</v>
      </c>
      <c r="H489" s="39">
        <v>1000.0</v>
      </c>
      <c r="I489" s="42"/>
      <c r="J489" s="39">
        <v>1400.0</v>
      </c>
      <c r="K489" s="42"/>
      <c r="L489" s="42"/>
      <c r="M489" s="39" t="s">
        <v>36</v>
      </c>
      <c r="N489" s="42"/>
      <c r="O489" s="39">
        <v>1.0</v>
      </c>
      <c r="P489" s="39" t="s">
        <v>61</v>
      </c>
      <c r="Q489" s="42"/>
      <c r="R489" s="42"/>
      <c r="S489" s="42"/>
      <c r="T489" s="42"/>
      <c r="U489" s="39">
        <v>0.0</v>
      </c>
      <c r="V489" s="39">
        <v>1.0</v>
      </c>
      <c r="W489" s="43" t="s">
        <v>4498</v>
      </c>
      <c r="X489" s="43" t="s">
        <v>4499</v>
      </c>
      <c r="Y489" s="44" t="s">
        <v>4500</v>
      </c>
      <c r="Z489" s="42"/>
      <c r="AA489" s="42"/>
      <c r="AB489" s="42"/>
      <c r="AC489" s="42"/>
      <c r="AD489" s="42"/>
      <c r="AE489" s="42"/>
      <c r="AF489" s="42"/>
      <c r="AG489" s="42"/>
      <c r="AH489" s="42"/>
      <c r="AI489" s="42"/>
      <c r="AJ489" s="42"/>
      <c r="AK489" s="42"/>
      <c r="AL489" s="42"/>
      <c r="AM489" s="42"/>
      <c r="AN489" s="42"/>
      <c r="AO489" s="42"/>
      <c r="AP489" s="42"/>
      <c r="AQ489" s="42"/>
      <c r="AR489" s="42"/>
      <c r="AS489" s="42"/>
      <c r="AT489" s="42"/>
      <c r="AU489" s="42"/>
      <c r="AV489" s="42"/>
      <c r="AW489" s="42"/>
      <c r="AX489" s="42"/>
      <c r="AY489" s="42"/>
    </row>
    <row r="490">
      <c r="A490" s="39" t="s">
        <v>719</v>
      </c>
      <c r="B490" s="39" t="s">
        <v>4501</v>
      </c>
      <c r="C490" s="39"/>
      <c r="D490" s="39" t="s">
        <v>423</v>
      </c>
      <c r="E490" s="40" t="s">
        <v>4502</v>
      </c>
      <c r="F490" s="41">
        <v>43658.0</v>
      </c>
      <c r="G490" s="39" t="s">
        <v>1786</v>
      </c>
      <c r="H490" s="39">
        <v>100.0</v>
      </c>
      <c r="I490" s="42"/>
      <c r="J490" s="39">
        <v>100.0</v>
      </c>
      <c r="K490" s="42"/>
      <c r="L490" s="42"/>
      <c r="M490" s="61" t="s">
        <v>4503</v>
      </c>
      <c r="N490" s="42"/>
      <c r="O490" s="39">
        <v>1.0</v>
      </c>
      <c r="P490" s="39" t="s">
        <v>4504</v>
      </c>
      <c r="Q490" s="39">
        <v>16.0</v>
      </c>
      <c r="R490" s="39">
        <v>0.0</v>
      </c>
      <c r="S490" s="39">
        <v>0.0</v>
      </c>
      <c r="T490" s="39">
        <v>0.0</v>
      </c>
      <c r="U490" s="39">
        <v>1.0</v>
      </c>
      <c r="V490" s="39">
        <v>1.0</v>
      </c>
      <c r="W490" s="43" t="s">
        <v>4505</v>
      </c>
      <c r="X490" s="43" t="s">
        <v>4506</v>
      </c>
      <c r="Y490" s="43" t="s">
        <v>4507</v>
      </c>
      <c r="Z490" s="39"/>
      <c r="AA490" s="42"/>
      <c r="AB490" s="42"/>
      <c r="AC490" s="42"/>
      <c r="AD490" s="42"/>
      <c r="AE490" s="42"/>
      <c r="AF490" s="42"/>
      <c r="AG490" s="42"/>
      <c r="AH490" s="42"/>
      <c r="AI490" s="42"/>
      <c r="AJ490" s="42"/>
      <c r="AK490" s="42"/>
      <c r="AL490" s="42"/>
      <c r="AM490" s="42"/>
      <c r="AN490" s="42"/>
      <c r="AO490" s="42"/>
      <c r="AP490" s="42"/>
      <c r="AQ490" s="42"/>
      <c r="AR490" s="42"/>
      <c r="AS490" s="42"/>
      <c r="AT490" s="42"/>
      <c r="AU490" s="42"/>
      <c r="AV490" s="42"/>
      <c r="AW490" s="42"/>
      <c r="AX490" s="42"/>
      <c r="AY490" s="42"/>
    </row>
    <row r="491">
      <c r="A491" s="165" t="s">
        <v>719</v>
      </c>
      <c r="B491" s="165" t="s">
        <v>4508</v>
      </c>
      <c r="C491" s="165"/>
      <c r="D491" s="165" t="s">
        <v>423</v>
      </c>
      <c r="E491" s="40" t="s">
        <v>4509</v>
      </c>
      <c r="F491" s="41">
        <v>43658.0</v>
      </c>
      <c r="G491" s="42"/>
      <c r="H491" s="42"/>
      <c r="I491" s="42"/>
      <c r="J491" s="42"/>
      <c r="K491" s="42"/>
      <c r="L491" s="42"/>
      <c r="M491" s="24" t="s">
        <v>4510</v>
      </c>
      <c r="N491" s="42"/>
      <c r="O491" s="39"/>
      <c r="P491" s="42"/>
      <c r="Q491" s="42"/>
      <c r="R491" s="42"/>
      <c r="S491" s="42"/>
      <c r="T491" s="42"/>
      <c r="U491" s="42"/>
      <c r="V491" s="39">
        <v>0.0</v>
      </c>
      <c r="W491" s="43" t="s">
        <v>4511</v>
      </c>
      <c r="X491" s="42"/>
      <c r="Y491" s="42"/>
      <c r="Z491" s="39" t="s">
        <v>4512</v>
      </c>
      <c r="AA491" s="42"/>
      <c r="AB491" s="42"/>
      <c r="AC491" s="42"/>
      <c r="AD491" s="42"/>
      <c r="AE491" s="42"/>
      <c r="AF491" s="42"/>
      <c r="AG491" s="42"/>
      <c r="AH491" s="42"/>
      <c r="AI491" s="42"/>
      <c r="AJ491" s="42"/>
      <c r="AK491" s="42"/>
      <c r="AL491" s="42"/>
      <c r="AM491" s="42"/>
      <c r="AN491" s="42"/>
      <c r="AO491" s="42"/>
      <c r="AP491" s="42"/>
      <c r="AQ491" s="42"/>
      <c r="AR491" s="42"/>
      <c r="AS491" s="42"/>
      <c r="AT491" s="42"/>
      <c r="AU491" s="42"/>
      <c r="AV491" s="42"/>
      <c r="AW491" s="42"/>
      <c r="AX491" s="42"/>
      <c r="AY491" s="42"/>
    </row>
    <row r="492">
      <c r="A492" s="39" t="s">
        <v>2854</v>
      </c>
      <c r="B492" s="39" t="s">
        <v>3127</v>
      </c>
      <c r="C492" s="39"/>
      <c r="D492" s="39" t="s">
        <v>110</v>
      </c>
      <c r="E492" s="40" t="s">
        <v>3128</v>
      </c>
      <c r="F492" s="41">
        <v>43658.0</v>
      </c>
      <c r="G492" s="39" t="s">
        <v>3130</v>
      </c>
      <c r="H492" s="39">
        <v>44.0</v>
      </c>
      <c r="I492" s="42"/>
      <c r="J492" s="39">
        <v>44.0</v>
      </c>
      <c r="K492" s="42"/>
      <c r="L492" s="42"/>
      <c r="M492" s="39" t="s">
        <v>36</v>
      </c>
      <c r="N492" s="42"/>
      <c r="O492" s="39">
        <v>1.0</v>
      </c>
      <c r="P492" s="39" t="s">
        <v>61</v>
      </c>
      <c r="Q492" s="42"/>
      <c r="R492" s="42"/>
      <c r="S492" s="42"/>
      <c r="T492" s="42"/>
      <c r="U492" s="42"/>
      <c r="V492" s="39">
        <v>1.0</v>
      </c>
      <c r="W492" s="44" t="s">
        <v>3131</v>
      </c>
      <c r="X492" s="42"/>
      <c r="Y492" s="42"/>
      <c r="Z492" s="42"/>
      <c r="AA492" s="42"/>
      <c r="AB492" s="42"/>
      <c r="AC492" s="42"/>
      <c r="AD492" s="42"/>
      <c r="AE492" s="42"/>
      <c r="AF492" s="42"/>
      <c r="AG492" s="42"/>
      <c r="AH492" s="42"/>
      <c r="AI492" s="42"/>
      <c r="AJ492" s="42"/>
      <c r="AK492" s="42"/>
      <c r="AL492" s="42"/>
      <c r="AM492" s="42"/>
      <c r="AN492" s="42"/>
      <c r="AO492" s="42"/>
      <c r="AP492" s="42"/>
      <c r="AQ492" s="42"/>
      <c r="AR492" s="42"/>
      <c r="AS492" s="42"/>
      <c r="AT492" s="42"/>
      <c r="AU492" s="42"/>
      <c r="AV492" s="42"/>
      <c r="AW492" s="42"/>
      <c r="AX492" s="42"/>
      <c r="AY492" s="42"/>
    </row>
    <row r="493">
      <c r="A493" s="39" t="s">
        <v>4513</v>
      </c>
      <c r="B493" s="39" t="s">
        <v>4514</v>
      </c>
      <c r="C493" s="39"/>
      <c r="D493" s="39" t="s">
        <v>220</v>
      </c>
      <c r="E493" s="40" t="s">
        <v>4515</v>
      </c>
      <c r="F493" s="41">
        <v>43658.0</v>
      </c>
      <c r="G493" s="39" t="s">
        <v>196</v>
      </c>
      <c r="H493" s="39">
        <v>35.0</v>
      </c>
      <c r="I493" s="42"/>
      <c r="J493" s="39">
        <v>40.0</v>
      </c>
      <c r="K493" s="42"/>
      <c r="L493" s="42"/>
      <c r="M493" s="39" t="s">
        <v>36</v>
      </c>
      <c r="N493" s="42"/>
      <c r="O493" s="39">
        <v>1.0</v>
      </c>
      <c r="P493" s="39" t="s">
        <v>43</v>
      </c>
      <c r="Q493" s="39">
        <v>0.0</v>
      </c>
      <c r="R493" s="39">
        <v>0.0</v>
      </c>
      <c r="S493" s="39">
        <v>0.0</v>
      </c>
      <c r="T493" s="39">
        <v>0.0</v>
      </c>
      <c r="U493" s="39">
        <v>1.0</v>
      </c>
      <c r="V493" s="39">
        <v>1.0</v>
      </c>
      <c r="W493" s="44" t="s">
        <v>4516</v>
      </c>
      <c r="X493" s="43" t="s">
        <v>4517</v>
      </c>
      <c r="Y493" s="42"/>
      <c r="Z493" s="42"/>
      <c r="AA493" s="42"/>
      <c r="AB493" s="42"/>
      <c r="AC493" s="42"/>
      <c r="AD493" s="42"/>
      <c r="AE493" s="42"/>
      <c r="AF493" s="42"/>
      <c r="AG493" s="42"/>
      <c r="AH493" s="42"/>
      <c r="AI493" s="42"/>
      <c r="AJ493" s="42"/>
      <c r="AK493" s="42"/>
      <c r="AL493" s="42"/>
      <c r="AM493" s="42"/>
      <c r="AN493" s="42"/>
      <c r="AO493" s="42"/>
      <c r="AP493" s="42"/>
      <c r="AQ493" s="42"/>
      <c r="AR493" s="42"/>
      <c r="AS493" s="42"/>
      <c r="AT493" s="42"/>
      <c r="AU493" s="42"/>
      <c r="AV493" s="42"/>
      <c r="AW493" s="42"/>
      <c r="AX493" s="42"/>
      <c r="AY493" s="42"/>
    </row>
    <row r="494">
      <c r="A494" s="39" t="s">
        <v>731</v>
      </c>
      <c r="B494" s="39" t="s">
        <v>4518</v>
      </c>
      <c r="C494" s="39"/>
      <c r="D494" s="39" t="s">
        <v>40</v>
      </c>
      <c r="E494" s="40" t="s">
        <v>4519</v>
      </c>
      <c r="F494" s="41">
        <v>43658.0</v>
      </c>
      <c r="G494" s="39" t="s">
        <v>566</v>
      </c>
      <c r="H494" s="39">
        <v>200.0</v>
      </c>
      <c r="I494" s="42"/>
      <c r="J494" s="39">
        <v>200.0</v>
      </c>
      <c r="K494" s="42"/>
      <c r="L494" s="42"/>
      <c r="M494" s="39" t="s">
        <v>4520</v>
      </c>
      <c r="N494" s="42"/>
      <c r="O494" s="39">
        <v>1.0</v>
      </c>
      <c r="P494" s="39" t="s">
        <v>43</v>
      </c>
      <c r="Q494" s="42"/>
      <c r="R494" s="42"/>
      <c r="S494" s="42"/>
      <c r="T494" s="42"/>
      <c r="U494" s="42"/>
      <c r="V494" s="39">
        <v>1.0</v>
      </c>
      <c r="W494" s="44" t="s">
        <v>4521</v>
      </c>
      <c r="X494" s="164" t="s">
        <v>1754</v>
      </c>
      <c r="Y494" s="42"/>
      <c r="Z494" s="42"/>
      <c r="AA494" s="42"/>
      <c r="AB494" s="42"/>
      <c r="AC494" s="42"/>
      <c r="AD494" s="42"/>
      <c r="AE494" s="42"/>
      <c r="AF494" s="42"/>
      <c r="AG494" s="42"/>
      <c r="AH494" s="42"/>
      <c r="AI494" s="42"/>
      <c r="AJ494" s="42"/>
      <c r="AK494" s="42"/>
      <c r="AL494" s="42"/>
      <c r="AM494" s="42"/>
      <c r="AN494" s="42"/>
      <c r="AO494" s="42"/>
      <c r="AP494" s="42"/>
      <c r="AQ494" s="42"/>
      <c r="AR494" s="42"/>
      <c r="AS494" s="42"/>
      <c r="AT494" s="42"/>
      <c r="AU494" s="42"/>
      <c r="AV494" s="42"/>
      <c r="AW494" s="42"/>
      <c r="AX494" s="42"/>
      <c r="AY494" s="42"/>
    </row>
    <row r="495">
      <c r="A495" s="39" t="s">
        <v>4522</v>
      </c>
      <c r="B495" s="39" t="s">
        <v>4523</v>
      </c>
      <c r="C495" s="39"/>
      <c r="D495" s="39" t="s">
        <v>184</v>
      </c>
      <c r="E495" s="40" t="s">
        <v>4524</v>
      </c>
      <c r="F495" s="41">
        <v>43658.0</v>
      </c>
      <c r="G495" s="39" t="s">
        <v>2767</v>
      </c>
      <c r="H495" s="39">
        <v>200.0</v>
      </c>
      <c r="I495" s="42"/>
      <c r="J495" s="39">
        <v>200.0</v>
      </c>
      <c r="K495" s="42"/>
      <c r="L495" s="42"/>
      <c r="M495" s="39" t="s">
        <v>4525</v>
      </c>
      <c r="N495" s="42"/>
      <c r="O495" s="39">
        <v>1.0</v>
      </c>
      <c r="P495" s="39" t="s">
        <v>43</v>
      </c>
      <c r="Q495" s="39">
        <v>0.0</v>
      </c>
      <c r="R495" s="39">
        <v>0.0</v>
      </c>
      <c r="S495" s="39">
        <v>0.0</v>
      </c>
      <c r="T495" s="39">
        <v>0.0</v>
      </c>
      <c r="U495" s="39">
        <v>1.0</v>
      </c>
      <c r="V495" s="39">
        <v>1.0</v>
      </c>
      <c r="W495" s="44" t="s">
        <v>4526</v>
      </c>
      <c r="X495" s="43" t="s">
        <v>4527</v>
      </c>
      <c r="Y495" s="42"/>
      <c r="Z495" s="42"/>
      <c r="AA495" s="42"/>
      <c r="AB495" s="42"/>
      <c r="AC495" s="42"/>
      <c r="AD495" s="42"/>
      <c r="AE495" s="42"/>
      <c r="AF495" s="42"/>
      <c r="AG495" s="42"/>
      <c r="AH495" s="42"/>
      <c r="AI495" s="42"/>
      <c r="AJ495" s="42"/>
      <c r="AK495" s="42"/>
      <c r="AL495" s="42"/>
      <c r="AM495" s="42"/>
      <c r="AN495" s="42"/>
      <c r="AO495" s="42"/>
      <c r="AP495" s="42"/>
      <c r="AQ495" s="42"/>
      <c r="AR495" s="42"/>
      <c r="AS495" s="42"/>
      <c r="AT495" s="42"/>
      <c r="AU495" s="42"/>
      <c r="AV495" s="42"/>
      <c r="AW495" s="42"/>
      <c r="AX495" s="42"/>
      <c r="AY495" s="42"/>
    </row>
    <row r="496">
      <c r="A496" s="39" t="s">
        <v>4528</v>
      </c>
      <c r="B496" s="39" t="s">
        <v>4529</v>
      </c>
      <c r="C496" s="39"/>
      <c r="D496" s="39" t="s">
        <v>106</v>
      </c>
      <c r="E496" s="40" t="s">
        <v>4530</v>
      </c>
      <c r="F496" s="41">
        <v>43658.0</v>
      </c>
      <c r="G496" s="39" t="s">
        <v>4531</v>
      </c>
      <c r="H496" s="39">
        <v>73.0</v>
      </c>
      <c r="I496" s="42"/>
      <c r="J496" s="39">
        <v>73.0</v>
      </c>
      <c r="K496" s="42"/>
      <c r="L496" s="42"/>
      <c r="M496" s="42"/>
      <c r="N496" s="42"/>
      <c r="O496" s="39">
        <v>1.0</v>
      </c>
      <c r="P496" s="42"/>
      <c r="Q496" s="42"/>
      <c r="R496" s="42"/>
      <c r="S496" s="42"/>
      <c r="T496" s="42"/>
      <c r="U496" s="42"/>
      <c r="V496" s="39">
        <v>1.0</v>
      </c>
      <c r="W496" s="44" t="s">
        <v>4532</v>
      </c>
      <c r="X496" s="43" t="s">
        <v>4533</v>
      </c>
      <c r="Y496" s="42"/>
      <c r="Z496" s="42"/>
      <c r="AA496" s="42"/>
      <c r="AB496" s="42"/>
      <c r="AC496" s="42"/>
      <c r="AD496" s="42"/>
      <c r="AE496" s="42"/>
      <c r="AF496" s="42"/>
      <c r="AG496" s="42"/>
      <c r="AH496" s="42"/>
      <c r="AI496" s="42"/>
      <c r="AJ496" s="42"/>
      <c r="AK496" s="42"/>
      <c r="AL496" s="42"/>
      <c r="AM496" s="42"/>
      <c r="AN496" s="42"/>
      <c r="AO496" s="42"/>
      <c r="AP496" s="42"/>
      <c r="AQ496" s="42"/>
      <c r="AR496" s="42"/>
      <c r="AS496" s="42"/>
      <c r="AT496" s="42"/>
      <c r="AU496" s="42"/>
      <c r="AV496" s="42"/>
      <c r="AW496" s="42"/>
      <c r="AX496" s="42"/>
      <c r="AY496" s="42"/>
    </row>
    <row r="497">
      <c r="A497" s="39" t="s">
        <v>4534</v>
      </c>
      <c r="B497" s="39" t="s">
        <v>4535</v>
      </c>
      <c r="C497" s="39"/>
      <c r="D497" s="39" t="s">
        <v>60</v>
      </c>
      <c r="E497" s="40" t="s">
        <v>4536</v>
      </c>
      <c r="F497" s="41">
        <v>43658.0</v>
      </c>
      <c r="G497" s="39" t="s">
        <v>3021</v>
      </c>
      <c r="H497" s="39">
        <v>37.0</v>
      </c>
      <c r="I497" s="42"/>
      <c r="J497" s="39">
        <v>37.0</v>
      </c>
      <c r="K497" s="42"/>
      <c r="L497" s="42"/>
      <c r="M497" s="39" t="s">
        <v>36</v>
      </c>
      <c r="N497" s="42"/>
      <c r="O497" s="39">
        <v>1.0</v>
      </c>
      <c r="P497" s="39" t="s">
        <v>43</v>
      </c>
      <c r="Q497" s="39">
        <v>0.0</v>
      </c>
      <c r="R497" s="39">
        <v>0.0</v>
      </c>
      <c r="S497" s="39">
        <v>0.0</v>
      </c>
      <c r="T497" s="39">
        <v>0.0</v>
      </c>
      <c r="U497" s="39">
        <v>1.0</v>
      </c>
      <c r="V497" s="39">
        <v>1.0</v>
      </c>
      <c r="W497" s="44" t="s">
        <v>4537</v>
      </c>
      <c r="X497" s="42"/>
      <c r="Y497" s="42"/>
      <c r="Z497" s="42"/>
      <c r="AA497" s="42"/>
      <c r="AB497" s="42"/>
      <c r="AC497" s="42"/>
      <c r="AD497" s="42"/>
      <c r="AE497" s="42"/>
      <c r="AF497" s="42"/>
      <c r="AG497" s="42"/>
      <c r="AH497" s="42"/>
      <c r="AI497" s="42"/>
      <c r="AJ497" s="42"/>
      <c r="AK497" s="42"/>
      <c r="AL497" s="42"/>
      <c r="AM497" s="42"/>
      <c r="AN497" s="42"/>
      <c r="AO497" s="42"/>
      <c r="AP497" s="42"/>
      <c r="AQ497" s="42"/>
      <c r="AR497" s="42"/>
      <c r="AS497" s="42"/>
      <c r="AT497" s="42"/>
      <c r="AU497" s="42"/>
      <c r="AV497" s="42"/>
      <c r="AW497" s="42"/>
      <c r="AX497" s="42"/>
      <c r="AY497" s="42"/>
    </row>
    <row r="498">
      <c r="A498" s="39" t="s">
        <v>2737</v>
      </c>
      <c r="B498" s="39" t="s">
        <v>4538</v>
      </c>
      <c r="C498" s="39"/>
      <c r="D498" s="39" t="s">
        <v>429</v>
      </c>
      <c r="E498" s="40" t="s">
        <v>4539</v>
      </c>
      <c r="F498" s="41">
        <v>43658.0</v>
      </c>
      <c r="G498" s="39" t="s">
        <v>900</v>
      </c>
      <c r="H498" s="39">
        <v>30.0</v>
      </c>
      <c r="I498" s="42"/>
      <c r="J498" s="39">
        <v>30.0</v>
      </c>
      <c r="K498" s="42"/>
      <c r="L498" s="42"/>
      <c r="M498" s="39" t="s">
        <v>4540</v>
      </c>
      <c r="N498" s="42"/>
      <c r="O498" s="39">
        <v>1.0</v>
      </c>
      <c r="P498" s="42"/>
      <c r="Q498" s="42"/>
      <c r="R498" s="42"/>
      <c r="S498" s="42"/>
      <c r="T498" s="42"/>
      <c r="U498" s="42"/>
      <c r="V498" s="39">
        <v>1.0</v>
      </c>
      <c r="W498" s="44" t="s">
        <v>4541</v>
      </c>
      <c r="X498" s="42"/>
      <c r="Y498" s="42"/>
      <c r="Z498" s="42"/>
      <c r="AA498" s="42"/>
      <c r="AB498" s="42"/>
      <c r="AC498" s="42"/>
      <c r="AD498" s="42"/>
      <c r="AE498" s="42"/>
      <c r="AF498" s="42"/>
      <c r="AG498" s="42"/>
      <c r="AH498" s="42"/>
      <c r="AI498" s="42"/>
      <c r="AJ498" s="42"/>
      <c r="AK498" s="42"/>
      <c r="AL498" s="42"/>
      <c r="AM498" s="42"/>
      <c r="AN498" s="42"/>
      <c r="AO498" s="42"/>
      <c r="AP498" s="42"/>
      <c r="AQ498" s="42"/>
      <c r="AR498" s="42"/>
      <c r="AS498" s="42"/>
      <c r="AT498" s="42"/>
      <c r="AU498" s="42"/>
      <c r="AV498" s="42"/>
      <c r="AW498" s="42"/>
      <c r="AX498" s="42"/>
      <c r="AY498" s="42"/>
    </row>
    <row r="499">
      <c r="A499" s="39" t="s">
        <v>2737</v>
      </c>
      <c r="B499" s="39" t="s">
        <v>4542</v>
      </c>
      <c r="C499" s="39"/>
      <c r="D499" s="39" t="s">
        <v>184</v>
      </c>
      <c r="E499" s="40" t="s">
        <v>4543</v>
      </c>
      <c r="F499" s="41">
        <v>43658.0</v>
      </c>
      <c r="G499" s="42"/>
      <c r="H499" s="42"/>
      <c r="I499" s="42"/>
      <c r="J499" s="42"/>
      <c r="K499" s="42"/>
      <c r="L499" s="42"/>
      <c r="M499" s="39" t="s">
        <v>36</v>
      </c>
      <c r="N499" s="42"/>
      <c r="O499" s="39">
        <v>1.0</v>
      </c>
      <c r="P499" s="42"/>
      <c r="Q499" s="42"/>
      <c r="R499" s="42"/>
      <c r="S499" s="42"/>
      <c r="T499" s="42"/>
      <c r="U499" s="42"/>
      <c r="V499" s="39">
        <v>1.0</v>
      </c>
      <c r="W499" s="44" t="s">
        <v>4544</v>
      </c>
      <c r="X499" s="42"/>
      <c r="Y499" s="42"/>
      <c r="Z499" s="42"/>
      <c r="AA499" s="42"/>
      <c r="AB499" s="42"/>
      <c r="AC499" s="42"/>
      <c r="AD499" s="42"/>
      <c r="AE499" s="42"/>
      <c r="AF499" s="42"/>
      <c r="AG499" s="42"/>
      <c r="AH499" s="42"/>
      <c r="AI499" s="42"/>
      <c r="AJ499" s="42"/>
      <c r="AK499" s="42"/>
      <c r="AL499" s="42"/>
      <c r="AM499" s="42"/>
      <c r="AN499" s="42"/>
      <c r="AO499" s="42"/>
      <c r="AP499" s="42"/>
      <c r="AQ499" s="42"/>
      <c r="AR499" s="42"/>
      <c r="AS499" s="42"/>
      <c r="AT499" s="42"/>
      <c r="AU499" s="42"/>
      <c r="AV499" s="42"/>
      <c r="AW499" s="42"/>
      <c r="AX499" s="42"/>
      <c r="AY499" s="42"/>
    </row>
    <row r="500">
      <c r="A500" s="39" t="s">
        <v>2832</v>
      </c>
      <c r="B500" s="39" t="s">
        <v>4545</v>
      </c>
      <c r="C500" s="39"/>
      <c r="D500" s="39" t="s">
        <v>1059</v>
      </c>
      <c r="E500" s="52"/>
      <c r="F500" s="41">
        <v>43658.0</v>
      </c>
      <c r="G500" s="39" t="s">
        <v>1625</v>
      </c>
      <c r="H500" s="39">
        <v>6.0</v>
      </c>
      <c r="I500" s="42"/>
      <c r="J500" s="39">
        <v>6.0</v>
      </c>
      <c r="K500" s="42"/>
      <c r="L500" s="42"/>
      <c r="M500" s="24" t="s">
        <v>4546</v>
      </c>
      <c r="N500" s="42"/>
      <c r="O500" s="39">
        <v>1.0</v>
      </c>
      <c r="P500" s="42"/>
      <c r="Q500" s="42"/>
      <c r="R500" s="42"/>
      <c r="S500" s="42"/>
      <c r="T500" s="42"/>
      <c r="U500" s="42"/>
      <c r="V500" s="39">
        <v>1.0</v>
      </c>
      <c r="W500" s="44" t="s">
        <v>4547</v>
      </c>
      <c r="X500" s="43" t="s">
        <v>4548</v>
      </c>
      <c r="Y500" s="42"/>
      <c r="Z500" s="42"/>
      <c r="AA500" s="42"/>
      <c r="AB500" s="42"/>
      <c r="AC500" s="42"/>
      <c r="AD500" s="42"/>
      <c r="AE500" s="42"/>
      <c r="AF500" s="42"/>
      <c r="AG500" s="42"/>
      <c r="AH500" s="42"/>
      <c r="AI500" s="42"/>
      <c r="AJ500" s="42"/>
      <c r="AK500" s="42"/>
      <c r="AL500" s="42"/>
      <c r="AM500" s="42"/>
      <c r="AN500" s="42"/>
      <c r="AO500" s="42"/>
      <c r="AP500" s="42"/>
      <c r="AQ500" s="42"/>
      <c r="AR500" s="42"/>
      <c r="AS500" s="42"/>
      <c r="AT500" s="42"/>
      <c r="AU500" s="42"/>
      <c r="AV500" s="42"/>
      <c r="AW500" s="42"/>
      <c r="AX500" s="42"/>
      <c r="AY500" s="42"/>
    </row>
    <row r="501">
      <c r="A501" s="39" t="s">
        <v>4549</v>
      </c>
      <c r="B501" s="24" t="s">
        <v>4550</v>
      </c>
      <c r="C501" s="39"/>
      <c r="D501" s="39" t="s">
        <v>204</v>
      </c>
      <c r="E501" s="52"/>
      <c r="F501" s="41">
        <v>43658.0</v>
      </c>
      <c r="G501" s="39" t="s">
        <v>2939</v>
      </c>
      <c r="H501" s="39">
        <v>36.0</v>
      </c>
      <c r="I501" s="42"/>
      <c r="J501" s="39">
        <v>36.0</v>
      </c>
      <c r="K501" s="42"/>
      <c r="L501" s="42"/>
      <c r="M501" s="24" t="s">
        <v>4551</v>
      </c>
      <c r="N501" s="42"/>
      <c r="O501" s="39">
        <v>1.0</v>
      </c>
      <c r="P501" s="42"/>
      <c r="Q501" s="39">
        <v>0.0</v>
      </c>
      <c r="R501" s="39">
        <v>0.0</v>
      </c>
      <c r="S501" s="39">
        <v>0.0</v>
      </c>
      <c r="T501" s="39">
        <v>0.0</v>
      </c>
      <c r="U501" s="39">
        <v>1.0</v>
      </c>
      <c r="V501" s="39">
        <v>1.0</v>
      </c>
      <c r="W501" s="44" t="s">
        <v>4552</v>
      </c>
      <c r="X501" s="42"/>
      <c r="Y501" s="42"/>
      <c r="Z501" s="42"/>
      <c r="AA501" s="42"/>
      <c r="AB501" s="42"/>
      <c r="AC501" s="42"/>
      <c r="AD501" s="42"/>
      <c r="AE501" s="42"/>
      <c r="AF501" s="42"/>
      <c r="AG501" s="42"/>
      <c r="AH501" s="42"/>
      <c r="AI501" s="42"/>
      <c r="AJ501" s="42"/>
      <c r="AK501" s="42"/>
      <c r="AL501" s="42"/>
      <c r="AM501" s="42"/>
      <c r="AN501" s="42"/>
      <c r="AO501" s="42"/>
      <c r="AP501" s="42"/>
      <c r="AQ501" s="42"/>
      <c r="AR501" s="42"/>
      <c r="AS501" s="42"/>
      <c r="AT501" s="42"/>
      <c r="AU501" s="42"/>
      <c r="AV501" s="42"/>
      <c r="AW501" s="42"/>
      <c r="AX501" s="42"/>
      <c r="AY501" s="42"/>
    </row>
    <row r="502">
      <c r="A502" s="39" t="s">
        <v>4553</v>
      </c>
      <c r="B502" s="39" t="s">
        <v>4554</v>
      </c>
      <c r="C502" s="39"/>
      <c r="D502" s="39" t="s">
        <v>146</v>
      </c>
      <c r="E502" s="40" t="s">
        <v>4555</v>
      </c>
      <c r="F502" s="41">
        <v>43658.0</v>
      </c>
      <c r="G502" s="39" t="s">
        <v>4556</v>
      </c>
      <c r="H502" s="39">
        <v>220.0</v>
      </c>
      <c r="I502" s="42"/>
      <c r="J502" s="39">
        <v>220.0</v>
      </c>
      <c r="K502" s="42"/>
      <c r="L502" s="42"/>
      <c r="M502" s="39" t="s">
        <v>4557</v>
      </c>
      <c r="N502" s="42"/>
      <c r="O502" s="39">
        <v>1.0</v>
      </c>
      <c r="P502" s="39" t="s">
        <v>43</v>
      </c>
      <c r="Q502" s="42"/>
      <c r="R502" s="42"/>
      <c r="S502" s="42"/>
      <c r="T502" s="42"/>
      <c r="U502" s="42"/>
      <c r="V502" s="39">
        <v>1.0</v>
      </c>
      <c r="W502" s="43" t="s">
        <v>4558</v>
      </c>
      <c r="X502" s="43" t="s">
        <v>4558</v>
      </c>
      <c r="Y502" s="44" t="s">
        <v>4559</v>
      </c>
      <c r="Z502" s="42"/>
      <c r="AA502" s="42"/>
      <c r="AB502" s="42"/>
      <c r="AC502" s="42"/>
      <c r="AD502" s="42"/>
      <c r="AE502" s="42"/>
      <c r="AF502" s="42"/>
      <c r="AG502" s="42"/>
      <c r="AH502" s="42"/>
      <c r="AI502" s="42"/>
      <c r="AJ502" s="42"/>
      <c r="AK502" s="42"/>
      <c r="AL502" s="42"/>
      <c r="AM502" s="42"/>
      <c r="AN502" s="42"/>
      <c r="AO502" s="42"/>
      <c r="AP502" s="42"/>
      <c r="AQ502" s="42"/>
      <c r="AR502" s="42"/>
      <c r="AS502" s="42"/>
      <c r="AT502" s="42"/>
      <c r="AU502" s="42"/>
      <c r="AV502" s="42"/>
      <c r="AW502" s="42"/>
      <c r="AX502" s="42"/>
      <c r="AY502" s="42"/>
    </row>
    <row r="503">
      <c r="A503" s="39" t="s">
        <v>4560</v>
      </c>
      <c r="B503" s="44" t="s">
        <v>4561</v>
      </c>
      <c r="C503" s="24"/>
      <c r="D503" s="24" t="s">
        <v>52</v>
      </c>
      <c r="E503" s="40" t="s">
        <v>4562</v>
      </c>
      <c r="F503" s="41">
        <v>43658.0</v>
      </c>
      <c r="G503" s="39" t="s">
        <v>3768</v>
      </c>
      <c r="H503" s="39">
        <v>11.0</v>
      </c>
      <c r="I503" s="42"/>
      <c r="J503" s="39">
        <v>11.0</v>
      </c>
      <c r="K503" s="42"/>
      <c r="L503" s="42"/>
      <c r="M503" s="42"/>
      <c r="N503" s="42"/>
      <c r="O503" s="39">
        <v>1.0</v>
      </c>
      <c r="P503" s="42"/>
      <c r="Q503" s="42"/>
      <c r="R503" s="42"/>
      <c r="S503" s="42"/>
      <c r="T503" s="42"/>
      <c r="U503" s="42"/>
      <c r="V503" s="39">
        <v>1.0</v>
      </c>
      <c r="W503" s="42"/>
      <c r="X503" s="42"/>
      <c r="Y503" s="42"/>
      <c r="Z503" s="42"/>
      <c r="AA503" s="42"/>
      <c r="AB503" s="42"/>
      <c r="AC503" s="42"/>
      <c r="AD503" s="42"/>
      <c r="AE503" s="42"/>
      <c r="AF503" s="42"/>
      <c r="AG503" s="42"/>
      <c r="AH503" s="42"/>
      <c r="AI503" s="42"/>
      <c r="AJ503" s="42"/>
      <c r="AK503" s="42"/>
      <c r="AL503" s="42"/>
      <c r="AM503" s="42"/>
      <c r="AN503" s="42"/>
      <c r="AO503" s="42"/>
      <c r="AP503" s="42"/>
      <c r="AQ503" s="42"/>
      <c r="AR503" s="42"/>
      <c r="AS503" s="42"/>
      <c r="AT503" s="42"/>
      <c r="AU503" s="42"/>
      <c r="AV503" s="42"/>
      <c r="AW503" s="42"/>
      <c r="AX503" s="42"/>
      <c r="AY503" s="42"/>
    </row>
    <row r="504">
      <c r="A504" s="39" t="s">
        <v>754</v>
      </c>
      <c r="B504" s="39" t="s">
        <v>4563</v>
      </c>
      <c r="C504" s="39"/>
      <c r="D504" s="39" t="s">
        <v>164</v>
      </c>
      <c r="E504" s="40" t="s">
        <v>4564</v>
      </c>
      <c r="F504" s="41">
        <v>43658.0</v>
      </c>
      <c r="G504" s="39" t="s">
        <v>3382</v>
      </c>
      <c r="H504" s="39">
        <v>200.0</v>
      </c>
      <c r="I504" s="42"/>
      <c r="J504" s="39">
        <v>300.0</v>
      </c>
      <c r="K504" s="42"/>
      <c r="L504" s="42"/>
      <c r="M504" s="42"/>
      <c r="N504" s="42"/>
      <c r="O504" s="39">
        <v>1.0</v>
      </c>
      <c r="P504" s="42"/>
      <c r="Q504" s="42"/>
      <c r="R504" s="42"/>
      <c r="S504" s="42"/>
      <c r="T504" s="42"/>
      <c r="U504" s="42"/>
      <c r="V504" s="39">
        <v>1.0</v>
      </c>
      <c r="W504" s="44" t="s">
        <v>4565</v>
      </c>
      <c r="X504" s="43" t="s">
        <v>4566</v>
      </c>
      <c r="Y504" s="43" t="s">
        <v>4567</v>
      </c>
      <c r="Z504" s="42"/>
      <c r="AA504" s="42"/>
      <c r="AB504" s="42"/>
      <c r="AC504" s="42"/>
      <c r="AD504" s="42"/>
      <c r="AE504" s="42"/>
      <c r="AF504" s="42"/>
      <c r="AG504" s="42"/>
      <c r="AH504" s="42"/>
      <c r="AI504" s="42"/>
      <c r="AJ504" s="42"/>
      <c r="AK504" s="42"/>
      <c r="AL504" s="42"/>
      <c r="AM504" s="42"/>
      <c r="AN504" s="42"/>
      <c r="AO504" s="42"/>
      <c r="AP504" s="42"/>
      <c r="AQ504" s="42"/>
      <c r="AR504" s="42"/>
      <c r="AS504" s="42"/>
      <c r="AT504" s="42"/>
      <c r="AU504" s="42"/>
      <c r="AV504" s="42"/>
      <c r="AW504" s="42"/>
      <c r="AX504" s="42"/>
      <c r="AY504" s="42"/>
    </row>
    <row r="505">
      <c r="A505" s="39" t="s">
        <v>754</v>
      </c>
      <c r="B505" s="24" t="s">
        <v>4568</v>
      </c>
      <c r="C505" s="39"/>
      <c r="D505" s="39" t="s">
        <v>144</v>
      </c>
      <c r="E505" s="40" t="s">
        <v>4569</v>
      </c>
      <c r="F505" s="41">
        <v>43658.0</v>
      </c>
      <c r="G505" s="39" t="s">
        <v>4570</v>
      </c>
      <c r="H505" s="39">
        <v>1000.0</v>
      </c>
      <c r="I505" s="42"/>
      <c r="J505" s="39">
        <v>1000.0</v>
      </c>
      <c r="K505" s="42"/>
      <c r="L505" s="42"/>
      <c r="M505" s="39" t="s">
        <v>36</v>
      </c>
      <c r="N505" s="42"/>
      <c r="O505" s="39">
        <v>1.0</v>
      </c>
      <c r="P505" s="39" t="s">
        <v>43</v>
      </c>
      <c r="Q505" s="42"/>
      <c r="R505" s="42"/>
      <c r="S505" s="42"/>
      <c r="T505" s="42"/>
      <c r="U505" s="42"/>
      <c r="V505" s="39">
        <v>1.0</v>
      </c>
      <c r="W505" s="43" t="s">
        <v>4571</v>
      </c>
      <c r="X505" s="43" t="s">
        <v>4572</v>
      </c>
      <c r="Y505" s="42"/>
      <c r="Z505" s="42"/>
      <c r="AA505" s="42"/>
      <c r="AB505" s="42"/>
      <c r="AC505" s="42"/>
      <c r="AD505" s="42"/>
      <c r="AE505" s="42"/>
      <c r="AF505" s="42"/>
      <c r="AG505" s="42"/>
      <c r="AH505" s="42"/>
      <c r="AI505" s="42"/>
      <c r="AJ505" s="42"/>
      <c r="AK505" s="42"/>
      <c r="AL505" s="42"/>
      <c r="AM505" s="42"/>
      <c r="AN505" s="42"/>
      <c r="AO505" s="42"/>
      <c r="AP505" s="42"/>
      <c r="AQ505" s="42"/>
      <c r="AR505" s="42"/>
      <c r="AS505" s="42"/>
      <c r="AT505" s="42"/>
      <c r="AU505" s="42"/>
      <c r="AV505" s="42"/>
      <c r="AW505" s="42"/>
      <c r="AX505" s="42"/>
      <c r="AY505" s="42"/>
    </row>
    <row r="506">
      <c r="A506" s="39" t="s">
        <v>754</v>
      </c>
      <c r="B506" s="24" t="s">
        <v>4573</v>
      </c>
      <c r="C506" s="39"/>
      <c r="D506" s="39" t="s">
        <v>144</v>
      </c>
      <c r="E506" s="40" t="s">
        <v>4574</v>
      </c>
      <c r="F506" s="41">
        <v>43658.0</v>
      </c>
      <c r="G506" s="39" t="s">
        <v>566</v>
      </c>
      <c r="H506" s="39">
        <v>200.0</v>
      </c>
      <c r="I506" s="42"/>
      <c r="J506" s="39">
        <v>200.0</v>
      </c>
      <c r="K506" s="42"/>
      <c r="L506" s="42"/>
      <c r="M506" s="39" t="s">
        <v>4575</v>
      </c>
      <c r="N506" s="42"/>
      <c r="O506" s="39">
        <v>1.0</v>
      </c>
      <c r="P506" s="39" t="s">
        <v>43</v>
      </c>
      <c r="Q506" s="39">
        <v>0.0</v>
      </c>
      <c r="R506" s="39">
        <v>0.0</v>
      </c>
      <c r="S506" s="39">
        <v>0.0</v>
      </c>
      <c r="T506" s="39">
        <v>0.0</v>
      </c>
      <c r="U506" s="39">
        <v>1.0</v>
      </c>
      <c r="V506" s="39">
        <v>1.0</v>
      </c>
      <c r="W506" s="43" t="s">
        <v>4576</v>
      </c>
      <c r="X506" s="43" t="s">
        <v>4577</v>
      </c>
      <c r="Y506" s="43" t="s">
        <v>4578</v>
      </c>
      <c r="Z506" s="42"/>
      <c r="AA506" s="42"/>
      <c r="AB506" s="42"/>
      <c r="AC506" s="42"/>
      <c r="AD506" s="42"/>
      <c r="AE506" s="42"/>
      <c r="AF506" s="42"/>
      <c r="AG506" s="42"/>
      <c r="AH506" s="42"/>
      <c r="AI506" s="42"/>
      <c r="AJ506" s="42"/>
      <c r="AK506" s="42"/>
      <c r="AL506" s="42"/>
      <c r="AM506" s="42"/>
      <c r="AN506" s="42"/>
      <c r="AO506" s="42"/>
      <c r="AP506" s="42"/>
      <c r="AQ506" s="42"/>
      <c r="AR506" s="42"/>
      <c r="AS506" s="42"/>
      <c r="AT506" s="42"/>
      <c r="AU506" s="42"/>
      <c r="AV506" s="42"/>
      <c r="AW506" s="42"/>
      <c r="AX506" s="42"/>
      <c r="AY506" s="42"/>
    </row>
    <row r="507">
      <c r="A507" s="39" t="s">
        <v>754</v>
      </c>
      <c r="B507" s="24" t="s">
        <v>4579</v>
      </c>
      <c r="C507" s="39"/>
      <c r="D507" s="39" t="s">
        <v>144</v>
      </c>
      <c r="E507" s="40" t="s">
        <v>4580</v>
      </c>
      <c r="F507" s="41">
        <v>43658.0</v>
      </c>
      <c r="G507" s="39" t="s">
        <v>4346</v>
      </c>
      <c r="H507" s="39">
        <v>36.0</v>
      </c>
      <c r="I507" s="42"/>
      <c r="J507" s="39">
        <v>36.0</v>
      </c>
      <c r="K507" s="42"/>
      <c r="L507" s="42"/>
      <c r="M507" s="39" t="s">
        <v>36</v>
      </c>
      <c r="N507" s="42"/>
      <c r="O507" s="39">
        <v>1.0</v>
      </c>
      <c r="P507" s="39" t="s">
        <v>374</v>
      </c>
      <c r="Q507" s="42"/>
      <c r="R507" s="42"/>
      <c r="S507" s="42"/>
      <c r="T507" s="42"/>
      <c r="U507" s="42"/>
      <c r="V507" s="39">
        <v>1.0</v>
      </c>
      <c r="W507" s="43" t="s">
        <v>4581</v>
      </c>
      <c r="X507" s="42"/>
      <c r="Y507" s="42"/>
      <c r="Z507" s="42"/>
      <c r="AA507" s="42"/>
      <c r="AB507" s="42"/>
      <c r="AC507" s="42"/>
      <c r="AD507" s="42"/>
      <c r="AE507" s="42"/>
      <c r="AF507" s="42"/>
      <c r="AG507" s="42"/>
      <c r="AH507" s="42"/>
      <c r="AI507" s="42"/>
      <c r="AJ507" s="42"/>
      <c r="AK507" s="42"/>
      <c r="AL507" s="42"/>
      <c r="AM507" s="42"/>
      <c r="AN507" s="42"/>
      <c r="AO507" s="42"/>
      <c r="AP507" s="42"/>
      <c r="AQ507" s="42"/>
      <c r="AR507" s="42"/>
      <c r="AS507" s="42"/>
      <c r="AT507" s="42"/>
      <c r="AU507" s="42"/>
      <c r="AV507" s="42"/>
      <c r="AW507" s="42"/>
      <c r="AX507" s="42"/>
      <c r="AY507" s="42"/>
    </row>
    <row r="508">
      <c r="A508" s="39" t="s">
        <v>754</v>
      </c>
      <c r="B508" s="39" t="s">
        <v>4582</v>
      </c>
      <c r="C508" s="39"/>
      <c r="D508" s="39" t="s">
        <v>144</v>
      </c>
      <c r="E508" s="40" t="s">
        <v>4583</v>
      </c>
      <c r="F508" s="41">
        <v>43658.0</v>
      </c>
      <c r="G508" s="39" t="s">
        <v>2651</v>
      </c>
      <c r="H508" s="39">
        <v>52.0</v>
      </c>
      <c r="I508" s="42"/>
      <c r="J508" s="39">
        <v>52.0</v>
      </c>
      <c r="K508" s="42"/>
      <c r="L508" s="42"/>
      <c r="M508" s="39" t="s">
        <v>36</v>
      </c>
      <c r="N508" s="42"/>
      <c r="O508" s="39">
        <v>1.0</v>
      </c>
      <c r="P508" s="39" t="s">
        <v>43</v>
      </c>
      <c r="Q508" s="42"/>
      <c r="R508" s="42"/>
      <c r="S508" s="42"/>
      <c r="T508" s="42"/>
      <c r="U508" s="42"/>
      <c r="V508" s="39">
        <v>1.0</v>
      </c>
      <c r="W508" s="44" t="s">
        <v>4584</v>
      </c>
      <c r="X508" s="42"/>
      <c r="Y508" s="42"/>
      <c r="Z508" s="42"/>
      <c r="AA508" s="42"/>
      <c r="AB508" s="42"/>
      <c r="AC508" s="42"/>
      <c r="AD508" s="42"/>
      <c r="AE508" s="42"/>
      <c r="AF508" s="42"/>
      <c r="AG508" s="42"/>
      <c r="AH508" s="42"/>
      <c r="AI508" s="42"/>
      <c r="AJ508" s="42"/>
      <c r="AK508" s="42"/>
      <c r="AL508" s="42"/>
      <c r="AM508" s="42"/>
      <c r="AN508" s="42"/>
      <c r="AO508" s="42"/>
      <c r="AP508" s="42"/>
      <c r="AQ508" s="42"/>
      <c r="AR508" s="42"/>
      <c r="AS508" s="42"/>
      <c r="AT508" s="42"/>
      <c r="AU508" s="42"/>
      <c r="AV508" s="42"/>
      <c r="AW508" s="42"/>
      <c r="AX508" s="42"/>
      <c r="AY508" s="42"/>
    </row>
    <row r="509">
      <c r="A509" s="39" t="s">
        <v>4585</v>
      </c>
      <c r="B509" s="24" t="s">
        <v>4586</v>
      </c>
      <c r="C509" s="39"/>
      <c r="D509" s="39" t="s">
        <v>548</v>
      </c>
      <c r="E509" s="40" t="s">
        <v>4587</v>
      </c>
      <c r="F509" s="41">
        <v>43658.0</v>
      </c>
      <c r="G509" s="39" t="s">
        <v>378</v>
      </c>
      <c r="H509" s="39">
        <v>100.0</v>
      </c>
      <c r="I509" s="42"/>
      <c r="J509" s="39">
        <v>100.0</v>
      </c>
      <c r="K509" s="42"/>
      <c r="L509" s="42"/>
      <c r="M509" s="39" t="s">
        <v>36</v>
      </c>
      <c r="N509" s="42"/>
      <c r="O509" s="39">
        <v>1.0</v>
      </c>
      <c r="P509" s="39" t="s">
        <v>43</v>
      </c>
      <c r="Q509" s="39">
        <v>0.0</v>
      </c>
      <c r="R509" s="39">
        <v>0.0</v>
      </c>
      <c r="S509" s="39">
        <v>0.0</v>
      </c>
      <c r="T509" s="39">
        <v>0.0</v>
      </c>
      <c r="U509" s="39">
        <v>1.0</v>
      </c>
      <c r="V509" s="39">
        <v>1.0</v>
      </c>
      <c r="W509" s="44" t="s">
        <v>4588</v>
      </c>
      <c r="X509" s="43" t="s">
        <v>4589</v>
      </c>
      <c r="Y509" s="42"/>
      <c r="Z509" s="42"/>
      <c r="AA509" s="42"/>
      <c r="AB509" s="42"/>
      <c r="AC509" s="42"/>
      <c r="AD509" s="42"/>
      <c r="AE509" s="42"/>
      <c r="AF509" s="42"/>
      <c r="AG509" s="42"/>
      <c r="AH509" s="42"/>
      <c r="AI509" s="42"/>
      <c r="AJ509" s="42"/>
      <c r="AK509" s="42"/>
      <c r="AL509" s="42"/>
      <c r="AM509" s="42"/>
      <c r="AN509" s="42"/>
      <c r="AO509" s="42"/>
      <c r="AP509" s="42"/>
      <c r="AQ509" s="42"/>
      <c r="AR509" s="42"/>
      <c r="AS509" s="42"/>
      <c r="AT509" s="42"/>
      <c r="AU509" s="42"/>
      <c r="AV509" s="42"/>
      <c r="AW509" s="42"/>
      <c r="AX509" s="42"/>
      <c r="AY509" s="42"/>
    </row>
    <row r="510">
      <c r="A510" s="39" t="s">
        <v>4590</v>
      </c>
      <c r="B510" s="39" t="s">
        <v>4591</v>
      </c>
      <c r="C510" s="39"/>
      <c r="D510" s="39" t="s">
        <v>4592</v>
      </c>
      <c r="E510" s="40" t="s">
        <v>4593</v>
      </c>
      <c r="F510" s="41">
        <v>43658.0</v>
      </c>
      <c r="G510" s="42"/>
      <c r="H510" s="42"/>
      <c r="I510" s="42"/>
      <c r="J510" s="42"/>
      <c r="K510" s="42"/>
      <c r="L510" s="42"/>
      <c r="M510" s="39" t="s">
        <v>4594</v>
      </c>
      <c r="N510" s="42"/>
      <c r="O510" s="39">
        <v>1.0</v>
      </c>
      <c r="P510" s="39" t="s">
        <v>43</v>
      </c>
      <c r="Q510" s="42"/>
      <c r="R510" s="42"/>
      <c r="S510" s="42"/>
      <c r="T510" s="42"/>
      <c r="U510" s="42"/>
      <c r="V510" s="39">
        <v>1.0</v>
      </c>
      <c r="W510" s="43" t="s">
        <v>4595</v>
      </c>
      <c r="X510" s="42"/>
      <c r="Y510" s="42"/>
      <c r="Z510" s="42"/>
      <c r="AA510" s="39" t="s">
        <v>44</v>
      </c>
      <c r="AB510" s="42"/>
      <c r="AC510" s="42"/>
      <c r="AD510" s="42"/>
      <c r="AE510" s="42"/>
      <c r="AF510" s="42"/>
      <c r="AG510" s="42"/>
      <c r="AH510" s="42"/>
      <c r="AI510" s="42"/>
      <c r="AJ510" s="42"/>
      <c r="AK510" s="42"/>
      <c r="AL510" s="42"/>
      <c r="AM510" s="42"/>
      <c r="AN510" s="42"/>
      <c r="AO510" s="42"/>
      <c r="AP510" s="42"/>
      <c r="AQ510" s="42"/>
      <c r="AR510" s="42"/>
      <c r="AS510" s="42"/>
      <c r="AT510" s="42"/>
      <c r="AU510" s="42"/>
      <c r="AV510" s="42"/>
      <c r="AW510" s="42"/>
      <c r="AX510" s="42"/>
      <c r="AY510" s="42"/>
    </row>
    <row r="511">
      <c r="A511" s="39" t="s">
        <v>762</v>
      </c>
      <c r="B511" s="39" t="s">
        <v>4596</v>
      </c>
      <c r="C511" s="39"/>
      <c r="D511" s="39" t="s">
        <v>423</v>
      </c>
      <c r="E511" s="40" t="s">
        <v>4597</v>
      </c>
      <c r="F511" s="41">
        <v>43658.0</v>
      </c>
      <c r="G511" s="39" t="s">
        <v>44</v>
      </c>
      <c r="H511" s="39">
        <v>165.0</v>
      </c>
      <c r="I511" s="42"/>
      <c r="J511" s="39">
        <v>165.0</v>
      </c>
      <c r="K511" s="42"/>
      <c r="L511" s="42"/>
      <c r="M511" s="44" t="s">
        <v>4598</v>
      </c>
      <c r="N511" s="42"/>
      <c r="O511" s="39">
        <v>1.0</v>
      </c>
      <c r="P511" s="42"/>
      <c r="Q511" s="42"/>
      <c r="R511" s="42"/>
      <c r="S511" s="42"/>
      <c r="T511" s="42"/>
      <c r="U511" s="42"/>
      <c r="V511" s="39">
        <v>1.0</v>
      </c>
      <c r="W511" s="43" t="s">
        <v>4599</v>
      </c>
      <c r="X511" s="43" t="s">
        <v>4600</v>
      </c>
      <c r="Y511" s="42"/>
      <c r="Z511" s="42"/>
      <c r="AA511" s="42"/>
      <c r="AB511" s="42"/>
      <c r="AC511" s="42"/>
      <c r="AD511" s="42"/>
      <c r="AE511" s="42"/>
      <c r="AF511" s="42"/>
      <c r="AG511" s="42"/>
      <c r="AH511" s="42"/>
      <c r="AI511" s="42"/>
      <c r="AJ511" s="42"/>
      <c r="AK511" s="42"/>
      <c r="AL511" s="42"/>
      <c r="AM511" s="42"/>
      <c r="AN511" s="42"/>
      <c r="AO511" s="42"/>
      <c r="AP511" s="42"/>
      <c r="AQ511" s="42"/>
      <c r="AR511" s="42"/>
      <c r="AS511" s="42"/>
      <c r="AT511" s="42"/>
      <c r="AU511" s="42"/>
      <c r="AV511" s="42"/>
      <c r="AW511" s="42"/>
      <c r="AX511" s="42"/>
      <c r="AY511" s="42"/>
    </row>
    <row r="512">
      <c r="A512" s="39" t="s">
        <v>4601</v>
      </c>
      <c r="B512" s="39" t="s">
        <v>4602</v>
      </c>
      <c r="C512" s="39"/>
      <c r="D512" s="39" t="s">
        <v>164</v>
      </c>
      <c r="E512" s="40" t="s">
        <v>4603</v>
      </c>
      <c r="F512" s="41">
        <v>43658.0</v>
      </c>
      <c r="G512" s="39" t="s">
        <v>4604</v>
      </c>
      <c r="H512" s="39">
        <v>12.0</v>
      </c>
      <c r="I512" s="42"/>
      <c r="J512" s="39">
        <v>12.0</v>
      </c>
      <c r="K512" s="42"/>
      <c r="L512" s="42"/>
      <c r="M512" s="39" t="s">
        <v>4602</v>
      </c>
      <c r="N512" s="42"/>
      <c r="O512" s="39">
        <v>1.0</v>
      </c>
      <c r="P512" s="39" t="s">
        <v>4605</v>
      </c>
      <c r="Q512" s="39">
        <v>0.0</v>
      </c>
      <c r="R512" s="39">
        <v>0.0</v>
      </c>
      <c r="S512" s="39">
        <v>0.0</v>
      </c>
      <c r="T512" s="39">
        <v>0.0</v>
      </c>
      <c r="U512" s="39">
        <v>1.0</v>
      </c>
      <c r="V512" s="39">
        <v>1.0</v>
      </c>
      <c r="W512" s="44" t="s">
        <v>4606</v>
      </c>
      <c r="X512" s="43" t="s">
        <v>4607</v>
      </c>
      <c r="Y512" s="42"/>
      <c r="Z512" s="42"/>
      <c r="AA512" s="42"/>
      <c r="AB512" s="42"/>
      <c r="AC512" s="42"/>
      <c r="AD512" s="42"/>
      <c r="AE512" s="42"/>
      <c r="AF512" s="42"/>
      <c r="AG512" s="42"/>
      <c r="AH512" s="42"/>
      <c r="AI512" s="42"/>
      <c r="AJ512" s="42"/>
      <c r="AK512" s="42"/>
      <c r="AL512" s="42"/>
      <c r="AM512" s="42"/>
      <c r="AN512" s="42"/>
      <c r="AO512" s="42"/>
      <c r="AP512" s="42"/>
      <c r="AQ512" s="42"/>
      <c r="AR512" s="42"/>
      <c r="AS512" s="42"/>
      <c r="AT512" s="42"/>
      <c r="AU512" s="42"/>
      <c r="AV512" s="42"/>
      <c r="AW512" s="42"/>
      <c r="AX512" s="42"/>
      <c r="AY512" s="42"/>
    </row>
    <row r="513">
      <c r="A513" s="39" t="s">
        <v>4608</v>
      </c>
      <c r="B513" s="39" t="s">
        <v>4609</v>
      </c>
      <c r="C513" s="39"/>
      <c r="D513" s="39" t="s">
        <v>159</v>
      </c>
      <c r="E513" s="40" t="s">
        <v>4610</v>
      </c>
      <c r="F513" s="41">
        <v>43658.0</v>
      </c>
      <c r="G513" s="42"/>
      <c r="H513" s="42"/>
      <c r="I513" s="42"/>
      <c r="J513" s="42"/>
      <c r="K513" s="42"/>
      <c r="L513" s="42"/>
      <c r="M513" s="39" t="s">
        <v>4611</v>
      </c>
      <c r="N513" s="42"/>
      <c r="O513" s="39">
        <v>1.0</v>
      </c>
      <c r="P513" s="39" t="s">
        <v>43</v>
      </c>
      <c r="Q513" s="42"/>
      <c r="R513" s="42"/>
      <c r="S513" s="42"/>
      <c r="T513" s="42"/>
      <c r="U513" s="42"/>
      <c r="V513" s="39">
        <v>1.0</v>
      </c>
      <c r="W513" s="44" t="s">
        <v>4612</v>
      </c>
      <c r="X513" s="43" t="s">
        <v>4613</v>
      </c>
      <c r="Y513" s="42"/>
      <c r="Z513" s="39" t="s">
        <v>1562</v>
      </c>
      <c r="AA513" s="42"/>
      <c r="AB513" s="42"/>
      <c r="AC513" s="42"/>
      <c r="AD513" s="42"/>
      <c r="AE513" s="42"/>
      <c r="AF513" s="42"/>
      <c r="AG513" s="42"/>
      <c r="AH513" s="42"/>
      <c r="AI513" s="42"/>
      <c r="AJ513" s="42"/>
      <c r="AK513" s="42"/>
      <c r="AL513" s="42"/>
      <c r="AM513" s="42"/>
      <c r="AN513" s="42"/>
      <c r="AO513" s="42"/>
      <c r="AP513" s="42"/>
      <c r="AQ513" s="42"/>
      <c r="AR513" s="42"/>
      <c r="AS513" s="42"/>
      <c r="AT513" s="42"/>
      <c r="AU513" s="42"/>
      <c r="AV513" s="42"/>
      <c r="AW513" s="42"/>
      <c r="AX513" s="42"/>
      <c r="AY513" s="42"/>
    </row>
    <row r="514">
      <c r="A514" s="39" t="s">
        <v>278</v>
      </c>
      <c r="B514" s="39" t="s">
        <v>2581</v>
      </c>
      <c r="C514" s="39"/>
      <c r="D514" s="39" t="s">
        <v>279</v>
      </c>
      <c r="E514" s="40" t="s">
        <v>4614</v>
      </c>
      <c r="F514" s="41">
        <v>43658.0</v>
      </c>
      <c r="G514" s="39" t="s">
        <v>4615</v>
      </c>
      <c r="H514" s="39">
        <v>200.0</v>
      </c>
      <c r="I514" s="42"/>
      <c r="J514" s="39">
        <v>500.0</v>
      </c>
      <c r="K514" s="42"/>
      <c r="L514" s="42"/>
      <c r="M514" s="39" t="s">
        <v>36</v>
      </c>
      <c r="N514" s="42"/>
      <c r="O514" s="39">
        <v>1.0</v>
      </c>
      <c r="P514" s="39" t="s">
        <v>43</v>
      </c>
      <c r="Q514" s="39">
        <v>0.0</v>
      </c>
      <c r="R514" s="39">
        <v>0.0</v>
      </c>
      <c r="S514" s="39">
        <v>0.0</v>
      </c>
      <c r="T514" s="39">
        <v>0.0</v>
      </c>
      <c r="U514" s="39">
        <v>1.0</v>
      </c>
      <c r="V514" s="39">
        <v>1.0</v>
      </c>
      <c r="W514" s="43" t="s">
        <v>4616</v>
      </c>
      <c r="X514" s="43" t="s">
        <v>4617</v>
      </c>
      <c r="Y514" s="43" t="s">
        <v>4618</v>
      </c>
      <c r="Z514" s="42"/>
      <c r="AA514" s="42"/>
      <c r="AB514" s="42"/>
      <c r="AC514" s="42"/>
      <c r="AD514" s="42"/>
      <c r="AE514" s="42"/>
      <c r="AF514" s="42"/>
      <c r="AG514" s="42"/>
      <c r="AH514" s="42"/>
      <c r="AI514" s="42"/>
      <c r="AJ514" s="42"/>
      <c r="AK514" s="42"/>
      <c r="AL514" s="42"/>
      <c r="AM514" s="42"/>
      <c r="AN514" s="42"/>
      <c r="AO514" s="42"/>
      <c r="AP514" s="42"/>
      <c r="AQ514" s="42"/>
      <c r="AR514" s="42"/>
      <c r="AS514" s="42"/>
      <c r="AT514" s="42"/>
      <c r="AU514" s="42"/>
      <c r="AV514" s="42"/>
      <c r="AW514" s="42"/>
      <c r="AX514" s="42"/>
      <c r="AY514" s="42"/>
    </row>
    <row r="515">
      <c r="A515" s="39" t="s">
        <v>4619</v>
      </c>
      <c r="B515" s="39" t="s">
        <v>1316</v>
      </c>
      <c r="C515" s="39"/>
      <c r="D515" s="39" t="s">
        <v>184</v>
      </c>
      <c r="E515" s="40" t="s">
        <v>4620</v>
      </c>
      <c r="F515" s="41">
        <v>43658.0</v>
      </c>
      <c r="G515" s="39" t="s">
        <v>4155</v>
      </c>
      <c r="H515" s="39">
        <v>61.0</v>
      </c>
      <c r="I515" s="42"/>
      <c r="J515" s="39">
        <v>61.0</v>
      </c>
      <c r="K515" s="42"/>
      <c r="L515" s="42"/>
      <c r="M515" s="39" t="s">
        <v>36</v>
      </c>
      <c r="N515" s="42"/>
      <c r="O515" s="39">
        <v>1.0</v>
      </c>
      <c r="P515" s="42"/>
      <c r="Q515" s="42"/>
      <c r="R515" s="42"/>
      <c r="S515" s="42"/>
      <c r="T515" s="42"/>
      <c r="U515" s="42"/>
      <c r="V515" s="39">
        <v>1.0</v>
      </c>
      <c r="W515" s="44" t="s">
        <v>4621</v>
      </c>
      <c r="X515" s="42"/>
      <c r="Y515" s="42"/>
      <c r="Z515" s="42"/>
      <c r="AA515" s="42"/>
      <c r="AB515" s="42"/>
      <c r="AC515" s="42"/>
      <c r="AD515" s="42"/>
      <c r="AE515" s="42"/>
      <c r="AF515" s="42"/>
      <c r="AG515" s="42"/>
      <c r="AH515" s="42"/>
      <c r="AI515" s="42"/>
      <c r="AJ515" s="42"/>
      <c r="AK515" s="42"/>
      <c r="AL515" s="42"/>
      <c r="AM515" s="42"/>
      <c r="AN515" s="42"/>
      <c r="AO515" s="42"/>
      <c r="AP515" s="42"/>
      <c r="AQ515" s="42"/>
      <c r="AR515" s="42"/>
      <c r="AS515" s="42"/>
      <c r="AT515" s="42"/>
      <c r="AU515" s="42"/>
      <c r="AV515" s="42"/>
      <c r="AW515" s="42"/>
      <c r="AX515" s="42"/>
      <c r="AY515" s="42"/>
    </row>
    <row r="516">
      <c r="A516" s="39" t="s">
        <v>4622</v>
      </c>
      <c r="B516" s="39" t="s">
        <v>4623</v>
      </c>
      <c r="C516" s="39"/>
      <c r="D516" s="39" t="s">
        <v>66</v>
      </c>
      <c r="E516" s="40" t="s">
        <v>4624</v>
      </c>
      <c r="F516" s="41">
        <v>43658.0</v>
      </c>
      <c r="G516" s="39" t="s">
        <v>135</v>
      </c>
      <c r="H516" s="39">
        <v>26.0</v>
      </c>
      <c r="I516" s="42"/>
      <c r="J516" s="39">
        <v>26.0</v>
      </c>
      <c r="K516" s="42"/>
      <c r="L516" s="42"/>
      <c r="M516" s="24" t="s">
        <v>4625</v>
      </c>
      <c r="N516" s="42"/>
      <c r="O516" s="39">
        <v>1.0</v>
      </c>
      <c r="P516" s="42"/>
      <c r="Q516" s="42"/>
      <c r="R516" s="42"/>
      <c r="S516" s="42"/>
      <c r="T516" s="42"/>
      <c r="U516" s="42"/>
      <c r="V516" s="39">
        <v>1.0</v>
      </c>
      <c r="W516" s="43" t="s">
        <v>4626</v>
      </c>
      <c r="X516" s="42"/>
      <c r="Y516" s="42"/>
      <c r="Z516" s="42"/>
      <c r="AA516" s="42"/>
      <c r="AB516" s="42"/>
      <c r="AC516" s="42"/>
      <c r="AD516" s="42"/>
      <c r="AE516" s="42"/>
      <c r="AF516" s="42"/>
      <c r="AG516" s="42"/>
      <c r="AH516" s="42"/>
      <c r="AI516" s="42"/>
      <c r="AJ516" s="42"/>
      <c r="AK516" s="42"/>
      <c r="AL516" s="42"/>
      <c r="AM516" s="42"/>
      <c r="AN516" s="42"/>
      <c r="AO516" s="42"/>
      <c r="AP516" s="42"/>
      <c r="AQ516" s="42"/>
      <c r="AR516" s="42"/>
      <c r="AS516" s="42"/>
      <c r="AT516" s="42"/>
      <c r="AU516" s="42"/>
      <c r="AV516" s="42"/>
      <c r="AW516" s="42"/>
      <c r="AX516" s="42"/>
      <c r="AY516" s="42"/>
    </row>
    <row r="517">
      <c r="A517" s="39" t="s">
        <v>4627</v>
      </c>
      <c r="B517" s="39" t="s">
        <v>4628</v>
      </c>
      <c r="C517" s="39"/>
      <c r="D517" s="39" t="s">
        <v>146</v>
      </c>
      <c r="E517" s="40" t="s">
        <v>4629</v>
      </c>
      <c r="F517" s="41">
        <v>43658.0</v>
      </c>
      <c r="G517" s="39" t="s">
        <v>4630</v>
      </c>
      <c r="H517" s="39">
        <v>100.0</v>
      </c>
      <c r="I517" s="42"/>
      <c r="J517" s="39">
        <v>200.0</v>
      </c>
      <c r="K517" s="42"/>
      <c r="L517" s="42"/>
      <c r="M517" s="39" t="s">
        <v>4631</v>
      </c>
      <c r="N517" s="42"/>
      <c r="O517" s="39">
        <v>1.0</v>
      </c>
      <c r="P517" s="39" t="s">
        <v>43</v>
      </c>
      <c r="Q517" s="42"/>
      <c r="R517" s="42"/>
      <c r="S517" s="42"/>
      <c r="T517" s="42"/>
      <c r="U517" s="42"/>
      <c r="V517" s="39">
        <v>1.0</v>
      </c>
      <c r="W517" s="43" t="s">
        <v>4632</v>
      </c>
      <c r="X517" s="43" t="s">
        <v>4633</v>
      </c>
      <c r="Y517" s="42"/>
      <c r="Z517" s="42"/>
      <c r="AA517" s="42"/>
      <c r="AB517" s="42"/>
      <c r="AC517" s="42"/>
      <c r="AD517" s="42"/>
      <c r="AE517" s="42"/>
      <c r="AF517" s="42"/>
      <c r="AG517" s="42"/>
      <c r="AH517" s="42"/>
      <c r="AI517" s="42"/>
      <c r="AJ517" s="42"/>
      <c r="AK517" s="42"/>
      <c r="AL517" s="42"/>
      <c r="AM517" s="42"/>
      <c r="AN517" s="42"/>
      <c r="AO517" s="42"/>
      <c r="AP517" s="42"/>
      <c r="AQ517" s="42"/>
      <c r="AR517" s="42"/>
      <c r="AS517" s="42"/>
      <c r="AT517" s="42"/>
      <c r="AU517" s="42"/>
      <c r="AV517" s="42"/>
      <c r="AW517" s="42"/>
      <c r="AX517" s="42"/>
      <c r="AY517" s="42"/>
    </row>
    <row r="518">
      <c r="A518" s="39" t="s">
        <v>4634</v>
      </c>
      <c r="B518" s="39" t="s">
        <v>4635</v>
      </c>
      <c r="C518" s="39"/>
      <c r="D518" s="39" t="s">
        <v>55</v>
      </c>
      <c r="E518" s="40" t="s">
        <v>4636</v>
      </c>
      <c r="F518" s="41">
        <v>43658.0</v>
      </c>
      <c r="G518" s="39" t="s">
        <v>599</v>
      </c>
      <c r="H518" s="39">
        <v>39.0</v>
      </c>
      <c r="I518" s="42"/>
      <c r="J518" s="39">
        <v>39.0</v>
      </c>
      <c r="K518" s="42"/>
      <c r="L518" s="42"/>
      <c r="M518" s="44" t="s">
        <v>4637</v>
      </c>
      <c r="N518" s="42"/>
      <c r="O518" s="39">
        <v>1.0</v>
      </c>
      <c r="P518" s="39" t="s">
        <v>43</v>
      </c>
      <c r="Q518" s="42"/>
      <c r="R518" s="42"/>
      <c r="S518" s="42"/>
      <c r="T518" s="42"/>
      <c r="U518" s="42"/>
      <c r="V518" s="39">
        <v>1.0</v>
      </c>
      <c r="W518" s="44" t="s">
        <v>4638</v>
      </c>
      <c r="X518" s="42"/>
      <c r="Y518" s="42"/>
      <c r="Z518" s="42"/>
      <c r="AA518" s="42"/>
      <c r="AB518" s="42"/>
      <c r="AC518" s="42"/>
      <c r="AD518" s="42"/>
      <c r="AE518" s="42"/>
      <c r="AF518" s="42"/>
      <c r="AG518" s="42"/>
      <c r="AH518" s="42"/>
      <c r="AI518" s="42"/>
      <c r="AJ518" s="42"/>
      <c r="AK518" s="42"/>
      <c r="AL518" s="42"/>
      <c r="AM518" s="42"/>
      <c r="AN518" s="42"/>
      <c r="AO518" s="42"/>
      <c r="AP518" s="42"/>
      <c r="AQ518" s="42"/>
      <c r="AR518" s="42"/>
      <c r="AS518" s="42"/>
      <c r="AT518" s="42"/>
      <c r="AU518" s="42"/>
      <c r="AV518" s="42"/>
      <c r="AW518" s="42"/>
      <c r="AX518" s="42"/>
      <c r="AY518" s="42"/>
    </row>
    <row r="519">
      <c r="A519" s="39" t="s">
        <v>4639</v>
      </c>
      <c r="B519" s="39" t="s">
        <v>4640</v>
      </c>
      <c r="C519" s="39"/>
      <c r="D519" s="39" t="s">
        <v>146</v>
      </c>
      <c r="E519" s="52"/>
      <c r="F519" s="41">
        <v>43658.0</v>
      </c>
      <c r="G519" s="39"/>
      <c r="H519" s="42"/>
      <c r="I519" s="42"/>
      <c r="J519" s="42"/>
      <c r="K519" s="42"/>
      <c r="L519" s="42"/>
      <c r="M519" s="39" t="s">
        <v>36</v>
      </c>
      <c r="N519" s="42"/>
      <c r="O519" s="39">
        <v>1.0</v>
      </c>
      <c r="P519" s="39" t="s">
        <v>4504</v>
      </c>
      <c r="Q519" s="42"/>
      <c r="R519" s="42"/>
      <c r="S519" s="42"/>
      <c r="T519" s="42"/>
      <c r="U519" s="42"/>
      <c r="V519" s="39">
        <v>1.0</v>
      </c>
      <c r="W519" s="43" t="s">
        <v>4641</v>
      </c>
      <c r="X519" s="42"/>
      <c r="Y519" s="42"/>
      <c r="Z519" s="42"/>
      <c r="AA519" s="42"/>
      <c r="AB519" s="42"/>
      <c r="AC519" s="42"/>
      <c r="AD519" s="42"/>
      <c r="AE519" s="42"/>
      <c r="AF519" s="42"/>
      <c r="AG519" s="42"/>
      <c r="AH519" s="42"/>
      <c r="AI519" s="42"/>
      <c r="AJ519" s="42"/>
      <c r="AK519" s="42"/>
      <c r="AL519" s="42"/>
      <c r="AM519" s="42"/>
      <c r="AN519" s="42"/>
      <c r="AO519" s="42"/>
      <c r="AP519" s="42"/>
      <c r="AQ519" s="42"/>
      <c r="AR519" s="42"/>
      <c r="AS519" s="42"/>
      <c r="AT519" s="42"/>
      <c r="AU519" s="42"/>
      <c r="AV519" s="42"/>
      <c r="AW519" s="42"/>
      <c r="AX519" s="42"/>
      <c r="AY519" s="42"/>
    </row>
    <row r="520">
      <c r="A520" s="39" t="s">
        <v>768</v>
      </c>
      <c r="B520" s="39" t="s">
        <v>3143</v>
      </c>
      <c r="C520" s="39"/>
      <c r="D520" s="39" t="s">
        <v>110</v>
      </c>
      <c r="E520" s="40" t="s">
        <v>3144</v>
      </c>
      <c r="F520" s="41">
        <v>43658.0</v>
      </c>
      <c r="G520" s="39" t="s">
        <v>566</v>
      </c>
      <c r="H520" s="39">
        <v>200.0</v>
      </c>
      <c r="I520" s="42"/>
      <c r="J520" s="39">
        <v>200.0</v>
      </c>
      <c r="K520" s="42"/>
      <c r="L520" s="42"/>
      <c r="M520" s="39" t="s">
        <v>3147</v>
      </c>
      <c r="N520" s="42"/>
      <c r="O520" s="39">
        <v>1.0</v>
      </c>
      <c r="P520" s="39" t="s">
        <v>43</v>
      </c>
      <c r="Q520" s="39">
        <v>0.0</v>
      </c>
      <c r="R520" s="39">
        <v>0.0</v>
      </c>
      <c r="S520" s="39">
        <v>0.0</v>
      </c>
      <c r="T520" s="39">
        <v>0.0</v>
      </c>
      <c r="U520" s="39">
        <v>1.0</v>
      </c>
      <c r="V520" s="39">
        <v>1.0</v>
      </c>
      <c r="W520" s="44" t="s">
        <v>3148</v>
      </c>
      <c r="X520" s="43" t="s">
        <v>3152</v>
      </c>
      <c r="Y520" s="42"/>
      <c r="Z520" s="42"/>
      <c r="AA520" s="42"/>
      <c r="AB520" s="42"/>
      <c r="AC520" s="42"/>
      <c r="AD520" s="42"/>
      <c r="AE520" s="42"/>
      <c r="AF520" s="42"/>
      <c r="AG520" s="42"/>
      <c r="AH520" s="42"/>
      <c r="AI520" s="42"/>
      <c r="AJ520" s="42"/>
      <c r="AK520" s="42"/>
      <c r="AL520" s="42"/>
      <c r="AM520" s="42"/>
      <c r="AN520" s="42"/>
      <c r="AO520" s="42"/>
      <c r="AP520" s="42"/>
      <c r="AQ520" s="42"/>
      <c r="AR520" s="42"/>
      <c r="AS520" s="42"/>
      <c r="AT520" s="42"/>
      <c r="AU520" s="42"/>
      <c r="AV520" s="42"/>
      <c r="AW520" s="42"/>
      <c r="AX520" s="42"/>
      <c r="AY520" s="42"/>
    </row>
    <row r="521">
      <c r="A521" s="39" t="s">
        <v>771</v>
      </c>
      <c r="B521" s="39" t="s">
        <v>448</v>
      </c>
      <c r="C521" s="39"/>
      <c r="D521" s="39" t="s">
        <v>122</v>
      </c>
      <c r="E521" s="52"/>
      <c r="F521" s="41">
        <v>43658.0</v>
      </c>
      <c r="G521" s="39" t="s">
        <v>4642</v>
      </c>
      <c r="H521" s="39">
        <v>50.0</v>
      </c>
      <c r="I521" s="42"/>
      <c r="J521" s="39">
        <v>50.0</v>
      </c>
      <c r="K521" s="42"/>
      <c r="L521" s="42"/>
      <c r="M521" s="24" t="s">
        <v>4643</v>
      </c>
      <c r="N521" s="42"/>
      <c r="O521" s="39">
        <v>1.0</v>
      </c>
      <c r="P521" s="39" t="s">
        <v>43</v>
      </c>
      <c r="Q521" s="39">
        <v>0.0</v>
      </c>
      <c r="R521" s="39">
        <v>0.0</v>
      </c>
      <c r="S521" s="39">
        <v>0.0</v>
      </c>
      <c r="T521" s="39">
        <v>0.0</v>
      </c>
      <c r="U521" s="39">
        <v>1.0</v>
      </c>
      <c r="V521" s="39">
        <v>1.0</v>
      </c>
      <c r="W521" s="43" t="s">
        <v>4644</v>
      </c>
      <c r="X521" s="39"/>
      <c r="Y521" s="42"/>
      <c r="Z521" s="42"/>
      <c r="AA521" s="39"/>
      <c r="AB521" s="39"/>
      <c r="AC521" s="42"/>
      <c r="AD521" s="42"/>
      <c r="AE521" s="42"/>
      <c r="AF521" s="42"/>
      <c r="AG521" s="42"/>
      <c r="AH521" s="42"/>
      <c r="AI521" s="42"/>
      <c r="AJ521" s="42"/>
      <c r="AK521" s="42"/>
      <c r="AL521" s="42"/>
      <c r="AM521" s="42"/>
      <c r="AN521" s="42"/>
      <c r="AO521" s="42"/>
      <c r="AP521" s="42"/>
      <c r="AQ521" s="42"/>
      <c r="AR521" s="42"/>
      <c r="AS521" s="42"/>
      <c r="AT521" s="42"/>
      <c r="AU521" s="42"/>
      <c r="AV521" s="42"/>
      <c r="AW521" s="42"/>
      <c r="AX521" s="42"/>
      <c r="AY521" s="42"/>
    </row>
    <row r="522">
      <c r="A522" s="39" t="s">
        <v>4645</v>
      </c>
      <c r="B522" s="39" t="s">
        <v>4646</v>
      </c>
      <c r="C522" s="39"/>
      <c r="D522" s="39" t="s">
        <v>184</v>
      </c>
      <c r="E522" s="40" t="s">
        <v>4647</v>
      </c>
      <c r="F522" s="41">
        <v>43658.0</v>
      </c>
      <c r="G522" s="39" t="s">
        <v>196</v>
      </c>
      <c r="H522" s="39">
        <v>120.0</v>
      </c>
      <c r="I522" s="42"/>
      <c r="J522" s="39">
        <v>125.0</v>
      </c>
      <c r="K522" s="42"/>
      <c r="L522" s="42"/>
      <c r="M522" s="39" t="s">
        <v>4648</v>
      </c>
      <c r="N522" s="42"/>
      <c r="O522" s="39">
        <v>1.0</v>
      </c>
      <c r="P522" s="42"/>
      <c r="Q522" s="42"/>
      <c r="R522" s="42"/>
      <c r="S522" s="42"/>
      <c r="T522" s="42"/>
      <c r="U522" s="42"/>
      <c r="V522" s="39">
        <v>1.0</v>
      </c>
      <c r="W522" s="44" t="s">
        <v>4649</v>
      </c>
      <c r="X522" s="42"/>
      <c r="Y522" s="42"/>
      <c r="Z522" s="42"/>
      <c r="AA522" s="42"/>
      <c r="AB522" s="42"/>
      <c r="AC522" s="42"/>
      <c r="AD522" s="42"/>
      <c r="AE522" s="42"/>
      <c r="AF522" s="42"/>
      <c r="AG522" s="42"/>
      <c r="AH522" s="42"/>
      <c r="AI522" s="42"/>
      <c r="AJ522" s="42"/>
      <c r="AK522" s="42"/>
      <c r="AL522" s="42"/>
      <c r="AM522" s="42"/>
      <c r="AN522" s="42"/>
      <c r="AO522" s="42"/>
      <c r="AP522" s="42"/>
      <c r="AQ522" s="42"/>
      <c r="AR522" s="42"/>
      <c r="AS522" s="42"/>
      <c r="AT522" s="42"/>
      <c r="AU522" s="42"/>
      <c r="AV522" s="42"/>
      <c r="AW522" s="42"/>
      <c r="AX522" s="42"/>
      <c r="AY522" s="42"/>
    </row>
    <row r="523">
      <c r="A523" s="39" t="s">
        <v>4650</v>
      </c>
      <c r="B523" s="39" t="s">
        <v>4651</v>
      </c>
      <c r="C523" s="39"/>
      <c r="D523" s="39" t="s">
        <v>159</v>
      </c>
      <c r="E523" s="40" t="s">
        <v>4652</v>
      </c>
      <c r="F523" s="41">
        <v>43658.0</v>
      </c>
      <c r="G523" s="39" t="s">
        <v>4653</v>
      </c>
      <c r="H523" s="39">
        <v>95.0</v>
      </c>
      <c r="I523" s="42"/>
      <c r="J523" s="39">
        <v>95.0</v>
      </c>
      <c r="K523" s="42"/>
      <c r="L523" s="42"/>
      <c r="M523" s="39" t="s">
        <v>36</v>
      </c>
      <c r="N523" s="42"/>
      <c r="O523" s="39">
        <v>1.0</v>
      </c>
      <c r="P523" s="39" t="s">
        <v>43</v>
      </c>
      <c r="Q523" s="42"/>
      <c r="R523" s="42"/>
      <c r="S523" s="42"/>
      <c r="T523" s="42"/>
      <c r="U523" s="42"/>
      <c r="V523" s="39">
        <v>1.0</v>
      </c>
      <c r="W523" s="44" t="s">
        <v>4654</v>
      </c>
      <c r="X523" s="42"/>
      <c r="Y523" s="42"/>
      <c r="Z523" s="42"/>
      <c r="AA523" s="42"/>
      <c r="AB523" s="42"/>
      <c r="AC523" s="42"/>
      <c r="AD523" s="42"/>
      <c r="AE523" s="42"/>
      <c r="AF523" s="42"/>
      <c r="AG523" s="42"/>
      <c r="AH523" s="42"/>
      <c r="AI523" s="42"/>
      <c r="AJ523" s="42"/>
      <c r="AK523" s="42"/>
      <c r="AL523" s="42"/>
      <c r="AM523" s="42"/>
      <c r="AN523" s="42"/>
      <c r="AO523" s="42"/>
      <c r="AP523" s="42"/>
      <c r="AQ523" s="42"/>
      <c r="AR523" s="42"/>
      <c r="AS523" s="42"/>
      <c r="AT523" s="42"/>
      <c r="AU523" s="42"/>
      <c r="AV523" s="42"/>
      <c r="AW523" s="42"/>
      <c r="AX523" s="42"/>
      <c r="AY523" s="42"/>
    </row>
    <row r="524">
      <c r="A524" s="39" t="s">
        <v>4655</v>
      </c>
      <c r="B524" s="24" t="s">
        <v>4656</v>
      </c>
      <c r="C524" s="39"/>
      <c r="D524" s="39" t="s">
        <v>52</v>
      </c>
      <c r="E524" s="40" t="s">
        <v>4657</v>
      </c>
      <c r="F524" s="41">
        <v>43658.0</v>
      </c>
      <c r="G524" s="39" t="s">
        <v>196</v>
      </c>
      <c r="H524" s="39">
        <v>150.0</v>
      </c>
      <c r="I524" s="42"/>
      <c r="J524" s="39">
        <v>200.0</v>
      </c>
      <c r="K524" s="42"/>
      <c r="L524" s="42"/>
      <c r="M524" s="42"/>
      <c r="N524" s="42"/>
      <c r="O524" s="39">
        <v>1.0</v>
      </c>
      <c r="P524" s="42"/>
      <c r="Q524" s="42"/>
      <c r="R524" s="42"/>
      <c r="S524" s="42"/>
      <c r="T524" s="42"/>
      <c r="U524" s="42"/>
      <c r="V524" s="39">
        <v>1.0</v>
      </c>
      <c r="W524" s="42"/>
      <c r="Y524" s="42"/>
      <c r="Z524" s="42"/>
      <c r="AA524" s="42"/>
      <c r="AB524" s="42"/>
      <c r="AC524" s="42"/>
      <c r="AD524" s="42"/>
      <c r="AE524" s="42"/>
      <c r="AF524" s="42"/>
      <c r="AG524" s="42"/>
      <c r="AH524" s="42"/>
      <c r="AI524" s="42"/>
      <c r="AJ524" s="42"/>
      <c r="AK524" s="42"/>
      <c r="AL524" s="42"/>
      <c r="AM524" s="42"/>
      <c r="AN524" s="42"/>
      <c r="AO524" s="42"/>
      <c r="AP524" s="42"/>
      <c r="AQ524" s="42"/>
      <c r="AR524" s="42"/>
      <c r="AS524" s="42"/>
      <c r="AT524" s="42"/>
      <c r="AU524" s="42"/>
      <c r="AV524" s="42"/>
      <c r="AW524" s="42"/>
      <c r="AX524" s="42"/>
      <c r="AY524" s="42"/>
    </row>
    <row r="525">
      <c r="A525" s="39" t="s">
        <v>4655</v>
      </c>
      <c r="B525" s="39" t="s">
        <v>4658</v>
      </c>
      <c r="C525" s="39"/>
      <c r="D525" s="39" t="s">
        <v>1144</v>
      </c>
      <c r="E525" s="40" t="s">
        <v>4659</v>
      </c>
      <c r="F525" s="41">
        <v>43658.0</v>
      </c>
      <c r="G525" s="39" t="s">
        <v>44</v>
      </c>
      <c r="H525" s="39">
        <v>120.0</v>
      </c>
      <c r="I525" s="42"/>
      <c r="J525" s="39">
        <v>120.0</v>
      </c>
      <c r="K525" s="42"/>
      <c r="L525" s="42"/>
      <c r="M525" s="42"/>
      <c r="N525" s="42"/>
      <c r="O525" s="39">
        <v>1.0</v>
      </c>
      <c r="P525" s="42"/>
      <c r="Q525" s="42"/>
      <c r="R525" s="42"/>
      <c r="S525" s="42"/>
      <c r="T525" s="42"/>
      <c r="U525" s="42"/>
      <c r="V525" s="39">
        <v>1.0</v>
      </c>
      <c r="W525" s="44" t="s">
        <v>4660</v>
      </c>
      <c r="X525" s="43" t="s">
        <v>4661</v>
      </c>
      <c r="Y525" s="42"/>
      <c r="Z525" s="42"/>
      <c r="AA525" s="42"/>
      <c r="AB525" s="42"/>
      <c r="AC525" s="42"/>
      <c r="AD525" s="42"/>
      <c r="AE525" s="42"/>
      <c r="AF525" s="42"/>
      <c r="AG525" s="42"/>
      <c r="AH525" s="42"/>
      <c r="AI525" s="42"/>
      <c r="AJ525" s="42"/>
      <c r="AK525" s="42"/>
      <c r="AL525" s="42"/>
      <c r="AM525" s="42"/>
      <c r="AN525" s="42"/>
      <c r="AO525" s="42"/>
      <c r="AP525" s="42"/>
      <c r="AQ525" s="42"/>
      <c r="AR525" s="42"/>
      <c r="AS525" s="42"/>
      <c r="AT525" s="42"/>
      <c r="AU525" s="42"/>
      <c r="AV525" s="42"/>
      <c r="AW525" s="42"/>
      <c r="AX525" s="42"/>
      <c r="AY525" s="42"/>
    </row>
    <row r="526">
      <c r="A526" s="39" t="s">
        <v>4662</v>
      </c>
      <c r="B526" s="39" t="s">
        <v>4663</v>
      </c>
      <c r="C526" s="39"/>
      <c r="D526" s="39" t="s">
        <v>146</v>
      </c>
      <c r="E526" s="40" t="s">
        <v>4664</v>
      </c>
      <c r="F526" s="41">
        <v>43658.0</v>
      </c>
      <c r="G526" s="39" t="s">
        <v>4665</v>
      </c>
      <c r="H526" s="39">
        <v>133.0</v>
      </c>
      <c r="I526" s="42"/>
      <c r="J526" s="39">
        <v>133.0</v>
      </c>
      <c r="K526" s="42"/>
      <c r="L526" s="42"/>
      <c r="M526" s="44" t="s">
        <v>4666</v>
      </c>
      <c r="N526" s="42"/>
      <c r="O526" s="39">
        <v>1.0</v>
      </c>
      <c r="P526" s="39" t="s">
        <v>43</v>
      </c>
      <c r="Q526" s="42"/>
      <c r="R526" s="42"/>
      <c r="S526" s="42"/>
      <c r="T526" s="42"/>
      <c r="U526" s="42"/>
      <c r="V526" s="39">
        <v>1.0</v>
      </c>
      <c r="W526" s="43" t="s">
        <v>4667</v>
      </c>
      <c r="X526" s="42"/>
      <c r="Y526" s="42"/>
      <c r="Z526" s="42"/>
      <c r="AA526" s="42"/>
      <c r="AB526" s="42"/>
      <c r="AC526" s="42"/>
      <c r="AD526" s="42"/>
      <c r="AE526" s="42"/>
      <c r="AF526" s="42"/>
      <c r="AG526" s="42"/>
      <c r="AH526" s="42"/>
      <c r="AI526" s="42"/>
      <c r="AJ526" s="42"/>
      <c r="AK526" s="42"/>
      <c r="AL526" s="42"/>
      <c r="AM526" s="42"/>
      <c r="AN526" s="42"/>
      <c r="AO526" s="42"/>
      <c r="AP526" s="42"/>
      <c r="AQ526" s="42"/>
      <c r="AR526" s="42"/>
      <c r="AS526" s="42"/>
      <c r="AT526" s="42"/>
      <c r="AU526" s="42"/>
      <c r="AV526" s="42"/>
      <c r="AW526" s="42"/>
      <c r="AX526" s="42"/>
      <c r="AY526" s="42"/>
    </row>
    <row r="527">
      <c r="A527" s="39" t="s">
        <v>4668</v>
      </c>
      <c r="B527" s="42"/>
      <c r="C527" s="39"/>
      <c r="D527" s="39" t="s">
        <v>52</v>
      </c>
      <c r="E527" s="40" t="s">
        <v>4669</v>
      </c>
      <c r="F527" s="41">
        <v>43658.0</v>
      </c>
      <c r="G527" s="39" t="s">
        <v>4670</v>
      </c>
      <c r="H527" s="39">
        <v>100.0</v>
      </c>
      <c r="I527" s="42"/>
      <c r="J527" s="39">
        <v>100.0</v>
      </c>
      <c r="K527" s="42"/>
      <c r="L527" s="42"/>
      <c r="M527" s="42"/>
      <c r="N527" s="42"/>
      <c r="O527" s="39">
        <v>1.0</v>
      </c>
      <c r="P527" s="42"/>
      <c r="Q527" s="42"/>
      <c r="R527" s="42"/>
      <c r="S527" s="42"/>
      <c r="T527" s="42"/>
      <c r="U527" s="42"/>
      <c r="V527" s="39">
        <v>1.0</v>
      </c>
      <c r="W527" s="42"/>
      <c r="X527" s="43" t="s">
        <v>4671</v>
      </c>
      <c r="Y527" s="42"/>
      <c r="Z527" s="42"/>
      <c r="AA527" s="42"/>
      <c r="AB527" s="42"/>
      <c r="AC527" s="42"/>
      <c r="AD527" s="42"/>
      <c r="AE527" s="42"/>
      <c r="AF527" s="42"/>
      <c r="AG527" s="42"/>
      <c r="AH527" s="42"/>
      <c r="AI527" s="42"/>
      <c r="AJ527" s="42"/>
      <c r="AK527" s="42"/>
      <c r="AL527" s="42"/>
      <c r="AM527" s="42"/>
      <c r="AN527" s="42"/>
      <c r="AO527" s="42"/>
      <c r="AP527" s="42"/>
      <c r="AQ527" s="42"/>
      <c r="AR527" s="42"/>
      <c r="AS527" s="42"/>
      <c r="AT527" s="42"/>
      <c r="AU527" s="42"/>
      <c r="AV527" s="42"/>
      <c r="AW527" s="42"/>
      <c r="AX527" s="42"/>
      <c r="AY527" s="42"/>
    </row>
    <row r="528">
      <c r="A528" s="39" t="s">
        <v>4672</v>
      </c>
      <c r="B528" s="39" t="s">
        <v>4673</v>
      </c>
      <c r="C528" s="39"/>
      <c r="D528" s="39" t="s">
        <v>321</v>
      </c>
      <c r="E528" s="40" t="s">
        <v>4674</v>
      </c>
      <c r="F528" s="41">
        <v>43658.0</v>
      </c>
      <c r="G528" s="39" t="s">
        <v>1479</v>
      </c>
      <c r="H528" s="39">
        <v>71.0</v>
      </c>
      <c r="I528" s="42"/>
      <c r="J528" s="39">
        <v>71.0</v>
      </c>
      <c r="K528" s="42"/>
      <c r="L528" s="42"/>
      <c r="M528" s="39" t="s">
        <v>36</v>
      </c>
      <c r="N528" s="42"/>
      <c r="O528" s="39">
        <v>1.0</v>
      </c>
      <c r="P528" s="42"/>
      <c r="Q528" s="42"/>
      <c r="R528" s="42"/>
      <c r="S528" s="42"/>
      <c r="T528" s="42"/>
      <c r="U528" s="42"/>
      <c r="V528" s="39">
        <v>1.0</v>
      </c>
      <c r="W528" s="44" t="s">
        <v>4675</v>
      </c>
      <c r="X528" s="42"/>
      <c r="Y528" s="42"/>
      <c r="Z528" s="42"/>
      <c r="AA528" s="42"/>
      <c r="AB528" s="42"/>
      <c r="AC528" s="42"/>
      <c r="AD528" s="42"/>
      <c r="AE528" s="42"/>
      <c r="AF528" s="42"/>
      <c r="AG528" s="42"/>
      <c r="AH528" s="42"/>
      <c r="AI528" s="42"/>
      <c r="AJ528" s="42"/>
      <c r="AK528" s="42"/>
      <c r="AL528" s="42"/>
      <c r="AM528" s="42"/>
      <c r="AN528" s="42"/>
      <c r="AO528" s="42"/>
      <c r="AP528" s="42"/>
      <c r="AQ528" s="42"/>
      <c r="AR528" s="42"/>
      <c r="AS528" s="42"/>
      <c r="AT528" s="42"/>
      <c r="AU528" s="42"/>
      <c r="AV528" s="42"/>
      <c r="AW528" s="42"/>
      <c r="AX528" s="42"/>
      <c r="AY528" s="42"/>
    </row>
    <row r="529">
      <c r="A529" s="39" t="s">
        <v>4676</v>
      </c>
      <c r="B529" s="24" t="s">
        <v>4677</v>
      </c>
      <c r="C529" s="39"/>
      <c r="D529" s="39" t="s">
        <v>52</v>
      </c>
      <c r="E529" s="40" t="s">
        <v>4678</v>
      </c>
      <c r="F529" s="41">
        <v>43658.0</v>
      </c>
      <c r="G529" s="24" t="s">
        <v>4679</v>
      </c>
      <c r="H529" s="24">
        <v>200.0</v>
      </c>
      <c r="J529" s="24">
        <v>300.0</v>
      </c>
      <c r="K529" s="42"/>
      <c r="L529" s="42"/>
      <c r="M529" s="24" t="s">
        <v>4680</v>
      </c>
      <c r="N529" s="42"/>
      <c r="O529" s="39">
        <v>1.0</v>
      </c>
      <c r="P529" s="42"/>
      <c r="Q529" s="42"/>
      <c r="R529" s="42"/>
      <c r="S529" s="42"/>
      <c r="T529" s="42"/>
      <c r="U529" s="42"/>
      <c r="V529" s="39">
        <v>1.0</v>
      </c>
      <c r="W529" s="43" t="s">
        <v>4681</v>
      </c>
      <c r="X529" s="43" t="s">
        <v>4682</v>
      </c>
      <c r="Y529" s="42"/>
      <c r="Z529" s="39"/>
      <c r="AA529" s="42"/>
      <c r="AB529" s="42"/>
      <c r="AC529" s="42"/>
      <c r="AD529" s="42"/>
      <c r="AE529" s="42"/>
      <c r="AF529" s="42"/>
      <c r="AG529" s="42"/>
      <c r="AH529" s="42"/>
      <c r="AI529" s="42"/>
      <c r="AJ529" s="42"/>
      <c r="AK529" s="42"/>
      <c r="AL529" s="42"/>
      <c r="AM529" s="42"/>
      <c r="AN529" s="42"/>
      <c r="AO529" s="42"/>
      <c r="AP529" s="42"/>
      <c r="AQ529" s="42"/>
      <c r="AR529" s="42"/>
      <c r="AS529" s="42"/>
      <c r="AT529" s="42"/>
      <c r="AU529" s="42"/>
      <c r="AV529" s="42"/>
      <c r="AW529" s="42"/>
      <c r="AX529" s="42"/>
      <c r="AY529" s="42"/>
    </row>
    <row r="530">
      <c r="A530" s="39" t="s">
        <v>3155</v>
      </c>
      <c r="B530" s="39" t="s">
        <v>3158</v>
      </c>
      <c r="C530" s="39"/>
      <c r="D530" s="39" t="s">
        <v>110</v>
      </c>
      <c r="E530" s="40" t="s">
        <v>3159</v>
      </c>
      <c r="F530" s="41">
        <v>43658.0</v>
      </c>
      <c r="G530" s="39" t="s">
        <v>881</v>
      </c>
      <c r="H530" s="39">
        <v>20.0</v>
      </c>
      <c r="I530" s="42"/>
      <c r="J530" s="39">
        <v>20.0</v>
      </c>
      <c r="K530" s="42"/>
      <c r="L530" s="42"/>
      <c r="M530" s="39" t="s">
        <v>36</v>
      </c>
      <c r="N530" s="42"/>
      <c r="O530" s="39">
        <v>1.0</v>
      </c>
      <c r="P530" s="39" t="s">
        <v>43</v>
      </c>
      <c r="Q530" s="42"/>
      <c r="R530" s="42"/>
      <c r="S530" s="42"/>
      <c r="T530" s="42"/>
      <c r="U530" s="42"/>
      <c r="V530" s="39">
        <v>1.0</v>
      </c>
      <c r="W530" s="44" t="s">
        <v>3161</v>
      </c>
      <c r="X530" s="42"/>
      <c r="Y530" s="42"/>
      <c r="Z530" s="39" t="s">
        <v>642</v>
      </c>
      <c r="AA530" s="42"/>
      <c r="AB530" s="42"/>
      <c r="AC530" s="42"/>
      <c r="AD530" s="42"/>
      <c r="AE530" s="42"/>
      <c r="AF530" s="42"/>
      <c r="AG530" s="42"/>
      <c r="AH530" s="42"/>
      <c r="AI530" s="42"/>
      <c r="AJ530" s="42"/>
      <c r="AK530" s="42"/>
      <c r="AL530" s="42"/>
      <c r="AM530" s="42"/>
      <c r="AN530" s="42"/>
      <c r="AO530" s="42"/>
      <c r="AP530" s="42"/>
      <c r="AQ530" s="42"/>
      <c r="AR530" s="42"/>
      <c r="AS530" s="42"/>
      <c r="AT530" s="42"/>
      <c r="AU530" s="42"/>
      <c r="AV530" s="42"/>
      <c r="AW530" s="42"/>
      <c r="AX530" s="42"/>
      <c r="AY530" s="42"/>
    </row>
    <row r="531">
      <c r="A531" s="39" t="s">
        <v>781</v>
      </c>
      <c r="B531" s="39" t="s">
        <v>4683</v>
      </c>
      <c r="C531" s="39"/>
      <c r="D531" s="39" t="s">
        <v>782</v>
      </c>
      <c r="E531" s="40" t="s">
        <v>4684</v>
      </c>
      <c r="F531" s="41">
        <v>43658.0</v>
      </c>
      <c r="G531" s="39" t="s">
        <v>4685</v>
      </c>
      <c r="H531" s="39">
        <v>153.0</v>
      </c>
      <c r="I531" s="42"/>
      <c r="J531" s="39">
        <v>153.0</v>
      </c>
      <c r="K531" s="42"/>
      <c r="L531" s="42"/>
      <c r="M531" s="39" t="s">
        <v>36</v>
      </c>
      <c r="N531" s="42"/>
      <c r="O531" s="39">
        <v>1.0</v>
      </c>
      <c r="P531" s="39" t="s">
        <v>43</v>
      </c>
      <c r="Q531" s="42"/>
      <c r="R531" s="42"/>
      <c r="S531" s="42"/>
      <c r="T531" s="42"/>
      <c r="U531" s="42"/>
      <c r="V531" s="39">
        <v>1.0</v>
      </c>
      <c r="W531" s="44" t="s">
        <v>4686</v>
      </c>
      <c r="X531" s="42"/>
      <c r="Y531" s="42"/>
      <c r="Z531" s="42"/>
      <c r="AA531" s="42"/>
      <c r="AB531" s="42"/>
      <c r="AC531" s="42"/>
      <c r="AD531" s="42"/>
      <c r="AE531" s="42"/>
      <c r="AF531" s="42"/>
      <c r="AG531" s="42"/>
      <c r="AH531" s="42"/>
      <c r="AI531" s="42"/>
      <c r="AJ531" s="42"/>
      <c r="AK531" s="42"/>
      <c r="AL531" s="42"/>
      <c r="AM531" s="42"/>
      <c r="AN531" s="42"/>
      <c r="AO531" s="42"/>
      <c r="AP531" s="42"/>
      <c r="AQ531" s="42"/>
      <c r="AR531" s="42"/>
      <c r="AS531" s="42"/>
      <c r="AT531" s="42"/>
      <c r="AU531" s="42"/>
      <c r="AV531" s="42"/>
      <c r="AW531" s="42"/>
      <c r="AX531" s="42"/>
      <c r="AY531" s="42"/>
    </row>
    <row r="532">
      <c r="A532" s="39" t="s">
        <v>45</v>
      </c>
      <c r="B532" s="44" t="s">
        <v>4687</v>
      </c>
      <c r="C532" s="39"/>
      <c r="D532" s="39" t="s">
        <v>52</v>
      </c>
      <c r="E532" s="40" t="s">
        <v>4688</v>
      </c>
      <c r="F532" s="41">
        <v>43658.0</v>
      </c>
      <c r="G532" s="39" t="s">
        <v>4414</v>
      </c>
      <c r="H532" s="39">
        <v>81.0</v>
      </c>
      <c r="I532" s="42"/>
      <c r="J532" s="39">
        <v>81.0</v>
      </c>
      <c r="K532" s="42"/>
      <c r="L532" s="42"/>
      <c r="M532" s="39" t="s">
        <v>36</v>
      </c>
      <c r="N532" s="42"/>
      <c r="O532" s="39">
        <v>1.0</v>
      </c>
      <c r="P532" s="42"/>
      <c r="Q532" s="42"/>
      <c r="R532" s="42"/>
      <c r="S532" s="42"/>
      <c r="T532" s="42"/>
      <c r="U532" s="42"/>
      <c r="V532" s="39">
        <v>1.0</v>
      </c>
      <c r="W532" s="43" t="s">
        <v>4689</v>
      </c>
      <c r="X532" s="42"/>
      <c r="Y532" s="42"/>
      <c r="Z532" s="42"/>
      <c r="AA532" s="42"/>
      <c r="AB532" s="42"/>
      <c r="AC532" s="42"/>
      <c r="AD532" s="42"/>
      <c r="AE532" s="42"/>
      <c r="AF532" s="42"/>
      <c r="AG532" s="42"/>
      <c r="AH532" s="42"/>
      <c r="AI532" s="42"/>
      <c r="AJ532" s="42"/>
      <c r="AK532" s="42"/>
      <c r="AL532" s="42"/>
      <c r="AM532" s="42"/>
      <c r="AN532" s="42"/>
      <c r="AO532" s="42"/>
      <c r="AP532" s="42"/>
      <c r="AQ532" s="42"/>
      <c r="AR532" s="42"/>
      <c r="AS532" s="42"/>
      <c r="AT532" s="42"/>
      <c r="AU532" s="42"/>
      <c r="AV532" s="42"/>
      <c r="AW532" s="42"/>
      <c r="AX532" s="42"/>
      <c r="AY532" s="42"/>
    </row>
    <row r="533">
      <c r="A533" s="39" t="s">
        <v>45</v>
      </c>
      <c r="B533" s="39" t="s">
        <v>4690</v>
      </c>
      <c r="C533" s="39"/>
      <c r="D533" s="39" t="s">
        <v>46</v>
      </c>
      <c r="E533" s="40" t="s">
        <v>4691</v>
      </c>
      <c r="F533" s="41">
        <v>43658.0</v>
      </c>
      <c r="G533" s="39" t="s">
        <v>4692</v>
      </c>
      <c r="H533" s="176">
        <v>540.0</v>
      </c>
      <c r="J533" s="39">
        <v>540.0</v>
      </c>
      <c r="K533" s="42"/>
      <c r="L533" s="42"/>
      <c r="M533" s="42"/>
      <c r="N533" s="42"/>
      <c r="O533" s="39">
        <v>1.0</v>
      </c>
      <c r="P533" s="42"/>
      <c r="Q533" s="42"/>
      <c r="R533" s="42"/>
      <c r="S533" s="42"/>
      <c r="T533" s="42"/>
      <c r="U533" s="42"/>
      <c r="V533" s="39">
        <v>1.0</v>
      </c>
      <c r="W533" s="44" t="s">
        <v>4693</v>
      </c>
      <c r="X533" s="42"/>
      <c r="Y533" s="42"/>
      <c r="Z533" s="39" t="s">
        <v>3306</v>
      </c>
      <c r="AA533" s="42"/>
      <c r="AB533" s="42"/>
      <c r="AC533" s="42"/>
      <c r="AD533" s="42"/>
      <c r="AE533" s="42"/>
      <c r="AF533" s="42"/>
      <c r="AG533" s="42"/>
      <c r="AH533" s="42"/>
      <c r="AI533" s="42"/>
      <c r="AJ533" s="42"/>
      <c r="AK533" s="42"/>
      <c r="AL533" s="42"/>
      <c r="AM533" s="42"/>
      <c r="AN533" s="42"/>
      <c r="AO533" s="42"/>
      <c r="AP533" s="42"/>
      <c r="AQ533" s="42"/>
      <c r="AR533" s="42"/>
      <c r="AS533" s="42"/>
      <c r="AT533" s="42"/>
      <c r="AU533" s="42"/>
      <c r="AV533" s="42"/>
      <c r="AW533" s="42"/>
      <c r="AX533" s="42"/>
      <c r="AY533" s="42"/>
    </row>
    <row r="534">
      <c r="A534" s="39" t="s">
        <v>45</v>
      </c>
      <c r="B534" s="39" t="s">
        <v>4694</v>
      </c>
      <c r="C534" s="39"/>
      <c r="D534" s="39" t="s">
        <v>55</v>
      </c>
      <c r="E534" s="40" t="s">
        <v>4695</v>
      </c>
      <c r="F534" s="41">
        <v>43658.0</v>
      </c>
      <c r="G534" s="39" t="s">
        <v>3053</v>
      </c>
      <c r="H534" s="39">
        <v>24.0</v>
      </c>
      <c r="I534" s="42"/>
      <c r="J534" s="39">
        <v>24.0</v>
      </c>
      <c r="K534" s="42"/>
      <c r="L534" s="42"/>
      <c r="M534" s="39" t="s">
        <v>36</v>
      </c>
      <c r="N534" s="42"/>
      <c r="O534" s="39">
        <v>1.0</v>
      </c>
      <c r="P534" s="39" t="s">
        <v>43</v>
      </c>
      <c r="Q534" s="42"/>
      <c r="R534" s="42"/>
      <c r="S534" s="42"/>
      <c r="T534" s="42"/>
      <c r="U534" s="42"/>
      <c r="V534" s="39">
        <v>1.0</v>
      </c>
      <c r="W534" s="44" t="s">
        <v>4696</v>
      </c>
      <c r="X534" s="42"/>
      <c r="Y534" s="42"/>
      <c r="Z534" s="42"/>
      <c r="AA534" s="42"/>
      <c r="AB534" s="42"/>
      <c r="AC534" s="42"/>
      <c r="AD534" s="42"/>
      <c r="AE534" s="42"/>
      <c r="AF534" s="42"/>
      <c r="AG534" s="42"/>
      <c r="AH534" s="42"/>
      <c r="AI534" s="42"/>
      <c r="AJ534" s="42"/>
      <c r="AK534" s="42"/>
      <c r="AL534" s="42"/>
      <c r="AM534" s="42"/>
      <c r="AN534" s="42"/>
      <c r="AO534" s="42"/>
      <c r="AP534" s="42"/>
      <c r="AQ534" s="42"/>
      <c r="AR534" s="42"/>
      <c r="AS534" s="42"/>
      <c r="AT534" s="42"/>
      <c r="AU534" s="42"/>
      <c r="AV534" s="42"/>
      <c r="AW534" s="42"/>
      <c r="AX534" s="42"/>
      <c r="AY534" s="42"/>
    </row>
    <row r="535">
      <c r="A535" s="39" t="s">
        <v>4697</v>
      </c>
      <c r="B535" s="39" t="s">
        <v>4698</v>
      </c>
      <c r="C535" s="39"/>
      <c r="D535" s="39" t="s">
        <v>60</v>
      </c>
      <c r="E535" s="40" t="s">
        <v>4699</v>
      </c>
      <c r="F535" s="41">
        <v>43658.0</v>
      </c>
      <c r="G535" s="39" t="s">
        <v>3053</v>
      </c>
      <c r="H535" s="39">
        <v>24.0</v>
      </c>
      <c r="I535" s="42"/>
      <c r="J535" s="39">
        <v>24.0</v>
      </c>
      <c r="K535" s="42"/>
      <c r="L535" s="42"/>
      <c r="M535" s="39" t="s">
        <v>36</v>
      </c>
      <c r="N535" s="42"/>
      <c r="O535" s="39">
        <v>1.0</v>
      </c>
      <c r="P535" s="39" t="s">
        <v>43</v>
      </c>
      <c r="Q535" s="39">
        <v>0.0</v>
      </c>
      <c r="R535" s="39">
        <v>0.0</v>
      </c>
      <c r="S535" s="39">
        <v>0.0</v>
      </c>
      <c r="T535" s="39">
        <v>0.0</v>
      </c>
      <c r="U535" s="39">
        <v>1.0</v>
      </c>
      <c r="V535" s="39">
        <v>1.0</v>
      </c>
      <c r="W535" s="44" t="s">
        <v>4700</v>
      </c>
      <c r="X535" s="42"/>
      <c r="Y535" s="42"/>
      <c r="Z535" s="42"/>
      <c r="AA535" s="42"/>
      <c r="AB535" s="42"/>
      <c r="AC535" s="42"/>
      <c r="AD535" s="42"/>
      <c r="AE535" s="42"/>
      <c r="AF535" s="42"/>
      <c r="AG535" s="42"/>
      <c r="AH535" s="42"/>
      <c r="AI535" s="42"/>
      <c r="AJ535" s="42"/>
      <c r="AK535" s="42"/>
      <c r="AL535" s="42"/>
      <c r="AM535" s="42"/>
      <c r="AN535" s="42"/>
      <c r="AO535" s="42"/>
      <c r="AP535" s="42"/>
      <c r="AQ535" s="42"/>
      <c r="AR535" s="42"/>
      <c r="AS535" s="42"/>
      <c r="AT535" s="42"/>
      <c r="AU535" s="42"/>
      <c r="AV535" s="42"/>
      <c r="AW535" s="42"/>
      <c r="AX535" s="42"/>
      <c r="AY535" s="42"/>
    </row>
    <row r="536">
      <c r="A536" s="39" t="s">
        <v>1217</v>
      </c>
      <c r="B536" s="44" t="s">
        <v>1218</v>
      </c>
      <c r="C536" s="39"/>
      <c r="D536" s="39" t="s">
        <v>46</v>
      </c>
      <c r="E536" s="40" t="s">
        <v>1219</v>
      </c>
      <c r="F536" s="41">
        <v>43659.0</v>
      </c>
      <c r="G536" s="39" t="s">
        <v>1220</v>
      </c>
      <c r="H536" s="39">
        <v>92.0</v>
      </c>
      <c r="I536" s="42"/>
      <c r="J536" s="39">
        <v>92.0</v>
      </c>
      <c r="K536" s="42"/>
      <c r="L536" s="42"/>
      <c r="M536" s="24" t="s">
        <v>1221</v>
      </c>
      <c r="N536" s="42"/>
      <c r="O536" s="39">
        <v>1.0</v>
      </c>
      <c r="P536" s="39" t="s">
        <v>43</v>
      </c>
      <c r="Q536" s="42"/>
      <c r="R536" s="42"/>
      <c r="S536" s="42"/>
      <c r="T536" s="42"/>
      <c r="U536" s="42"/>
      <c r="V536" s="39">
        <v>1.0</v>
      </c>
      <c r="W536" s="43" t="s">
        <v>1224</v>
      </c>
      <c r="X536" s="42"/>
      <c r="Y536" s="42"/>
      <c r="Z536" s="42"/>
      <c r="AA536" s="42"/>
      <c r="AB536" s="42"/>
      <c r="AC536" s="42"/>
      <c r="AD536" s="42"/>
      <c r="AE536" s="42"/>
      <c r="AF536" s="42"/>
      <c r="AG536" s="42"/>
      <c r="AH536" s="42"/>
      <c r="AI536" s="42"/>
      <c r="AJ536" s="42"/>
      <c r="AK536" s="42"/>
      <c r="AL536" s="42"/>
      <c r="AM536" s="42"/>
      <c r="AN536" s="42"/>
      <c r="AO536" s="42"/>
      <c r="AP536" s="42"/>
      <c r="AQ536" s="42"/>
      <c r="AR536" s="42"/>
      <c r="AS536" s="42"/>
      <c r="AT536" s="42"/>
      <c r="AU536" s="42"/>
      <c r="AV536" s="42"/>
      <c r="AW536" s="42"/>
      <c r="AX536" s="42"/>
      <c r="AY536" s="42"/>
    </row>
    <row r="537">
      <c r="A537" s="39" t="s">
        <v>802</v>
      </c>
      <c r="B537" s="39" t="s">
        <v>4701</v>
      </c>
      <c r="C537" s="39"/>
      <c r="D537" s="39" t="s">
        <v>321</v>
      </c>
      <c r="E537" s="40" t="s">
        <v>4702</v>
      </c>
      <c r="F537" s="41">
        <v>43658.0</v>
      </c>
      <c r="G537" s="39" t="s">
        <v>44</v>
      </c>
      <c r="H537" s="39">
        <v>200.0</v>
      </c>
      <c r="I537" s="42"/>
      <c r="J537" s="39">
        <v>200.0</v>
      </c>
      <c r="K537" s="42"/>
      <c r="L537" s="42"/>
      <c r="M537" s="39" t="s">
        <v>4703</v>
      </c>
      <c r="N537" s="42"/>
      <c r="O537" s="39">
        <v>1.0</v>
      </c>
      <c r="P537" s="42"/>
      <c r="Q537" s="42"/>
      <c r="R537" s="42"/>
      <c r="S537" s="42"/>
      <c r="T537" s="42"/>
      <c r="U537" s="42"/>
      <c r="V537" s="39">
        <v>1.0</v>
      </c>
      <c r="W537" s="44" t="s">
        <v>4704</v>
      </c>
      <c r="X537" s="42"/>
      <c r="Y537" s="42"/>
      <c r="Z537" s="39" t="s">
        <v>642</v>
      </c>
      <c r="AA537" s="42"/>
      <c r="AB537" s="42"/>
      <c r="AC537" s="42"/>
      <c r="AD537" s="42"/>
      <c r="AE537" s="42"/>
      <c r="AF537" s="42"/>
      <c r="AG537" s="42"/>
      <c r="AH537" s="42"/>
      <c r="AI537" s="42"/>
      <c r="AJ537" s="42"/>
      <c r="AK537" s="42"/>
      <c r="AL537" s="42"/>
      <c r="AM537" s="42"/>
      <c r="AN537" s="42"/>
      <c r="AO537" s="42"/>
      <c r="AP537" s="42"/>
      <c r="AQ537" s="42"/>
      <c r="AR537" s="42"/>
      <c r="AS537" s="42"/>
      <c r="AT537" s="42"/>
      <c r="AU537" s="42"/>
      <c r="AV537" s="42"/>
      <c r="AW537" s="42"/>
      <c r="AX537" s="42"/>
      <c r="AY537" s="42"/>
    </row>
    <row r="538">
      <c r="A538" s="39" t="s">
        <v>802</v>
      </c>
      <c r="B538" s="39" t="s">
        <v>1105</v>
      </c>
      <c r="C538" s="39"/>
      <c r="D538" s="39" t="s">
        <v>60</v>
      </c>
      <c r="E538" s="40" t="s">
        <v>4705</v>
      </c>
      <c r="F538" s="41">
        <v>43658.0</v>
      </c>
      <c r="G538" s="39" t="s">
        <v>4706</v>
      </c>
      <c r="H538" s="39">
        <v>200.0</v>
      </c>
      <c r="I538" s="42"/>
      <c r="J538" s="39">
        <v>350.0</v>
      </c>
      <c r="K538" s="42"/>
      <c r="L538" s="42"/>
      <c r="M538" s="39" t="s">
        <v>36</v>
      </c>
      <c r="N538" s="42"/>
      <c r="O538" s="39">
        <v>1.0</v>
      </c>
      <c r="P538" s="39" t="s">
        <v>43</v>
      </c>
      <c r="Q538" s="42"/>
      <c r="R538" s="42"/>
      <c r="S538" s="42"/>
      <c r="T538" s="42"/>
      <c r="U538" s="42"/>
      <c r="V538" s="39">
        <v>1.0</v>
      </c>
      <c r="W538" s="44" t="s">
        <v>4707</v>
      </c>
      <c r="X538" s="43" t="s">
        <v>4708</v>
      </c>
      <c r="Y538" s="43" t="s">
        <v>4709</v>
      </c>
      <c r="Z538" s="42"/>
      <c r="AA538" s="42"/>
      <c r="AB538" s="42"/>
      <c r="AC538" s="42"/>
      <c r="AD538" s="42"/>
      <c r="AE538" s="42"/>
      <c r="AF538" s="42"/>
      <c r="AG538" s="42"/>
      <c r="AH538" s="42"/>
      <c r="AI538" s="42"/>
      <c r="AJ538" s="42"/>
      <c r="AK538" s="42"/>
      <c r="AL538" s="42"/>
      <c r="AM538" s="42"/>
      <c r="AN538" s="42"/>
      <c r="AO538" s="42"/>
      <c r="AP538" s="42"/>
      <c r="AQ538" s="42"/>
      <c r="AR538" s="42"/>
      <c r="AS538" s="42"/>
      <c r="AT538" s="42"/>
      <c r="AU538" s="42"/>
      <c r="AV538" s="42"/>
      <c r="AW538" s="42"/>
      <c r="AX538" s="42"/>
      <c r="AY538" s="42"/>
    </row>
    <row r="539">
      <c r="A539" s="39" t="s">
        <v>4710</v>
      </c>
      <c r="B539" s="39" t="s">
        <v>4711</v>
      </c>
      <c r="C539" s="39"/>
      <c r="D539" s="39" t="s">
        <v>159</v>
      </c>
      <c r="E539" s="40" t="s">
        <v>4712</v>
      </c>
      <c r="F539" s="41">
        <v>43658.0</v>
      </c>
      <c r="G539" s="39" t="s">
        <v>153</v>
      </c>
      <c r="H539" s="39">
        <v>19.0</v>
      </c>
      <c r="I539" s="42"/>
      <c r="J539" s="39">
        <v>19.0</v>
      </c>
      <c r="K539" s="42"/>
      <c r="L539" s="42"/>
      <c r="M539" s="39" t="s">
        <v>36</v>
      </c>
      <c r="N539" s="42"/>
      <c r="O539" s="39">
        <v>1.0</v>
      </c>
      <c r="P539" s="39" t="s">
        <v>43</v>
      </c>
      <c r="Q539" s="42"/>
      <c r="R539" s="42"/>
      <c r="S539" s="42"/>
      <c r="T539" s="42"/>
      <c r="U539" s="42"/>
      <c r="V539" s="39">
        <v>1.0</v>
      </c>
      <c r="W539" s="44" t="s">
        <v>4713</v>
      </c>
      <c r="X539" s="42"/>
      <c r="Y539" s="42"/>
      <c r="Z539" s="42"/>
      <c r="AA539" s="42"/>
      <c r="AB539" s="42"/>
      <c r="AC539" s="42"/>
      <c r="AD539" s="42"/>
      <c r="AE539" s="42"/>
      <c r="AF539" s="42"/>
      <c r="AG539" s="42"/>
      <c r="AH539" s="42"/>
      <c r="AI539" s="42"/>
      <c r="AJ539" s="42"/>
      <c r="AK539" s="42"/>
      <c r="AL539" s="42"/>
      <c r="AM539" s="42"/>
      <c r="AN539" s="42"/>
      <c r="AO539" s="42"/>
      <c r="AP539" s="42"/>
      <c r="AQ539" s="42"/>
      <c r="AR539" s="42"/>
      <c r="AS539" s="42"/>
      <c r="AT539" s="42"/>
      <c r="AU539" s="42"/>
      <c r="AV539" s="42"/>
      <c r="AW539" s="42"/>
      <c r="AX539" s="42"/>
      <c r="AY539" s="42"/>
    </row>
    <row r="540">
      <c r="A540" s="39" t="s">
        <v>4714</v>
      </c>
      <c r="B540" s="39" t="s">
        <v>4715</v>
      </c>
      <c r="C540" s="39"/>
      <c r="D540" s="39" t="s">
        <v>106</v>
      </c>
      <c r="E540" s="40" t="s">
        <v>4716</v>
      </c>
      <c r="F540" s="41">
        <v>43658.0</v>
      </c>
      <c r="G540" s="39" t="s">
        <v>887</v>
      </c>
      <c r="H540" s="39">
        <v>24.0</v>
      </c>
      <c r="I540" s="42"/>
      <c r="J540" s="39">
        <v>24.0</v>
      </c>
      <c r="K540" s="42"/>
      <c r="L540" s="42"/>
      <c r="M540" s="39" t="s">
        <v>36</v>
      </c>
      <c r="N540" s="42"/>
      <c r="O540" s="39">
        <v>1.0</v>
      </c>
      <c r="P540" s="39" t="s">
        <v>43</v>
      </c>
      <c r="Q540" s="39">
        <v>0.0</v>
      </c>
      <c r="R540" s="39">
        <v>0.0</v>
      </c>
      <c r="S540" s="39">
        <v>0.0</v>
      </c>
      <c r="T540" s="39">
        <v>0.0</v>
      </c>
      <c r="U540" s="39">
        <v>1.0</v>
      </c>
      <c r="V540" s="39">
        <v>1.0</v>
      </c>
      <c r="W540" s="44" t="s">
        <v>4717</v>
      </c>
      <c r="X540" s="43" t="s">
        <v>4718</v>
      </c>
      <c r="Y540" s="42"/>
      <c r="Z540" s="42"/>
      <c r="AA540" s="42"/>
      <c r="AB540" s="42"/>
      <c r="AC540" s="42"/>
      <c r="AD540" s="42"/>
      <c r="AE540" s="42"/>
      <c r="AF540" s="42"/>
      <c r="AG540" s="42"/>
      <c r="AH540" s="42"/>
      <c r="AI540" s="42"/>
      <c r="AJ540" s="42"/>
      <c r="AK540" s="42"/>
      <c r="AL540" s="42"/>
      <c r="AM540" s="42"/>
      <c r="AN540" s="42"/>
      <c r="AO540" s="42"/>
      <c r="AP540" s="42"/>
      <c r="AQ540" s="42"/>
      <c r="AR540" s="42"/>
      <c r="AS540" s="42"/>
      <c r="AT540" s="42"/>
      <c r="AU540" s="42"/>
      <c r="AV540" s="42"/>
      <c r="AW540" s="42"/>
      <c r="AX540" s="42"/>
      <c r="AY540" s="42"/>
    </row>
    <row r="541">
      <c r="A541" s="39" t="s">
        <v>828</v>
      </c>
      <c r="B541" s="39" t="s">
        <v>4719</v>
      </c>
      <c r="C541" s="39"/>
      <c r="D541" s="39" t="s">
        <v>164</v>
      </c>
      <c r="E541" s="40" t="s">
        <v>4720</v>
      </c>
      <c r="F541" s="41">
        <v>43658.0</v>
      </c>
      <c r="G541" s="39" t="s">
        <v>900</v>
      </c>
      <c r="H541" s="39">
        <v>30.0</v>
      </c>
      <c r="I541" s="42"/>
      <c r="J541" s="39">
        <v>30.0</v>
      </c>
      <c r="K541" s="42"/>
      <c r="L541" s="42"/>
      <c r="M541" s="39" t="s">
        <v>36</v>
      </c>
      <c r="N541" s="42"/>
      <c r="O541" s="39">
        <v>1.0</v>
      </c>
      <c r="P541" s="42"/>
      <c r="Q541" s="42"/>
      <c r="R541" s="42"/>
      <c r="S541" s="42"/>
      <c r="T541" s="42"/>
      <c r="U541" s="42"/>
      <c r="V541" s="39">
        <v>1.0</v>
      </c>
      <c r="W541" s="44" t="s">
        <v>4721</v>
      </c>
      <c r="X541" s="42"/>
      <c r="Y541" s="42"/>
      <c r="Z541" s="42"/>
      <c r="AA541" s="42"/>
      <c r="AB541" s="42"/>
      <c r="AC541" s="42"/>
      <c r="AD541" s="42"/>
      <c r="AE541" s="42"/>
      <c r="AF541" s="42"/>
      <c r="AG541" s="42"/>
      <c r="AH541" s="42"/>
      <c r="AI541" s="42"/>
      <c r="AJ541" s="42"/>
      <c r="AK541" s="42"/>
      <c r="AL541" s="42"/>
      <c r="AM541" s="42"/>
      <c r="AN541" s="42"/>
      <c r="AO541" s="42"/>
      <c r="AP541" s="42"/>
      <c r="AQ541" s="42"/>
      <c r="AR541" s="42"/>
      <c r="AS541" s="42"/>
      <c r="AT541" s="42"/>
      <c r="AU541" s="42"/>
      <c r="AV541" s="42"/>
      <c r="AW541" s="42"/>
      <c r="AX541" s="42"/>
      <c r="AY541" s="42"/>
    </row>
    <row r="542">
      <c r="A542" s="39" t="s">
        <v>4722</v>
      </c>
      <c r="B542" s="44" t="s">
        <v>4723</v>
      </c>
      <c r="C542" s="39"/>
      <c r="D542" s="39" t="s">
        <v>52</v>
      </c>
      <c r="E542" s="40" t="s">
        <v>4724</v>
      </c>
      <c r="F542" s="41">
        <v>43658.0</v>
      </c>
      <c r="G542" s="39" t="s">
        <v>728</v>
      </c>
      <c r="H542" s="39">
        <v>54.0</v>
      </c>
      <c r="I542" s="42"/>
      <c r="J542" s="39">
        <v>54.0</v>
      </c>
      <c r="K542" s="42"/>
      <c r="L542" s="42"/>
      <c r="M542" s="44" t="s">
        <v>4723</v>
      </c>
      <c r="N542" s="42"/>
      <c r="O542" s="39">
        <v>1.0</v>
      </c>
      <c r="P542" s="42"/>
      <c r="Q542" s="42"/>
      <c r="R542" s="42"/>
      <c r="S542" s="42"/>
      <c r="T542" s="42"/>
      <c r="U542" s="42"/>
      <c r="V542" s="39">
        <v>1.0</v>
      </c>
      <c r="W542" s="43" t="s">
        <v>4681</v>
      </c>
      <c r="X542" s="42"/>
      <c r="Y542" s="42"/>
      <c r="Z542" s="42"/>
      <c r="AA542" s="42"/>
      <c r="AB542" s="42"/>
      <c r="AC542" s="42"/>
      <c r="AD542" s="42"/>
      <c r="AE542" s="42"/>
      <c r="AF542" s="42"/>
      <c r="AG542" s="42"/>
      <c r="AH542" s="42"/>
      <c r="AI542" s="42"/>
      <c r="AJ542" s="42"/>
      <c r="AK542" s="42"/>
      <c r="AL542" s="42"/>
      <c r="AM542" s="42"/>
      <c r="AN542" s="42"/>
      <c r="AO542" s="42"/>
      <c r="AP542" s="42"/>
      <c r="AQ542" s="42"/>
      <c r="AR542" s="42"/>
      <c r="AS542" s="42"/>
      <c r="AT542" s="42"/>
      <c r="AU542" s="42"/>
      <c r="AV542" s="42"/>
      <c r="AW542" s="42"/>
      <c r="AX542" s="42"/>
      <c r="AY542" s="42"/>
    </row>
    <row r="543">
      <c r="A543" s="39" t="s">
        <v>4725</v>
      </c>
      <c r="B543" s="24" t="s">
        <v>4726</v>
      </c>
      <c r="C543" s="39"/>
      <c r="D543" s="39" t="s">
        <v>298</v>
      </c>
      <c r="E543" s="40" t="s">
        <v>4727</v>
      </c>
      <c r="F543" s="41">
        <v>43658.0</v>
      </c>
      <c r="G543" s="39" t="s">
        <v>4728</v>
      </c>
      <c r="H543" s="39">
        <v>21.0</v>
      </c>
      <c r="I543" s="42"/>
      <c r="J543" s="39">
        <v>21.0</v>
      </c>
      <c r="K543" s="42"/>
      <c r="L543" s="42"/>
      <c r="M543" s="39" t="s">
        <v>4729</v>
      </c>
      <c r="N543" s="42"/>
      <c r="O543" s="39">
        <v>1.0</v>
      </c>
      <c r="P543" s="39" t="s">
        <v>43</v>
      </c>
      <c r="Q543" s="42"/>
      <c r="R543" s="42"/>
      <c r="S543" s="42"/>
      <c r="T543" s="42"/>
      <c r="U543" s="42"/>
      <c r="V543" s="39">
        <v>1.0</v>
      </c>
      <c r="W543" s="44" t="s">
        <v>4730</v>
      </c>
      <c r="X543" s="42"/>
      <c r="Y543" s="42"/>
      <c r="Z543" s="42"/>
      <c r="AA543" s="42"/>
      <c r="AB543" s="42"/>
      <c r="AC543" s="42"/>
      <c r="AD543" s="42"/>
      <c r="AE543" s="42"/>
      <c r="AF543" s="42"/>
      <c r="AG543" s="42"/>
      <c r="AH543" s="42"/>
      <c r="AI543" s="42"/>
      <c r="AJ543" s="42"/>
      <c r="AK543" s="42"/>
      <c r="AL543" s="42"/>
      <c r="AM543" s="42"/>
      <c r="AN543" s="42"/>
      <c r="AO543" s="42"/>
      <c r="AP543" s="42"/>
      <c r="AQ543" s="42"/>
      <c r="AR543" s="42"/>
      <c r="AS543" s="42"/>
      <c r="AT543" s="42"/>
      <c r="AU543" s="42"/>
      <c r="AV543" s="42"/>
      <c r="AW543" s="42"/>
      <c r="AX543" s="42"/>
      <c r="AY543" s="42"/>
    </row>
    <row r="544">
      <c r="A544" s="39" t="s">
        <v>4731</v>
      </c>
      <c r="B544" s="39" t="s">
        <v>4732</v>
      </c>
      <c r="C544" s="39"/>
      <c r="D544" s="39" t="s">
        <v>159</v>
      </c>
      <c r="E544" s="40" t="s">
        <v>4733</v>
      </c>
      <c r="F544" s="41">
        <v>43658.0</v>
      </c>
      <c r="G544" s="39" t="s">
        <v>262</v>
      </c>
      <c r="H544" s="39">
        <v>45.0</v>
      </c>
      <c r="I544" s="42"/>
      <c r="J544" s="39">
        <v>45.0</v>
      </c>
      <c r="K544" s="42"/>
      <c r="L544" s="42"/>
      <c r="M544" s="39" t="s">
        <v>4732</v>
      </c>
      <c r="N544" s="42"/>
      <c r="O544" s="39">
        <v>1.0</v>
      </c>
      <c r="P544" s="39" t="s">
        <v>43</v>
      </c>
      <c r="Q544" s="42"/>
      <c r="R544" s="42"/>
      <c r="S544" s="42"/>
      <c r="T544" s="42"/>
      <c r="U544" s="42"/>
      <c r="V544" s="39">
        <v>1.0</v>
      </c>
      <c r="W544" s="44" t="s">
        <v>4734</v>
      </c>
      <c r="X544" s="42"/>
      <c r="Y544" s="42"/>
      <c r="Z544" s="42"/>
      <c r="AA544" s="42"/>
      <c r="AB544" s="42"/>
      <c r="AC544" s="42"/>
      <c r="AD544" s="42"/>
      <c r="AE544" s="42"/>
      <c r="AF544" s="42"/>
      <c r="AG544" s="42"/>
      <c r="AH544" s="42"/>
      <c r="AI544" s="42"/>
      <c r="AJ544" s="42"/>
      <c r="AK544" s="42"/>
      <c r="AL544" s="42"/>
      <c r="AM544" s="42"/>
      <c r="AN544" s="42"/>
      <c r="AO544" s="42"/>
      <c r="AP544" s="42"/>
      <c r="AQ544" s="42"/>
      <c r="AR544" s="42"/>
      <c r="AS544" s="42"/>
      <c r="AT544" s="42"/>
      <c r="AU544" s="42"/>
      <c r="AV544" s="42"/>
      <c r="AW544" s="42"/>
      <c r="AX544" s="42"/>
      <c r="AY544" s="42"/>
    </row>
    <row r="545">
      <c r="A545" s="39" t="s">
        <v>4735</v>
      </c>
      <c r="B545" s="39" t="s">
        <v>4736</v>
      </c>
      <c r="C545" s="39"/>
      <c r="D545" s="39" t="s">
        <v>55</v>
      </c>
      <c r="E545" s="40" t="s">
        <v>4737</v>
      </c>
      <c r="F545" s="41">
        <v>43658.0</v>
      </c>
      <c r="G545" s="39" t="s">
        <v>196</v>
      </c>
      <c r="H545" s="39">
        <v>100.0</v>
      </c>
      <c r="I545" s="42"/>
      <c r="J545" s="39">
        <v>130.0</v>
      </c>
      <c r="K545" s="42"/>
      <c r="L545" s="42"/>
      <c r="M545" s="39" t="s">
        <v>4738</v>
      </c>
      <c r="N545" s="42"/>
      <c r="O545" s="39">
        <v>1.0</v>
      </c>
      <c r="P545" s="39" t="s">
        <v>43</v>
      </c>
      <c r="Q545" s="42"/>
      <c r="R545" s="42"/>
      <c r="S545" s="42"/>
      <c r="T545" s="42"/>
      <c r="U545" s="42"/>
      <c r="V545" s="39">
        <v>1.0</v>
      </c>
      <c r="W545" s="43" t="s">
        <v>4739</v>
      </c>
      <c r="X545" s="42"/>
      <c r="Y545" s="42"/>
      <c r="Z545" s="42"/>
      <c r="AA545" s="42"/>
      <c r="AB545" s="42"/>
      <c r="AC545" s="42"/>
      <c r="AD545" s="42"/>
      <c r="AE545" s="42"/>
      <c r="AF545" s="42"/>
      <c r="AG545" s="42"/>
      <c r="AH545" s="42"/>
      <c r="AI545" s="42"/>
      <c r="AJ545" s="42"/>
      <c r="AK545" s="42"/>
      <c r="AL545" s="42"/>
      <c r="AM545" s="42"/>
      <c r="AN545" s="42"/>
      <c r="AO545" s="42"/>
      <c r="AP545" s="42"/>
      <c r="AQ545" s="42"/>
      <c r="AR545" s="42"/>
      <c r="AS545" s="42"/>
      <c r="AT545" s="42"/>
      <c r="AU545" s="42"/>
      <c r="AV545" s="42"/>
      <c r="AW545" s="42"/>
      <c r="AX545" s="42"/>
      <c r="AY545" s="42"/>
    </row>
    <row r="546">
      <c r="A546" s="39" t="s">
        <v>847</v>
      </c>
      <c r="B546" s="39" t="s">
        <v>2234</v>
      </c>
      <c r="C546" s="39"/>
      <c r="D546" s="39" t="s">
        <v>52</v>
      </c>
      <c r="E546" s="40" t="s">
        <v>4740</v>
      </c>
      <c r="F546" s="41">
        <v>43658.0</v>
      </c>
      <c r="G546" s="39" t="s">
        <v>4741</v>
      </c>
      <c r="H546" s="39">
        <v>241.0</v>
      </c>
      <c r="I546" s="42"/>
      <c r="J546" s="39">
        <v>241.0</v>
      </c>
      <c r="K546" s="42"/>
      <c r="L546" s="42"/>
      <c r="M546" s="42"/>
      <c r="N546" s="42"/>
      <c r="O546" s="39">
        <v>1.0</v>
      </c>
      <c r="P546" s="42"/>
      <c r="Q546" s="42"/>
      <c r="R546" s="42"/>
      <c r="S546" s="42"/>
      <c r="T546" s="42"/>
      <c r="U546" s="42"/>
      <c r="V546" s="39">
        <v>1.0</v>
      </c>
      <c r="W546" s="43" t="s">
        <v>4742</v>
      </c>
      <c r="X546" s="42"/>
      <c r="Y546" s="42"/>
      <c r="Z546" s="42"/>
      <c r="AA546" s="42"/>
      <c r="AB546" s="42"/>
      <c r="AC546" s="42"/>
      <c r="AD546" s="42"/>
      <c r="AE546" s="42"/>
      <c r="AF546" s="42"/>
      <c r="AG546" s="42"/>
      <c r="AH546" s="42"/>
      <c r="AI546" s="42"/>
      <c r="AJ546" s="42"/>
      <c r="AK546" s="42"/>
      <c r="AL546" s="42"/>
      <c r="AM546" s="42"/>
      <c r="AN546" s="42"/>
      <c r="AO546" s="42"/>
      <c r="AP546" s="42"/>
      <c r="AQ546" s="42"/>
      <c r="AR546" s="42"/>
      <c r="AS546" s="42"/>
      <c r="AT546" s="42"/>
      <c r="AU546" s="42"/>
      <c r="AV546" s="42"/>
      <c r="AW546" s="42"/>
      <c r="AX546" s="42"/>
      <c r="AY546" s="42"/>
    </row>
    <row r="547">
      <c r="A547" s="165" t="s">
        <v>847</v>
      </c>
      <c r="B547" s="165" t="s">
        <v>4743</v>
      </c>
      <c r="C547" s="165"/>
      <c r="D547" s="165" t="s">
        <v>52</v>
      </c>
      <c r="E547" s="40" t="s">
        <v>4744</v>
      </c>
      <c r="F547" s="167"/>
      <c r="G547" s="42"/>
      <c r="H547" s="42"/>
      <c r="I547" s="42"/>
      <c r="J547" s="42"/>
      <c r="K547" s="42"/>
      <c r="L547" s="42"/>
      <c r="M547" s="42"/>
      <c r="N547" s="42"/>
      <c r="O547" s="39"/>
      <c r="P547" s="42"/>
      <c r="Q547" s="42"/>
      <c r="R547" s="42"/>
      <c r="S547" s="42"/>
      <c r="T547" s="42"/>
      <c r="U547" s="42"/>
      <c r="V547" s="39">
        <v>0.0</v>
      </c>
      <c r="W547" s="43" t="s">
        <v>4742</v>
      </c>
      <c r="X547" s="42"/>
      <c r="Y547" s="42"/>
      <c r="Z547" s="39" t="s">
        <v>4745</v>
      </c>
      <c r="AA547" s="42"/>
      <c r="AB547" s="42"/>
      <c r="AC547" s="42"/>
      <c r="AD547" s="42"/>
      <c r="AE547" s="42"/>
      <c r="AF547" s="42"/>
      <c r="AG547" s="42"/>
      <c r="AH547" s="42"/>
      <c r="AI547" s="42"/>
      <c r="AJ547" s="42"/>
      <c r="AK547" s="42"/>
      <c r="AL547" s="42"/>
      <c r="AM547" s="42"/>
      <c r="AN547" s="42"/>
      <c r="AO547" s="42"/>
      <c r="AP547" s="42"/>
      <c r="AQ547" s="42"/>
      <c r="AR547" s="42"/>
      <c r="AS547" s="42"/>
      <c r="AT547" s="42"/>
      <c r="AU547" s="42"/>
      <c r="AV547" s="42"/>
      <c r="AW547" s="42"/>
      <c r="AX547" s="42"/>
      <c r="AY547" s="42"/>
    </row>
    <row r="548">
      <c r="A548" s="39" t="s">
        <v>1226</v>
      </c>
      <c r="B548" s="39" t="s">
        <v>1227</v>
      </c>
      <c r="C548" s="39"/>
      <c r="D548" s="39" t="s">
        <v>60</v>
      </c>
      <c r="E548" s="40" t="s">
        <v>1228</v>
      </c>
      <c r="F548" s="41">
        <v>43660.0</v>
      </c>
      <c r="G548" s="39" t="s">
        <v>566</v>
      </c>
      <c r="H548" s="39">
        <v>200.0</v>
      </c>
      <c r="I548" s="42"/>
      <c r="J548" s="39">
        <v>200.0</v>
      </c>
      <c r="K548" s="42"/>
      <c r="L548" s="42"/>
      <c r="M548" s="39" t="s">
        <v>36</v>
      </c>
      <c r="N548" s="42"/>
      <c r="O548" s="39">
        <v>1.0</v>
      </c>
      <c r="P548" s="39" t="s">
        <v>1230</v>
      </c>
      <c r="Q548" s="42"/>
      <c r="R548" s="42"/>
      <c r="S548" s="42"/>
      <c r="T548" s="42"/>
      <c r="U548" s="42"/>
      <c r="V548" s="39">
        <v>1.0</v>
      </c>
      <c r="W548" s="43" t="s">
        <v>1233</v>
      </c>
      <c r="X548" s="42"/>
      <c r="Y548" s="42"/>
      <c r="Z548" s="39" t="s">
        <v>642</v>
      </c>
      <c r="AA548" s="42"/>
      <c r="AB548" s="42"/>
      <c r="AC548" s="42"/>
      <c r="AD548" s="42"/>
      <c r="AE548" s="42"/>
      <c r="AF548" s="42"/>
      <c r="AG548" s="42"/>
      <c r="AH548" s="42"/>
      <c r="AI548" s="42"/>
      <c r="AJ548" s="42"/>
      <c r="AK548" s="42"/>
      <c r="AL548" s="42"/>
      <c r="AM548" s="42"/>
      <c r="AN548" s="42"/>
      <c r="AO548" s="42"/>
      <c r="AP548" s="42"/>
      <c r="AQ548" s="42"/>
      <c r="AR548" s="42"/>
      <c r="AS548" s="42"/>
      <c r="AT548" s="42"/>
      <c r="AU548" s="42"/>
      <c r="AV548" s="42"/>
      <c r="AW548" s="42"/>
      <c r="AX548" s="42"/>
      <c r="AY548" s="42"/>
    </row>
    <row r="549">
      <c r="A549" s="39" t="s">
        <v>4746</v>
      </c>
      <c r="B549" s="39" t="s">
        <v>4747</v>
      </c>
      <c r="C549" s="39"/>
      <c r="D549" s="39" t="s">
        <v>55</v>
      </c>
      <c r="E549" s="40" t="s">
        <v>4748</v>
      </c>
      <c r="F549" s="41">
        <v>43658.0</v>
      </c>
      <c r="G549" s="39" t="s">
        <v>1608</v>
      </c>
      <c r="H549" s="39">
        <v>42.0</v>
      </c>
      <c r="I549" s="42"/>
      <c r="J549" s="39">
        <v>42.0</v>
      </c>
      <c r="K549" s="42"/>
      <c r="L549" s="42"/>
      <c r="M549" s="39" t="s">
        <v>36</v>
      </c>
      <c r="N549" s="42"/>
      <c r="O549" s="39">
        <v>1.0</v>
      </c>
      <c r="P549" s="39" t="s">
        <v>43</v>
      </c>
      <c r="Q549" s="42"/>
      <c r="R549" s="42"/>
      <c r="S549" s="42"/>
      <c r="T549" s="42"/>
      <c r="U549" s="42"/>
      <c r="V549" s="39">
        <v>1.0</v>
      </c>
      <c r="W549" s="44" t="s">
        <v>4749</v>
      </c>
      <c r="X549" s="42"/>
      <c r="Y549" s="42"/>
      <c r="Z549" s="42"/>
      <c r="AA549" s="42"/>
      <c r="AB549" s="42"/>
      <c r="AC549" s="42"/>
      <c r="AD549" s="42"/>
      <c r="AE549" s="42"/>
      <c r="AF549" s="42"/>
      <c r="AG549" s="42"/>
      <c r="AH549" s="42"/>
      <c r="AI549" s="42"/>
      <c r="AJ549" s="42"/>
      <c r="AK549" s="42"/>
      <c r="AL549" s="42"/>
      <c r="AM549" s="42"/>
      <c r="AN549" s="42"/>
      <c r="AO549" s="42"/>
      <c r="AP549" s="42"/>
      <c r="AQ549" s="42"/>
      <c r="AR549" s="42"/>
      <c r="AS549" s="42"/>
      <c r="AT549" s="42"/>
      <c r="AU549" s="42"/>
      <c r="AV549" s="42"/>
      <c r="AW549" s="42"/>
      <c r="AX549" s="42"/>
      <c r="AY549" s="42"/>
    </row>
    <row r="550">
      <c r="A550" s="39" t="s">
        <v>2382</v>
      </c>
      <c r="B550" s="39" t="s">
        <v>4750</v>
      </c>
      <c r="C550" s="39"/>
      <c r="D550" s="39" t="s">
        <v>184</v>
      </c>
      <c r="E550" s="40" t="s">
        <v>4751</v>
      </c>
      <c r="F550" s="41">
        <v>43658.0</v>
      </c>
      <c r="G550" s="39" t="s">
        <v>4752</v>
      </c>
      <c r="H550" s="39">
        <v>287.0</v>
      </c>
      <c r="I550" s="42"/>
      <c r="J550" s="39">
        <v>287.0</v>
      </c>
      <c r="K550" s="42"/>
      <c r="L550" s="42"/>
      <c r="M550" s="39" t="s">
        <v>4753</v>
      </c>
      <c r="N550" s="42"/>
      <c r="O550" s="39">
        <v>1.0</v>
      </c>
      <c r="P550" s="42"/>
      <c r="Q550" s="42"/>
      <c r="R550" s="42"/>
      <c r="S550" s="42"/>
      <c r="T550" s="42"/>
      <c r="U550" s="42"/>
      <c r="V550" s="39">
        <v>1.0</v>
      </c>
      <c r="W550" s="44" t="s">
        <v>4754</v>
      </c>
      <c r="X550" s="42"/>
      <c r="Y550" s="42"/>
      <c r="Z550" s="42"/>
      <c r="AA550" s="42"/>
      <c r="AB550" s="42"/>
      <c r="AC550" s="42"/>
      <c r="AD550" s="42"/>
      <c r="AE550" s="42"/>
      <c r="AF550" s="42"/>
      <c r="AG550" s="42"/>
      <c r="AH550" s="42"/>
      <c r="AI550" s="42"/>
      <c r="AJ550" s="42"/>
      <c r="AK550" s="42"/>
      <c r="AL550" s="42"/>
      <c r="AM550" s="42"/>
      <c r="AN550" s="42"/>
      <c r="AO550" s="42"/>
      <c r="AP550" s="42"/>
      <c r="AQ550" s="42"/>
      <c r="AR550" s="42"/>
      <c r="AS550" s="42"/>
      <c r="AT550" s="42"/>
      <c r="AU550" s="42"/>
      <c r="AV550" s="42"/>
      <c r="AW550" s="42"/>
      <c r="AX550" s="42"/>
      <c r="AY550" s="42"/>
    </row>
    <row r="551">
      <c r="A551" s="39" t="s">
        <v>2382</v>
      </c>
      <c r="B551" s="39" t="s">
        <v>4755</v>
      </c>
      <c r="C551" s="39"/>
      <c r="D551" s="39" t="s">
        <v>144</v>
      </c>
      <c r="E551" s="40" t="s">
        <v>4756</v>
      </c>
      <c r="F551" s="41">
        <v>43658.0</v>
      </c>
      <c r="G551" s="39" t="s">
        <v>234</v>
      </c>
      <c r="H551" s="39">
        <v>200.0</v>
      </c>
      <c r="I551" s="42"/>
      <c r="J551" s="39">
        <v>200.0</v>
      </c>
      <c r="K551" s="42"/>
      <c r="L551" s="42"/>
      <c r="M551" s="39" t="s">
        <v>36</v>
      </c>
      <c r="N551" s="42"/>
      <c r="O551" s="39">
        <v>1.0</v>
      </c>
      <c r="P551" s="39" t="s">
        <v>43</v>
      </c>
      <c r="Q551" s="42"/>
      <c r="R551" s="42"/>
      <c r="S551" s="42"/>
      <c r="T551" s="42"/>
      <c r="U551" s="42"/>
      <c r="V551" s="39">
        <v>1.0</v>
      </c>
      <c r="W551" s="44" t="s">
        <v>4757</v>
      </c>
      <c r="X551" s="43" t="s">
        <v>4758</v>
      </c>
      <c r="Y551" s="42"/>
      <c r="Z551" s="42"/>
      <c r="AA551" s="42"/>
      <c r="AB551" s="42"/>
      <c r="AC551" s="42"/>
      <c r="AD551" s="42"/>
      <c r="AE551" s="42"/>
      <c r="AF551" s="42"/>
      <c r="AG551" s="42"/>
      <c r="AH551" s="42"/>
      <c r="AI551" s="42"/>
      <c r="AJ551" s="42"/>
      <c r="AK551" s="42"/>
      <c r="AL551" s="42"/>
      <c r="AM551" s="42"/>
      <c r="AN551" s="42"/>
      <c r="AO551" s="42"/>
      <c r="AP551" s="42"/>
      <c r="AQ551" s="42"/>
      <c r="AR551" s="42"/>
      <c r="AS551" s="42"/>
      <c r="AT551" s="42"/>
      <c r="AU551" s="42"/>
      <c r="AV551" s="42"/>
      <c r="AW551" s="42"/>
      <c r="AX551" s="42"/>
      <c r="AY551" s="42"/>
    </row>
    <row r="552">
      <c r="A552" s="39" t="s">
        <v>496</v>
      </c>
      <c r="B552" s="39" t="s">
        <v>3134</v>
      </c>
      <c r="C552" s="39"/>
      <c r="D552" s="39" t="s">
        <v>110</v>
      </c>
      <c r="E552" s="40" t="s">
        <v>3135</v>
      </c>
      <c r="F552" s="41">
        <v>43658.0</v>
      </c>
      <c r="G552" s="42"/>
      <c r="H552" s="42"/>
      <c r="I552" s="42"/>
      <c r="J552" s="42"/>
      <c r="K552" s="42"/>
      <c r="L552" s="42"/>
      <c r="M552" s="39" t="s">
        <v>3137</v>
      </c>
      <c r="N552" s="42"/>
      <c r="O552" s="39">
        <v>1.0</v>
      </c>
      <c r="P552" s="39" t="s">
        <v>43</v>
      </c>
      <c r="Q552" s="42"/>
      <c r="R552" s="42"/>
      <c r="S552" s="42"/>
      <c r="T552" s="42"/>
      <c r="U552" s="42"/>
      <c r="V552" s="39">
        <v>1.0</v>
      </c>
      <c r="W552" s="44" t="s">
        <v>3138</v>
      </c>
      <c r="X552" s="42"/>
      <c r="Y552" s="42"/>
      <c r="Z552" s="42"/>
      <c r="AA552" s="42"/>
      <c r="AB552" s="42"/>
      <c r="AC552" s="42"/>
      <c r="AD552" s="42"/>
      <c r="AE552" s="42"/>
      <c r="AF552" s="42"/>
      <c r="AG552" s="42"/>
      <c r="AH552" s="42"/>
      <c r="AI552" s="42"/>
      <c r="AJ552" s="42"/>
      <c r="AK552" s="42"/>
      <c r="AL552" s="42"/>
      <c r="AM552" s="42"/>
      <c r="AN552" s="42"/>
      <c r="AO552" s="42"/>
      <c r="AP552" s="42"/>
      <c r="AQ552" s="42"/>
      <c r="AR552" s="42"/>
      <c r="AS552" s="42"/>
      <c r="AT552" s="42"/>
      <c r="AU552" s="42"/>
      <c r="AV552" s="42"/>
      <c r="AW552" s="42"/>
      <c r="AX552" s="42"/>
      <c r="AY552" s="42"/>
    </row>
    <row r="553">
      <c r="A553" s="39" t="s">
        <v>861</v>
      </c>
      <c r="B553" s="24" t="s">
        <v>4759</v>
      </c>
      <c r="C553" s="39"/>
      <c r="D553" s="39" t="s">
        <v>862</v>
      </c>
      <c r="E553" s="40" t="s">
        <v>4760</v>
      </c>
      <c r="F553" s="41">
        <v>43658.0</v>
      </c>
      <c r="G553" s="39" t="s">
        <v>4761</v>
      </c>
      <c r="H553" s="39">
        <v>396.0</v>
      </c>
      <c r="I553" s="42"/>
      <c r="J553" s="39">
        <v>396.0</v>
      </c>
      <c r="K553" s="42"/>
      <c r="L553" s="42"/>
      <c r="M553" s="44" t="s">
        <v>4762</v>
      </c>
      <c r="N553" s="42"/>
      <c r="O553" s="39">
        <v>1.0</v>
      </c>
      <c r="P553" s="39" t="s">
        <v>43</v>
      </c>
      <c r="Q553" s="42"/>
      <c r="R553" s="42"/>
      <c r="S553" s="42"/>
      <c r="T553" s="42"/>
      <c r="U553" s="42"/>
      <c r="V553" s="39">
        <v>1.0</v>
      </c>
      <c r="W553" s="44" t="s">
        <v>4763</v>
      </c>
      <c r="X553" s="42"/>
      <c r="Y553" s="42"/>
      <c r="Z553" s="42"/>
      <c r="AA553" s="42"/>
      <c r="AB553" s="42"/>
      <c r="AC553" s="42"/>
      <c r="AD553" s="42"/>
      <c r="AE553" s="42"/>
      <c r="AF553" s="42"/>
      <c r="AG553" s="42"/>
      <c r="AH553" s="42"/>
      <c r="AI553" s="42"/>
      <c r="AJ553" s="42"/>
      <c r="AK553" s="42"/>
      <c r="AL553" s="42"/>
      <c r="AM553" s="42"/>
      <c r="AN553" s="42"/>
      <c r="AO553" s="42"/>
      <c r="AP553" s="42"/>
      <c r="AQ553" s="42"/>
      <c r="AR553" s="42"/>
      <c r="AS553" s="42"/>
      <c r="AT553" s="42"/>
      <c r="AU553" s="42"/>
      <c r="AV553" s="42"/>
      <c r="AW553" s="42"/>
      <c r="AX553" s="42"/>
      <c r="AY553" s="42"/>
    </row>
    <row r="554">
      <c r="A554" s="39" t="s">
        <v>4764</v>
      </c>
      <c r="B554" s="39" t="s">
        <v>4765</v>
      </c>
      <c r="C554" s="39"/>
      <c r="D554" s="39" t="s">
        <v>146</v>
      </c>
      <c r="E554" s="40" t="s">
        <v>4766</v>
      </c>
      <c r="F554" s="41">
        <v>43658.0</v>
      </c>
      <c r="G554" s="39" t="s">
        <v>4767</v>
      </c>
      <c r="H554" s="39">
        <v>200.0</v>
      </c>
      <c r="I554" s="42"/>
      <c r="J554" s="39">
        <v>200.0</v>
      </c>
      <c r="K554" s="42"/>
      <c r="L554" s="42"/>
      <c r="M554" s="39" t="s">
        <v>36</v>
      </c>
      <c r="N554" s="42"/>
      <c r="O554" s="39">
        <v>1.0</v>
      </c>
      <c r="P554" s="39" t="s">
        <v>43</v>
      </c>
      <c r="Q554" s="42"/>
      <c r="R554" s="42"/>
      <c r="S554" s="42"/>
      <c r="T554" s="42"/>
      <c r="U554" s="42"/>
      <c r="V554" s="39">
        <v>1.0</v>
      </c>
      <c r="W554" s="43" t="s">
        <v>4768</v>
      </c>
      <c r="X554" s="43" t="s">
        <v>4769</v>
      </c>
      <c r="Y554" s="43" t="s">
        <v>4770</v>
      </c>
      <c r="Z554" s="42"/>
      <c r="AA554" s="42"/>
      <c r="AB554" s="42"/>
      <c r="AC554" s="42"/>
      <c r="AD554" s="42"/>
      <c r="AE554" s="42"/>
      <c r="AF554" s="42"/>
      <c r="AG554" s="42"/>
      <c r="AH554" s="42"/>
      <c r="AI554" s="42"/>
      <c r="AJ554" s="42"/>
      <c r="AK554" s="42"/>
      <c r="AL554" s="42"/>
      <c r="AM554" s="42"/>
      <c r="AN554" s="42"/>
      <c r="AO554" s="42"/>
      <c r="AP554" s="42"/>
      <c r="AQ554" s="42"/>
      <c r="AR554" s="42"/>
      <c r="AS554" s="42"/>
      <c r="AT554" s="42"/>
      <c r="AU554" s="42"/>
      <c r="AV554" s="42"/>
      <c r="AW554" s="42"/>
      <c r="AX554" s="42"/>
      <c r="AY554" s="42"/>
    </row>
    <row r="555">
      <c r="A555" s="39" t="s">
        <v>4771</v>
      </c>
      <c r="B555" s="39" t="s">
        <v>4772</v>
      </c>
      <c r="C555" s="39"/>
      <c r="D555" s="39" t="s">
        <v>33</v>
      </c>
      <c r="E555" s="40" t="s">
        <v>4773</v>
      </c>
      <c r="F555" s="41">
        <v>43658.0</v>
      </c>
      <c r="G555" s="39" t="s">
        <v>566</v>
      </c>
      <c r="H555" s="39">
        <v>200.0</v>
      </c>
      <c r="I555" s="42"/>
      <c r="J555" s="39">
        <v>200.0</v>
      </c>
      <c r="K555" s="42"/>
      <c r="L555" s="42"/>
      <c r="M555" s="39" t="s">
        <v>36</v>
      </c>
      <c r="N555" s="42"/>
      <c r="O555" s="39">
        <v>1.0</v>
      </c>
      <c r="P555" s="39" t="s">
        <v>43</v>
      </c>
      <c r="Q555" s="39">
        <v>0.0</v>
      </c>
      <c r="R555" s="39">
        <v>0.0</v>
      </c>
      <c r="S555" s="39">
        <v>0.0</v>
      </c>
      <c r="T555" s="39">
        <v>0.0</v>
      </c>
      <c r="U555" s="39">
        <v>1.0</v>
      </c>
      <c r="V555" s="39">
        <v>1.0</v>
      </c>
      <c r="W555" s="43" t="s">
        <v>4774</v>
      </c>
      <c r="X555" s="43" t="s">
        <v>4775</v>
      </c>
      <c r="Y555" s="42"/>
      <c r="Z555" s="42"/>
      <c r="AA555" s="42"/>
      <c r="AB555" s="42"/>
      <c r="AC555" s="42"/>
      <c r="AD555" s="42"/>
      <c r="AE555" s="42"/>
      <c r="AF555" s="42"/>
      <c r="AG555" s="42"/>
      <c r="AH555" s="42"/>
      <c r="AI555" s="42"/>
      <c r="AJ555" s="42"/>
      <c r="AK555" s="42"/>
      <c r="AL555" s="42"/>
      <c r="AM555" s="42"/>
      <c r="AN555" s="42"/>
      <c r="AO555" s="42"/>
      <c r="AP555" s="42"/>
      <c r="AQ555" s="42"/>
      <c r="AR555" s="42"/>
      <c r="AS555" s="42"/>
      <c r="AT555" s="42"/>
      <c r="AU555" s="42"/>
      <c r="AV555" s="42"/>
      <c r="AW555" s="42"/>
      <c r="AX555" s="42"/>
      <c r="AY555" s="42"/>
    </row>
    <row r="556">
      <c r="A556" s="39" t="s">
        <v>1751</v>
      </c>
      <c r="B556" s="24" t="s">
        <v>4776</v>
      </c>
      <c r="C556" s="39"/>
      <c r="D556" s="39" t="s">
        <v>52</v>
      </c>
      <c r="E556" s="40" t="s">
        <v>4777</v>
      </c>
      <c r="F556" s="41">
        <v>43658.0</v>
      </c>
      <c r="G556" s="39" t="s">
        <v>868</v>
      </c>
      <c r="H556" s="39">
        <v>500.0</v>
      </c>
      <c r="I556" s="42"/>
      <c r="J556" s="39">
        <v>500.0</v>
      </c>
      <c r="K556" s="42"/>
      <c r="L556" s="42"/>
      <c r="M556" s="42"/>
      <c r="N556" s="42"/>
      <c r="O556" s="39">
        <v>1.0</v>
      </c>
      <c r="P556" s="42"/>
      <c r="Q556" s="42"/>
      <c r="R556" s="42"/>
      <c r="S556" s="42"/>
      <c r="T556" s="42"/>
      <c r="U556" s="42"/>
      <c r="V556" s="39">
        <v>1.0</v>
      </c>
      <c r="W556" s="43" t="s">
        <v>4778</v>
      </c>
      <c r="X556" s="43" t="s">
        <v>1754</v>
      </c>
      <c r="Y556" s="42"/>
      <c r="Z556" s="42"/>
      <c r="AA556" s="42"/>
      <c r="AB556" s="42"/>
      <c r="AC556" s="42"/>
      <c r="AD556" s="42"/>
      <c r="AE556" s="42"/>
      <c r="AF556" s="42"/>
      <c r="AG556" s="42"/>
      <c r="AH556" s="42"/>
      <c r="AI556" s="42"/>
      <c r="AJ556" s="42"/>
      <c r="AK556" s="42"/>
      <c r="AL556" s="42"/>
      <c r="AM556" s="42"/>
      <c r="AN556" s="42"/>
      <c r="AO556" s="42"/>
      <c r="AP556" s="42"/>
      <c r="AQ556" s="42"/>
      <c r="AR556" s="42"/>
      <c r="AS556" s="42"/>
      <c r="AT556" s="42"/>
      <c r="AU556" s="42"/>
      <c r="AV556" s="42"/>
      <c r="AW556" s="42"/>
      <c r="AX556" s="42"/>
      <c r="AY556" s="42"/>
    </row>
    <row r="557">
      <c r="A557" s="39" t="s">
        <v>383</v>
      </c>
      <c r="B557" s="39" t="s">
        <v>800</v>
      </c>
      <c r="C557" s="39"/>
      <c r="D557" s="39" t="s">
        <v>52</v>
      </c>
      <c r="E557" s="40" t="s">
        <v>4779</v>
      </c>
      <c r="F557" s="41">
        <v>43658.0</v>
      </c>
      <c r="G557" s="39" t="s">
        <v>2408</v>
      </c>
      <c r="H557" s="39">
        <v>3000.0</v>
      </c>
      <c r="I557" s="42"/>
      <c r="J557" s="39">
        <v>3000.0</v>
      </c>
      <c r="K557" s="42"/>
      <c r="L557" s="42"/>
      <c r="M557" s="42"/>
      <c r="N557" s="42"/>
      <c r="O557" s="39">
        <v>1.0</v>
      </c>
      <c r="P557" s="42"/>
      <c r="Q557" s="39">
        <v>0.0</v>
      </c>
      <c r="R557" s="39">
        <v>0.0</v>
      </c>
      <c r="S557" s="39">
        <v>0.0</v>
      </c>
      <c r="T557" s="39">
        <v>0.0</v>
      </c>
      <c r="U557" s="39">
        <v>1.0</v>
      </c>
      <c r="V557" s="39">
        <v>1.0</v>
      </c>
      <c r="W557" s="43" t="s">
        <v>2879</v>
      </c>
      <c r="X557" s="43" t="s">
        <v>4780</v>
      </c>
      <c r="Y557" s="42"/>
      <c r="Z557" s="42"/>
      <c r="AA557" s="42"/>
      <c r="AB557" s="42"/>
      <c r="AC557" s="42"/>
      <c r="AD557" s="42"/>
      <c r="AE557" s="42"/>
      <c r="AF557" s="42"/>
      <c r="AG557" s="42"/>
      <c r="AH557" s="42"/>
      <c r="AI557" s="42"/>
      <c r="AJ557" s="42"/>
      <c r="AK557" s="42"/>
      <c r="AL557" s="42"/>
      <c r="AM557" s="42"/>
      <c r="AN557" s="42"/>
      <c r="AO557" s="42"/>
      <c r="AP557" s="42"/>
      <c r="AQ557" s="42"/>
      <c r="AR557" s="42"/>
      <c r="AS557" s="42"/>
      <c r="AT557" s="42"/>
      <c r="AU557" s="42"/>
      <c r="AV557" s="42"/>
      <c r="AW557" s="42"/>
      <c r="AX557" s="42"/>
      <c r="AY557" s="42"/>
    </row>
    <row r="558">
      <c r="A558" s="39" t="s">
        <v>561</v>
      </c>
      <c r="B558" s="39" t="s">
        <v>4781</v>
      </c>
      <c r="C558" s="39"/>
      <c r="D558" s="39" t="s">
        <v>52</v>
      </c>
      <c r="E558" s="40" t="s">
        <v>4782</v>
      </c>
      <c r="F558" s="41">
        <v>43658.0</v>
      </c>
      <c r="G558" s="39" t="s">
        <v>4783</v>
      </c>
      <c r="H558" s="39">
        <v>952.0</v>
      </c>
      <c r="I558" s="42"/>
      <c r="J558" s="39">
        <v>952.0</v>
      </c>
      <c r="K558" s="42"/>
      <c r="L558" s="42"/>
      <c r="M558" s="39" t="s">
        <v>36</v>
      </c>
      <c r="N558" s="42"/>
      <c r="O558" s="39">
        <v>1.0</v>
      </c>
      <c r="P558" s="42"/>
      <c r="Q558" s="42"/>
      <c r="R558" s="42"/>
      <c r="S558" s="42"/>
      <c r="T558" s="42"/>
      <c r="U558" s="42"/>
      <c r="V558" s="39">
        <v>1.0</v>
      </c>
      <c r="W558" s="43" t="s">
        <v>4784</v>
      </c>
      <c r="X558" s="42"/>
      <c r="Y558" s="42"/>
      <c r="Z558" s="42"/>
      <c r="AA558" s="42"/>
      <c r="AB558" s="42"/>
      <c r="AC558" s="42"/>
      <c r="AD558" s="42"/>
      <c r="AE558" s="42"/>
      <c r="AF558" s="42"/>
      <c r="AG558" s="42"/>
      <c r="AH558" s="42"/>
      <c r="AI558" s="42"/>
      <c r="AJ558" s="42"/>
      <c r="AK558" s="42"/>
      <c r="AL558" s="42"/>
      <c r="AM558" s="42"/>
      <c r="AN558" s="42"/>
      <c r="AO558" s="42"/>
      <c r="AP558" s="42"/>
      <c r="AQ558" s="42"/>
      <c r="AR558" s="42"/>
      <c r="AS558" s="42"/>
      <c r="AT558" s="42"/>
      <c r="AU558" s="42"/>
      <c r="AV558" s="42"/>
      <c r="AW558" s="42"/>
      <c r="AX558" s="42"/>
      <c r="AY558" s="42"/>
    </row>
    <row r="559">
      <c r="A559" s="39" t="s">
        <v>561</v>
      </c>
      <c r="B559" s="39" t="s">
        <v>4785</v>
      </c>
      <c r="C559" s="39"/>
      <c r="D559" s="39" t="s">
        <v>52</v>
      </c>
      <c r="E559" s="40" t="s">
        <v>4786</v>
      </c>
      <c r="F559" s="41">
        <v>43658.0</v>
      </c>
      <c r="G559" s="39" t="s">
        <v>4068</v>
      </c>
      <c r="H559" s="39">
        <v>74.0</v>
      </c>
      <c r="I559" s="42"/>
      <c r="J559" s="39">
        <v>74.0</v>
      </c>
      <c r="K559" s="42"/>
      <c r="L559" s="42"/>
      <c r="M559" s="39" t="s">
        <v>36</v>
      </c>
      <c r="N559" s="42"/>
      <c r="O559" s="39">
        <v>1.0</v>
      </c>
      <c r="P559" s="42"/>
      <c r="Q559" s="42"/>
      <c r="R559" s="42"/>
      <c r="S559" s="42"/>
      <c r="T559" s="42"/>
      <c r="U559" s="42"/>
      <c r="V559" s="39">
        <v>1.0</v>
      </c>
      <c r="W559" s="43" t="s">
        <v>4787</v>
      </c>
      <c r="X559" s="43" t="s">
        <v>4788</v>
      </c>
      <c r="Y559" s="42"/>
      <c r="Z559" s="42"/>
      <c r="AA559" s="42"/>
      <c r="AB559" s="42"/>
      <c r="AC559" s="42"/>
      <c r="AD559" s="42"/>
      <c r="AE559" s="42"/>
      <c r="AF559" s="42"/>
      <c r="AG559" s="42"/>
      <c r="AH559" s="42"/>
      <c r="AI559" s="42"/>
      <c r="AJ559" s="42"/>
      <c r="AK559" s="42"/>
      <c r="AL559" s="42"/>
      <c r="AM559" s="42"/>
      <c r="AN559" s="42"/>
      <c r="AO559" s="42"/>
      <c r="AP559" s="42"/>
      <c r="AQ559" s="42"/>
      <c r="AR559" s="42"/>
      <c r="AS559" s="42"/>
      <c r="AT559" s="42"/>
      <c r="AU559" s="42"/>
      <c r="AV559" s="42"/>
      <c r="AW559" s="42"/>
      <c r="AX559" s="42"/>
      <c r="AY559" s="42"/>
    </row>
    <row r="560">
      <c r="A560" s="165" t="s">
        <v>561</v>
      </c>
      <c r="B560" s="166"/>
      <c r="C560" s="165"/>
      <c r="D560" s="165" t="s">
        <v>52</v>
      </c>
      <c r="E560" s="40" t="s">
        <v>4789</v>
      </c>
      <c r="F560" s="167"/>
      <c r="G560" s="42"/>
      <c r="H560" s="42"/>
      <c r="I560" s="42"/>
      <c r="J560" s="42"/>
      <c r="K560" s="42"/>
      <c r="L560" s="42"/>
      <c r="M560" s="42"/>
      <c r="N560" s="42"/>
      <c r="O560" s="39">
        <v>1.0</v>
      </c>
      <c r="P560" s="39" t="s">
        <v>4790</v>
      </c>
      <c r="Q560" s="42"/>
      <c r="R560" s="42"/>
      <c r="S560" s="42"/>
      <c r="T560" s="42"/>
      <c r="U560" s="42"/>
      <c r="V560" s="39">
        <v>0.0</v>
      </c>
      <c r="W560" s="43" t="s">
        <v>4791</v>
      </c>
      <c r="X560" s="42"/>
      <c r="Y560" s="42"/>
      <c r="Z560" s="39" t="s">
        <v>4790</v>
      </c>
      <c r="AA560" s="42"/>
      <c r="AB560" s="42"/>
      <c r="AC560" s="42"/>
      <c r="AD560" s="42"/>
      <c r="AE560" s="42"/>
      <c r="AF560" s="42"/>
      <c r="AG560" s="42"/>
      <c r="AH560" s="42"/>
      <c r="AI560" s="42"/>
      <c r="AJ560" s="42"/>
      <c r="AK560" s="42"/>
      <c r="AL560" s="42"/>
      <c r="AM560" s="42"/>
      <c r="AN560" s="42"/>
      <c r="AO560" s="42"/>
      <c r="AP560" s="42"/>
      <c r="AQ560" s="42"/>
      <c r="AR560" s="42"/>
      <c r="AS560" s="42"/>
      <c r="AT560" s="42"/>
      <c r="AU560" s="42"/>
      <c r="AV560" s="42"/>
      <c r="AW560" s="42"/>
      <c r="AX560" s="42"/>
      <c r="AY560" s="42"/>
    </row>
    <row r="561">
      <c r="A561" s="24" t="s">
        <v>4792</v>
      </c>
      <c r="B561" s="24" t="s">
        <v>4793</v>
      </c>
      <c r="C561" s="39"/>
      <c r="D561" s="39" t="s">
        <v>52</v>
      </c>
      <c r="E561" s="40" t="s">
        <v>4794</v>
      </c>
      <c r="F561" s="41">
        <v>43658.0</v>
      </c>
      <c r="G561" s="42"/>
      <c r="H561" s="42"/>
      <c r="I561" s="42"/>
      <c r="J561" s="42"/>
      <c r="K561" s="42"/>
      <c r="L561" s="42"/>
      <c r="M561" s="44" t="s">
        <v>4795</v>
      </c>
      <c r="N561" s="42"/>
      <c r="O561" s="39">
        <v>1.0</v>
      </c>
      <c r="P561" s="42"/>
      <c r="Q561" s="42"/>
      <c r="R561" s="42"/>
      <c r="S561" s="42"/>
      <c r="T561" s="42"/>
      <c r="U561" s="42"/>
      <c r="V561" s="39">
        <v>1.0</v>
      </c>
      <c r="W561" s="43" t="s">
        <v>4796</v>
      </c>
      <c r="X561" s="42"/>
      <c r="Y561" s="42"/>
      <c r="Z561" s="42"/>
      <c r="AA561" s="42"/>
      <c r="AB561" s="42"/>
      <c r="AC561" s="42"/>
      <c r="AD561" s="42"/>
      <c r="AE561" s="42"/>
      <c r="AF561" s="42"/>
      <c r="AG561" s="42"/>
      <c r="AH561" s="42"/>
      <c r="AI561" s="42"/>
      <c r="AJ561" s="42"/>
      <c r="AK561" s="42"/>
      <c r="AL561" s="42"/>
      <c r="AM561" s="42"/>
      <c r="AN561" s="42"/>
      <c r="AO561" s="42"/>
      <c r="AP561" s="42"/>
      <c r="AQ561" s="42"/>
      <c r="AR561" s="42"/>
      <c r="AS561" s="42"/>
      <c r="AT561" s="42"/>
      <c r="AU561" s="42"/>
      <c r="AV561" s="42"/>
      <c r="AW561" s="42"/>
      <c r="AX561" s="42"/>
      <c r="AY561" s="42"/>
    </row>
    <row r="562">
      <c r="A562" s="39" t="s">
        <v>2501</v>
      </c>
      <c r="B562" s="39" t="s">
        <v>4797</v>
      </c>
      <c r="C562" s="39"/>
      <c r="D562" s="39" t="s">
        <v>52</v>
      </c>
      <c r="E562" s="40" t="s">
        <v>4798</v>
      </c>
      <c r="F562" s="41">
        <v>43658.0</v>
      </c>
      <c r="G562" s="39" t="s">
        <v>4799</v>
      </c>
      <c r="H562" s="39">
        <v>445.0</v>
      </c>
      <c r="I562" s="42"/>
      <c r="J562" s="39">
        <v>445.0</v>
      </c>
      <c r="K562" s="42"/>
      <c r="L562" s="42"/>
      <c r="M562" s="39" t="s">
        <v>4800</v>
      </c>
      <c r="N562" s="42"/>
      <c r="O562" s="39">
        <v>1.0</v>
      </c>
      <c r="P562" s="42"/>
      <c r="Q562" s="42"/>
      <c r="R562" s="42"/>
      <c r="S562" s="42"/>
      <c r="T562" s="42"/>
      <c r="U562" s="42"/>
      <c r="V562" s="39">
        <v>1.0</v>
      </c>
      <c r="W562" s="43" t="s">
        <v>4801</v>
      </c>
      <c r="X562" s="42"/>
      <c r="Y562" s="42"/>
      <c r="Z562" s="42"/>
      <c r="AA562" s="42"/>
      <c r="AB562" s="42"/>
      <c r="AC562" s="42"/>
      <c r="AD562" s="42"/>
      <c r="AE562" s="42"/>
      <c r="AF562" s="42"/>
      <c r="AG562" s="42"/>
      <c r="AH562" s="42"/>
      <c r="AI562" s="42"/>
      <c r="AJ562" s="42"/>
      <c r="AK562" s="42"/>
      <c r="AL562" s="42"/>
      <c r="AM562" s="42"/>
      <c r="AN562" s="42"/>
      <c r="AO562" s="42"/>
      <c r="AP562" s="42"/>
      <c r="AQ562" s="42"/>
      <c r="AR562" s="42"/>
      <c r="AS562" s="42"/>
      <c r="AT562" s="42"/>
      <c r="AU562" s="42"/>
      <c r="AV562" s="42"/>
      <c r="AW562" s="42"/>
      <c r="AX562" s="42"/>
      <c r="AY562" s="42"/>
    </row>
    <row r="563">
      <c r="A563" s="39" t="s">
        <v>1172</v>
      </c>
      <c r="B563" s="24" t="s">
        <v>1173</v>
      </c>
      <c r="C563" s="39"/>
      <c r="D563" s="39" t="s">
        <v>52</v>
      </c>
      <c r="E563" s="40" t="s">
        <v>1174</v>
      </c>
      <c r="F563" s="41">
        <v>43659.0</v>
      </c>
      <c r="G563" s="39" t="s">
        <v>1175</v>
      </c>
      <c r="H563" s="39">
        <v>156.0</v>
      </c>
      <c r="I563" s="42"/>
      <c r="J563" s="39">
        <v>156.0</v>
      </c>
      <c r="K563" s="42"/>
      <c r="L563" s="42"/>
      <c r="M563" s="44" t="s">
        <v>1176</v>
      </c>
      <c r="N563" s="42"/>
      <c r="O563" s="39">
        <v>1.0</v>
      </c>
      <c r="P563" s="39" t="s">
        <v>1178</v>
      </c>
      <c r="Q563" s="42"/>
      <c r="R563" s="42"/>
      <c r="S563" s="42"/>
      <c r="T563" s="42"/>
      <c r="U563" s="42"/>
      <c r="V563" s="39">
        <v>1.0</v>
      </c>
      <c r="W563" s="43" t="s">
        <v>1179</v>
      </c>
      <c r="X563" s="42"/>
      <c r="Y563" s="42"/>
      <c r="Z563" s="42"/>
      <c r="AA563" s="42"/>
      <c r="AB563" s="42"/>
      <c r="AC563" s="42"/>
      <c r="AD563" s="42"/>
      <c r="AE563" s="42"/>
      <c r="AF563" s="42"/>
      <c r="AG563" s="42"/>
      <c r="AH563" s="42"/>
      <c r="AI563" s="42"/>
      <c r="AJ563" s="42"/>
      <c r="AK563" s="42"/>
      <c r="AL563" s="42"/>
      <c r="AM563" s="42"/>
      <c r="AN563" s="42"/>
      <c r="AO563" s="42"/>
      <c r="AP563" s="42"/>
      <c r="AQ563" s="42"/>
      <c r="AR563" s="42"/>
      <c r="AS563" s="42"/>
      <c r="AT563" s="42"/>
      <c r="AU563" s="42"/>
      <c r="AV563" s="42"/>
      <c r="AW563" s="42"/>
      <c r="AX563" s="42"/>
      <c r="AY563" s="42"/>
    </row>
    <row r="564">
      <c r="A564" s="39" t="s">
        <v>4802</v>
      </c>
      <c r="B564" s="39" t="s">
        <v>3396</v>
      </c>
      <c r="C564" s="39"/>
      <c r="D564" s="39" t="s">
        <v>164</v>
      </c>
      <c r="E564" s="40" t="s">
        <v>4803</v>
      </c>
      <c r="F564" s="41">
        <v>43658.0</v>
      </c>
      <c r="G564" s="39" t="s">
        <v>2086</v>
      </c>
      <c r="H564" s="39">
        <v>15.0</v>
      </c>
      <c r="I564" s="42"/>
      <c r="J564" s="39">
        <v>15.0</v>
      </c>
      <c r="K564" s="42"/>
      <c r="L564" s="42"/>
      <c r="M564" s="39" t="s">
        <v>36</v>
      </c>
      <c r="N564" s="42"/>
      <c r="O564" s="39">
        <v>1.0</v>
      </c>
      <c r="P564" s="39" t="s">
        <v>43</v>
      </c>
      <c r="Q564" s="39">
        <v>0.0</v>
      </c>
      <c r="R564" s="39">
        <v>0.0</v>
      </c>
      <c r="S564" s="39">
        <v>0.0</v>
      </c>
      <c r="T564" s="39">
        <v>0.0</v>
      </c>
      <c r="U564" s="39">
        <v>1.0</v>
      </c>
      <c r="V564" s="39">
        <v>1.0</v>
      </c>
      <c r="W564" s="44" t="s">
        <v>4804</v>
      </c>
      <c r="X564" s="43" t="s">
        <v>4805</v>
      </c>
      <c r="Y564" s="42"/>
      <c r="Z564" s="39" t="s">
        <v>4806</v>
      </c>
      <c r="AA564" s="42"/>
      <c r="AB564" s="42"/>
      <c r="AC564" s="42"/>
      <c r="AD564" s="42"/>
      <c r="AE564" s="42"/>
      <c r="AF564" s="42"/>
      <c r="AG564" s="42"/>
      <c r="AH564" s="42"/>
      <c r="AI564" s="42"/>
      <c r="AJ564" s="42"/>
      <c r="AK564" s="42"/>
      <c r="AL564" s="42"/>
      <c r="AM564" s="42"/>
      <c r="AN564" s="42"/>
      <c r="AO564" s="42"/>
      <c r="AP564" s="42"/>
      <c r="AQ564" s="42"/>
      <c r="AR564" s="42"/>
      <c r="AS564" s="42"/>
      <c r="AT564" s="42"/>
      <c r="AU564" s="42"/>
      <c r="AV564" s="42"/>
      <c r="AW564" s="42"/>
      <c r="AX564" s="42"/>
      <c r="AY564" s="42"/>
    </row>
    <row r="565">
      <c r="A565" s="39" t="s">
        <v>4807</v>
      </c>
      <c r="B565" s="42"/>
      <c r="C565" s="39"/>
      <c r="D565" s="39" t="s">
        <v>52</v>
      </c>
      <c r="E565" s="40" t="s">
        <v>4808</v>
      </c>
      <c r="F565" s="41">
        <v>43658.0</v>
      </c>
      <c r="G565" s="39" t="s">
        <v>4809</v>
      </c>
      <c r="H565" s="39">
        <v>300.0</v>
      </c>
      <c r="I565" s="42"/>
      <c r="J565" s="39">
        <v>350.0</v>
      </c>
      <c r="K565" s="42"/>
      <c r="L565" s="42"/>
      <c r="M565" s="42"/>
      <c r="N565" s="42"/>
      <c r="O565" s="39">
        <v>1.0</v>
      </c>
      <c r="P565" s="42"/>
      <c r="Q565" s="42"/>
      <c r="R565" s="42"/>
      <c r="S565" s="42"/>
      <c r="T565" s="42"/>
      <c r="U565" s="42"/>
      <c r="V565" s="39">
        <v>1.0</v>
      </c>
      <c r="W565" s="43" t="s">
        <v>4810</v>
      </c>
      <c r="X565" s="43" t="s">
        <v>4811</v>
      </c>
      <c r="Y565" s="43" t="s">
        <v>4812</v>
      </c>
      <c r="Z565" s="42"/>
      <c r="AA565" s="42"/>
      <c r="AB565" s="42"/>
      <c r="AC565" s="42"/>
      <c r="AD565" s="42"/>
      <c r="AE565" s="42"/>
      <c r="AF565" s="42"/>
      <c r="AG565" s="42"/>
      <c r="AH565" s="42"/>
      <c r="AI565" s="42"/>
      <c r="AJ565" s="42"/>
      <c r="AK565" s="42"/>
      <c r="AL565" s="42"/>
      <c r="AM565" s="42"/>
      <c r="AN565" s="42"/>
      <c r="AO565" s="42"/>
      <c r="AP565" s="42"/>
      <c r="AQ565" s="42"/>
      <c r="AR565" s="42"/>
      <c r="AS565" s="42"/>
      <c r="AT565" s="42"/>
      <c r="AU565" s="42"/>
      <c r="AV565" s="42"/>
      <c r="AW565" s="42"/>
      <c r="AX565" s="42"/>
      <c r="AY565" s="42"/>
    </row>
    <row r="566">
      <c r="A566" s="39" t="s">
        <v>4813</v>
      </c>
      <c r="B566" s="44" t="s">
        <v>4814</v>
      </c>
      <c r="C566" s="39"/>
      <c r="D566" s="39" t="s">
        <v>52</v>
      </c>
      <c r="E566" s="40" t="s">
        <v>4815</v>
      </c>
      <c r="F566" s="41">
        <v>43658.0</v>
      </c>
      <c r="G566" s="39" t="s">
        <v>4816</v>
      </c>
      <c r="H566" s="39">
        <v>190.0</v>
      </c>
      <c r="I566" s="42"/>
      <c r="J566" s="39">
        <v>190.0</v>
      </c>
      <c r="K566" s="42"/>
      <c r="L566" s="42"/>
      <c r="M566" s="39" t="s">
        <v>36</v>
      </c>
      <c r="N566" s="42"/>
      <c r="O566" s="39">
        <v>1.0</v>
      </c>
      <c r="P566" s="42"/>
      <c r="Q566" s="42"/>
      <c r="R566" s="42"/>
      <c r="S566" s="42"/>
      <c r="T566" s="42"/>
      <c r="U566" s="42"/>
      <c r="V566" s="39">
        <v>1.0</v>
      </c>
      <c r="W566" s="43" t="s">
        <v>4817</v>
      </c>
      <c r="X566" s="42"/>
      <c r="Y566" s="42"/>
      <c r="Z566" s="42"/>
      <c r="AA566" s="42"/>
      <c r="AB566" s="42"/>
      <c r="AC566" s="42"/>
      <c r="AD566" s="42"/>
      <c r="AE566" s="42"/>
      <c r="AF566" s="42"/>
      <c r="AG566" s="42"/>
      <c r="AH566" s="42"/>
      <c r="AI566" s="42"/>
      <c r="AJ566" s="42"/>
      <c r="AK566" s="42"/>
      <c r="AL566" s="42"/>
      <c r="AM566" s="42"/>
      <c r="AN566" s="42"/>
      <c r="AO566" s="42"/>
      <c r="AP566" s="42"/>
      <c r="AQ566" s="42"/>
      <c r="AR566" s="42"/>
      <c r="AS566" s="42"/>
      <c r="AT566" s="42"/>
      <c r="AU566" s="42"/>
      <c r="AV566" s="42"/>
      <c r="AW566" s="42"/>
      <c r="AX566" s="42"/>
      <c r="AY566" s="42"/>
    </row>
    <row r="567">
      <c r="A567" s="39" t="s">
        <v>1759</v>
      </c>
      <c r="B567" s="42"/>
      <c r="C567" s="39"/>
      <c r="D567" s="39" t="s">
        <v>52</v>
      </c>
      <c r="E567" s="40" t="s">
        <v>4818</v>
      </c>
      <c r="F567" s="41">
        <v>43658.0</v>
      </c>
      <c r="G567" s="39" t="s">
        <v>4819</v>
      </c>
      <c r="H567" s="39">
        <v>36.0</v>
      </c>
      <c r="I567" s="42"/>
      <c r="J567" s="39">
        <v>110.0</v>
      </c>
      <c r="K567" s="42"/>
      <c r="L567" s="42"/>
      <c r="M567" s="42"/>
      <c r="N567" s="42"/>
      <c r="O567" s="39">
        <v>1.0</v>
      </c>
      <c r="P567" s="42"/>
      <c r="Q567" s="39">
        <v>0.0</v>
      </c>
      <c r="R567" s="39">
        <v>0.0</v>
      </c>
      <c r="S567" s="39">
        <v>0.0</v>
      </c>
      <c r="T567" s="39">
        <v>0.0</v>
      </c>
      <c r="U567" s="39">
        <v>1.0</v>
      </c>
      <c r="V567" s="39">
        <v>1.0</v>
      </c>
      <c r="W567" s="42"/>
      <c r="X567" s="43" t="s">
        <v>1762</v>
      </c>
      <c r="Y567" s="42"/>
      <c r="Z567" s="42"/>
      <c r="AA567" s="42"/>
      <c r="AB567" s="42"/>
      <c r="AC567" s="42"/>
      <c r="AD567" s="42"/>
      <c r="AE567" s="42"/>
      <c r="AF567" s="42"/>
      <c r="AG567" s="42"/>
      <c r="AH567" s="42"/>
      <c r="AI567" s="42"/>
      <c r="AJ567" s="42"/>
      <c r="AK567" s="42"/>
      <c r="AL567" s="42"/>
      <c r="AM567" s="42"/>
      <c r="AN567" s="42"/>
      <c r="AO567" s="42"/>
      <c r="AP567" s="42"/>
      <c r="AQ567" s="42"/>
      <c r="AR567" s="42"/>
      <c r="AS567" s="42"/>
      <c r="AT567" s="42"/>
      <c r="AU567" s="42"/>
      <c r="AV567" s="42"/>
      <c r="AW567" s="42"/>
      <c r="AX567" s="42"/>
      <c r="AY567" s="42"/>
    </row>
    <row r="568">
      <c r="A568" s="39" t="s">
        <v>51</v>
      </c>
      <c r="B568" s="44" t="s">
        <v>4820</v>
      </c>
      <c r="C568" s="39"/>
      <c r="D568" s="39" t="s">
        <v>52</v>
      </c>
      <c r="E568" s="40" t="s">
        <v>4821</v>
      </c>
      <c r="F568" s="41">
        <v>43658.0</v>
      </c>
      <c r="G568" s="39" t="s">
        <v>4822</v>
      </c>
      <c r="H568" s="39">
        <v>461.0</v>
      </c>
      <c r="I568" s="42"/>
      <c r="J568" s="39">
        <v>461.0</v>
      </c>
      <c r="K568" s="42"/>
      <c r="L568" s="42"/>
      <c r="M568" s="24" t="s">
        <v>4823</v>
      </c>
      <c r="N568" s="42"/>
      <c r="O568" s="39">
        <v>1.0</v>
      </c>
      <c r="P568" s="42"/>
      <c r="Q568" s="42"/>
      <c r="R568" s="42"/>
      <c r="S568" s="42"/>
      <c r="T568" s="42"/>
      <c r="U568" s="42"/>
      <c r="V568" s="39">
        <v>1.0</v>
      </c>
      <c r="W568" s="42"/>
      <c r="X568" s="42"/>
      <c r="Y568" s="42"/>
      <c r="Z568" s="42"/>
      <c r="AA568" s="42"/>
      <c r="AB568" s="42"/>
      <c r="AC568" s="42"/>
      <c r="AD568" s="42"/>
      <c r="AE568" s="42"/>
      <c r="AF568" s="42"/>
      <c r="AG568" s="42"/>
      <c r="AH568" s="42"/>
      <c r="AI568" s="42"/>
      <c r="AJ568" s="42"/>
      <c r="AK568" s="42"/>
      <c r="AL568" s="42"/>
      <c r="AM568" s="42"/>
      <c r="AN568" s="42"/>
      <c r="AO568" s="42"/>
      <c r="AP568" s="42"/>
      <c r="AQ568" s="42"/>
      <c r="AR568" s="42"/>
      <c r="AS568" s="42"/>
      <c r="AT568" s="42"/>
      <c r="AU568" s="42"/>
      <c r="AV568" s="42"/>
      <c r="AW568" s="42"/>
      <c r="AX568" s="42"/>
      <c r="AY568" s="42"/>
    </row>
    <row r="569">
      <c r="A569" s="39" t="s">
        <v>4824</v>
      </c>
      <c r="B569" s="39" t="s">
        <v>784</v>
      </c>
      <c r="C569" s="39"/>
      <c r="D569" s="39" t="s">
        <v>337</v>
      </c>
      <c r="E569" s="40" t="s">
        <v>4825</v>
      </c>
      <c r="F569" s="41">
        <v>43658.0</v>
      </c>
      <c r="G569" s="39" t="s">
        <v>4826</v>
      </c>
      <c r="H569" s="39">
        <v>500.0</v>
      </c>
      <c r="I569" s="42"/>
      <c r="J569" s="39">
        <v>500.0</v>
      </c>
      <c r="K569" s="42"/>
      <c r="L569" s="42"/>
      <c r="M569" s="39" t="s">
        <v>4827</v>
      </c>
      <c r="N569" s="42"/>
      <c r="O569" s="39">
        <v>1.0</v>
      </c>
      <c r="P569" s="39" t="s">
        <v>43</v>
      </c>
      <c r="Q569" s="42"/>
      <c r="R569" s="42"/>
      <c r="S569" s="42"/>
      <c r="T569" s="42"/>
      <c r="U569" s="42"/>
      <c r="V569" s="39">
        <v>1.0</v>
      </c>
      <c r="W569" s="44" t="s">
        <v>4828</v>
      </c>
      <c r="X569" s="42"/>
      <c r="Y569" s="42"/>
      <c r="Z569" s="39" t="s">
        <v>642</v>
      </c>
      <c r="AA569" s="42"/>
      <c r="AB569" s="42"/>
      <c r="AC569" s="42"/>
      <c r="AD569" s="42"/>
      <c r="AE569" s="42"/>
      <c r="AF569" s="42"/>
      <c r="AG569" s="42"/>
      <c r="AH569" s="42"/>
      <c r="AI569" s="42"/>
      <c r="AJ569" s="42"/>
      <c r="AK569" s="42"/>
      <c r="AL569" s="42"/>
      <c r="AM569" s="42"/>
      <c r="AN569" s="42"/>
      <c r="AO569" s="42"/>
      <c r="AP569" s="42"/>
      <c r="AQ569" s="42"/>
      <c r="AR569" s="42"/>
      <c r="AS569" s="42"/>
      <c r="AT569" s="42"/>
      <c r="AU569" s="42"/>
      <c r="AV569" s="42"/>
      <c r="AW569" s="42"/>
      <c r="AX569" s="42"/>
      <c r="AY569" s="42"/>
    </row>
    <row r="570">
      <c r="A570" s="39" t="s">
        <v>4829</v>
      </c>
      <c r="B570" s="39" t="s">
        <v>4830</v>
      </c>
      <c r="C570" s="39"/>
      <c r="D570" s="39" t="s">
        <v>52</v>
      </c>
      <c r="E570" s="40" t="s">
        <v>4831</v>
      </c>
      <c r="F570" s="41">
        <v>43658.0</v>
      </c>
      <c r="G570" s="39" t="s">
        <v>3909</v>
      </c>
      <c r="H570" s="39">
        <v>100.0</v>
      </c>
      <c r="I570" s="42"/>
      <c r="J570" s="39">
        <v>100.0</v>
      </c>
      <c r="K570" s="42"/>
      <c r="L570" s="42"/>
      <c r="M570" s="42"/>
      <c r="N570" s="42"/>
      <c r="O570" s="39">
        <v>1.0</v>
      </c>
      <c r="P570" s="39" t="s">
        <v>1137</v>
      </c>
      <c r="Q570" s="39">
        <v>0.0</v>
      </c>
      <c r="R570" s="39">
        <v>0.0</v>
      </c>
      <c r="S570" s="39">
        <v>0.0</v>
      </c>
      <c r="T570" s="39">
        <v>0.0</v>
      </c>
      <c r="U570" s="39">
        <v>1.0</v>
      </c>
      <c r="V570" s="39">
        <v>1.0</v>
      </c>
      <c r="W570" s="42"/>
      <c r="X570" s="43" t="s">
        <v>4832</v>
      </c>
      <c r="Y570" s="42"/>
      <c r="Z570" s="42"/>
      <c r="AA570" s="42"/>
      <c r="AB570" s="42"/>
      <c r="AC570" s="42"/>
      <c r="AD570" s="42"/>
      <c r="AE570" s="42"/>
      <c r="AF570" s="42"/>
      <c r="AG570" s="42"/>
      <c r="AH570" s="42"/>
      <c r="AI570" s="42"/>
      <c r="AJ570" s="42"/>
      <c r="AK570" s="42"/>
      <c r="AL570" s="42"/>
      <c r="AM570" s="42"/>
      <c r="AN570" s="42"/>
      <c r="AO570" s="42"/>
      <c r="AP570" s="42"/>
      <c r="AQ570" s="42"/>
      <c r="AR570" s="42"/>
      <c r="AS570" s="42"/>
      <c r="AT570" s="42"/>
      <c r="AU570" s="42"/>
      <c r="AV570" s="42"/>
      <c r="AW570" s="42"/>
      <c r="AX570" s="42"/>
      <c r="AY570" s="42"/>
    </row>
    <row r="571">
      <c r="A571" s="39" t="s">
        <v>1134</v>
      </c>
      <c r="B571" s="24" t="s">
        <v>4833</v>
      </c>
      <c r="C571" s="39"/>
      <c r="D571" s="39" t="s">
        <v>52</v>
      </c>
      <c r="E571" s="40" t="s">
        <v>4834</v>
      </c>
      <c r="F571" s="41">
        <v>43658.0</v>
      </c>
      <c r="G571" s="39" t="s">
        <v>4835</v>
      </c>
      <c r="H571" s="39">
        <v>290.0</v>
      </c>
      <c r="I571" s="42"/>
      <c r="J571" s="39">
        <v>290.0</v>
      </c>
      <c r="K571" s="42"/>
      <c r="L571" s="42"/>
      <c r="M571" s="42"/>
      <c r="N571" s="42"/>
      <c r="O571" s="39">
        <v>1.0</v>
      </c>
      <c r="P571" s="42"/>
      <c r="Q571" s="42"/>
      <c r="R571" s="42"/>
      <c r="S571" s="42"/>
      <c r="T571" s="42"/>
      <c r="U571" s="42"/>
      <c r="V571" s="39">
        <v>1.0</v>
      </c>
      <c r="W571" s="43" t="s">
        <v>4836</v>
      </c>
      <c r="X571" s="42"/>
      <c r="Y571" s="42"/>
      <c r="Z571" s="42"/>
      <c r="AA571" s="42"/>
      <c r="AB571" s="42"/>
      <c r="AC571" s="42"/>
      <c r="AD571" s="42"/>
      <c r="AE571" s="42"/>
      <c r="AF571" s="42"/>
      <c r="AG571" s="42"/>
      <c r="AH571" s="42"/>
      <c r="AI571" s="42"/>
      <c r="AJ571" s="42"/>
      <c r="AK571" s="42"/>
      <c r="AL571" s="42"/>
      <c r="AM571" s="42"/>
      <c r="AN571" s="42"/>
      <c r="AO571" s="42"/>
      <c r="AP571" s="42"/>
      <c r="AQ571" s="42"/>
      <c r="AR571" s="42"/>
      <c r="AS571" s="42"/>
      <c r="AT571" s="42"/>
      <c r="AU571" s="42"/>
      <c r="AV571" s="42"/>
      <c r="AW571" s="42"/>
      <c r="AX571" s="42"/>
      <c r="AY571" s="42"/>
    </row>
    <row r="572">
      <c r="A572" s="39" t="s">
        <v>4837</v>
      </c>
      <c r="B572" s="39" t="s">
        <v>3030</v>
      </c>
      <c r="C572" s="39"/>
      <c r="D572" s="39" t="s">
        <v>60</v>
      </c>
      <c r="E572" s="40" t="s">
        <v>4838</v>
      </c>
      <c r="F572" s="41">
        <v>43658.0</v>
      </c>
      <c r="G572" s="39" t="s">
        <v>779</v>
      </c>
      <c r="H572" s="39">
        <v>49.0</v>
      </c>
      <c r="I572" s="42"/>
      <c r="J572" s="39">
        <v>49.0</v>
      </c>
      <c r="K572" s="42"/>
      <c r="L572" s="42"/>
      <c r="M572" s="39" t="s">
        <v>36</v>
      </c>
      <c r="N572" s="42"/>
      <c r="O572" s="39">
        <v>1.0</v>
      </c>
      <c r="P572" s="39" t="s">
        <v>43</v>
      </c>
      <c r="Q572" s="42"/>
      <c r="R572" s="42"/>
      <c r="S572" s="42"/>
      <c r="T572" s="42"/>
      <c r="U572" s="42"/>
      <c r="V572" s="39">
        <v>1.0</v>
      </c>
      <c r="W572" s="43" t="s">
        <v>4839</v>
      </c>
      <c r="X572" s="42"/>
      <c r="Y572" s="42"/>
      <c r="Z572" s="42"/>
      <c r="AA572" s="42"/>
      <c r="AB572" s="42"/>
      <c r="AC572" s="42"/>
      <c r="AD572" s="42"/>
      <c r="AE572" s="42"/>
      <c r="AF572" s="42"/>
      <c r="AG572" s="42"/>
      <c r="AH572" s="42"/>
      <c r="AI572" s="42"/>
      <c r="AJ572" s="42"/>
      <c r="AK572" s="42"/>
      <c r="AL572" s="42"/>
      <c r="AM572" s="42"/>
      <c r="AN572" s="42"/>
      <c r="AO572" s="42"/>
      <c r="AP572" s="42"/>
      <c r="AQ572" s="42"/>
      <c r="AR572" s="42"/>
      <c r="AS572" s="42"/>
      <c r="AT572" s="42"/>
      <c r="AU572" s="42"/>
      <c r="AV572" s="42"/>
      <c r="AW572" s="42"/>
      <c r="AX572" s="42"/>
      <c r="AY572" s="42"/>
    </row>
    <row r="573">
      <c r="A573" s="39" t="s">
        <v>4840</v>
      </c>
      <c r="B573" s="39" t="s">
        <v>4841</v>
      </c>
      <c r="C573" s="39"/>
      <c r="D573" s="39" t="s">
        <v>207</v>
      </c>
      <c r="E573" s="40" t="s">
        <v>4842</v>
      </c>
      <c r="F573" s="41">
        <v>43658.0</v>
      </c>
      <c r="G573" s="39" t="s">
        <v>4843</v>
      </c>
      <c r="H573" s="39">
        <v>250.0</v>
      </c>
      <c r="I573" s="42"/>
      <c r="J573" s="39">
        <v>300.0</v>
      </c>
      <c r="K573" s="42"/>
      <c r="L573" s="42"/>
      <c r="M573" s="42"/>
      <c r="N573" s="42"/>
      <c r="O573" s="39">
        <v>1.0</v>
      </c>
      <c r="P573" s="42"/>
      <c r="Q573" s="42"/>
      <c r="R573" s="42"/>
      <c r="S573" s="42"/>
      <c r="T573" s="42"/>
      <c r="U573" s="42"/>
      <c r="V573" s="39">
        <v>1.0</v>
      </c>
      <c r="W573" s="44" t="s">
        <v>4844</v>
      </c>
      <c r="X573" s="43" t="s">
        <v>4845</v>
      </c>
      <c r="Y573" s="42"/>
      <c r="Z573" s="42"/>
      <c r="AA573" s="42"/>
      <c r="AB573" s="42"/>
      <c r="AC573" s="42"/>
      <c r="AD573" s="42"/>
      <c r="AE573" s="42"/>
      <c r="AF573" s="42"/>
      <c r="AG573" s="42"/>
      <c r="AH573" s="42"/>
      <c r="AI573" s="42"/>
      <c r="AJ573" s="42"/>
      <c r="AK573" s="42"/>
      <c r="AL573" s="42"/>
      <c r="AM573" s="42"/>
      <c r="AN573" s="42"/>
      <c r="AO573" s="42"/>
      <c r="AP573" s="42"/>
      <c r="AQ573" s="42"/>
      <c r="AR573" s="42"/>
      <c r="AS573" s="42"/>
      <c r="AT573" s="42"/>
      <c r="AU573" s="42"/>
      <c r="AV573" s="42"/>
      <c r="AW573" s="42"/>
      <c r="AX573" s="42"/>
      <c r="AY573" s="42"/>
    </row>
    <row r="574">
      <c r="A574" s="24" t="s">
        <v>4846</v>
      </c>
      <c r="B574" s="24" t="s">
        <v>4847</v>
      </c>
      <c r="C574" s="39"/>
      <c r="D574" s="39" t="s">
        <v>204</v>
      </c>
      <c r="E574" s="40" t="s">
        <v>4848</v>
      </c>
      <c r="F574" s="41">
        <v>43658.0</v>
      </c>
      <c r="G574" s="39" t="s">
        <v>2090</v>
      </c>
      <c r="H574" s="39">
        <v>9.0</v>
      </c>
      <c r="I574" s="42"/>
      <c r="J574" s="39">
        <v>9.0</v>
      </c>
      <c r="K574" s="42"/>
      <c r="L574" s="42"/>
      <c r="M574" s="39" t="s">
        <v>4849</v>
      </c>
      <c r="N574" s="42"/>
      <c r="O574" s="39">
        <v>1.0</v>
      </c>
      <c r="P574" s="42"/>
      <c r="Q574" s="42"/>
      <c r="R574" s="42"/>
      <c r="S574" s="42"/>
      <c r="T574" s="42"/>
      <c r="U574" s="42"/>
      <c r="V574" s="39">
        <v>1.0</v>
      </c>
      <c r="W574" s="44" t="s">
        <v>4850</v>
      </c>
      <c r="X574" s="42"/>
      <c r="Y574" s="42"/>
      <c r="Z574" s="42"/>
      <c r="AA574" s="42"/>
      <c r="AB574" s="42"/>
      <c r="AC574" s="42"/>
      <c r="AD574" s="42"/>
      <c r="AE574" s="42"/>
      <c r="AF574" s="42"/>
      <c r="AG574" s="42"/>
      <c r="AH574" s="42"/>
      <c r="AI574" s="42"/>
      <c r="AJ574" s="42"/>
      <c r="AK574" s="42"/>
      <c r="AL574" s="42"/>
      <c r="AM574" s="42"/>
      <c r="AN574" s="42"/>
      <c r="AO574" s="42"/>
      <c r="AP574" s="42"/>
      <c r="AQ574" s="42"/>
      <c r="AR574" s="42"/>
      <c r="AS574" s="42"/>
      <c r="AT574" s="42"/>
      <c r="AU574" s="42"/>
      <c r="AV574" s="42"/>
      <c r="AW574" s="42"/>
      <c r="AX574" s="42"/>
      <c r="AY574" s="42"/>
    </row>
    <row r="575">
      <c r="A575" s="39" t="s">
        <v>4851</v>
      </c>
      <c r="B575" s="39" t="s">
        <v>4852</v>
      </c>
      <c r="C575" s="39"/>
      <c r="D575" s="39" t="s">
        <v>120</v>
      </c>
      <c r="E575" s="40" t="s">
        <v>4853</v>
      </c>
      <c r="F575" s="41">
        <v>43658.0</v>
      </c>
      <c r="G575" s="39" t="s">
        <v>3021</v>
      </c>
      <c r="H575" s="39">
        <v>37.0</v>
      </c>
      <c r="I575" s="42"/>
      <c r="J575" s="39">
        <v>37.0</v>
      </c>
      <c r="K575" s="42"/>
      <c r="L575" s="42"/>
      <c r="M575" s="39" t="s">
        <v>36</v>
      </c>
      <c r="N575" s="42"/>
      <c r="O575" s="39">
        <v>1.0</v>
      </c>
      <c r="P575" s="42"/>
      <c r="Q575" s="42"/>
      <c r="R575" s="42"/>
      <c r="S575" s="42"/>
      <c r="T575" s="42"/>
      <c r="U575" s="42"/>
      <c r="V575" s="39">
        <v>1.0</v>
      </c>
      <c r="W575" s="44" t="s">
        <v>4854</v>
      </c>
      <c r="X575" s="43" t="s">
        <v>4855</v>
      </c>
      <c r="Y575" s="42"/>
      <c r="Z575" s="42"/>
      <c r="AA575" s="42"/>
      <c r="AB575" s="42"/>
      <c r="AC575" s="42"/>
      <c r="AD575" s="42"/>
      <c r="AE575" s="42"/>
      <c r="AF575" s="42"/>
      <c r="AG575" s="42"/>
      <c r="AH575" s="42"/>
      <c r="AI575" s="42"/>
      <c r="AJ575" s="42"/>
      <c r="AK575" s="42"/>
      <c r="AL575" s="42"/>
      <c r="AM575" s="42"/>
      <c r="AN575" s="42"/>
      <c r="AO575" s="42"/>
      <c r="AP575" s="42"/>
      <c r="AQ575" s="42"/>
      <c r="AR575" s="42"/>
      <c r="AS575" s="42"/>
      <c r="AT575" s="42"/>
      <c r="AU575" s="42"/>
      <c r="AV575" s="42"/>
      <c r="AW575" s="42"/>
      <c r="AX575" s="42"/>
      <c r="AY575" s="42"/>
    </row>
    <row r="576">
      <c r="A576" s="39" t="s">
        <v>4851</v>
      </c>
      <c r="B576" s="39" t="s">
        <v>4856</v>
      </c>
      <c r="C576" s="39"/>
      <c r="D576" s="39" t="s">
        <v>2101</v>
      </c>
      <c r="E576" s="40" t="s">
        <v>4857</v>
      </c>
      <c r="F576" s="41">
        <v>43658.0</v>
      </c>
      <c r="G576" s="39" t="s">
        <v>4858</v>
      </c>
      <c r="H576" s="39">
        <v>10.0</v>
      </c>
      <c r="I576" s="42"/>
      <c r="J576" s="39">
        <v>10.0</v>
      </c>
      <c r="K576" s="42"/>
      <c r="L576" s="42"/>
      <c r="M576" s="39" t="s">
        <v>4859</v>
      </c>
      <c r="N576" s="42"/>
      <c r="O576" s="39">
        <v>1.0</v>
      </c>
      <c r="P576" s="39" t="s">
        <v>43</v>
      </c>
      <c r="Q576" s="42"/>
      <c r="R576" s="42"/>
      <c r="S576" s="42"/>
      <c r="T576" s="42"/>
      <c r="U576" s="42"/>
      <c r="V576" s="39">
        <v>1.0</v>
      </c>
      <c r="W576" s="44" t="s">
        <v>4860</v>
      </c>
      <c r="X576" s="42"/>
      <c r="Y576" s="42"/>
      <c r="Z576" s="42"/>
      <c r="AA576" s="42"/>
      <c r="AB576" s="42"/>
      <c r="AC576" s="42"/>
      <c r="AD576" s="42"/>
      <c r="AE576" s="42"/>
      <c r="AF576" s="42"/>
      <c r="AG576" s="42"/>
      <c r="AH576" s="42"/>
      <c r="AI576" s="42"/>
      <c r="AJ576" s="42"/>
      <c r="AK576" s="42"/>
      <c r="AL576" s="42"/>
      <c r="AM576" s="42"/>
      <c r="AN576" s="42"/>
      <c r="AO576" s="42"/>
      <c r="AP576" s="42"/>
      <c r="AQ576" s="42"/>
      <c r="AR576" s="42"/>
      <c r="AS576" s="42"/>
      <c r="AT576" s="42"/>
      <c r="AU576" s="42"/>
      <c r="AV576" s="42"/>
      <c r="AW576" s="42"/>
      <c r="AX576" s="42"/>
      <c r="AY576" s="42"/>
    </row>
    <row r="577">
      <c r="A577" s="39" t="s">
        <v>4861</v>
      </c>
      <c r="B577" s="39" t="s">
        <v>763</v>
      </c>
      <c r="C577" s="39"/>
      <c r="D577" s="39" t="s">
        <v>40</v>
      </c>
      <c r="E577" s="40" t="s">
        <v>4862</v>
      </c>
      <c r="F577" s="41">
        <v>43658.0</v>
      </c>
      <c r="G577" s="39" t="s">
        <v>2651</v>
      </c>
      <c r="H577" s="39">
        <v>52.0</v>
      </c>
      <c r="I577" s="42"/>
      <c r="J577" s="39">
        <v>52.0</v>
      </c>
      <c r="K577" s="42"/>
      <c r="L577" s="42"/>
      <c r="M577" s="39" t="s">
        <v>36</v>
      </c>
      <c r="N577" s="42"/>
      <c r="O577" s="39">
        <v>1.0</v>
      </c>
      <c r="P577" s="39" t="s">
        <v>43</v>
      </c>
      <c r="Q577" s="42"/>
      <c r="R577" s="42"/>
      <c r="S577" s="42"/>
      <c r="T577" s="42"/>
      <c r="U577" s="42"/>
      <c r="V577" s="39">
        <v>1.0</v>
      </c>
      <c r="W577" s="43" t="s">
        <v>4863</v>
      </c>
      <c r="X577" s="43" t="s">
        <v>4864</v>
      </c>
      <c r="Y577" s="42"/>
      <c r="Z577" s="42"/>
      <c r="AA577" s="42"/>
      <c r="AB577" s="42"/>
      <c r="AC577" s="42"/>
      <c r="AD577" s="42"/>
      <c r="AE577" s="42"/>
      <c r="AF577" s="42"/>
      <c r="AG577" s="42"/>
      <c r="AH577" s="42"/>
      <c r="AI577" s="42"/>
      <c r="AJ577" s="42"/>
      <c r="AK577" s="42"/>
      <c r="AL577" s="42"/>
      <c r="AM577" s="42"/>
      <c r="AN577" s="42"/>
      <c r="AO577" s="42"/>
      <c r="AP577" s="42"/>
      <c r="AQ577" s="42"/>
      <c r="AR577" s="42"/>
      <c r="AS577" s="42"/>
      <c r="AT577" s="42"/>
      <c r="AU577" s="42"/>
      <c r="AV577" s="42"/>
      <c r="AW577" s="42"/>
      <c r="AX577" s="42"/>
      <c r="AY577" s="42"/>
    </row>
    <row r="578">
      <c r="A578" s="39" t="s">
        <v>885</v>
      </c>
      <c r="B578" s="39" t="s">
        <v>4865</v>
      </c>
      <c r="C578" s="39"/>
      <c r="D578" s="39" t="s">
        <v>146</v>
      </c>
      <c r="E578" s="40" t="s">
        <v>4866</v>
      </c>
      <c r="F578" s="41">
        <v>43658.0</v>
      </c>
      <c r="G578" s="39" t="s">
        <v>4867</v>
      </c>
      <c r="H578" s="39">
        <v>687.0</v>
      </c>
      <c r="I578" s="42"/>
      <c r="J578" s="39">
        <v>687.0</v>
      </c>
      <c r="K578" s="42"/>
      <c r="L578" s="42"/>
      <c r="M578" s="44" t="s">
        <v>4868</v>
      </c>
      <c r="N578" s="42"/>
      <c r="O578" s="39">
        <v>1.0</v>
      </c>
      <c r="P578" s="39" t="s">
        <v>43</v>
      </c>
      <c r="Q578" s="42"/>
      <c r="R578" s="42"/>
      <c r="S578" s="42"/>
      <c r="T578" s="42"/>
      <c r="U578" s="42"/>
      <c r="V578" s="39">
        <v>1.0</v>
      </c>
      <c r="W578" s="43" t="s">
        <v>4869</v>
      </c>
      <c r="X578" s="43" t="s">
        <v>4870</v>
      </c>
      <c r="Y578" s="42"/>
      <c r="Z578" s="42"/>
      <c r="AA578" s="42"/>
      <c r="AB578" s="42"/>
      <c r="AC578" s="42"/>
      <c r="AD578" s="42"/>
      <c r="AE578" s="42"/>
      <c r="AF578" s="42"/>
      <c r="AG578" s="42"/>
      <c r="AH578" s="42"/>
      <c r="AI578" s="42"/>
      <c r="AJ578" s="42"/>
      <c r="AK578" s="42"/>
      <c r="AL578" s="42"/>
      <c r="AM578" s="42"/>
      <c r="AN578" s="42"/>
      <c r="AO578" s="42"/>
      <c r="AP578" s="42"/>
      <c r="AQ578" s="42"/>
      <c r="AR578" s="42"/>
      <c r="AS578" s="42"/>
      <c r="AT578" s="42"/>
      <c r="AU578" s="42"/>
      <c r="AV578" s="42"/>
      <c r="AW578" s="42"/>
      <c r="AX578" s="42"/>
      <c r="AY578" s="42"/>
    </row>
    <row r="579">
      <c r="A579" s="39" t="s">
        <v>885</v>
      </c>
      <c r="B579" s="39" t="s">
        <v>4871</v>
      </c>
      <c r="C579" s="39"/>
      <c r="D579" s="39" t="s">
        <v>146</v>
      </c>
      <c r="E579" s="40" t="s">
        <v>4872</v>
      </c>
      <c r="F579" s="41">
        <v>43658.0</v>
      </c>
      <c r="G579" s="39" t="s">
        <v>3130</v>
      </c>
      <c r="H579" s="39">
        <v>44.0</v>
      </c>
      <c r="I579" s="42"/>
      <c r="J579" s="39">
        <v>44.0</v>
      </c>
      <c r="K579" s="42"/>
      <c r="L579" s="42"/>
      <c r="M579" s="44" t="s">
        <v>4873</v>
      </c>
      <c r="N579" s="42"/>
      <c r="O579" s="39">
        <v>1.0</v>
      </c>
      <c r="P579" s="39" t="s">
        <v>43</v>
      </c>
      <c r="Q579" s="42"/>
      <c r="R579" s="42"/>
      <c r="S579" s="42"/>
      <c r="T579" s="42"/>
      <c r="U579" s="42"/>
      <c r="V579" s="39">
        <v>1.0</v>
      </c>
      <c r="W579" s="43" t="s">
        <v>4874</v>
      </c>
      <c r="X579" s="42"/>
      <c r="Y579" s="42"/>
      <c r="Z579" s="42"/>
      <c r="AA579" s="42"/>
      <c r="AB579" s="42"/>
      <c r="AC579" s="42"/>
      <c r="AD579" s="42"/>
      <c r="AE579" s="42"/>
      <c r="AF579" s="42"/>
      <c r="AG579" s="42"/>
      <c r="AH579" s="42"/>
      <c r="AI579" s="42"/>
      <c r="AJ579" s="42"/>
      <c r="AK579" s="42"/>
      <c r="AL579" s="42"/>
      <c r="AM579" s="42"/>
      <c r="AN579" s="42"/>
      <c r="AO579" s="42"/>
      <c r="AP579" s="42"/>
      <c r="AQ579" s="42"/>
      <c r="AR579" s="42"/>
      <c r="AS579" s="42"/>
      <c r="AT579" s="42"/>
      <c r="AU579" s="42"/>
      <c r="AV579" s="42"/>
      <c r="AW579" s="42"/>
      <c r="AX579" s="42"/>
      <c r="AY579" s="42"/>
    </row>
    <row r="580">
      <c r="A580" s="39" t="s">
        <v>885</v>
      </c>
      <c r="B580" s="24" t="s">
        <v>4875</v>
      </c>
      <c r="C580" s="39"/>
      <c r="D580" s="39" t="s">
        <v>146</v>
      </c>
      <c r="E580" s="52"/>
      <c r="F580" s="41">
        <v>43658.0</v>
      </c>
      <c r="G580" s="39" t="s">
        <v>2617</v>
      </c>
      <c r="H580" s="39">
        <v>150.0</v>
      </c>
      <c r="I580" s="42"/>
      <c r="J580" s="39">
        <v>150.0</v>
      </c>
      <c r="K580" s="42"/>
      <c r="L580" s="42"/>
      <c r="M580" s="44" t="s">
        <v>4876</v>
      </c>
      <c r="N580" s="42"/>
      <c r="O580" s="39">
        <v>1.0</v>
      </c>
      <c r="P580" s="39" t="s">
        <v>43</v>
      </c>
      <c r="Q580" s="42"/>
      <c r="R580" s="42"/>
      <c r="S580" s="42"/>
      <c r="T580" s="42"/>
      <c r="U580" s="42"/>
      <c r="V580" s="39">
        <v>1.0</v>
      </c>
      <c r="W580" s="43" t="s">
        <v>4877</v>
      </c>
      <c r="X580" s="42"/>
      <c r="Y580" s="42"/>
      <c r="Z580" s="39" t="s">
        <v>4878</v>
      </c>
      <c r="AA580" s="42"/>
      <c r="AB580" s="42"/>
      <c r="AC580" s="42"/>
      <c r="AD580" s="42"/>
      <c r="AE580" s="42"/>
      <c r="AF580" s="42"/>
      <c r="AG580" s="42"/>
      <c r="AH580" s="42"/>
      <c r="AI580" s="42"/>
      <c r="AJ580" s="42"/>
      <c r="AK580" s="42"/>
      <c r="AL580" s="42"/>
      <c r="AM580" s="42"/>
      <c r="AN580" s="42"/>
      <c r="AO580" s="42"/>
      <c r="AP580" s="42"/>
      <c r="AQ580" s="42"/>
      <c r="AR580" s="42"/>
      <c r="AS580" s="42"/>
      <c r="AT580" s="42"/>
      <c r="AU580" s="42"/>
      <c r="AV580" s="42"/>
      <c r="AW580" s="42"/>
      <c r="AX580" s="42"/>
      <c r="AY580" s="42"/>
    </row>
    <row r="581">
      <c r="A581" s="39" t="s">
        <v>885</v>
      </c>
      <c r="B581" s="177" t="s">
        <v>4879</v>
      </c>
      <c r="C581" s="39"/>
      <c r="D581" s="39" t="s">
        <v>146</v>
      </c>
      <c r="E581" s="52"/>
      <c r="F581" s="41">
        <v>43658.0</v>
      </c>
      <c r="G581" s="42"/>
      <c r="H581" s="42"/>
      <c r="I581" s="42"/>
      <c r="J581" s="42"/>
      <c r="K581" s="42"/>
      <c r="L581" s="42"/>
      <c r="M581" s="177" t="s">
        <v>4880</v>
      </c>
      <c r="N581" s="42"/>
      <c r="O581" s="39">
        <v>1.0</v>
      </c>
      <c r="P581" s="39" t="s">
        <v>4881</v>
      </c>
      <c r="Q581" s="42"/>
      <c r="R581" s="42"/>
      <c r="S581" s="42"/>
      <c r="T581" s="42"/>
      <c r="U581" s="42"/>
      <c r="V581" s="39">
        <v>1.0</v>
      </c>
      <c r="W581" s="43" t="s">
        <v>4882</v>
      </c>
      <c r="X581" s="42"/>
      <c r="Y581" s="42"/>
      <c r="Z581" s="39"/>
      <c r="AA581" s="42"/>
      <c r="AB581" s="42"/>
      <c r="AC581" s="42"/>
      <c r="AD581" s="42"/>
      <c r="AE581" s="42"/>
      <c r="AF581" s="42"/>
      <c r="AG581" s="42"/>
      <c r="AH581" s="42"/>
      <c r="AI581" s="42"/>
      <c r="AJ581" s="42"/>
      <c r="AK581" s="42"/>
      <c r="AL581" s="42"/>
      <c r="AM581" s="42"/>
      <c r="AN581" s="42"/>
      <c r="AO581" s="42"/>
      <c r="AP581" s="42"/>
      <c r="AQ581" s="42"/>
      <c r="AR581" s="42"/>
      <c r="AS581" s="42"/>
      <c r="AT581" s="42"/>
      <c r="AU581" s="42"/>
      <c r="AV581" s="42"/>
      <c r="AW581" s="42"/>
      <c r="AX581" s="42"/>
      <c r="AY581" s="42"/>
    </row>
    <row r="582">
      <c r="A582" s="39" t="s">
        <v>4883</v>
      </c>
      <c r="B582" s="39" t="s">
        <v>4884</v>
      </c>
      <c r="C582" s="39"/>
      <c r="D582" s="39" t="s">
        <v>423</v>
      </c>
      <c r="E582" s="40" t="s">
        <v>4885</v>
      </c>
      <c r="F582" s="41">
        <v>43658.0</v>
      </c>
      <c r="G582" s="42"/>
      <c r="H582" s="42"/>
      <c r="I582" s="42"/>
      <c r="J582" s="42"/>
      <c r="K582" s="42"/>
      <c r="L582" s="42"/>
      <c r="M582" s="44" t="s">
        <v>4886</v>
      </c>
      <c r="N582" s="42"/>
      <c r="O582" s="39">
        <v>1.0</v>
      </c>
      <c r="P582" s="42"/>
      <c r="Q582" s="42"/>
      <c r="R582" s="42"/>
      <c r="S582" s="42"/>
      <c r="T582" s="42"/>
      <c r="U582" s="42"/>
      <c r="V582" s="39">
        <v>1.0</v>
      </c>
      <c r="W582" s="43" t="s">
        <v>4887</v>
      </c>
      <c r="X582" s="42"/>
      <c r="Y582" s="42"/>
      <c r="Z582" s="42"/>
      <c r="AA582" s="42"/>
      <c r="AB582" s="42"/>
      <c r="AC582" s="42"/>
      <c r="AD582" s="42"/>
      <c r="AE582" s="42"/>
      <c r="AF582" s="42"/>
      <c r="AG582" s="42"/>
      <c r="AH582" s="42"/>
      <c r="AI582" s="42"/>
      <c r="AJ582" s="42"/>
      <c r="AK582" s="42"/>
      <c r="AL582" s="42"/>
      <c r="AM582" s="42"/>
      <c r="AN582" s="42"/>
      <c r="AO582" s="42"/>
      <c r="AP582" s="42"/>
      <c r="AQ582" s="42"/>
      <c r="AR582" s="42"/>
      <c r="AS582" s="42"/>
      <c r="AT582" s="42"/>
      <c r="AU582" s="42"/>
      <c r="AV582" s="42"/>
      <c r="AW582" s="42"/>
      <c r="AX582" s="42"/>
      <c r="AY582" s="42"/>
    </row>
    <row r="583">
      <c r="A583" s="39" t="s">
        <v>4888</v>
      </c>
      <c r="B583" s="39" t="s">
        <v>4889</v>
      </c>
      <c r="C583" s="39"/>
      <c r="D583" s="39" t="s">
        <v>40</v>
      </c>
      <c r="E583" s="40" t="s">
        <v>4890</v>
      </c>
      <c r="F583" s="41">
        <v>43658.0</v>
      </c>
      <c r="G583" s="39" t="s">
        <v>4891</v>
      </c>
      <c r="H583" s="39">
        <v>25.0</v>
      </c>
      <c r="I583" s="42"/>
      <c r="J583" s="39">
        <v>25.0</v>
      </c>
      <c r="K583" s="42"/>
      <c r="L583" s="42"/>
      <c r="M583" s="39" t="s">
        <v>36</v>
      </c>
      <c r="N583" s="42"/>
      <c r="O583" s="39">
        <v>1.0</v>
      </c>
      <c r="P583" s="39" t="s">
        <v>43</v>
      </c>
      <c r="Q583" s="42"/>
      <c r="R583" s="42"/>
      <c r="S583" s="42"/>
      <c r="T583" s="42"/>
      <c r="U583" s="42"/>
      <c r="V583" s="39">
        <v>1.0</v>
      </c>
      <c r="W583" s="44" t="s">
        <v>4892</v>
      </c>
      <c r="X583" s="42"/>
      <c r="Y583" s="42"/>
      <c r="Z583" s="42"/>
      <c r="AA583" s="42"/>
      <c r="AB583" s="42"/>
      <c r="AC583" s="42"/>
      <c r="AD583" s="42"/>
      <c r="AE583" s="42"/>
      <c r="AF583" s="42"/>
      <c r="AG583" s="42"/>
      <c r="AH583" s="42"/>
      <c r="AI583" s="42"/>
      <c r="AJ583" s="42"/>
      <c r="AK583" s="42"/>
      <c r="AL583" s="42"/>
      <c r="AM583" s="42"/>
      <c r="AN583" s="42"/>
      <c r="AO583" s="42"/>
      <c r="AP583" s="42"/>
      <c r="AQ583" s="42"/>
      <c r="AR583" s="42"/>
      <c r="AS583" s="42"/>
      <c r="AT583" s="42"/>
      <c r="AU583" s="42"/>
      <c r="AV583" s="42"/>
      <c r="AW583" s="42"/>
      <c r="AX583" s="42"/>
      <c r="AY583" s="42"/>
    </row>
    <row r="584">
      <c r="A584" s="39" t="s">
        <v>4893</v>
      </c>
      <c r="B584" s="39" t="s">
        <v>4894</v>
      </c>
      <c r="C584" s="39"/>
      <c r="D584" s="39" t="s">
        <v>33</v>
      </c>
      <c r="E584" s="40" t="s">
        <v>4895</v>
      </c>
      <c r="F584" s="41">
        <v>43658.0</v>
      </c>
      <c r="G584" s="39" t="s">
        <v>4728</v>
      </c>
      <c r="H584" s="39">
        <v>21.0</v>
      </c>
      <c r="I584" s="42"/>
      <c r="J584" s="39">
        <v>21.0</v>
      </c>
      <c r="K584" s="42"/>
      <c r="L584" s="42"/>
      <c r="M584" s="44" t="s">
        <v>4896</v>
      </c>
      <c r="N584" s="42"/>
      <c r="O584" s="39">
        <v>1.0</v>
      </c>
      <c r="P584" s="39" t="s">
        <v>43</v>
      </c>
      <c r="Q584" s="42"/>
      <c r="R584" s="42"/>
      <c r="S584" s="42"/>
      <c r="T584" s="42"/>
      <c r="U584" s="42"/>
      <c r="V584" s="39">
        <v>1.0</v>
      </c>
      <c r="W584" s="43" t="s">
        <v>4897</v>
      </c>
      <c r="X584" s="43" t="s">
        <v>4898</v>
      </c>
      <c r="Y584" s="42"/>
      <c r="Z584" s="42"/>
      <c r="AA584" s="42"/>
      <c r="AB584" s="42"/>
      <c r="AC584" s="42"/>
      <c r="AD584" s="42"/>
      <c r="AE584" s="42"/>
      <c r="AF584" s="42"/>
      <c r="AG584" s="42"/>
      <c r="AH584" s="42"/>
      <c r="AI584" s="42"/>
      <c r="AJ584" s="42"/>
      <c r="AK584" s="42"/>
      <c r="AL584" s="42"/>
      <c r="AM584" s="42"/>
      <c r="AN584" s="42"/>
      <c r="AO584" s="42"/>
      <c r="AP584" s="42"/>
      <c r="AQ584" s="42"/>
      <c r="AR584" s="42"/>
      <c r="AS584" s="42"/>
      <c r="AT584" s="42"/>
      <c r="AU584" s="42"/>
      <c r="AV584" s="42"/>
      <c r="AW584" s="42"/>
      <c r="AX584" s="42"/>
      <c r="AY584" s="42"/>
    </row>
    <row r="585">
      <c r="A585" s="39" t="s">
        <v>4899</v>
      </c>
      <c r="B585" s="24" t="s">
        <v>4900</v>
      </c>
      <c r="C585" s="39"/>
      <c r="D585" s="39" t="s">
        <v>52</v>
      </c>
      <c r="E585" s="40" t="s">
        <v>4901</v>
      </c>
      <c r="F585" s="41">
        <v>43658.0</v>
      </c>
      <c r="G585" s="39" t="s">
        <v>4902</v>
      </c>
      <c r="H585" s="39">
        <v>300.0</v>
      </c>
      <c r="I585" s="42"/>
      <c r="J585" s="39">
        <v>400.0</v>
      </c>
      <c r="K585" s="42"/>
      <c r="L585" s="42"/>
      <c r="M585" s="42"/>
      <c r="N585" s="42"/>
      <c r="O585" s="39">
        <v>1.0</v>
      </c>
      <c r="P585" s="42"/>
      <c r="Q585" s="39">
        <v>0.0</v>
      </c>
      <c r="R585" s="39">
        <v>0.0</v>
      </c>
      <c r="S585" s="39">
        <v>0.0</v>
      </c>
      <c r="T585" s="39">
        <v>0.0</v>
      </c>
      <c r="U585" s="39">
        <v>1.0</v>
      </c>
      <c r="V585" s="39">
        <v>1.0</v>
      </c>
      <c r="W585" s="43" t="s">
        <v>4903</v>
      </c>
      <c r="X585" s="43" t="s">
        <v>3950</v>
      </c>
      <c r="Y585" s="43" t="s">
        <v>4904</v>
      </c>
      <c r="Z585" s="42"/>
      <c r="AA585" s="42"/>
      <c r="AB585" s="42"/>
      <c r="AC585" s="42"/>
      <c r="AD585" s="42"/>
      <c r="AE585" s="42"/>
      <c r="AF585" s="42"/>
      <c r="AG585" s="42"/>
      <c r="AH585" s="42"/>
      <c r="AI585" s="42"/>
      <c r="AJ585" s="42"/>
      <c r="AK585" s="42"/>
      <c r="AL585" s="42"/>
      <c r="AM585" s="42"/>
      <c r="AN585" s="42"/>
      <c r="AO585" s="42"/>
      <c r="AP585" s="42"/>
      <c r="AQ585" s="42"/>
      <c r="AR585" s="42"/>
      <c r="AS585" s="42"/>
      <c r="AT585" s="42"/>
      <c r="AU585" s="42"/>
      <c r="AV585" s="42"/>
      <c r="AW585" s="42"/>
      <c r="AX585" s="42"/>
      <c r="AY585" s="42"/>
    </row>
    <row r="586">
      <c r="A586" s="39" t="s">
        <v>1728</v>
      </c>
      <c r="B586" s="24" t="s">
        <v>4905</v>
      </c>
      <c r="C586" s="39"/>
      <c r="D586" s="39" t="s">
        <v>144</v>
      </c>
      <c r="E586" s="40" t="s">
        <v>4906</v>
      </c>
      <c r="F586" s="41">
        <v>43658.0</v>
      </c>
      <c r="G586" s="39" t="s">
        <v>4907</v>
      </c>
      <c r="H586" s="39">
        <v>60.0</v>
      </c>
      <c r="I586" s="42"/>
      <c r="J586" s="39">
        <v>100.0</v>
      </c>
      <c r="K586" s="42"/>
      <c r="L586" s="42"/>
      <c r="M586" s="24" t="s">
        <v>4908</v>
      </c>
      <c r="N586" s="42"/>
      <c r="O586" s="39">
        <v>1.0</v>
      </c>
      <c r="P586" s="39" t="s">
        <v>374</v>
      </c>
      <c r="Q586" s="42"/>
      <c r="R586" s="42"/>
      <c r="S586" s="42"/>
      <c r="T586" s="42"/>
      <c r="U586" s="42"/>
      <c r="V586" s="39">
        <v>1.0</v>
      </c>
      <c r="W586" s="43" t="s">
        <v>4909</v>
      </c>
      <c r="X586" s="43" t="s">
        <v>1733</v>
      </c>
      <c r="Y586" s="42"/>
      <c r="Z586" s="42"/>
      <c r="AA586" s="42"/>
      <c r="AB586" s="42"/>
      <c r="AC586" s="42"/>
      <c r="AD586" s="42"/>
      <c r="AE586" s="42"/>
      <c r="AF586" s="42"/>
      <c r="AG586" s="42"/>
      <c r="AH586" s="42"/>
      <c r="AI586" s="42"/>
      <c r="AJ586" s="42"/>
      <c r="AK586" s="42"/>
      <c r="AL586" s="42"/>
      <c r="AM586" s="42"/>
      <c r="AN586" s="42"/>
      <c r="AO586" s="42"/>
      <c r="AP586" s="42"/>
      <c r="AQ586" s="42"/>
      <c r="AR586" s="42"/>
      <c r="AS586" s="42"/>
      <c r="AT586" s="42"/>
      <c r="AU586" s="42"/>
      <c r="AV586" s="42"/>
      <c r="AW586" s="42"/>
      <c r="AX586" s="42"/>
      <c r="AY586" s="42"/>
    </row>
    <row r="587">
      <c r="A587" s="39" t="s">
        <v>4910</v>
      </c>
      <c r="B587" s="39" t="s">
        <v>4911</v>
      </c>
      <c r="C587" s="39"/>
      <c r="D587" s="39" t="s">
        <v>423</v>
      </c>
      <c r="E587" s="40" t="s">
        <v>4912</v>
      </c>
      <c r="F587" s="41">
        <v>43658.0</v>
      </c>
      <c r="G587" s="39" t="s">
        <v>545</v>
      </c>
      <c r="H587" s="39">
        <v>60.0</v>
      </c>
      <c r="I587" s="42"/>
      <c r="J587" s="39">
        <v>60.0</v>
      </c>
      <c r="K587" s="42"/>
      <c r="L587" s="42"/>
      <c r="M587" s="44" t="s">
        <v>4913</v>
      </c>
      <c r="N587" s="42"/>
      <c r="O587" s="39">
        <v>1.0</v>
      </c>
      <c r="P587" s="42"/>
      <c r="Q587" s="39">
        <v>0.0</v>
      </c>
      <c r="R587" s="39">
        <v>0.0</v>
      </c>
      <c r="S587" s="39">
        <v>0.0</v>
      </c>
      <c r="T587" s="39">
        <v>0.0</v>
      </c>
      <c r="U587" s="39">
        <v>1.0</v>
      </c>
      <c r="V587" s="39">
        <v>1.0</v>
      </c>
      <c r="W587" s="43" t="s">
        <v>4914</v>
      </c>
      <c r="X587" s="43" t="s">
        <v>4506</v>
      </c>
      <c r="Y587" s="42"/>
      <c r="Z587" s="42"/>
      <c r="AA587" s="42"/>
      <c r="AB587" s="42"/>
      <c r="AC587" s="42"/>
      <c r="AD587" s="42"/>
      <c r="AE587" s="42"/>
      <c r="AF587" s="42"/>
      <c r="AG587" s="42"/>
      <c r="AH587" s="42"/>
      <c r="AI587" s="42"/>
      <c r="AJ587" s="42"/>
      <c r="AK587" s="42"/>
      <c r="AL587" s="42"/>
      <c r="AM587" s="42"/>
      <c r="AN587" s="42"/>
      <c r="AO587" s="42"/>
      <c r="AP587" s="42"/>
      <c r="AQ587" s="42"/>
      <c r="AR587" s="42"/>
      <c r="AS587" s="42"/>
      <c r="AT587" s="42"/>
      <c r="AU587" s="42"/>
      <c r="AV587" s="42"/>
      <c r="AW587" s="42"/>
      <c r="AX587" s="42"/>
      <c r="AY587" s="42"/>
    </row>
    <row r="588">
      <c r="A588" s="24" t="s">
        <v>297</v>
      </c>
      <c r="B588" s="39" t="s">
        <v>4915</v>
      </c>
      <c r="C588" s="39"/>
      <c r="D588" s="39" t="s">
        <v>298</v>
      </c>
      <c r="E588" s="52"/>
      <c r="F588" s="41">
        <v>43658.0</v>
      </c>
      <c r="G588" s="39" t="s">
        <v>2663</v>
      </c>
      <c r="H588" s="39">
        <v>7.0</v>
      </c>
      <c r="I588" s="42"/>
      <c r="J588" s="39">
        <v>7.0</v>
      </c>
      <c r="K588" s="42"/>
      <c r="L588" s="42"/>
      <c r="M588" s="39" t="s">
        <v>36</v>
      </c>
      <c r="N588" s="42"/>
      <c r="O588" s="39">
        <v>1.0</v>
      </c>
      <c r="P588" s="39" t="s">
        <v>43</v>
      </c>
      <c r="Q588" s="42"/>
      <c r="R588" s="42"/>
      <c r="S588" s="42"/>
      <c r="T588" s="42"/>
      <c r="U588" s="42"/>
      <c r="V588" s="39">
        <v>1.0</v>
      </c>
      <c r="W588" s="44" t="s">
        <v>4916</v>
      </c>
      <c r="X588" s="42"/>
      <c r="Y588" s="42"/>
      <c r="Z588" s="42"/>
      <c r="AA588" s="42"/>
      <c r="AB588" s="42"/>
      <c r="AC588" s="42"/>
      <c r="AD588" s="42"/>
      <c r="AE588" s="42"/>
      <c r="AF588" s="42"/>
      <c r="AG588" s="42"/>
      <c r="AH588" s="42"/>
      <c r="AI588" s="42"/>
      <c r="AJ588" s="42"/>
      <c r="AK588" s="42"/>
      <c r="AL588" s="42"/>
      <c r="AM588" s="42"/>
      <c r="AN588" s="42"/>
      <c r="AO588" s="42"/>
      <c r="AP588" s="42"/>
      <c r="AQ588" s="42"/>
      <c r="AR588" s="42"/>
      <c r="AS588" s="42"/>
      <c r="AT588" s="42"/>
      <c r="AU588" s="42"/>
      <c r="AV588" s="42"/>
      <c r="AW588" s="42"/>
      <c r="AX588" s="42"/>
      <c r="AY588" s="42"/>
    </row>
    <row r="589">
      <c r="A589" s="39" t="s">
        <v>4917</v>
      </c>
      <c r="B589" s="39" t="s">
        <v>4918</v>
      </c>
      <c r="C589" s="39"/>
      <c r="D589" s="39" t="s">
        <v>925</v>
      </c>
      <c r="E589" s="40" t="s">
        <v>4919</v>
      </c>
      <c r="F589" s="41">
        <v>43658.0</v>
      </c>
      <c r="G589" s="39" t="s">
        <v>2778</v>
      </c>
      <c r="H589" s="39">
        <v>65.0</v>
      </c>
      <c r="I589" s="42"/>
      <c r="J589" s="39">
        <v>65.0</v>
      </c>
      <c r="K589" s="42"/>
      <c r="L589" s="42"/>
      <c r="M589" s="39" t="s">
        <v>36</v>
      </c>
      <c r="N589" s="42"/>
      <c r="O589" s="39">
        <v>1.0</v>
      </c>
      <c r="P589" s="42"/>
      <c r="Q589" s="42"/>
      <c r="R589" s="42"/>
      <c r="S589" s="42"/>
      <c r="T589" s="42"/>
      <c r="U589" s="42"/>
      <c r="V589" s="39">
        <v>1.0</v>
      </c>
      <c r="W589" s="43" t="s">
        <v>4920</v>
      </c>
      <c r="X589" s="42"/>
      <c r="Y589" s="42"/>
      <c r="Z589" s="42"/>
      <c r="AA589" s="42"/>
      <c r="AB589" s="42"/>
      <c r="AC589" s="42"/>
      <c r="AD589" s="42"/>
      <c r="AE589" s="42"/>
      <c r="AF589" s="42"/>
      <c r="AG589" s="42"/>
      <c r="AH589" s="42"/>
      <c r="AI589" s="42"/>
      <c r="AJ589" s="42"/>
      <c r="AK589" s="42"/>
      <c r="AL589" s="42"/>
      <c r="AM589" s="42"/>
      <c r="AN589" s="42"/>
      <c r="AO589" s="42"/>
      <c r="AP589" s="42"/>
      <c r="AQ589" s="42"/>
      <c r="AR589" s="42"/>
      <c r="AS589" s="42"/>
      <c r="AT589" s="42"/>
      <c r="AU589" s="42"/>
      <c r="AV589" s="42"/>
      <c r="AW589" s="42"/>
      <c r="AX589" s="42"/>
      <c r="AY589" s="42"/>
    </row>
    <row r="590">
      <c r="A590" s="39" t="s">
        <v>4921</v>
      </c>
      <c r="B590" s="39" t="s">
        <v>4922</v>
      </c>
      <c r="C590" s="39"/>
      <c r="D590" s="39" t="s">
        <v>122</v>
      </c>
      <c r="E590" s="40" t="s">
        <v>4923</v>
      </c>
      <c r="F590" s="41">
        <v>43658.0</v>
      </c>
      <c r="G590" s="39" t="s">
        <v>35</v>
      </c>
      <c r="H590" s="39">
        <v>33.0</v>
      </c>
      <c r="I590" s="42"/>
      <c r="J590" s="39">
        <v>33.0</v>
      </c>
      <c r="K590" s="42"/>
      <c r="L590" s="42"/>
      <c r="M590" s="44" t="s">
        <v>4924</v>
      </c>
      <c r="N590" s="42"/>
      <c r="O590" s="39">
        <v>1.0</v>
      </c>
      <c r="P590" s="39" t="s">
        <v>43</v>
      </c>
      <c r="Q590" s="42"/>
      <c r="R590" s="42"/>
      <c r="S590" s="42"/>
      <c r="T590" s="42"/>
      <c r="U590" s="42"/>
      <c r="V590" s="39">
        <v>1.0</v>
      </c>
      <c r="W590" s="43" t="s">
        <v>4925</v>
      </c>
      <c r="X590" s="43" t="s">
        <v>4926</v>
      </c>
      <c r="Y590" s="42"/>
      <c r="Z590" s="42"/>
      <c r="AA590" s="39">
        <v>54.0</v>
      </c>
      <c r="AB590" s="39">
        <v>229.0</v>
      </c>
      <c r="AC590" s="42"/>
      <c r="AD590" s="42"/>
      <c r="AE590" s="42"/>
      <c r="AF590" s="42"/>
      <c r="AG590" s="42"/>
      <c r="AH590" s="42"/>
      <c r="AI590" s="42"/>
      <c r="AJ590" s="42"/>
      <c r="AK590" s="42"/>
      <c r="AL590" s="42"/>
      <c r="AM590" s="42"/>
      <c r="AN590" s="42"/>
      <c r="AO590" s="42"/>
      <c r="AP590" s="42"/>
      <c r="AQ590" s="42"/>
      <c r="AR590" s="42"/>
      <c r="AS590" s="42"/>
      <c r="AT590" s="42"/>
      <c r="AU590" s="42"/>
      <c r="AV590" s="42"/>
      <c r="AW590" s="42"/>
      <c r="AX590" s="42"/>
      <c r="AY590" s="42"/>
    </row>
    <row r="591">
      <c r="A591" s="39" t="s">
        <v>4927</v>
      </c>
      <c r="B591" s="42"/>
      <c r="C591" s="39"/>
      <c r="D591" s="39" t="s">
        <v>164</v>
      </c>
      <c r="E591" s="40" t="s">
        <v>4928</v>
      </c>
      <c r="F591" s="41">
        <v>43658.0</v>
      </c>
      <c r="G591" s="39" t="s">
        <v>44</v>
      </c>
      <c r="H591" s="39">
        <v>50.0</v>
      </c>
      <c r="I591" s="42"/>
      <c r="J591" s="39">
        <v>50.0</v>
      </c>
      <c r="K591" s="42"/>
      <c r="L591" s="42"/>
      <c r="M591" s="42"/>
      <c r="N591" s="42"/>
      <c r="O591" s="39">
        <v>1.0</v>
      </c>
      <c r="P591" s="42"/>
      <c r="Q591" s="42"/>
      <c r="R591" s="42"/>
      <c r="S591" s="42"/>
      <c r="T591" s="42"/>
      <c r="U591" s="42"/>
      <c r="V591" s="39">
        <v>1.0</v>
      </c>
      <c r="W591" s="44" t="s">
        <v>4929</v>
      </c>
      <c r="X591" s="43" t="s">
        <v>4930</v>
      </c>
      <c r="Y591" s="42"/>
      <c r="Z591" s="42"/>
      <c r="AA591" s="42"/>
      <c r="AB591" s="42"/>
      <c r="AC591" s="42"/>
      <c r="AD591" s="42"/>
      <c r="AE591" s="42"/>
      <c r="AF591" s="42"/>
      <c r="AG591" s="42"/>
      <c r="AH591" s="42"/>
      <c r="AI591" s="42"/>
      <c r="AJ591" s="42"/>
      <c r="AK591" s="42"/>
      <c r="AL591" s="42"/>
      <c r="AM591" s="42"/>
      <c r="AN591" s="42"/>
      <c r="AO591" s="42"/>
      <c r="AP591" s="42"/>
      <c r="AQ591" s="42"/>
      <c r="AR591" s="42"/>
      <c r="AS591" s="42"/>
      <c r="AT591" s="42"/>
      <c r="AU591" s="42"/>
      <c r="AV591" s="42"/>
      <c r="AW591" s="42"/>
      <c r="AX591" s="42"/>
      <c r="AY591" s="42"/>
    </row>
    <row r="592">
      <c r="A592" s="39" t="s">
        <v>1873</v>
      </c>
      <c r="B592" s="39" t="s">
        <v>542</v>
      </c>
      <c r="C592" s="39"/>
      <c r="D592" s="39" t="s">
        <v>429</v>
      </c>
      <c r="E592" s="40" t="s">
        <v>4931</v>
      </c>
      <c r="F592" s="41">
        <v>43658.0</v>
      </c>
      <c r="G592" s="39" t="s">
        <v>4474</v>
      </c>
      <c r="H592" s="39">
        <v>164.0</v>
      </c>
      <c r="I592" s="42"/>
      <c r="J592" s="39">
        <v>164.0</v>
      </c>
      <c r="K592" s="42"/>
      <c r="L592" s="42"/>
      <c r="M592" s="39" t="s">
        <v>36</v>
      </c>
      <c r="N592" s="42"/>
      <c r="O592" s="39">
        <v>1.0</v>
      </c>
      <c r="P592" s="42"/>
      <c r="Q592" s="42"/>
      <c r="R592" s="42"/>
      <c r="S592" s="42"/>
      <c r="T592" s="42"/>
      <c r="U592" s="42"/>
      <c r="V592" s="39">
        <v>1.0</v>
      </c>
      <c r="W592" s="44" t="s">
        <v>4932</v>
      </c>
      <c r="X592" s="42"/>
      <c r="Y592" s="42"/>
      <c r="Z592" s="42"/>
      <c r="AA592" s="42"/>
      <c r="AB592" s="42"/>
      <c r="AC592" s="42"/>
      <c r="AD592" s="42"/>
      <c r="AE592" s="42"/>
      <c r="AF592" s="42"/>
      <c r="AG592" s="42"/>
      <c r="AH592" s="42"/>
      <c r="AI592" s="42"/>
      <c r="AJ592" s="42"/>
      <c r="AK592" s="42"/>
      <c r="AL592" s="42"/>
      <c r="AM592" s="42"/>
      <c r="AN592" s="42"/>
      <c r="AO592" s="42"/>
      <c r="AP592" s="42"/>
      <c r="AQ592" s="42"/>
      <c r="AR592" s="42"/>
      <c r="AS592" s="42"/>
      <c r="AT592" s="42"/>
      <c r="AU592" s="42"/>
      <c r="AV592" s="42"/>
      <c r="AW592" s="42"/>
      <c r="AX592" s="42"/>
      <c r="AY592" s="42"/>
    </row>
    <row r="593">
      <c r="A593" s="39" t="s">
        <v>4933</v>
      </c>
      <c r="B593" s="39" t="s">
        <v>4934</v>
      </c>
      <c r="C593" s="39"/>
      <c r="D593" s="39" t="s">
        <v>184</v>
      </c>
      <c r="E593" s="40" t="s">
        <v>4935</v>
      </c>
      <c r="F593" s="41">
        <v>43658.0</v>
      </c>
      <c r="G593" s="39" t="s">
        <v>4936</v>
      </c>
      <c r="H593" s="39">
        <v>30.0</v>
      </c>
      <c r="I593" s="42"/>
      <c r="J593" s="39">
        <v>30.0</v>
      </c>
      <c r="K593" s="42"/>
      <c r="L593" s="42"/>
      <c r="M593" s="39" t="s">
        <v>36</v>
      </c>
      <c r="N593" s="42"/>
      <c r="O593" s="39">
        <v>1.0</v>
      </c>
      <c r="P593" s="42"/>
      <c r="Q593" s="42"/>
      <c r="R593" s="42"/>
      <c r="S593" s="42"/>
      <c r="T593" s="42"/>
      <c r="U593" s="42"/>
      <c r="V593" s="39">
        <v>1.0</v>
      </c>
      <c r="W593" s="44" t="s">
        <v>4937</v>
      </c>
      <c r="X593" s="43" t="s">
        <v>4938</v>
      </c>
      <c r="Y593" s="42"/>
      <c r="Z593" s="42"/>
      <c r="AA593" s="42"/>
      <c r="AB593" s="42"/>
      <c r="AC593" s="42"/>
      <c r="AD593" s="42"/>
      <c r="AE593" s="42"/>
      <c r="AF593" s="42"/>
      <c r="AG593" s="42"/>
      <c r="AH593" s="42"/>
      <c r="AI593" s="42"/>
      <c r="AJ593" s="42"/>
      <c r="AK593" s="42"/>
      <c r="AL593" s="42"/>
      <c r="AM593" s="42"/>
      <c r="AN593" s="42"/>
      <c r="AO593" s="42"/>
      <c r="AP593" s="42"/>
      <c r="AQ593" s="42"/>
      <c r="AR593" s="42"/>
      <c r="AS593" s="42"/>
      <c r="AT593" s="42"/>
      <c r="AU593" s="42"/>
      <c r="AV593" s="42"/>
      <c r="AW593" s="42"/>
      <c r="AX593" s="42"/>
      <c r="AY593" s="42"/>
    </row>
    <row r="594">
      <c r="A594" s="39" t="s">
        <v>4939</v>
      </c>
      <c r="B594" s="39" t="s">
        <v>4940</v>
      </c>
      <c r="C594" s="39"/>
      <c r="D594" s="39" t="s">
        <v>204</v>
      </c>
      <c r="E594" s="40" t="s">
        <v>4941</v>
      </c>
      <c r="F594" s="41">
        <v>43658.0</v>
      </c>
      <c r="G594" s="39" t="s">
        <v>850</v>
      </c>
      <c r="H594" s="39">
        <v>35.0</v>
      </c>
      <c r="I594" s="42"/>
      <c r="J594" s="39">
        <v>35.0</v>
      </c>
      <c r="K594" s="42"/>
      <c r="L594" s="42"/>
      <c r="M594" s="39" t="s">
        <v>36</v>
      </c>
      <c r="N594" s="42"/>
      <c r="O594" s="39">
        <v>1.0</v>
      </c>
      <c r="P594" s="42"/>
      <c r="Q594" s="42"/>
      <c r="R594" s="42"/>
      <c r="S594" s="42"/>
      <c r="T594" s="42"/>
      <c r="U594" s="42"/>
      <c r="V594" s="39">
        <v>1.0</v>
      </c>
      <c r="W594" s="44" t="s">
        <v>4942</v>
      </c>
      <c r="X594" s="48" t="s">
        <v>1288</v>
      </c>
      <c r="Y594" s="42"/>
      <c r="Z594" s="42"/>
      <c r="AA594" s="42"/>
      <c r="AB594" s="42"/>
      <c r="AC594" s="42"/>
      <c r="AD594" s="42"/>
      <c r="AE594" s="42"/>
      <c r="AF594" s="42"/>
      <c r="AG594" s="42"/>
      <c r="AH594" s="42"/>
      <c r="AI594" s="42"/>
      <c r="AJ594" s="42"/>
      <c r="AK594" s="42"/>
      <c r="AL594" s="42"/>
      <c r="AM594" s="42"/>
      <c r="AN594" s="42"/>
      <c r="AO594" s="42"/>
      <c r="AP594" s="42"/>
      <c r="AQ594" s="42"/>
      <c r="AR594" s="42"/>
      <c r="AS594" s="42"/>
      <c r="AT594" s="42"/>
      <c r="AU594" s="42"/>
      <c r="AV594" s="42"/>
      <c r="AW594" s="42"/>
      <c r="AX594" s="42"/>
      <c r="AY594" s="42"/>
    </row>
    <row r="595">
      <c r="A595" s="39" t="s">
        <v>4943</v>
      </c>
      <c r="B595" s="39" t="s">
        <v>4944</v>
      </c>
      <c r="C595" s="39"/>
      <c r="D595" s="39" t="s">
        <v>204</v>
      </c>
      <c r="E595" s="40" t="s">
        <v>4945</v>
      </c>
      <c r="F595" s="41">
        <v>43658.0</v>
      </c>
      <c r="G595" s="39" t="s">
        <v>993</v>
      </c>
      <c r="H595" s="39">
        <v>34.0</v>
      </c>
      <c r="I595" s="42"/>
      <c r="J595" s="39">
        <v>34.0</v>
      </c>
      <c r="K595" s="42"/>
      <c r="L595" s="42"/>
      <c r="M595" s="39" t="s">
        <v>36</v>
      </c>
      <c r="N595" s="42"/>
      <c r="O595" s="39">
        <v>1.0</v>
      </c>
      <c r="P595" s="42"/>
      <c r="Q595" s="42"/>
      <c r="R595" s="42"/>
      <c r="S595" s="42"/>
      <c r="T595" s="42"/>
      <c r="U595" s="42"/>
      <c r="V595" s="39">
        <v>1.0</v>
      </c>
      <c r="W595" s="44" t="s">
        <v>4946</v>
      </c>
      <c r="X595" s="42"/>
      <c r="Y595" s="42"/>
      <c r="Z595" s="42"/>
      <c r="AA595" s="42"/>
      <c r="AB595" s="42"/>
      <c r="AC595" s="42"/>
      <c r="AD595" s="42"/>
      <c r="AE595" s="42"/>
      <c r="AF595" s="42"/>
      <c r="AG595" s="42"/>
      <c r="AH595" s="42"/>
      <c r="AI595" s="42"/>
      <c r="AJ595" s="42"/>
      <c r="AK595" s="42"/>
      <c r="AL595" s="42"/>
      <c r="AM595" s="42"/>
      <c r="AN595" s="42"/>
      <c r="AO595" s="42"/>
      <c r="AP595" s="42"/>
      <c r="AQ595" s="42"/>
      <c r="AR595" s="42"/>
      <c r="AS595" s="42"/>
      <c r="AT595" s="42"/>
      <c r="AU595" s="42"/>
      <c r="AV595" s="42"/>
      <c r="AW595" s="42"/>
      <c r="AX595" s="42"/>
      <c r="AY595" s="42"/>
    </row>
    <row r="596">
      <c r="A596" s="39" t="s">
        <v>1103</v>
      </c>
      <c r="B596" s="39" t="s">
        <v>4947</v>
      </c>
      <c r="C596" s="39"/>
      <c r="D596" s="39" t="s">
        <v>146</v>
      </c>
      <c r="E596" s="40" t="s">
        <v>4948</v>
      </c>
      <c r="F596" s="41">
        <v>43658.0</v>
      </c>
      <c r="G596" s="39" t="s">
        <v>372</v>
      </c>
      <c r="H596" s="39">
        <v>100.0</v>
      </c>
      <c r="I596" s="42"/>
      <c r="J596" s="39">
        <v>100.0</v>
      </c>
      <c r="K596" s="42"/>
      <c r="L596" s="42"/>
      <c r="M596" s="39" t="s">
        <v>36</v>
      </c>
      <c r="N596" s="42"/>
      <c r="O596" s="39">
        <v>1.0</v>
      </c>
      <c r="P596" s="39" t="s">
        <v>4949</v>
      </c>
      <c r="Q596" s="42"/>
      <c r="R596" s="42"/>
      <c r="S596" s="42"/>
      <c r="T596" s="42"/>
      <c r="U596" s="42"/>
      <c r="V596" s="39">
        <v>1.0</v>
      </c>
      <c r="W596" s="43" t="s">
        <v>4950</v>
      </c>
      <c r="X596" s="43" t="s">
        <v>4951</v>
      </c>
      <c r="Y596" s="42"/>
      <c r="Z596" s="39" t="s">
        <v>4952</v>
      </c>
      <c r="AA596" s="42"/>
      <c r="AB596" s="42"/>
      <c r="AC596" s="42"/>
      <c r="AD596" s="42"/>
      <c r="AE596" s="42"/>
      <c r="AF596" s="42"/>
      <c r="AG596" s="42"/>
      <c r="AH596" s="42"/>
      <c r="AI596" s="42"/>
      <c r="AJ596" s="42"/>
      <c r="AK596" s="42"/>
      <c r="AL596" s="42"/>
      <c r="AM596" s="42"/>
      <c r="AN596" s="42"/>
      <c r="AO596" s="42"/>
      <c r="AP596" s="42"/>
      <c r="AQ596" s="42"/>
      <c r="AR596" s="42"/>
      <c r="AS596" s="42"/>
      <c r="AT596" s="42"/>
      <c r="AU596" s="42"/>
      <c r="AV596" s="42"/>
      <c r="AW596" s="42"/>
      <c r="AX596" s="42"/>
      <c r="AY596" s="42"/>
    </row>
    <row r="597">
      <c r="A597" s="39" t="s">
        <v>922</v>
      </c>
      <c r="B597" s="39" t="s">
        <v>4953</v>
      </c>
      <c r="C597" s="39"/>
      <c r="D597" s="39" t="s">
        <v>925</v>
      </c>
      <c r="E597" s="40" t="s">
        <v>4954</v>
      </c>
      <c r="F597" s="41">
        <v>43658.0</v>
      </c>
      <c r="G597" s="39" t="s">
        <v>196</v>
      </c>
      <c r="H597" s="39">
        <v>210.0</v>
      </c>
      <c r="I597" s="42"/>
      <c r="J597" s="39">
        <v>250.0</v>
      </c>
      <c r="K597" s="42"/>
      <c r="L597" s="42"/>
      <c r="M597" s="39" t="s">
        <v>36</v>
      </c>
      <c r="N597" s="42"/>
      <c r="O597" s="39">
        <v>1.0</v>
      </c>
      <c r="P597" s="39" t="s">
        <v>43</v>
      </c>
      <c r="Q597" s="39">
        <v>0.0</v>
      </c>
      <c r="R597" s="39">
        <v>0.0</v>
      </c>
      <c r="S597" s="39">
        <v>0.0</v>
      </c>
      <c r="T597" s="39">
        <v>0.0</v>
      </c>
      <c r="U597" s="39">
        <v>1.0</v>
      </c>
      <c r="V597" s="39">
        <v>1.0</v>
      </c>
      <c r="W597" s="43" t="s">
        <v>4955</v>
      </c>
      <c r="X597" s="43" t="s">
        <v>4956</v>
      </c>
      <c r="Y597" s="43" t="s">
        <v>4957</v>
      </c>
      <c r="Z597" s="42"/>
      <c r="AA597" s="42"/>
      <c r="AB597" s="42"/>
      <c r="AC597" s="42"/>
      <c r="AD597" s="42"/>
      <c r="AE597" s="42"/>
      <c r="AF597" s="42"/>
      <c r="AG597" s="42"/>
      <c r="AH597" s="42"/>
      <c r="AI597" s="42"/>
      <c r="AJ597" s="42"/>
      <c r="AK597" s="42"/>
      <c r="AL597" s="42"/>
      <c r="AM597" s="42"/>
      <c r="AN597" s="42"/>
      <c r="AO597" s="42"/>
      <c r="AP597" s="42"/>
      <c r="AQ597" s="42"/>
      <c r="AR597" s="42"/>
      <c r="AS597" s="42"/>
      <c r="AT597" s="42"/>
      <c r="AU597" s="42"/>
      <c r="AV597" s="42"/>
      <c r="AW597" s="42"/>
      <c r="AX597" s="42"/>
      <c r="AY597" s="42"/>
    </row>
    <row r="598">
      <c r="A598" s="24" t="s">
        <v>4958</v>
      </c>
      <c r="B598" s="39" t="s">
        <v>4959</v>
      </c>
      <c r="C598" s="39"/>
      <c r="D598" s="39" t="s">
        <v>350</v>
      </c>
      <c r="E598" s="40" t="s">
        <v>4960</v>
      </c>
      <c r="F598" s="41">
        <v>43658.0</v>
      </c>
      <c r="G598" s="39" t="s">
        <v>196</v>
      </c>
      <c r="H598" s="39">
        <v>50.0</v>
      </c>
      <c r="I598" s="42"/>
      <c r="J598" s="39">
        <v>52.0</v>
      </c>
      <c r="K598" s="42"/>
      <c r="L598" s="42"/>
      <c r="M598" s="44" t="s">
        <v>4961</v>
      </c>
      <c r="N598" s="42"/>
      <c r="O598" s="39">
        <v>1.0</v>
      </c>
      <c r="P598" s="39" t="s">
        <v>43</v>
      </c>
      <c r="Q598" s="42"/>
      <c r="R598" s="42"/>
      <c r="S598" s="42"/>
      <c r="T598" s="42"/>
      <c r="U598" s="42"/>
      <c r="V598" s="39">
        <v>1.0</v>
      </c>
      <c r="W598" s="43" t="s">
        <v>4962</v>
      </c>
      <c r="X598" s="42"/>
      <c r="Y598" s="42"/>
      <c r="Z598" s="42"/>
      <c r="AA598" s="39">
        <v>17.0</v>
      </c>
      <c r="AB598" s="39">
        <v>80.0</v>
      </c>
      <c r="AC598" s="42"/>
      <c r="AD598" s="42"/>
      <c r="AE598" s="42"/>
      <c r="AF598" s="42"/>
      <c r="AG598" s="42"/>
      <c r="AH598" s="42"/>
      <c r="AI598" s="42"/>
      <c r="AJ598" s="42"/>
      <c r="AK598" s="42"/>
      <c r="AL598" s="42"/>
      <c r="AM598" s="42"/>
      <c r="AN598" s="42"/>
      <c r="AO598" s="42"/>
      <c r="AP598" s="42"/>
      <c r="AQ598" s="42"/>
      <c r="AR598" s="42"/>
      <c r="AS598" s="42"/>
      <c r="AT598" s="42"/>
      <c r="AU598" s="42"/>
      <c r="AV598" s="42"/>
      <c r="AW598" s="42"/>
      <c r="AX598" s="42"/>
      <c r="AY598" s="42"/>
    </row>
    <row r="599">
      <c r="A599" s="39" t="s">
        <v>4963</v>
      </c>
      <c r="B599" s="39" t="s">
        <v>4964</v>
      </c>
      <c r="C599" s="39"/>
      <c r="D599" s="39" t="s">
        <v>207</v>
      </c>
      <c r="E599" s="40" t="s">
        <v>4965</v>
      </c>
      <c r="F599" s="41">
        <v>43658.0</v>
      </c>
      <c r="G599" s="39" t="s">
        <v>1887</v>
      </c>
      <c r="H599" s="39">
        <v>148.0</v>
      </c>
      <c r="I599" s="42"/>
      <c r="J599" s="39">
        <v>148.0</v>
      </c>
      <c r="K599" s="42"/>
      <c r="L599" s="42"/>
      <c r="M599" s="39" t="s">
        <v>4966</v>
      </c>
      <c r="N599" s="42"/>
      <c r="O599" s="39">
        <v>1.0</v>
      </c>
      <c r="P599" s="42"/>
      <c r="Q599" s="42"/>
      <c r="R599" s="42"/>
      <c r="S599" s="42"/>
      <c r="T599" s="42"/>
      <c r="U599" s="42"/>
      <c r="V599" s="39">
        <v>1.0</v>
      </c>
      <c r="W599" s="44" t="s">
        <v>4967</v>
      </c>
      <c r="X599" s="42"/>
      <c r="Y599" s="42"/>
      <c r="Z599" s="42"/>
      <c r="AA599" s="42"/>
      <c r="AB599" s="42"/>
      <c r="AC599" s="42"/>
      <c r="AD599" s="42"/>
      <c r="AE599" s="42"/>
      <c r="AF599" s="42"/>
      <c r="AG599" s="42"/>
      <c r="AH599" s="42"/>
      <c r="AI599" s="42"/>
      <c r="AJ599" s="42"/>
      <c r="AK599" s="42"/>
      <c r="AL599" s="42"/>
      <c r="AM599" s="42"/>
      <c r="AN599" s="42"/>
      <c r="AO599" s="42"/>
      <c r="AP599" s="42"/>
      <c r="AQ599" s="42"/>
      <c r="AR599" s="42"/>
      <c r="AS599" s="42"/>
      <c r="AT599" s="42"/>
      <c r="AU599" s="42"/>
      <c r="AV599" s="42"/>
      <c r="AW599" s="42"/>
      <c r="AX599" s="42"/>
      <c r="AY599" s="42"/>
    </row>
    <row r="600">
      <c r="A600" s="39" t="s">
        <v>2752</v>
      </c>
      <c r="B600" s="44" t="s">
        <v>4968</v>
      </c>
      <c r="C600" s="39"/>
      <c r="D600" s="39" t="s">
        <v>862</v>
      </c>
      <c r="E600" s="40" t="s">
        <v>4969</v>
      </c>
      <c r="F600" s="41">
        <v>43658.0</v>
      </c>
      <c r="G600" s="39" t="s">
        <v>1479</v>
      </c>
      <c r="H600" s="24">
        <v>71.0</v>
      </c>
      <c r="I600" s="42"/>
      <c r="J600" s="39">
        <v>71.0</v>
      </c>
      <c r="K600" s="42"/>
      <c r="L600" s="42"/>
      <c r="M600" s="39" t="s">
        <v>36</v>
      </c>
      <c r="N600" s="42"/>
      <c r="O600" s="39">
        <v>1.0</v>
      </c>
      <c r="P600" s="39" t="s">
        <v>43</v>
      </c>
      <c r="Q600" s="42"/>
      <c r="R600" s="42"/>
      <c r="S600" s="42"/>
      <c r="T600" s="42"/>
      <c r="U600" s="42"/>
      <c r="V600" s="39">
        <v>1.0</v>
      </c>
      <c r="W600" s="43" t="s">
        <v>4970</v>
      </c>
      <c r="X600" s="43" t="s">
        <v>4971</v>
      </c>
      <c r="Y600" s="42"/>
      <c r="Z600" s="42"/>
      <c r="AA600" s="42"/>
      <c r="AB600" s="42"/>
      <c r="AC600" s="42"/>
      <c r="AD600" s="42"/>
      <c r="AE600" s="42"/>
      <c r="AF600" s="42"/>
      <c r="AG600" s="42"/>
      <c r="AH600" s="42"/>
      <c r="AI600" s="42"/>
      <c r="AJ600" s="42"/>
      <c r="AK600" s="42"/>
      <c r="AL600" s="42"/>
      <c r="AM600" s="42"/>
      <c r="AN600" s="42"/>
      <c r="AO600" s="42"/>
      <c r="AP600" s="42"/>
      <c r="AQ600" s="42"/>
      <c r="AR600" s="42"/>
      <c r="AS600" s="42"/>
      <c r="AT600" s="42"/>
      <c r="AU600" s="42"/>
      <c r="AV600" s="42"/>
      <c r="AW600" s="42"/>
      <c r="AX600" s="42"/>
      <c r="AY600" s="42"/>
    </row>
    <row r="601">
      <c r="A601" s="39" t="s">
        <v>4972</v>
      </c>
      <c r="B601" s="39" t="s">
        <v>4973</v>
      </c>
      <c r="C601" s="39"/>
      <c r="D601" s="39" t="s">
        <v>144</v>
      </c>
      <c r="E601" s="40" t="s">
        <v>4974</v>
      </c>
      <c r="F601" s="41">
        <v>43658.0</v>
      </c>
      <c r="G601" s="39" t="s">
        <v>3053</v>
      </c>
      <c r="H601" s="39">
        <v>24.0</v>
      </c>
      <c r="I601" s="42"/>
      <c r="J601" s="39">
        <v>24.0</v>
      </c>
      <c r="K601" s="42"/>
      <c r="L601" s="42"/>
      <c r="M601" s="39" t="s">
        <v>36</v>
      </c>
      <c r="N601" s="42"/>
      <c r="O601" s="39">
        <v>1.0</v>
      </c>
      <c r="P601" s="39" t="s">
        <v>43</v>
      </c>
      <c r="Q601" s="42"/>
      <c r="R601" s="42"/>
      <c r="S601" s="42"/>
      <c r="T601" s="42"/>
      <c r="U601" s="42"/>
      <c r="V601" s="39">
        <v>1.0</v>
      </c>
      <c r="W601" s="44" t="s">
        <v>4975</v>
      </c>
      <c r="X601" s="42"/>
      <c r="Y601" s="42"/>
      <c r="Z601" s="42"/>
      <c r="AA601" s="42"/>
      <c r="AB601" s="42"/>
      <c r="AC601" s="42"/>
      <c r="AD601" s="42"/>
      <c r="AE601" s="42"/>
      <c r="AF601" s="42"/>
      <c r="AG601" s="42"/>
      <c r="AH601" s="42"/>
      <c r="AI601" s="42"/>
      <c r="AJ601" s="42"/>
      <c r="AK601" s="42"/>
      <c r="AL601" s="42"/>
      <c r="AM601" s="42"/>
      <c r="AN601" s="42"/>
      <c r="AO601" s="42"/>
      <c r="AP601" s="42"/>
      <c r="AQ601" s="42"/>
      <c r="AR601" s="42"/>
      <c r="AS601" s="42"/>
      <c r="AT601" s="42"/>
      <c r="AU601" s="42"/>
      <c r="AV601" s="42"/>
      <c r="AW601" s="42"/>
      <c r="AX601" s="42"/>
      <c r="AY601" s="42"/>
    </row>
    <row r="602">
      <c r="A602" s="39" t="s">
        <v>2392</v>
      </c>
      <c r="B602" s="39" t="s">
        <v>4976</v>
      </c>
      <c r="C602" s="39"/>
      <c r="D602" s="39" t="s">
        <v>308</v>
      </c>
      <c r="E602" s="40" t="s">
        <v>4977</v>
      </c>
      <c r="F602" s="41">
        <v>43658.0</v>
      </c>
      <c r="G602" s="39" t="s">
        <v>4978</v>
      </c>
      <c r="H602" s="39">
        <v>136.0</v>
      </c>
      <c r="I602" s="42"/>
      <c r="J602" s="39">
        <v>136.0</v>
      </c>
      <c r="K602" s="42"/>
      <c r="L602" s="42"/>
      <c r="M602" s="39" t="s">
        <v>4976</v>
      </c>
      <c r="N602" s="42"/>
      <c r="O602" s="39">
        <v>1.0</v>
      </c>
      <c r="P602" s="39" t="s">
        <v>43</v>
      </c>
      <c r="Q602" s="42"/>
      <c r="R602" s="42"/>
      <c r="S602" s="42"/>
      <c r="T602" s="42"/>
      <c r="U602" s="42"/>
      <c r="V602" s="39">
        <v>1.0</v>
      </c>
      <c r="W602" s="44" t="s">
        <v>4979</v>
      </c>
      <c r="X602" s="42"/>
      <c r="Y602" s="42"/>
      <c r="Z602" s="42"/>
      <c r="AA602" s="42"/>
      <c r="AB602" s="42"/>
      <c r="AC602" s="42"/>
      <c r="AD602" s="42"/>
      <c r="AE602" s="42"/>
      <c r="AF602" s="42"/>
      <c r="AG602" s="42"/>
      <c r="AH602" s="42"/>
      <c r="AI602" s="42"/>
      <c r="AJ602" s="42"/>
      <c r="AK602" s="42"/>
      <c r="AL602" s="42"/>
      <c r="AM602" s="42"/>
      <c r="AN602" s="42"/>
      <c r="AO602" s="42"/>
      <c r="AP602" s="42"/>
      <c r="AQ602" s="42"/>
      <c r="AR602" s="42"/>
      <c r="AS602" s="42"/>
      <c r="AT602" s="42"/>
      <c r="AU602" s="42"/>
      <c r="AV602" s="42"/>
      <c r="AW602" s="42"/>
      <c r="AX602" s="42"/>
      <c r="AY602" s="42"/>
    </row>
    <row r="603">
      <c r="A603" s="39" t="s">
        <v>2392</v>
      </c>
      <c r="B603" s="39" t="s">
        <v>4980</v>
      </c>
      <c r="C603" s="39"/>
      <c r="D603" s="39" t="s">
        <v>308</v>
      </c>
      <c r="E603" s="40" t="s">
        <v>4981</v>
      </c>
      <c r="F603" s="41">
        <v>43658.0</v>
      </c>
      <c r="G603" s="39" t="s">
        <v>3130</v>
      </c>
      <c r="H603" s="39">
        <v>44.0</v>
      </c>
      <c r="I603" s="42"/>
      <c r="J603" s="39">
        <v>44.0</v>
      </c>
      <c r="K603" s="42"/>
      <c r="L603" s="42"/>
      <c r="M603" s="39" t="s">
        <v>36</v>
      </c>
      <c r="N603" s="42"/>
      <c r="O603" s="39">
        <v>1.0</v>
      </c>
      <c r="P603" s="39" t="s">
        <v>43</v>
      </c>
      <c r="Q603" s="42"/>
      <c r="R603" s="42"/>
      <c r="S603" s="42"/>
      <c r="T603" s="42"/>
      <c r="U603" s="42"/>
      <c r="V603" s="39">
        <v>1.0</v>
      </c>
      <c r="W603" s="44" t="s">
        <v>4982</v>
      </c>
      <c r="X603" s="42"/>
      <c r="Y603" s="42"/>
      <c r="Z603" s="42"/>
      <c r="AA603" s="42"/>
      <c r="AB603" s="42"/>
      <c r="AC603" s="42"/>
      <c r="AD603" s="42"/>
      <c r="AE603" s="42"/>
      <c r="AF603" s="42"/>
      <c r="AG603" s="42"/>
      <c r="AH603" s="42"/>
      <c r="AI603" s="42"/>
      <c r="AJ603" s="42"/>
      <c r="AK603" s="42"/>
      <c r="AL603" s="42"/>
      <c r="AM603" s="42"/>
      <c r="AN603" s="42"/>
      <c r="AO603" s="42"/>
      <c r="AP603" s="42"/>
      <c r="AQ603" s="42"/>
      <c r="AR603" s="42"/>
      <c r="AS603" s="42"/>
      <c r="AT603" s="42"/>
      <c r="AU603" s="42"/>
      <c r="AV603" s="42"/>
      <c r="AW603" s="42"/>
      <c r="AX603" s="42"/>
      <c r="AY603" s="42"/>
    </row>
    <row r="604">
      <c r="A604" s="39" t="s">
        <v>1508</v>
      </c>
      <c r="B604" s="39" t="s">
        <v>4983</v>
      </c>
      <c r="C604" s="39"/>
      <c r="D604" s="39" t="s">
        <v>321</v>
      </c>
      <c r="E604" s="40" t="s">
        <v>4984</v>
      </c>
      <c r="F604" s="41">
        <v>43658.0</v>
      </c>
      <c r="G604" s="39" t="s">
        <v>4985</v>
      </c>
      <c r="H604" s="39">
        <v>729.0</v>
      </c>
      <c r="I604" s="42"/>
      <c r="J604" s="39">
        <v>729.0</v>
      </c>
      <c r="K604" s="42"/>
      <c r="L604" s="42"/>
      <c r="M604" s="24" t="s">
        <v>4986</v>
      </c>
      <c r="N604" s="42"/>
      <c r="O604" s="39">
        <v>1.0</v>
      </c>
      <c r="P604" s="42"/>
      <c r="Q604" s="42"/>
      <c r="R604" s="42"/>
      <c r="S604" s="42"/>
      <c r="T604" s="42"/>
      <c r="U604" s="42"/>
      <c r="V604" s="39">
        <v>1.0</v>
      </c>
      <c r="W604" s="44" t="s">
        <v>4987</v>
      </c>
      <c r="X604" s="42"/>
      <c r="Y604" s="42"/>
      <c r="Z604" s="42"/>
      <c r="AA604" s="42"/>
      <c r="AB604" s="42"/>
      <c r="AC604" s="42"/>
      <c r="AD604" s="42"/>
      <c r="AE604" s="42"/>
      <c r="AF604" s="42"/>
      <c r="AG604" s="42"/>
      <c r="AH604" s="42"/>
      <c r="AI604" s="42"/>
      <c r="AJ604" s="42"/>
      <c r="AK604" s="42"/>
      <c r="AL604" s="42"/>
      <c r="AM604" s="42"/>
      <c r="AN604" s="42"/>
      <c r="AO604" s="42"/>
      <c r="AP604" s="42"/>
      <c r="AQ604" s="42"/>
      <c r="AR604" s="42"/>
      <c r="AS604" s="42"/>
      <c r="AT604" s="42"/>
      <c r="AU604" s="42"/>
      <c r="AV604" s="42"/>
      <c r="AW604" s="42"/>
      <c r="AX604" s="42"/>
      <c r="AY604" s="42"/>
    </row>
    <row r="605">
      <c r="A605" s="39" t="s">
        <v>1508</v>
      </c>
      <c r="B605" s="24" t="s">
        <v>4988</v>
      </c>
      <c r="C605" s="39"/>
      <c r="D605" s="39" t="s">
        <v>321</v>
      </c>
      <c r="E605" s="40" t="s">
        <v>4989</v>
      </c>
      <c r="F605" s="41">
        <v>43658.0</v>
      </c>
      <c r="G605" s="39" t="s">
        <v>4990</v>
      </c>
      <c r="H605" s="39">
        <v>250.0</v>
      </c>
      <c r="I605" s="42"/>
      <c r="J605" s="39">
        <v>250.0</v>
      </c>
      <c r="K605" s="42"/>
      <c r="L605" s="42"/>
      <c r="M605" s="39" t="s">
        <v>36</v>
      </c>
      <c r="N605" s="42"/>
      <c r="O605" s="39">
        <v>1.0</v>
      </c>
      <c r="P605" s="39" t="s">
        <v>43</v>
      </c>
      <c r="Q605" s="39">
        <v>0.0</v>
      </c>
      <c r="R605" s="39">
        <v>0.0</v>
      </c>
      <c r="S605" s="39">
        <v>0.0</v>
      </c>
      <c r="T605" s="39">
        <v>0.0</v>
      </c>
      <c r="U605" s="39">
        <v>1.0</v>
      </c>
      <c r="V605" s="39">
        <v>1.0</v>
      </c>
      <c r="W605" s="44" t="s">
        <v>4991</v>
      </c>
      <c r="X605" s="43" t="s">
        <v>3329</v>
      </c>
      <c r="Y605" s="42"/>
      <c r="Z605" s="42"/>
      <c r="AA605" s="42"/>
      <c r="AB605" s="42"/>
      <c r="AC605" s="42"/>
      <c r="AD605" s="42"/>
      <c r="AE605" s="42"/>
      <c r="AF605" s="42"/>
      <c r="AG605" s="42"/>
      <c r="AH605" s="42"/>
      <c r="AI605" s="42"/>
      <c r="AJ605" s="42"/>
      <c r="AK605" s="42"/>
      <c r="AL605" s="42"/>
      <c r="AM605" s="42"/>
      <c r="AN605" s="42"/>
      <c r="AO605" s="42"/>
      <c r="AP605" s="42"/>
      <c r="AQ605" s="42"/>
      <c r="AR605" s="42"/>
      <c r="AS605" s="42"/>
      <c r="AT605" s="42"/>
      <c r="AU605" s="42"/>
      <c r="AV605" s="42"/>
      <c r="AW605" s="42"/>
      <c r="AX605" s="42"/>
      <c r="AY605" s="42"/>
    </row>
    <row r="606">
      <c r="A606" s="39" t="s">
        <v>4992</v>
      </c>
      <c r="B606" s="39" t="s">
        <v>4993</v>
      </c>
      <c r="C606" s="39"/>
      <c r="D606" s="39" t="s">
        <v>321</v>
      </c>
      <c r="E606" s="40" t="s">
        <v>4994</v>
      </c>
      <c r="F606" s="41">
        <v>43658.0</v>
      </c>
      <c r="G606" s="39" t="s">
        <v>1041</v>
      </c>
      <c r="H606" s="39">
        <v>43.0</v>
      </c>
      <c r="I606" s="42"/>
      <c r="J606" s="39">
        <v>43.0</v>
      </c>
      <c r="K606" s="42"/>
      <c r="L606" s="42"/>
      <c r="M606" s="39" t="s">
        <v>4995</v>
      </c>
      <c r="N606" s="42"/>
      <c r="O606" s="39">
        <v>1.0</v>
      </c>
      <c r="P606" s="42"/>
      <c r="Q606" s="42"/>
      <c r="R606" s="42"/>
      <c r="S606" s="42"/>
      <c r="T606" s="42"/>
      <c r="U606" s="42"/>
      <c r="V606" s="39">
        <v>1.0</v>
      </c>
      <c r="W606" s="44" t="s">
        <v>4996</v>
      </c>
      <c r="X606" s="42"/>
      <c r="Y606" s="42"/>
      <c r="Z606" s="42"/>
      <c r="AA606" s="42"/>
      <c r="AB606" s="42"/>
      <c r="AC606" s="42"/>
      <c r="AD606" s="42"/>
      <c r="AE606" s="42"/>
      <c r="AF606" s="42"/>
      <c r="AG606" s="42"/>
      <c r="AH606" s="42"/>
      <c r="AI606" s="42"/>
      <c r="AJ606" s="42"/>
      <c r="AK606" s="42"/>
      <c r="AL606" s="42"/>
      <c r="AM606" s="42"/>
      <c r="AN606" s="42"/>
      <c r="AO606" s="42"/>
      <c r="AP606" s="42"/>
      <c r="AQ606" s="42"/>
      <c r="AR606" s="42"/>
      <c r="AS606" s="42"/>
      <c r="AT606" s="42"/>
      <c r="AU606" s="42"/>
      <c r="AV606" s="42"/>
      <c r="AW606" s="42"/>
      <c r="AX606" s="42"/>
      <c r="AY606" s="42"/>
    </row>
    <row r="607">
      <c r="A607" s="39" t="s">
        <v>4997</v>
      </c>
      <c r="B607" s="39" t="s">
        <v>4998</v>
      </c>
      <c r="C607" s="39"/>
      <c r="D607" s="39" t="s">
        <v>207</v>
      </c>
      <c r="E607" s="40" t="s">
        <v>4999</v>
      </c>
      <c r="F607" s="41">
        <v>43658.0</v>
      </c>
      <c r="G607" s="39" t="s">
        <v>44</v>
      </c>
      <c r="H607" s="39">
        <v>490.0</v>
      </c>
      <c r="I607" s="42"/>
      <c r="J607" s="39">
        <v>490.0</v>
      </c>
      <c r="K607" s="42"/>
      <c r="L607" s="42"/>
      <c r="M607" s="39" t="s">
        <v>5000</v>
      </c>
      <c r="N607" s="42"/>
      <c r="O607" s="39">
        <v>1.0</v>
      </c>
      <c r="P607" s="42"/>
      <c r="Q607" s="42"/>
      <c r="R607" s="42"/>
      <c r="S607" s="42"/>
      <c r="T607" s="42"/>
      <c r="U607" s="42"/>
      <c r="V607" s="39">
        <v>1.0</v>
      </c>
      <c r="W607" s="44" t="s">
        <v>5001</v>
      </c>
      <c r="X607" s="43" t="s">
        <v>5002</v>
      </c>
      <c r="Y607" s="42"/>
      <c r="Z607" s="42"/>
      <c r="AA607" s="42"/>
      <c r="AB607" s="42"/>
      <c r="AC607" s="42"/>
      <c r="AD607" s="42"/>
      <c r="AE607" s="42"/>
      <c r="AF607" s="42"/>
      <c r="AG607" s="42"/>
      <c r="AH607" s="42"/>
      <c r="AI607" s="42"/>
      <c r="AJ607" s="42"/>
      <c r="AK607" s="42"/>
      <c r="AL607" s="42"/>
      <c r="AM607" s="42"/>
      <c r="AN607" s="42"/>
      <c r="AO607" s="42"/>
      <c r="AP607" s="42"/>
      <c r="AQ607" s="42"/>
      <c r="AR607" s="42"/>
      <c r="AS607" s="42"/>
      <c r="AT607" s="42"/>
      <c r="AU607" s="42"/>
      <c r="AV607" s="42"/>
      <c r="AW607" s="42"/>
      <c r="AX607" s="42"/>
      <c r="AY607" s="42"/>
    </row>
    <row r="608">
      <c r="A608" s="39" t="s">
        <v>5003</v>
      </c>
      <c r="B608" s="39" t="s">
        <v>5004</v>
      </c>
      <c r="C608" s="39"/>
      <c r="D608" s="39" t="s">
        <v>1144</v>
      </c>
      <c r="E608" s="40" t="s">
        <v>5005</v>
      </c>
      <c r="F608" s="41">
        <v>43658.0</v>
      </c>
      <c r="G608" s="39" t="s">
        <v>740</v>
      </c>
      <c r="H608" s="39">
        <v>50.0</v>
      </c>
      <c r="I608" s="42"/>
      <c r="J608" s="39">
        <v>50.0</v>
      </c>
      <c r="K608" s="42"/>
      <c r="L608" s="42"/>
      <c r="M608" s="39" t="s">
        <v>5004</v>
      </c>
      <c r="N608" s="42"/>
      <c r="O608" s="39">
        <v>1.0</v>
      </c>
      <c r="P608" s="39" t="s">
        <v>43</v>
      </c>
      <c r="Q608" s="39">
        <v>0.0</v>
      </c>
      <c r="R608" s="39">
        <v>0.0</v>
      </c>
      <c r="S608" s="39">
        <v>0.0</v>
      </c>
      <c r="T608" s="39">
        <v>0.0</v>
      </c>
      <c r="U608" s="39">
        <v>1.0</v>
      </c>
      <c r="V608" s="39">
        <v>1.0</v>
      </c>
      <c r="W608" s="44" t="s">
        <v>5006</v>
      </c>
      <c r="X608" s="43" t="s">
        <v>5007</v>
      </c>
      <c r="Y608" s="42"/>
      <c r="Z608" s="42"/>
      <c r="AA608" s="42"/>
      <c r="AB608" s="42"/>
      <c r="AC608" s="42"/>
      <c r="AD608" s="42"/>
      <c r="AE608" s="42"/>
      <c r="AF608" s="42"/>
      <c r="AG608" s="42"/>
      <c r="AH608" s="42"/>
      <c r="AI608" s="42"/>
      <c r="AJ608" s="42"/>
      <c r="AK608" s="42"/>
      <c r="AL608" s="42"/>
      <c r="AM608" s="42"/>
      <c r="AN608" s="42"/>
      <c r="AO608" s="42"/>
      <c r="AP608" s="42"/>
      <c r="AQ608" s="42"/>
      <c r="AR608" s="42"/>
      <c r="AS608" s="42"/>
      <c r="AT608" s="42"/>
      <c r="AU608" s="42"/>
      <c r="AV608" s="42"/>
      <c r="AW608" s="42"/>
      <c r="AX608" s="42"/>
      <c r="AY608" s="42"/>
    </row>
    <row r="609">
      <c r="A609" s="39" t="s">
        <v>1810</v>
      </c>
      <c r="B609" s="39" t="s">
        <v>5008</v>
      </c>
      <c r="C609" s="39"/>
      <c r="D609" s="39" t="s">
        <v>40</v>
      </c>
      <c r="E609" s="40" t="s">
        <v>5009</v>
      </c>
      <c r="F609" s="41">
        <v>43658.0</v>
      </c>
      <c r="G609" s="39" t="s">
        <v>1479</v>
      </c>
      <c r="H609" s="39">
        <v>71.0</v>
      </c>
      <c r="I609" s="42"/>
      <c r="J609" s="39">
        <v>71.0</v>
      </c>
      <c r="K609" s="42"/>
      <c r="L609" s="42"/>
      <c r="M609" s="39" t="s">
        <v>5010</v>
      </c>
      <c r="N609" s="42"/>
      <c r="O609" s="39">
        <v>1.0</v>
      </c>
      <c r="P609" s="39" t="s">
        <v>43</v>
      </c>
      <c r="Q609" s="42"/>
      <c r="R609" s="42"/>
      <c r="S609" s="42"/>
      <c r="T609" s="42"/>
      <c r="U609" s="42"/>
      <c r="V609" s="39">
        <v>1.0</v>
      </c>
      <c r="W609" s="44" t="s">
        <v>5011</v>
      </c>
      <c r="X609" s="42"/>
      <c r="Y609" s="42"/>
      <c r="Z609" s="42"/>
      <c r="AA609" s="42"/>
      <c r="AB609" s="42"/>
      <c r="AC609" s="42"/>
      <c r="AD609" s="42"/>
      <c r="AE609" s="42"/>
      <c r="AF609" s="42"/>
      <c r="AG609" s="42"/>
      <c r="AH609" s="42"/>
      <c r="AI609" s="42"/>
      <c r="AJ609" s="42"/>
      <c r="AK609" s="42"/>
      <c r="AL609" s="42"/>
      <c r="AM609" s="42"/>
      <c r="AN609" s="42"/>
      <c r="AO609" s="42"/>
      <c r="AP609" s="42"/>
      <c r="AQ609" s="42"/>
      <c r="AR609" s="42"/>
      <c r="AS609" s="42"/>
      <c r="AT609" s="42"/>
      <c r="AU609" s="42"/>
      <c r="AV609" s="42"/>
      <c r="AW609" s="42"/>
      <c r="AX609" s="42"/>
      <c r="AY609" s="42"/>
    </row>
    <row r="610">
      <c r="A610" s="39" t="s">
        <v>5012</v>
      </c>
      <c r="B610" s="39" t="s">
        <v>5013</v>
      </c>
      <c r="C610" s="39"/>
      <c r="D610" s="39" t="s">
        <v>120</v>
      </c>
      <c r="E610" s="40" t="s">
        <v>5014</v>
      </c>
      <c r="F610" s="41">
        <v>43658.0</v>
      </c>
      <c r="G610" s="39" t="s">
        <v>5015</v>
      </c>
      <c r="H610" s="39">
        <v>47.0</v>
      </c>
      <c r="I610" s="42"/>
      <c r="J610" s="39">
        <v>47.0</v>
      </c>
      <c r="K610" s="42"/>
      <c r="L610" s="42"/>
      <c r="M610" s="39" t="s">
        <v>36</v>
      </c>
      <c r="N610" s="42"/>
      <c r="O610" s="39">
        <v>1.0</v>
      </c>
      <c r="P610" s="42"/>
      <c r="Q610" s="42"/>
      <c r="R610" s="42"/>
      <c r="S610" s="42"/>
      <c r="T610" s="42"/>
      <c r="U610" s="42"/>
      <c r="V610" s="39">
        <v>1.0</v>
      </c>
      <c r="W610" s="44" t="s">
        <v>5016</v>
      </c>
      <c r="X610" s="42"/>
      <c r="Y610" s="42"/>
      <c r="Z610" s="42"/>
      <c r="AA610" s="42"/>
      <c r="AB610" s="42"/>
      <c r="AC610" s="42"/>
      <c r="AD610" s="42"/>
      <c r="AE610" s="42"/>
      <c r="AF610" s="42"/>
      <c r="AG610" s="42"/>
      <c r="AH610" s="42"/>
      <c r="AI610" s="42"/>
      <c r="AJ610" s="42"/>
      <c r="AK610" s="42"/>
      <c r="AL610" s="42"/>
      <c r="AM610" s="42"/>
      <c r="AN610" s="42"/>
      <c r="AO610" s="42"/>
      <c r="AP610" s="42"/>
      <c r="AQ610" s="42"/>
      <c r="AR610" s="42"/>
      <c r="AS610" s="42"/>
      <c r="AT610" s="42"/>
      <c r="AU610" s="42"/>
      <c r="AV610" s="42"/>
      <c r="AW610" s="42"/>
      <c r="AX610" s="42"/>
      <c r="AY610" s="42"/>
    </row>
    <row r="611">
      <c r="A611" s="39" t="s">
        <v>940</v>
      </c>
      <c r="B611" s="24" t="s">
        <v>5017</v>
      </c>
      <c r="C611" s="39"/>
      <c r="D611" s="39" t="s">
        <v>46</v>
      </c>
      <c r="E611" s="40" t="s">
        <v>5018</v>
      </c>
      <c r="F611" s="41">
        <v>43658.0</v>
      </c>
      <c r="G611" s="39" t="s">
        <v>2778</v>
      </c>
      <c r="H611" s="39">
        <v>65.0</v>
      </c>
      <c r="I611" s="42"/>
      <c r="J611" s="39">
        <v>65.0</v>
      </c>
      <c r="K611" s="42"/>
      <c r="L611" s="42"/>
      <c r="M611" s="39" t="s">
        <v>36</v>
      </c>
      <c r="N611" s="42"/>
      <c r="O611" s="39">
        <v>1.0</v>
      </c>
      <c r="P611" s="39" t="s">
        <v>1178</v>
      </c>
      <c r="Q611" s="42"/>
      <c r="R611" s="42"/>
      <c r="S611" s="42"/>
      <c r="T611" s="42"/>
      <c r="U611" s="42"/>
      <c r="V611" s="39">
        <v>1.0</v>
      </c>
      <c r="W611" s="44" t="s">
        <v>5019</v>
      </c>
      <c r="X611" s="42"/>
      <c r="Y611" s="42"/>
      <c r="Z611" s="42"/>
      <c r="AA611" s="42"/>
      <c r="AB611" s="42"/>
      <c r="AC611" s="42"/>
      <c r="AD611" s="42"/>
      <c r="AE611" s="42"/>
      <c r="AF611" s="42"/>
      <c r="AG611" s="42"/>
      <c r="AH611" s="42"/>
      <c r="AI611" s="42"/>
      <c r="AJ611" s="42"/>
      <c r="AK611" s="42"/>
      <c r="AL611" s="42"/>
      <c r="AM611" s="42"/>
      <c r="AN611" s="42"/>
      <c r="AO611" s="42"/>
      <c r="AP611" s="42"/>
      <c r="AQ611" s="42"/>
      <c r="AR611" s="42"/>
      <c r="AS611" s="42"/>
      <c r="AT611" s="42"/>
      <c r="AU611" s="42"/>
      <c r="AV611" s="42"/>
      <c r="AW611" s="42"/>
      <c r="AX611" s="42"/>
      <c r="AY611" s="42"/>
    </row>
    <row r="612">
      <c r="A612" s="39" t="s">
        <v>5020</v>
      </c>
      <c r="B612" s="39" t="s">
        <v>5021</v>
      </c>
      <c r="C612" s="39"/>
      <c r="D612" s="39" t="s">
        <v>46</v>
      </c>
      <c r="E612" s="40" t="s">
        <v>5022</v>
      </c>
      <c r="F612" s="41">
        <v>43658.0</v>
      </c>
      <c r="G612" s="39" t="s">
        <v>196</v>
      </c>
      <c r="H612" s="39">
        <v>100.0</v>
      </c>
      <c r="I612" s="42"/>
      <c r="J612" s="39">
        <v>120.0</v>
      </c>
      <c r="K612" s="42"/>
      <c r="L612" s="42"/>
      <c r="M612" s="39" t="s">
        <v>5023</v>
      </c>
      <c r="N612" s="42"/>
      <c r="O612" s="39">
        <v>1.0</v>
      </c>
      <c r="P612" s="39" t="s">
        <v>43</v>
      </c>
      <c r="Q612" s="42"/>
      <c r="R612" s="42"/>
      <c r="S612" s="42"/>
      <c r="T612" s="42"/>
      <c r="U612" s="42"/>
      <c r="V612" s="39">
        <v>1.0</v>
      </c>
      <c r="W612" s="43" t="s">
        <v>5024</v>
      </c>
      <c r="X612" s="43" t="s">
        <v>5025</v>
      </c>
      <c r="Y612" s="42"/>
      <c r="Z612" s="42"/>
      <c r="AA612" s="42"/>
      <c r="AB612" s="42"/>
      <c r="AC612" s="42"/>
      <c r="AD612" s="42"/>
      <c r="AE612" s="42"/>
      <c r="AF612" s="42"/>
      <c r="AG612" s="42"/>
      <c r="AH612" s="42"/>
      <c r="AI612" s="42"/>
      <c r="AJ612" s="42"/>
      <c r="AK612" s="42"/>
      <c r="AL612" s="42"/>
      <c r="AM612" s="42"/>
      <c r="AN612" s="42"/>
      <c r="AO612" s="42"/>
      <c r="AP612" s="42"/>
      <c r="AQ612" s="42"/>
      <c r="AR612" s="42"/>
      <c r="AS612" s="42"/>
      <c r="AT612" s="42"/>
      <c r="AU612" s="42"/>
      <c r="AV612" s="42"/>
      <c r="AW612" s="42"/>
      <c r="AX612" s="42"/>
      <c r="AY612" s="42"/>
    </row>
    <row r="613">
      <c r="A613" s="39" t="s">
        <v>5026</v>
      </c>
      <c r="B613" s="24" t="s">
        <v>5027</v>
      </c>
      <c r="C613" s="39"/>
      <c r="D613" s="39" t="s">
        <v>2568</v>
      </c>
      <c r="E613" s="40" t="s">
        <v>5028</v>
      </c>
      <c r="F613" s="41">
        <v>43658.0</v>
      </c>
      <c r="G613" s="39" t="s">
        <v>5029</v>
      </c>
      <c r="H613" s="39">
        <v>109.0</v>
      </c>
      <c r="I613" s="42"/>
      <c r="J613" s="39">
        <v>109.0</v>
      </c>
      <c r="K613" s="42"/>
      <c r="L613" s="42"/>
      <c r="M613" s="39" t="s">
        <v>36</v>
      </c>
      <c r="N613" s="42"/>
      <c r="O613" s="39">
        <v>1.0</v>
      </c>
      <c r="P613" s="39" t="s">
        <v>43</v>
      </c>
      <c r="Q613" s="42"/>
      <c r="R613" s="42"/>
      <c r="S613" s="42"/>
      <c r="T613" s="42"/>
      <c r="U613" s="42"/>
      <c r="V613" s="39">
        <v>1.0</v>
      </c>
      <c r="W613" s="44" t="s">
        <v>5030</v>
      </c>
      <c r="X613" s="42"/>
      <c r="Y613" s="42"/>
      <c r="Z613" s="42"/>
      <c r="AA613" s="42"/>
      <c r="AB613" s="42"/>
      <c r="AC613" s="42"/>
      <c r="AD613" s="42"/>
      <c r="AE613" s="42"/>
      <c r="AF613" s="42"/>
      <c r="AG613" s="42"/>
      <c r="AH613" s="42"/>
      <c r="AI613" s="42"/>
      <c r="AJ613" s="42"/>
      <c r="AK613" s="42"/>
      <c r="AL613" s="42"/>
      <c r="AM613" s="42"/>
      <c r="AN613" s="42"/>
      <c r="AO613" s="42"/>
      <c r="AP613" s="42"/>
      <c r="AQ613" s="42"/>
      <c r="AR613" s="42"/>
      <c r="AS613" s="42"/>
      <c r="AT613" s="42"/>
      <c r="AU613" s="42"/>
      <c r="AV613" s="42"/>
      <c r="AW613" s="42"/>
      <c r="AX613" s="42"/>
      <c r="AY613" s="42"/>
    </row>
    <row r="614">
      <c r="A614" s="39" t="s">
        <v>5031</v>
      </c>
      <c r="B614" s="39" t="s">
        <v>5032</v>
      </c>
      <c r="C614" s="39"/>
      <c r="D614" s="39" t="s">
        <v>99</v>
      </c>
      <c r="E614" s="40" t="s">
        <v>5033</v>
      </c>
      <c r="F614" s="41">
        <v>43658.0</v>
      </c>
      <c r="G614" s="39" t="s">
        <v>2914</v>
      </c>
      <c r="H614" s="39">
        <v>56.0</v>
      </c>
      <c r="I614" s="42"/>
      <c r="J614" s="39">
        <v>56.0</v>
      </c>
      <c r="K614" s="42"/>
      <c r="L614" s="42"/>
      <c r="M614" s="42"/>
      <c r="N614" s="42"/>
      <c r="O614" s="39">
        <v>1.0</v>
      </c>
      <c r="P614" s="42"/>
      <c r="Q614" s="42"/>
      <c r="R614" s="42"/>
      <c r="S614" s="42"/>
      <c r="T614" s="42"/>
      <c r="U614" s="42"/>
      <c r="V614" s="39">
        <v>1.0</v>
      </c>
      <c r="W614" s="44" t="s">
        <v>5034</v>
      </c>
      <c r="X614" s="42"/>
      <c r="Y614" s="42"/>
      <c r="Z614" s="42"/>
      <c r="AA614" s="42"/>
      <c r="AB614" s="42"/>
      <c r="AC614" s="42"/>
      <c r="AD614" s="42"/>
      <c r="AE614" s="42"/>
      <c r="AF614" s="42"/>
      <c r="AG614" s="42"/>
      <c r="AH614" s="42"/>
      <c r="AI614" s="42"/>
      <c r="AJ614" s="42"/>
      <c r="AK614" s="42"/>
      <c r="AL614" s="42"/>
      <c r="AM614" s="42"/>
      <c r="AN614" s="42"/>
      <c r="AO614" s="42"/>
      <c r="AP614" s="42"/>
      <c r="AQ614" s="42"/>
      <c r="AR614" s="42"/>
      <c r="AS614" s="42"/>
      <c r="AT614" s="42"/>
      <c r="AU614" s="42"/>
      <c r="AV614" s="42"/>
      <c r="AW614" s="42"/>
      <c r="AX614" s="42"/>
      <c r="AY614" s="42"/>
    </row>
    <row r="615">
      <c r="A615" s="39" t="s">
        <v>5035</v>
      </c>
      <c r="B615" s="24" t="s">
        <v>5036</v>
      </c>
      <c r="C615" s="39"/>
      <c r="D615" s="39" t="s">
        <v>55</v>
      </c>
      <c r="E615" s="40" t="s">
        <v>5037</v>
      </c>
      <c r="F615" s="41">
        <v>43658.0</v>
      </c>
      <c r="G615" s="42"/>
      <c r="H615" s="42"/>
      <c r="I615" s="42"/>
      <c r="J615" s="42"/>
      <c r="K615" s="42"/>
      <c r="L615" s="42"/>
      <c r="M615" s="24" t="s">
        <v>5038</v>
      </c>
      <c r="N615" s="42"/>
      <c r="O615" s="39">
        <v>1.0</v>
      </c>
      <c r="P615" s="39" t="s">
        <v>43</v>
      </c>
      <c r="Q615" s="42"/>
      <c r="R615" s="42"/>
      <c r="S615" s="42"/>
      <c r="T615" s="42"/>
      <c r="U615" s="42"/>
      <c r="V615" s="39">
        <v>1.0</v>
      </c>
      <c r="W615" s="44" t="s">
        <v>5039</v>
      </c>
      <c r="X615" s="42"/>
      <c r="Y615" s="42"/>
      <c r="Z615" s="42"/>
      <c r="AA615" s="42"/>
      <c r="AB615" s="42"/>
      <c r="AC615" s="42"/>
      <c r="AD615" s="42"/>
      <c r="AE615" s="42"/>
      <c r="AF615" s="42"/>
      <c r="AG615" s="42"/>
      <c r="AH615" s="42"/>
      <c r="AI615" s="42"/>
      <c r="AJ615" s="42"/>
      <c r="AK615" s="42"/>
      <c r="AL615" s="42"/>
      <c r="AM615" s="42"/>
      <c r="AN615" s="42"/>
      <c r="AO615" s="42"/>
      <c r="AP615" s="42"/>
      <c r="AQ615" s="42"/>
      <c r="AR615" s="42"/>
      <c r="AS615" s="42"/>
      <c r="AT615" s="42"/>
      <c r="AU615" s="42"/>
      <c r="AV615" s="42"/>
      <c r="AW615" s="42"/>
      <c r="AX615" s="42"/>
      <c r="AY615" s="42"/>
    </row>
    <row r="616">
      <c r="A616" s="39" t="s">
        <v>5040</v>
      </c>
      <c r="B616" s="24" t="s">
        <v>763</v>
      </c>
      <c r="C616" s="39"/>
      <c r="D616" s="39" t="s">
        <v>40</v>
      </c>
      <c r="E616" s="40" t="s">
        <v>5041</v>
      </c>
      <c r="F616" s="41">
        <v>43658.0</v>
      </c>
      <c r="G616" s="39" t="s">
        <v>5042</v>
      </c>
      <c r="H616" s="39">
        <v>100.0</v>
      </c>
      <c r="I616" s="42"/>
      <c r="J616" s="39">
        <v>100.0</v>
      </c>
      <c r="K616" s="42"/>
      <c r="L616" s="42"/>
      <c r="M616" s="24" t="s">
        <v>5043</v>
      </c>
      <c r="N616" s="42"/>
      <c r="O616" s="39">
        <v>1.0</v>
      </c>
      <c r="P616" s="39" t="s">
        <v>43</v>
      </c>
      <c r="Q616" s="42"/>
      <c r="R616" s="42"/>
      <c r="S616" s="42"/>
      <c r="T616" s="42"/>
      <c r="U616" s="42"/>
      <c r="V616" s="39">
        <v>1.0</v>
      </c>
      <c r="W616" s="42"/>
      <c r="X616" s="43" t="s">
        <v>5044</v>
      </c>
      <c r="Y616" s="42"/>
      <c r="Z616" s="42"/>
      <c r="AA616" s="42"/>
      <c r="AB616" s="42"/>
      <c r="AC616" s="42"/>
      <c r="AD616" s="42"/>
      <c r="AE616" s="42"/>
      <c r="AF616" s="42"/>
      <c r="AG616" s="42"/>
      <c r="AH616" s="42"/>
      <c r="AI616" s="42"/>
      <c r="AJ616" s="42"/>
      <c r="AK616" s="42"/>
      <c r="AL616" s="42"/>
      <c r="AM616" s="42"/>
      <c r="AN616" s="42"/>
      <c r="AO616" s="42"/>
      <c r="AP616" s="42"/>
      <c r="AQ616" s="42"/>
      <c r="AR616" s="42"/>
      <c r="AS616" s="42"/>
      <c r="AT616" s="42"/>
      <c r="AU616" s="42"/>
      <c r="AV616" s="42"/>
      <c r="AW616" s="42"/>
      <c r="AX616" s="42"/>
      <c r="AY616" s="42"/>
    </row>
    <row r="617">
      <c r="A617" s="39" t="s">
        <v>947</v>
      </c>
      <c r="B617" s="39" t="s">
        <v>5045</v>
      </c>
      <c r="C617" s="39"/>
      <c r="D617" s="39" t="s">
        <v>207</v>
      </c>
      <c r="E617" s="40" t="s">
        <v>5046</v>
      </c>
      <c r="F617" s="41">
        <v>43658.0</v>
      </c>
      <c r="G617" s="39" t="s">
        <v>5047</v>
      </c>
      <c r="H617" s="39">
        <v>100.0</v>
      </c>
      <c r="I617" s="42"/>
      <c r="J617" s="39">
        <v>150.0</v>
      </c>
      <c r="K617" s="42"/>
      <c r="L617" s="42"/>
      <c r="M617" s="39" t="s">
        <v>5048</v>
      </c>
      <c r="N617" s="42"/>
      <c r="O617" s="39">
        <v>1.0</v>
      </c>
      <c r="P617" s="42"/>
      <c r="Q617" s="42"/>
      <c r="R617" s="42"/>
      <c r="S617" s="42"/>
      <c r="T617" s="42"/>
      <c r="U617" s="42"/>
      <c r="V617" s="39">
        <v>1.0</v>
      </c>
      <c r="W617" s="44" t="s">
        <v>5049</v>
      </c>
      <c r="X617" s="43" t="s">
        <v>5050</v>
      </c>
      <c r="Y617" s="43" t="s">
        <v>5051</v>
      </c>
      <c r="Z617" s="24" t="s">
        <v>5052</v>
      </c>
      <c r="AA617" s="42"/>
      <c r="AB617" s="42"/>
      <c r="AC617" s="42"/>
      <c r="AD617" s="42"/>
      <c r="AE617" s="42"/>
      <c r="AF617" s="42"/>
      <c r="AG617" s="42"/>
      <c r="AH617" s="42"/>
      <c r="AI617" s="42"/>
      <c r="AJ617" s="42"/>
      <c r="AK617" s="42"/>
      <c r="AL617" s="42"/>
      <c r="AM617" s="42"/>
      <c r="AN617" s="42"/>
      <c r="AO617" s="42"/>
      <c r="AP617" s="42"/>
      <c r="AQ617" s="42"/>
      <c r="AR617" s="42"/>
      <c r="AS617" s="42"/>
      <c r="AT617" s="42"/>
      <c r="AU617" s="42"/>
      <c r="AV617" s="42"/>
      <c r="AW617" s="42"/>
      <c r="AX617" s="42"/>
      <c r="AY617" s="42"/>
    </row>
    <row r="618">
      <c r="A618" s="39" t="s">
        <v>5053</v>
      </c>
      <c r="B618" s="24" t="s">
        <v>5054</v>
      </c>
      <c r="C618" s="39"/>
      <c r="D618" s="39" t="s">
        <v>229</v>
      </c>
      <c r="E618" s="40" t="s">
        <v>5055</v>
      </c>
      <c r="F618" s="41">
        <v>43658.0</v>
      </c>
      <c r="G618" s="39" t="s">
        <v>196</v>
      </c>
      <c r="H618" s="39">
        <v>60.0</v>
      </c>
      <c r="I618" s="42"/>
      <c r="J618" s="39">
        <v>100.0</v>
      </c>
      <c r="K618" s="42"/>
      <c r="L618" s="42"/>
      <c r="M618" s="42"/>
      <c r="N618" s="42"/>
      <c r="O618" s="39">
        <v>1.0</v>
      </c>
      <c r="P618" s="39" t="s">
        <v>43</v>
      </c>
      <c r="Q618" s="42"/>
      <c r="R618" s="42"/>
      <c r="S618" s="42"/>
      <c r="T618" s="42"/>
      <c r="U618" s="42"/>
      <c r="V618" s="39">
        <v>1.0</v>
      </c>
      <c r="W618" s="43" t="s">
        <v>5056</v>
      </c>
      <c r="X618" s="43" t="s">
        <v>5057</v>
      </c>
      <c r="Y618" s="42"/>
      <c r="Z618" s="42"/>
      <c r="AA618" s="42"/>
      <c r="AB618" s="42"/>
      <c r="AC618" s="42"/>
      <c r="AD618" s="42"/>
      <c r="AE618" s="42"/>
      <c r="AF618" s="42"/>
      <c r="AG618" s="42"/>
      <c r="AH618" s="42"/>
      <c r="AI618" s="42"/>
      <c r="AJ618" s="42"/>
      <c r="AK618" s="42"/>
      <c r="AL618" s="42"/>
      <c r="AM618" s="42"/>
      <c r="AN618" s="42"/>
      <c r="AO618" s="42"/>
      <c r="AP618" s="42"/>
      <c r="AQ618" s="42"/>
      <c r="AR618" s="42"/>
      <c r="AS618" s="42"/>
      <c r="AT618" s="42"/>
      <c r="AU618" s="42"/>
      <c r="AV618" s="42"/>
      <c r="AW618" s="42"/>
      <c r="AX618" s="42"/>
      <c r="AY618" s="42"/>
    </row>
    <row r="619">
      <c r="A619" s="39" t="s">
        <v>5058</v>
      </c>
      <c r="B619" s="44" t="s">
        <v>5059</v>
      </c>
      <c r="C619" s="39"/>
      <c r="D619" s="39" t="s">
        <v>60</v>
      </c>
      <c r="E619" s="40" t="s">
        <v>5060</v>
      </c>
      <c r="F619" s="41">
        <v>43658.0</v>
      </c>
      <c r="G619" s="39" t="s">
        <v>44</v>
      </c>
      <c r="H619" s="39">
        <v>400.0</v>
      </c>
      <c r="I619" s="42"/>
      <c r="J619" s="39">
        <v>400.0</v>
      </c>
      <c r="K619" s="42"/>
      <c r="L619" s="42"/>
      <c r="M619" s="42"/>
      <c r="N619" s="42"/>
      <c r="O619" s="39">
        <v>1.0</v>
      </c>
      <c r="P619" s="42"/>
      <c r="Q619" s="42"/>
      <c r="R619" s="42"/>
      <c r="S619" s="42"/>
      <c r="T619" s="42"/>
      <c r="U619" s="42"/>
      <c r="V619" s="39">
        <v>1.0</v>
      </c>
      <c r="W619" s="43" t="s">
        <v>5061</v>
      </c>
      <c r="X619" s="43" t="s">
        <v>5062</v>
      </c>
      <c r="Y619" s="43" t="s">
        <v>5063</v>
      </c>
      <c r="Z619" s="39" t="s">
        <v>3306</v>
      </c>
      <c r="AA619" s="42"/>
      <c r="AB619" s="42"/>
      <c r="AC619" s="42"/>
      <c r="AD619" s="42"/>
      <c r="AE619" s="42"/>
      <c r="AF619" s="42"/>
      <c r="AG619" s="42"/>
      <c r="AH619" s="42"/>
      <c r="AI619" s="42"/>
      <c r="AJ619" s="42"/>
      <c r="AK619" s="42"/>
      <c r="AL619" s="42"/>
      <c r="AM619" s="42"/>
      <c r="AN619" s="42"/>
      <c r="AO619" s="42"/>
      <c r="AP619" s="42"/>
      <c r="AQ619" s="42"/>
      <c r="AR619" s="42"/>
      <c r="AS619" s="42"/>
      <c r="AT619" s="42"/>
      <c r="AU619" s="42"/>
      <c r="AV619" s="42"/>
      <c r="AW619" s="42"/>
      <c r="AX619" s="42"/>
      <c r="AY619" s="42"/>
    </row>
    <row r="620">
      <c r="A620" s="39" t="s">
        <v>1883</v>
      </c>
      <c r="B620" s="39" t="s">
        <v>1884</v>
      </c>
      <c r="C620" s="39"/>
      <c r="D620" s="39" t="s">
        <v>146</v>
      </c>
      <c r="E620" s="40" t="s">
        <v>5064</v>
      </c>
      <c r="F620" s="41">
        <v>43658.0</v>
      </c>
      <c r="G620" s="39" t="s">
        <v>5065</v>
      </c>
      <c r="H620" s="39">
        <v>619.0</v>
      </c>
      <c r="I620" s="42"/>
      <c r="J620" s="39">
        <v>619.0</v>
      </c>
      <c r="K620" s="42"/>
      <c r="L620" s="42"/>
      <c r="M620" s="39" t="s">
        <v>36</v>
      </c>
      <c r="N620" s="42"/>
      <c r="O620" s="39">
        <v>1.0</v>
      </c>
      <c r="P620" s="39" t="s">
        <v>43</v>
      </c>
      <c r="Q620" s="42"/>
      <c r="R620" s="42"/>
      <c r="S620" s="42"/>
      <c r="T620" s="42"/>
      <c r="U620" s="42"/>
      <c r="V620" s="39">
        <v>1.0</v>
      </c>
      <c r="W620" s="43" t="s">
        <v>5066</v>
      </c>
      <c r="X620" s="42"/>
      <c r="Y620" s="42"/>
      <c r="Z620" s="42"/>
      <c r="AA620" s="42"/>
      <c r="AB620" s="42"/>
      <c r="AC620" s="42"/>
      <c r="AD620" s="42"/>
      <c r="AE620" s="42"/>
      <c r="AF620" s="42"/>
      <c r="AG620" s="42"/>
      <c r="AH620" s="42"/>
      <c r="AI620" s="42"/>
      <c r="AJ620" s="42"/>
      <c r="AK620" s="42"/>
      <c r="AL620" s="42"/>
      <c r="AM620" s="42"/>
      <c r="AN620" s="42"/>
      <c r="AO620" s="42"/>
      <c r="AP620" s="42"/>
      <c r="AQ620" s="42"/>
      <c r="AR620" s="42"/>
      <c r="AS620" s="42"/>
      <c r="AT620" s="42"/>
      <c r="AU620" s="42"/>
      <c r="AV620" s="42"/>
      <c r="AW620" s="42"/>
      <c r="AX620" s="42"/>
      <c r="AY620" s="42"/>
    </row>
    <row r="621">
      <c r="A621" s="39" t="s">
        <v>1883</v>
      </c>
      <c r="B621" s="39" t="s">
        <v>5067</v>
      </c>
      <c r="C621" s="39"/>
      <c r="D621" s="39" t="s">
        <v>146</v>
      </c>
      <c r="E621" s="40" t="s">
        <v>5068</v>
      </c>
      <c r="F621" s="41">
        <v>43658.0</v>
      </c>
      <c r="G621" s="39" t="s">
        <v>5069</v>
      </c>
      <c r="H621" s="39">
        <v>200.0</v>
      </c>
      <c r="I621" s="42"/>
      <c r="J621" s="39">
        <v>100.0</v>
      </c>
      <c r="K621" s="42"/>
      <c r="L621" s="42"/>
      <c r="M621" s="39" t="s">
        <v>5070</v>
      </c>
      <c r="N621" s="42"/>
      <c r="O621" s="39">
        <v>1.0</v>
      </c>
      <c r="P621" s="39" t="s">
        <v>43</v>
      </c>
      <c r="Q621" s="42"/>
      <c r="R621" s="42"/>
      <c r="S621" s="42"/>
      <c r="T621" s="42"/>
      <c r="U621" s="42"/>
      <c r="V621" s="39">
        <v>1.0</v>
      </c>
      <c r="W621" s="43" t="s">
        <v>5071</v>
      </c>
      <c r="X621" s="43" t="s">
        <v>5072</v>
      </c>
      <c r="Y621" s="42"/>
      <c r="Z621" s="42"/>
      <c r="AA621" s="42"/>
      <c r="AB621" s="42"/>
      <c r="AC621" s="42"/>
      <c r="AD621" s="42"/>
      <c r="AE621" s="42"/>
      <c r="AF621" s="42"/>
      <c r="AG621" s="42"/>
      <c r="AH621" s="42"/>
      <c r="AI621" s="42"/>
      <c r="AJ621" s="42"/>
      <c r="AK621" s="42"/>
      <c r="AL621" s="42"/>
      <c r="AM621" s="42"/>
      <c r="AN621" s="42"/>
      <c r="AO621" s="42"/>
      <c r="AP621" s="42"/>
      <c r="AQ621" s="42"/>
      <c r="AR621" s="42"/>
      <c r="AS621" s="42"/>
      <c r="AT621" s="42"/>
      <c r="AU621" s="42"/>
      <c r="AV621" s="42"/>
      <c r="AW621" s="42"/>
      <c r="AX621" s="42"/>
      <c r="AY621" s="42"/>
    </row>
    <row r="622">
      <c r="A622" s="39" t="s">
        <v>1594</v>
      </c>
      <c r="B622" s="39" t="s">
        <v>5073</v>
      </c>
      <c r="C622" s="39"/>
      <c r="D622" s="39" t="s">
        <v>207</v>
      </c>
      <c r="E622" s="40" t="s">
        <v>5074</v>
      </c>
      <c r="F622" s="41">
        <v>43658.0</v>
      </c>
      <c r="G622" s="39" t="s">
        <v>1887</v>
      </c>
      <c r="H622" s="39">
        <v>148.0</v>
      </c>
      <c r="I622" s="42"/>
      <c r="J622" s="39">
        <v>148.0</v>
      </c>
      <c r="K622" s="42"/>
      <c r="L622" s="42"/>
      <c r="M622" s="42"/>
      <c r="N622" s="42"/>
      <c r="O622" s="39">
        <v>1.0</v>
      </c>
      <c r="P622" s="42"/>
      <c r="Q622" s="42"/>
      <c r="R622" s="42"/>
      <c r="S622" s="42"/>
      <c r="T622" s="42"/>
      <c r="U622" s="42"/>
      <c r="V622" s="39">
        <v>1.0</v>
      </c>
      <c r="W622" s="44" t="s">
        <v>5075</v>
      </c>
      <c r="X622" s="42"/>
      <c r="Y622" s="42"/>
      <c r="Z622" s="42"/>
      <c r="AA622" s="42"/>
      <c r="AB622" s="42"/>
      <c r="AC622" s="42"/>
      <c r="AD622" s="42"/>
      <c r="AE622" s="42"/>
      <c r="AF622" s="42"/>
      <c r="AG622" s="42"/>
      <c r="AH622" s="42"/>
      <c r="AI622" s="42"/>
      <c r="AJ622" s="42"/>
      <c r="AK622" s="42"/>
      <c r="AL622" s="42"/>
      <c r="AM622" s="42"/>
      <c r="AN622" s="42"/>
      <c r="AO622" s="42"/>
      <c r="AP622" s="42"/>
      <c r="AQ622" s="42"/>
      <c r="AR622" s="42"/>
      <c r="AS622" s="42"/>
      <c r="AT622" s="42"/>
      <c r="AU622" s="42"/>
      <c r="AV622" s="42"/>
      <c r="AW622" s="42"/>
      <c r="AX622" s="42"/>
      <c r="AY622" s="42"/>
    </row>
    <row r="623">
      <c r="A623" s="39" t="s">
        <v>508</v>
      </c>
      <c r="B623" s="39" t="s">
        <v>5076</v>
      </c>
      <c r="C623" s="39"/>
      <c r="D623" s="39" t="s">
        <v>207</v>
      </c>
      <c r="E623" s="40" t="s">
        <v>5077</v>
      </c>
      <c r="F623" s="41">
        <v>43658.0</v>
      </c>
      <c r="G623" s="39" t="s">
        <v>5078</v>
      </c>
      <c r="H623" s="39">
        <v>200.0</v>
      </c>
      <c r="I623" s="42"/>
      <c r="J623" s="39">
        <v>250.0</v>
      </c>
      <c r="K623" s="42"/>
      <c r="L623" s="42"/>
      <c r="M623" s="39" t="s">
        <v>36</v>
      </c>
      <c r="N623" s="42"/>
      <c r="O623" s="39">
        <v>1.0</v>
      </c>
      <c r="P623" s="39" t="s">
        <v>43</v>
      </c>
      <c r="Q623" s="39">
        <v>0.0</v>
      </c>
      <c r="R623" s="39">
        <v>0.0</v>
      </c>
      <c r="S623" s="39">
        <v>0.0</v>
      </c>
      <c r="T623" s="39">
        <v>0.0</v>
      </c>
      <c r="U623" s="39">
        <v>1.0</v>
      </c>
      <c r="V623" s="39">
        <v>1.0</v>
      </c>
      <c r="W623" s="44" t="s">
        <v>5079</v>
      </c>
      <c r="X623" s="43" t="s">
        <v>5080</v>
      </c>
      <c r="Y623" s="43" t="s">
        <v>5081</v>
      </c>
      <c r="Z623" s="42"/>
      <c r="AA623" s="42"/>
      <c r="AB623" s="42"/>
      <c r="AC623" s="42"/>
      <c r="AD623" s="42"/>
      <c r="AE623" s="42"/>
      <c r="AF623" s="42"/>
      <c r="AG623" s="42"/>
      <c r="AH623" s="42"/>
      <c r="AI623" s="42"/>
      <c r="AJ623" s="42"/>
      <c r="AK623" s="42"/>
      <c r="AL623" s="42"/>
      <c r="AM623" s="42"/>
      <c r="AN623" s="42"/>
      <c r="AO623" s="42"/>
      <c r="AP623" s="42"/>
      <c r="AQ623" s="42"/>
      <c r="AR623" s="42"/>
      <c r="AS623" s="42"/>
      <c r="AT623" s="42"/>
      <c r="AU623" s="42"/>
      <c r="AV623" s="42"/>
      <c r="AW623" s="42"/>
      <c r="AX623" s="42"/>
      <c r="AY623" s="42"/>
    </row>
    <row r="624">
      <c r="A624" s="39" t="s">
        <v>5082</v>
      </c>
      <c r="B624" s="39" t="s">
        <v>5083</v>
      </c>
      <c r="C624" s="39"/>
      <c r="D624" s="39" t="s">
        <v>337</v>
      </c>
      <c r="E624" s="40" t="s">
        <v>5084</v>
      </c>
      <c r="F624" s="41">
        <v>43658.0</v>
      </c>
      <c r="G624" s="39" t="s">
        <v>44</v>
      </c>
      <c r="H624" s="39">
        <v>200.0</v>
      </c>
      <c r="I624" s="42"/>
      <c r="J624" s="39">
        <v>200.0</v>
      </c>
      <c r="K624" s="42"/>
      <c r="L624" s="42"/>
      <c r="M624" s="39" t="s">
        <v>36</v>
      </c>
      <c r="N624" s="42"/>
      <c r="O624" s="39">
        <v>1.0</v>
      </c>
      <c r="P624" s="39" t="s">
        <v>61</v>
      </c>
      <c r="Q624" s="42"/>
      <c r="R624" s="42"/>
      <c r="S624" s="42"/>
      <c r="T624" s="42"/>
      <c r="U624" s="42"/>
      <c r="V624" s="39">
        <v>1.0</v>
      </c>
      <c r="W624" s="44" t="s">
        <v>5085</v>
      </c>
      <c r="X624" s="43" t="s">
        <v>5086</v>
      </c>
      <c r="Y624" s="42"/>
      <c r="Z624" s="42"/>
      <c r="AA624" s="42"/>
      <c r="AB624" s="42"/>
      <c r="AC624" s="42"/>
      <c r="AD624" s="42"/>
      <c r="AE624" s="42"/>
      <c r="AF624" s="42"/>
      <c r="AG624" s="42"/>
      <c r="AH624" s="42"/>
      <c r="AI624" s="42"/>
      <c r="AJ624" s="42"/>
      <c r="AK624" s="42"/>
      <c r="AL624" s="42"/>
      <c r="AM624" s="42"/>
      <c r="AN624" s="42"/>
      <c r="AO624" s="42"/>
      <c r="AP624" s="42"/>
      <c r="AQ624" s="42"/>
      <c r="AR624" s="42"/>
      <c r="AS624" s="42"/>
      <c r="AT624" s="42"/>
      <c r="AU624" s="42"/>
      <c r="AV624" s="42"/>
      <c r="AW624" s="42"/>
      <c r="AX624" s="42"/>
      <c r="AY624" s="42"/>
    </row>
    <row r="625">
      <c r="A625" s="39" t="s">
        <v>5087</v>
      </c>
      <c r="B625" s="39" t="s">
        <v>5088</v>
      </c>
      <c r="C625" s="39"/>
      <c r="D625" s="39" t="s">
        <v>46</v>
      </c>
      <c r="E625" s="40" t="s">
        <v>5089</v>
      </c>
      <c r="F625" s="41">
        <v>43658.0</v>
      </c>
      <c r="G625" s="39" t="s">
        <v>196</v>
      </c>
      <c r="H625" s="39">
        <v>19.0</v>
      </c>
      <c r="I625" s="42"/>
      <c r="J625" s="39">
        <v>21.0</v>
      </c>
      <c r="K625" s="42"/>
      <c r="L625" s="42"/>
      <c r="M625" s="39" t="s">
        <v>36</v>
      </c>
      <c r="N625" s="42"/>
      <c r="O625" s="39">
        <v>1.0</v>
      </c>
      <c r="P625" s="39" t="s">
        <v>43</v>
      </c>
      <c r="Q625" s="42"/>
      <c r="R625" s="42"/>
      <c r="S625" s="42"/>
      <c r="T625" s="42"/>
      <c r="U625" s="42"/>
      <c r="V625" s="39">
        <v>1.0</v>
      </c>
      <c r="W625" s="43" t="s">
        <v>5090</v>
      </c>
      <c r="X625" s="42"/>
      <c r="Y625" s="42"/>
      <c r="Z625" s="42"/>
      <c r="AA625" s="42"/>
      <c r="AB625" s="42"/>
      <c r="AC625" s="42"/>
      <c r="AD625" s="42"/>
      <c r="AE625" s="42"/>
      <c r="AF625" s="42"/>
      <c r="AG625" s="42"/>
      <c r="AH625" s="42"/>
      <c r="AI625" s="42"/>
      <c r="AJ625" s="42"/>
      <c r="AK625" s="42"/>
      <c r="AL625" s="42"/>
      <c r="AM625" s="42"/>
      <c r="AN625" s="42"/>
      <c r="AO625" s="42"/>
      <c r="AP625" s="42"/>
      <c r="AQ625" s="42"/>
      <c r="AR625" s="42"/>
      <c r="AS625" s="42"/>
      <c r="AT625" s="42"/>
      <c r="AU625" s="42"/>
      <c r="AV625" s="42"/>
      <c r="AW625" s="42"/>
      <c r="AX625" s="42"/>
      <c r="AY625" s="42"/>
    </row>
    <row r="626">
      <c r="A626" s="39" t="s">
        <v>5091</v>
      </c>
      <c r="B626" s="24" t="s">
        <v>5092</v>
      </c>
      <c r="C626" s="39"/>
      <c r="D626" s="39" t="s">
        <v>33</v>
      </c>
      <c r="E626" s="40" t="s">
        <v>5093</v>
      </c>
      <c r="F626" s="41">
        <v>43658.0</v>
      </c>
      <c r="G626" s="39" t="s">
        <v>5094</v>
      </c>
      <c r="H626" s="39">
        <v>360.0</v>
      </c>
      <c r="I626" s="42"/>
      <c r="J626" s="39">
        <v>360.0</v>
      </c>
      <c r="K626" s="42"/>
      <c r="L626" s="42"/>
      <c r="M626" s="39" t="s">
        <v>5095</v>
      </c>
      <c r="N626" s="42"/>
      <c r="O626" s="39">
        <v>1.0</v>
      </c>
      <c r="P626" s="39" t="s">
        <v>43</v>
      </c>
      <c r="Q626" s="42"/>
      <c r="R626" s="42"/>
      <c r="S626" s="42"/>
      <c r="T626" s="42"/>
      <c r="U626" s="42"/>
      <c r="V626" s="39">
        <v>1.0</v>
      </c>
      <c r="W626" s="43" t="s">
        <v>5096</v>
      </c>
      <c r="X626" s="43" t="s">
        <v>5097</v>
      </c>
      <c r="Y626" s="42"/>
      <c r="Z626" s="42"/>
      <c r="AA626" s="42"/>
      <c r="AB626" s="42"/>
      <c r="AC626" s="42"/>
      <c r="AD626" s="42"/>
      <c r="AE626" s="42"/>
      <c r="AF626" s="42"/>
      <c r="AG626" s="42"/>
      <c r="AH626" s="42"/>
      <c r="AI626" s="42"/>
      <c r="AJ626" s="42"/>
      <c r="AK626" s="42"/>
      <c r="AL626" s="42"/>
      <c r="AM626" s="42"/>
      <c r="AN626" s="42"/>
      <c r="AO626" s="42"/>
      <c r="AP626" s="42"/>
      <c r="AQ626" s="42"/>
      <c r="AR626" s="42"/>
      <c r="AS626" s="42"/>
      <c r="AT626" s="42"/>
      <c r="AU626" s="42"/>
      <c r="AV626" s="42"/>
      <c r="AW626" s="42"/>
      <c r="AX626" s="42"/>
      <c r="AY626" s="42"/>
    </row>
    <row r="627">
      <c r="A627" s="39" t="s">
        <v>5098</v>
      </c>
      <c r="B627" s="39" t="s">
        <v>5099</v>
      </c>
      <c r="C627" s="39"/>
      <c r="D627" s="39" t="s">
        <v>159</v>
      </c>
      <c r="E627" s="40" t="s">
        <v>5100</v>
      </c>
      <c r="F627" s="41">
        <v>43658.0</v>
      </c>
      <c r="G627" s="39" t="s">
        <v>5101</v>
      </c>
      <c r="H627" s="39">
        <v>200.0</v>
      </c>
      <c r="I627" s="42"/>
      <c r="J627" s="39">
        <v>250.0</v>
      </c>
      <c r="K627" s="42"/>
      <c r="L627" s="42"/>
      <c r="M627" s="39" t="s">
        <v>36</v>
      </c>
      <c r="N627" s="42"/>
      <c r="O627" s="39">
        <v>1.0</v>
      </c>
      <c r="P627" s="39" t="s">
        <v>43</v>
      </c>
      <c r="Q627" s="39">
        <v>0.0</v>
      </c>
      <c r="R627" s="39">
        <v>0.0</v>
      </c>
      <c r="S627" s="39">
        <v>0.0</v>
      </c>
      <c r="T627" s="39">
        <v>0.0</v>
      </c>
      <c r="U627" s="39">
        <v>1.0</v>
      </c>
      <c r="V627" s="39">
        <v>1.0</v>
      </c>
      <c r="W627" s="43" t="s">
        <v>5102</v>
      </c>
      <c r="X627" s="43" t="s">
        <v>5103</v>
      </c>
      <c r="Y627" s="43" t="s">
        <v>5104</v>
      </c>
      <c r="Z627" s="43" t="s">
        <v>5105</v>
      </c>
      <c r="AA627" s="42"/>
      <c r="AB627" s="42"/>
      <c r="AC627" s="42"/>
      <c r="AD627" s="42"/>
      <c r="AE627" s="42"/>
      <c r="AF627" s="42"/>
      <c r="AG627" s="42"/>
      <c r="AH627" s="42"/>
      <c r="AI627" s="42"/>
      <c r="AJ627" s="42"/>
      <c r="AK627" s="42"/>
      <c r="AL627" s="42"/>
      <c r="AM627" s="42"/>
      <c r="AN627" s="42"/>
      <c r="AO627" s="42"/>
      <c r="AP627" s="42"/>
      <c r="AQ627" s="42"/>
      <c r="AR627" s="42"/>
      <c r="AS627" s="42"/>
      <c r="AT627" s="42"/>
      <c r="AU627" s="42"/>
      <c r="AV627" s="42"/>
      <c r="AW627" s="42"/>
      <c r="AX627" s="42"/>
      <c r="AY627" s="42"/>
    </row>
    <row r="628">
      <c r="A628" s="39" t="s">
        <v>5106</v>
      </c>
      <c r="B628" s="24" t="s">
        <v>5107</v>
      </c>
      <c r="C628" s="39"/>
      <c r="D628" s="39" t="s">
        <v>144</v>
      </c>
      <c r="E628" s="40" t="s">
        <v>5108</v>
      </c>
      <c r="F628" s="41">
        <v>43658.0</v>
      </c>
      <c r="G628" s="39" t="s">
        <v>3897</v>
      </c>
      <c r="H628" s="39">
        <v>20.0</v>
      </c>
      <c r="I628" s="42"/>
      <c r="J628" s="39">
        <v>20.0</v>
      </c>
      <c r="K628" s="42"/>
      <c r="L628" s="42"/>
      <c r="M628" s="39" t="s">
        <v>36</v>
      </c>
      <c r="N628" s="42"/>
      <c r="O628" s="39">
        <v>1.0</v>
      </c>
      <c r="P628" s="39" t="s">
        <v>43</v>
      </c>
      <c r="Q628" s="42"/>
      <c r="R628" s="42"/>
      <c r="S628" s="42"/>
      <c r="T628" s="42"/>
      <c r="U628" s="42"/>
      <c r="V628" s="39">
        <v>1.0</v>
      </c>
      <c r="W628" s="44" t="s">
        <v>5109</v>
      </c>
      <c r="X628" s="42"/>
      <c r="Y628" s="42"/>
      <c r="Z628" s="42"/>
      <c r="AA628" s="42"/>
      <c r="AB628" s="42"/>
      <c r="AC628" s="42"/>
      <c r="AD628" s="42"/>
      <c r="AE628" s="42"/>
      <c r="AF628" s="42"/>
      <c r="AG628" s="42"/>
      <c r="AH628" s="42"/>
      <c r="AI628" s="42"/>
      <c r="AJ628" s="42"/>
      <c r="AK628" s="42"/>
      <c r="AL628" s="42"/>
      <c r="AM628" s="42"/>
      <c r="AN628" s="42"/>
      <c r="AO628" s="42"/>
      <c r="AP628" s="42"/>
      <c r="AQ628" s="42"/>
      <c r="AR628" s="42"/>
      <c r="AS628" s="42"/>
      <c r="AT628" s="42"/>
      <c r="AU628" s="42"/>
      <c r="AV628" s="42"/>
      <c r="AW628" s="42"/>
      <c r="AX628" s="42"/>
      <c r="AY628" s="42"/>
    </row>
    <row r="629">
      <c r="A629" s="39" t="s">
        <v>5110</v>
      </c>
      <c r="B629" s="39" t="s">
        <v>1274</v>
      </c>
      <c r="C629" s="39"/>
      <c r="D629" s="39" t="s">
        <v>207</v>
      </c>
      <c r="E629" s="40" t="s">
        <v>5111</v>
      </c>
      <c r="F629" s="41">
        <v>43658.0</v>
      </c>
      <c r="G629" s="39" t="s">
        <v>5112</v>
      </c>
      <c r="H629" s="39">
        <v>75.0</v>
      </c>
      <c r="I629" s="42"/>
      <c r="J629" s="39">
        <v>75.0</v>
      </c>
      <c r="K629" s="42"/>
      <c r="L629" s="42"/>
      <c r="M629" s="42"/>
      <c r="N629" s="42"/>
      <c r="O629" s="39">
        <v>1.0</v>
      </c>
      <c r="P629" s="42"/>
      <c r="Q629" s="42"/>
      <c r="R629" s="42"/>
      <c r="S629" s="42"/>
      <c r="T629" s="42"/>
      <c r="U629" s="42"/>
      <c r="V629" s="39">
        <v>1.0</v>
      </c>
      <c r="W629" s="44" t="s">
        <v>5113</v>
      </c>
      <c r="X629" s="43" t="s">
        <v>5114</v>
      </c>
      <c r="Y629" s="42"/>
      <c r="Z629" s="39" t="s">
        <v>5115</v>
      </c>
      <c r="AA629" s="42"/>
      <c r="AB629" s="42"/>
      <c r="AC629" s="42"/>
      <c r="AD629" s="42"/>
      <c r="AE629" s="42"/>
      <c r="AF629" s="42"/>
      <c r="AG629" s="42"/>
      <c r="AH629" s="42"/>
      <c r="AI629" s="42"/>
      <c r="AJ629" s="42"/>
      <c r="AK629" s="42"/>
      <c r="AL629" s="42"/>
      <c r="AM629" s="42"/>
      <c r="AN629" s="42"/>
      <c r="AO629" s="42"/>
      <c r="AP629" s="42"/>
      <c r="AQ629" s="42"/>
      <c r="AR629" s="42"/>
      <c r="AS629" s="42"/>
      <c r="AT629" s="42"/>
      <c r="AU629" s="42"/>
      <c r="AV629" s="42"/>
      <c r="AW629" s="42"/>
      <c r="AX629" s="42"/>
      <c r="AY629" s="42"/>
    </row>
    <row r="630">
      <c r="A630" s="39" t="s">
        <v>480</v>
      </c>
      <c r="B630" s="24" t="s">
        <v>5116</v>
      </c>
      <c r="C630" s="39"/>
      <c r="D630" s="39" t="s">
        <v>33</v>
      </c>
      <c r="E630" s="52"/>
      <c r="F630" s="41">
        <v>43658.0</v>
      </c>
      <c r="G630" s="39" t="s">
        <v>1786</v>
      </c>
      <c r="H630" s="39">
        <v>100.0</v>
      </c>
      <c r="I630" s="42"/>
      <c r="J630" s="39">
        <v>100.0</v>
      </c>
      <c r="K630" s="42"/>
      <c r="L630" s="42"/>
      <c r="M630" s="24" t="s">
        <v>5117</v>
      </c>
      <c r="N630" s="42"/>
      <c r="O630" s="39">
        <v>1.0</v>
      </c>
      <c r="P630" s="39" t="s">
        <v>43</v>
      </c>
      <c r="Q630" s="39">
        <v>0.0</v>
      </c>
      <c r="R630" s="39">
        <v>0.0</v>
      </c>
      <c r="S630" s="39">
        <v>0.0</v>
      </c>
      <c r="T630" s="39">
        <v>0.0</v>
      </c>
      <c r="U630" s="39">
        <v>1.0</v>
      </c>
      <c r="V630" s="39">
        <v>1.0</v>
      </c>
      <c r="W630" s="43" t="s">
        <v>5118</v>
      </c>
      <c r="X630" s="42"/>
      <c r="Y630" s="42"/>
      <c r="Z630" s="42"/>
      <c r="AA630" s="42"/>
      <c r="AB630" s="42"/>
      <c r="AC630" s="42"/>
      <c r="AD630" s="42"/>
      <c r="AE630" s="42"/>
      <c r="AF630" s="42"/>
      <c r="AG630" s="42"/>
      <c r="AH630" s="42"/>
      <c r="AI630" s="42"/>
      <c r="AJ630" s="42"/>
      <c r="AK630" s="42"/>
      <c r="AL630" s="42"/>
      <c r="AM630" s="42"/>
      <c r="AN630" s="42"/>
      <c r="AO630" s="42"/>
      <c r="AP630" s="42"/>
      <c r="AQ630" s="42"/>
      <c r="AR630" s="42"/>
      <c r="AS630" s="42"/>
      <c r="AT630" s="42"/>
      <c r="AU630" s="42"/>
      <c r="AV630" s="42"/>
      <c r="AW630" s="42"/>
      <c r="AX630" s="42"/>
      <c r="AY630" s="42"/>
    </row>
    <row r="631">
      <c r="A631" s="39" t="s">
        <v>5119</v>
      </c>
      <c r="B631" s="39" t="s">
        <v>5120</v>
      </c>
      <c r="C631" s="39"/>
      <c r="D631" s="39" t="s">
        <v>1064</v>
      </c>
      <c r="E631" s="40" t="s">
        <v>5121</v>
      </c>
      <c r="F631" s="41">
        <v>43658.0</v>
      </c>
      <c r="G631" s="39" t="s">
        <v>44</v>
      </c>
      <c r="H631" s="39">
        <v>23.0</v>
      </c>
      <c r="I631" s="42"/>
      <c r="J631" s="39">
        <v>23.0</v>
      </c>
      <c r="K631" s="42"/>
      <c r="L631" s="42"/>
      <c r="M631" s="39" t="s">
        <v>36</v>
      </c>
      <c r="N631" s="42"/>
      <c r="O631" s="39">
        <v>1.0</v>
      </c>
      <c r="P631" s="39" t="s">
        <v>43</v>
      </c>
      <c r="Q631" s="42"/>
      <c r="R631" s="42"/>
      <c r="S631" s="42"/>
      <c r="T631" s="42"/>
      <c r="U631" s="42"/>
      <c r="V631" s="39">
        <v>1.0</v>
      </c>
      <c r="W631" s="44" t="s">
        <v>5122</v>
      </c>
      <c r="X631" s="42"/>
      <c r="Y631" s="42"/>
      <c r="Z631" s="39" t="s">
        <v>642</v>
      </c>
      <c r="AA631" s="42"/>
      <c r="AB631" s="42"/>
      <c r="AC631" s="42"/>
      <c r="AD631" s="42"/>
      <c r="AE631" s="42"/>
      <c r="AF631" s="42"/>
      <c r="AG631" s="42"/>
      <c r="AH631" s="42"/>
      <c r="AI631" s="42"/>
      <c r="AJ631" s="42"/>
      <c r="AK631" s="42"/>
      <c r="AL631" s="42"/>
      <c r="AM631" s="42"/>
      <c r="AN631" s="42"/>
      <c r="AO631" s="42"/>
      <c r="AP631" s="42"/>
      <c r="AQ631" s="42"/>
      <c r="AR631" s="42"/>
      <c r="AS631" s="42"/>
      <c r="AT631" s="42"/>
      <c r="AU631" s="42"/>
      <c r="AV631" s="42"/>
      <c r="AW631" s="42"/>
      <c r="AX631" s="42"/>
      <c r="AY631" s="42"/>
    </row>
    <row r="632">
      <c r="A632" s="39" t="s">
        <v>5123</v>
      </c>
      <c r="B632" s="39" t="s">
        <v>5124</v>
      </c>
      <c r="C632" s="39"/>
      <c r="D632" s="39" t="s">
        <v>40</v>
      </c>
      <c r="E632" s="40" t="s">
        <v>5125</v>
      </c>
      <c r="F632" s="41">
        <v>43658.0</v>
      </c>
      <c r="G632" s="39" t="s">
        <v>5126</v>
      </c>
      <c r="H632" s="39">
        <v>39.0</v>
      </c>
      <c r="I632" s="42"/>
      <c r="J632" s="39">
        <v>39.0</v>
      </c>
      <c r="K632" s="42"/>
      <c r="L632" s="42"/>
      <c r="M632" s="39" t="s">
        <v>5127</v>
      </c>
      <c r="N632" s="42"/>
      <c r="O632" s="39">
        <v>1.0</v>
      </c>
      <c r="P632" s="39" t="s">
        <v>43</v>
      </c>
      <c r="Q632" s="42"/>
      <c r="R632" s="42"/>
      <c r="S632" s="42"/>
      <c r="T632" s="42"/>
      <c r="U632" s="42"/>
      <c r="V632" s="39">
        <v>1.0</v>
      </c>
      <c r="W632" s="44" t="s">
        <v>5128</v>
      </c>
      <c r="X632" s="42"/>
      <c r="Y632" s="42"/>
      <c r="Z632" s="42"/>
      <c r="AA632" s="42"/>
      <c r="AB632" s="42"/>
      <c r="AC632" s="42"/>
      <c r="AD632" s="42"/>
      <c r="AE632" s="42"/>
      <c r="AF632" s="42"/>
      <c r="AG632" s="42"/>
      <c r="AH632" s="42"/>
      <c r="AI632" s="42"/>
      <c r="AJ632" s="42"/>
      <c r="AK632" s="42"/>
      <c r="AL632" s="42"/>
      <c r="AM632" s="42"/>
      <c r="AN632" s="42"/>
      <c r="AO632" s="42"/>
      <c r="AP632" s="42"/>
      <c r="AQ632" s="42"/>
      <c r="AR632" s="42"/>
      <c r="AS632" s="42"/>
      <c r="AT632" s="42"/>
      <c r="AU632" s="42"/>
      <c r="AV632" s="42"/>
      <c r="AW632" s="42"/>
      <c r="AX632" s="42"/>
      <c r="AY632" s="42"/>
    </row>
    <row r="633">
      <c r="A633" s="39" t="s">
        <v>5129</v>
      </c>
      <c r="B633" s="39" t="s">
        <v>5130</v>
      </c>
      <c r="C633" s="39"/>
      <c r="D633" s="39" t="s">
        <v>343</v>
      </c>
      <c r="E633" s="40" t="s">
        <v>5131</v>
      </c>
      <c r="F633" s="41">
        <v>43658.0</v>
      </c>
      <c r="G633" s="42"/>
      <c r="H633" s="42"/>
      <c r="I633" s="42"/>
      <c r="J633" s="42"/>
      <c r="K633" s="42"/>
      <c r="L633" s="42"/>
      <c r="M633" s="39" t="s">
        <v>5132</v>
      </c>
      <c r="N633" s="42"/>
      <c r="O633" s="39">
        <v>1.0</v>
      </c>
      <c r="P633" s="39" t="s">
        <v>43</v>
      </c>
      <c r="Q633" s="42"/>
      <c r="R633" s="42"/>
      <c r="S633" s="42"/>
      <c r="T633" s="42"/>
      <c r="U633" s="42"/>
      <c r="V633" s="39">
        <v>1.0</v>
      </c>
      <c r="W633" s="44" t="s">
        <v>5133</v>
      </c>
      <c r="X633" s="42"/>
      <c r="Y633" s="42"/>
      <c r="Z633" s="42"/>
      <c r="AA633" s="42"/>
      <c r="AB633" s="42"/>
      <c r="AC633" s="42"/>
      <c r="AD633" s="42"/>
      <c r="AE633" s="42"/>
      <c r="AF633" s="42"/>
      <c r="AG633" s="42"/>
      <c r="AH633" s="42"/>
      <c r="AI633" s="42"/>
      <c r="AJ633" s="42"/>
      <c r="AK633" s="42"/>
      <c r="AL633" s="42"/>
      <c r="AM633" s="42"/>
      <c r="AN633" s="42"/>
      <c r="AO633" s="42"/>
      <c r="AP633" s="42"/>
      <c r="AQ633" s="42"/>
      <c r="AR633" s="42"/>
      <c r="AS633" s="42"/>
      <c r="AT633" s="42"/>
      <c r="AU633" s="42"/>
      <c r="AV633" s="42"/>
      <c r="AW633" s="42"/>
      <c r="AX633" s="42"/>
      <c r="AY633" s="42"/>
    </row>
    <row r="634">
      <c r="A634" s="39" t="s">
        <v>5134</v>
      </c>
      <c r="B634" s="24" t="s">
        <v>5135</v>
      </c>
      <c r="C634" s="39"/>
      <c r="D634" s="39" t="s">
        <v>146</v>
      </c>
      <c r="E634" s="40" t="s">
        <v>5136</v>
      </c>
      <c r="F634" s="41">
        <v>43658.0</v>
      </c>
      <c r="G634" s="39" t="s">
        <v>44</v>
      </c>
      <c r="H634" s="39">
        <v>46.0</v>
      </c>
      <c r="I634" s="42"/>
      <c r="J634" s="39">
        <v>46.0</v>
      </c>
      <c r="K634" s="42"/>
      <c r="L634" s="42"/>
      <c r="M634" s="44" t="s">
        <v>5137</v>
      </c>
      <c r="N634" s="42"/>
      <c r="O634" s="39">
        <v>1.0</v>
      </c>
      <c r="P634" s="39" t="s">
        <v>43</v>
      </c>
      <c r="Q634" s="42"/>
      <c r="R634" s="42"/>
      <c r="S634" s="42"/>
      <c r="T634" s="42"/>
      <c r="U634" s="42"/>
      <c r="V634" s="39">
        <v>1.0</v>
      </c>
      <c r="W634" s="43" t="s">
        <v>5138</v>
      </c>
      <c r="X634" s="42"/>
      <c r="Y634" s="42"/>
      <c r="Z634" s="39" t="s">
        <v>642</v>
      </c>
      <c r="AA634" s="42"/>
      <c r="AB634" s="42"/>
      <c r="AC634" s="42"/>
      <c r="AD634" s="42"/>
      <c r="AE634" s="42"/>
      <c r="AF634" s="42"/>
      <c r="AG634" s="42"/>
      <c r="AH634" s="42"/>
      <c r="AI634" s="42"/>
      <c r="AJ634" s="42"/>
      <c r="AK634" s="42"/>
      <c r="AL634" s="42"/>
      <c r="AM634" s="42"/>
      <c r="AN634" s="42"/>
      <c r="AO634" s="42"/>
      <c r="AP634" s="42"/>
      <c r="AQ634" s="42"/>
      <c r="AR634" s="42"/>
      <c r="AS634" s="42"/>
      <c r="AT634" s="42"/>
      <c r="AU634" s="42"/>
      <c r="AV634" s="42"/>
      <c r="AW634" s="42"/>
      <c r="AX634" s="42"/>
      <c r="AY634" s="42"/>
    </row>
    <row r="635">
      <c r="A635" s="39" t="s">
        <v>5139</v>
      </c>
      <c r="B635" s="39"/>
      <c r="C635" s="39"/>
      <c r="D635" s="39" t="s">
        <v>220</v>
      </c>
      <c r="E635" s="52"/>
      <c r="F635" s="41">
        <v>43658.0</v>
      </c>
      <c r="G635" s="39" t="s">
        <v>5140</v>
      </c>
      <c r="H635" s="39">
        <v>130.0</v>
      </c>
      <c r="I635" s="42"/>
      <c r="J635" s="39">
        <v>130.0</v>
      </c>
      <c r="K635" s="42"/>
      <c r="L635" s="42"/>
      <c r="N635" s="42"/>
      <c r="O635" s="39">
        <v>1.0</v>
      </c>
      <c r="P635" s="42"/>
      <c r="Q635" s="42"/>
      <c r="R635" s="42"/>
      <c r="S635" s="42"/>
      <c r="T635" s="42"/>
      <c r="U635" s="42"/>
      <c r="V635" s="39">
        <v>1.0</v>
      </c>
      <c r="W635" s="44" t="s">
        <v>5141</v>
      </c>
      <c r="X635" s="43" t="s">
        <v>5142</v>
      </c>
      <c r="Y635" s="42"/>
      <c r="Z635" s="42"/>
      <c r="AA635" s="42"/>
      <c r="AB635" s="42"/>
      <c r="AC635" s="42"/>
      <c r="AD635" s="42"/>
      <c r="AE635" s="42"/>
      <c r="AF635" s="42"/>
      <c r="AG635" s="42"/>
      <c r="AH635" s="42"/>
      <c r="AI635" s="42"/>
      <c r="AJ635" s="42"/>
      <c r="AK635" s="42"/>
      <c r="AL635" s="42"/>
      <c r="AM635" s="42"/>
      <c r="AN635" s="42"/>
      <c r="AO635" s="42"/>
      <c r="AP635" s="42"/>
      <c r="AQ635" s="42"/>
      <c r="AR635" s="42"/>
      <c r="AS635" s="42"/>
      <c r="AT635" s="42"/>
      <c r="AU635" s="42"/>
      <c r="AV635" s="42"/>
      <c r="AW635" s="42"/>
      <c r="AX635" s="42"/>
      <c r="AY635" s="42"/>
    </row>
    <row r="636">
      <c r="A636" s="39" t="s">
        <v>5143</v>
      </c>
      <c r="B636" s="39" t="s">
        <v>5144</v>
      </c>
      <c r="C636" s="39"/>
      <c r="D636" s="39" t="s">
        <v>1144</v>
      </c>
      <c r="E636" s="40" t="s">
        <v>5145</v>
      </c>
      <c r="F636" s="41">
        <v>43658.0</v>
      </c>
      <c r="G636" s="39" t="s">
        <v>3897</v>
      </c>
      <c r="H636" s="39">
        <v>20.0</v>
      </c>
      <c r="I636" s="42"/>
      <c r="J636" s="39">
        <v>20.0</v>
      </c>
      <c r="K636" s="42"/>
      <c r="L636" s="42"/>
      <c r="M636" s="44" t="s">
        <v>5146</v>
      </c>
      <c r="N636" s="42"/>
      <c r="O636" s="39">
        <v>1.0</v>
      </c>
      <c r="P636" s="42"/>
      <c r="Q636" s="42"/>
      <c r="R636" s="42"/>
      <c r="S636" s="42"/>
      <c r="T636" s="42"/>
      <c r="U636" s="42"/>
      <c r="V636" s="39">
        <v>1.0</v>
      </c>
      <c r="W636" s="44" t="s">
        <v>5147</v>
      </c>
      <c r="X636" s="42"/>
      <c r="Y636" s="42"/>
      <c r="Z636" s="42"/>
      <c r="AA636" s="42"/>
      <c r="AB636" s="42"/>
      <c r="AC636" s="42"/>
      <c r="AD636" s="42"/>
      <c r="AE636" s="42"/>
      <c r="AF636" s="42"/>
      <c r="AG636" s="42"/>
      <c r="AH636" s="42"/>
      <c r="AI636" s="42"/>
      <c r="AJ636" s="42"/>
      <c r="AK636" s="42"/>
      <c r="AL636" s="42"/>
      <c r="AM636" s="42"/>
      <c r="AN636" s="42"/>
      <c r="AO636" s="42"/>
      <c r="AP636" s="42"/>
      <c r="AQ636" s="42"/>
      <c r="AR636" s="42"/>
      <c r="AS636" s="42"/>
      <c r="AT636" s="42"/>
      <c r="AU636" s="42"/>
      <c r="AV636" s="42"/>
      <c r="AW636" s="42"/>
      <c r="AX636" s="42"/>
      <c r="AY636" s="42"/>
    </row>
    <row r="637">
      <c r="A637" s="39" t="s">
        <v>5148</v>
      </c>
      <c r="B637" s="24" t="s">
        <v>5149</v>
      </c>
      <c r="C637" s="39"/>
      <c r="D637" s="39" t="s">
        <v>152</v>
      </c>
      <c r="E637" s="52"/>
      <c r="F637" s="41">
        <v>43658.0</v>
      </c>
      <c r="G637" s="39" t="s">
        <v>234</v>
      </c>
      <c r="H637" s="39">
        <v>200.0</v>
      </c>
      <c r="I637" s="42"/>
      <c r="J637" s="39">
        <v>200.0</v>
      </c>
      <c r="K637" s="42"/>
      <c r="L637" s="42"/>
      <c r="M637" s="39" t="s">
        <v>36</v>
      </c>
      <c r="N637" s="42"/>
      <c r="O637" s="39">
        <v>1.0</v>
      </c>
      <c r="P637" s="39" t="s">
        <v>43</v>
      </c>
      <c r="Q637" s="39">
        <v>0.0</v>
      </c>
      <c r="R637" s="39">
        <v>0.0</v>
      </c>
      <c r="S637" s="39">
        <v>0.0</v>
      </c>
      <c r="T637" s="39">
        <v>0.0</v>
      </c>
      <c r="U637" s="39">
        <v>1.0</v>
      </c>
      <c r="V637" s="39">
        <v>1.0</v>
      </c>
      <c r="W637" s="44" t="s">
        <v>3363</v>
      </c>
      <c r="X637" s="43" t="s">
        <v>3364</v>
      </c>
      <c r="Y637" s="43" t="s">
        <v>877</v>
      </c>
      <c r="Z637" s="42"/>
      <c r="AA637" s="42"/>
      <c r="AB637" s="42"/>
      <c r="AC637" s="42"/>
      <c r="AD637" s="42"/>
      <c r="AE637" s="42"/>
      <c r="AF637" s="42"/>
      <c r="AG637" s="42"/>
      <c r="AH637" s="42"/>
      <c r="AI637" s="42"/>
      <c r="AJ637" s="42"/>
      <c r="AK637" s="42"/>
      <c r="AL637" s="42"/>
      <c r="AM637" s="42"/>
      <c r="AN637" s="42"/>
      <c r="AO637" s="42"/>
      <c r="AP637" s="42"/>
      <c r="AQ637" s="42"/>
      <c r="AR637" s="42"/>
      <c r="AS637" s="42"/>
      <c r="AT637" s="42"/>
      <c r="AU637" s="42"/>
      <c r="AV637" s="42"/>
      <c r="AW637" s="42"/>
      <c r="AX637" s="42"/>
      <c r="AY637" s="42"/>
    </row>
    <row r="638">
      <c r="A638" s="39" t="s">
        <v>5150</v>
      </c>
      <c r="B638" s="39" t="s">
        <v>5151</v>
      </c>
      <c r="C638" s="39"/>
      <c r="D638" s="39" t="s">
        <v>52</v>
      </c>
      <c r="E638" s="40" t="s">
        <v>5152</v>
      </c>
      <c r="F638" s="41">
        <v>43658.0</v>
      </c>
      <c r="G638" s="24" t="s">
        <v>5153</v>
      </c>
      <c r="H638" s="39">
        <v>25.0</v>
      </c>
      <c r="I638" s="42"/>
      <c r="J638" s="39">
        <v>25.0</v>
      </c>
      <c r="K638" s="42"/>
      <c r="L638" s="42"/>
      <c r="M638" s="39" t="s">
        <v>36</v>
      </c>
      <c r="N638" s="42"/>
      <c r="O638" s="39">
        <v>1.0</v>
      </c>
      <c r="P638" s="42"/>
      <c r="Q638" s="42"/>
      <c r="R638" s="42"/>
      <c r="S638" s="42"/>
      <c r="T638" s="42"/>
      <c r="U638" s="42"/>
      <c r="V638" s="39">
        <v>1.0</v>
      </c>
      <c r="W638" s="43" t="s">
        <v>5154</v>
      </c>
      <c r="X638" s="42"/>
      <c r="Y638" s="42"/>
      <c r="Z638" s="42"/>
      <c r="AA638" s="42"/>
      <c r="AB638" s="42"/>
      <c r="AC638" s="42"/>
      <c r="AD638" s="42"/>
      <c r="AE638" s="42"/>
      <c r="AF638" s="42"/>
      <c r="AG638" s="42"/>
      <c r="AH638" s="42"/>
      <c r="AI638" s="42"/>
      <c r="AJ638" s="42"/>
      <c r="AK638" s="42"/>
      <c r="AL638" s="42"/>
      <c r="AM638" s="42"/>
      <c r="AN638" s="42"/>
      <c r="AO638" s="42"/>
      <c r="AP638" s="42"/>
      <c r="AQ638" s="42"/>
      <c r="AR638" s="42"/>
      <c r="AS638" s="42"/>
      <c r="AT638" s="42"/>
      <c r="AU638" s="42"/>
      <c r="AV638" s="42"/>
      <c r="AW638" s="42"/>
      <c r="AX638" s="42"/>
      <c r="AY638" s="42"/>
    </row>
    <row r="639">
      <c r="A639" s="39" t="s">
        <v>2833</v>
      </c>
      <c r="B639" s="39" t="s">
        <v>5155</v>
      </c>
      <c r="C639" s="39"/>
      <c r="D639" s="39" t="s">
        <v>204</v>
      </c>
      <c r="E639" s="40" t="s">
        <v>5156</v>
      </c>
      <c r="F639" s="41">
        <v>43658.0</v>
      </c>
      <c r="G639" s="39" t="s">
        <v>5157</v>
      </c>
      <c r="H639" s="39">
        <v>103.0</v>
      </c>
      <c r="I639" s="42"/>
      <c r="J639" s="39">
        <v>103.0</v>
      </c>
      <c r="K639" s="42"/>
      <c r="L639" s="42"/>
      <c r="M639" s="24" t="s">
        <v>5158</v>
      </c>
      <c r="N639" s="42"/>
      <c r="O639" s="39">
        <v>1.0</v>
      </c>
      <c r="P639" s="42"/>
      <c r="Q639" s="42"/>
      <c r="R639" s="42"/>
      <c r="S639" s="42"/>
      <c r="T639" s="42"/>
      <c r="U639" s="42"/>
      <c r="V639" s="39">
        <v>1.0</v>
      </c>
      <c r="W639" s="44" t="s">
        <v>5159</v>
      </c>
      <c r="X639" s="42"/>
      <c r="Y639" s="42"/>
      <c r="Z639" s="42"/>
      <c r="AA639" s="42"/>
      <c r="AB639" s="42"/>
      <c r="AC639" s="42"/>
      <c r="AD639" s="42"/>
      <c r="AE639" s="42"/>
      <c r="AF639" s="42"/>
      <c r="AG639" s="42"/>
      <c r="AH639" s="42"/>
      <c r="AI639" s="42"/>
      <c r="AJ639" s="42"/>
      <c r="AK639" s="42"/>
      <c r="AL639" s="42"/>
      <c r="AM639" s="42"/>
      <c r="AN639" s="42"/>
      <c r="AO639" s="42"/>
      <c r="AP639" s="42"/>
      <c r="AQ639" s="42"/>
      <c r="AR639" s="42"/>
      <c r="AS639" s="42"/>
      <c r="AT639" s="42"/>
      <c r="AU639" s="42"/>
      <c r="AV639" s="42"/>
      <c r="AW639" s="42"/>
      <c r="AX639" s="42"/>
      <c r="AY639" s="42"/>
    </row>
    <row r="640">
      <c r="A640" s="39" t="s">
        <v>5160</v>
      </c>
      <c r="B640" s="24" t="s">
        <v>5161</v>
      </c>
      <c r="C640" s="39"/>
      <c r="D640" s="39" t="s">
        <v>52</v>
      </c>
      <c r="E640" s="40" t="s">
        <v>5162</v>
      </c>
      <c r="F640" s="41">
        <v>43658.0</v>
      </c>
      <c r="G640" s="24" t="s">
        <v>1608</v>
      </c>
      <c r="H640" s="39">
        <v>42.0</v>
      </c>
      <c r="I640" s="42"/>
      <c r="J640" s="39">
        <v>42.0</v>
      </c>
      <c r="K640" s="42"/>
      <c r="L640" s="42"/>
      <c r="M640" s="39" t="s">
        <v>36</v>
      </c>
      <c r="N640" s="42"/>
      <c r="O640" s="39">
        <v>1.0</v>
      </c>
      <c r="P640" s="42"/>
      <c r="Q640" s="42"/>
      <c r="R640" s="42"/>
      <c r="S640" s="42"/>
      <c r="T640" s="42"/>
      <c r="U640" s="42"/>
      <c r="V640" s="39">
        <v>1.0</v>
      </c>
      <c r="W640" s="43" t="s">
        <v>5163</v>
      </c>
      <c r="X640" s="42"/>
      <c r="Y640" s="42"/>
      <c r="Z640" s="42"/>
      <c r="AA640" s="42"/>
      <c r="AB640" s="42"/>
      <c r="AC640" s="42"/>
      <c r="AD640" s="42"/>
      <c r="AE640" s="42"/>
      <c r="AF640" s="42"/>
      <c r="AG640" s="42"/>
      <c r="AH640" s="42"/>
      <c r="AI640" s="42"/>
      <c r="AJ640" s="42"/>
      <c r="AK640" s="42"/>
      <c r="AL640" s="42"/>
      <c r="AM640" s="42"/>
      <c r="AN640" s="42"/>
      <c r="AO640" s="42"/>
      <c r="AP640" s="42"/>
      <c r="AQ640" s="42"/>
      <c r="AR640" s="42"/>
      <c r="AS640" s="42"/>
      <c r="AT640" s="42"/>
      <c r="AU640" s="42"/>
      <c r="AV640" s="42"/>
      <c r="AW640" s="42"/>
      <c r="AX640" s="42"/>
      <c r="AY640" s="42"/>
    </row>
    <row r="641">
      <c r="A641" s="39" t="s">
        <v>2958</v>
      </c>
      <c r="B641" s="24"/>
      <c r="C641" s="39"/>
      <c r="D641" s="39" t="s">
        <v>176</v>
      </c>
      <c r="E641" s="52"/>
      <c r="F641" s="41">
        <v>43658.0</v>
      </c>
      <c r="G641" s="42"/>
      <c r="H641" s="42"/>
      <c r="I641" s="42"/>
      <c r="J641" s="42"/>
      <c r="K641" s="42"/>
      <c r="L641" s="42"/>
      <c r="M641" s="39" t="s">
        <v>2962</v>
      </c>
      <c r="N641" s="42"/>
      <c r="O641" s="39">
        <v>1.0</v>
      </c>
      <c r="P641" s="42"/>
      <c r="Q641" s="42"/>
      <c r="R641" s="42"/>
      <c r="S641" s="42"/>
      <c r="T641" s="42"/>
      <c r="U641" s="42"/>
      <c r="V641" s="39">
        <v>1.0</v>
      </c>
      <c r="W641" s="43" t="s">
        <v>2963</v>
      </c>
      <c r="X641" s="42"/>
      <c r="Y641" s="42"/>
      <c r="Z641" s="42"/>
      <c r="AA641" s="42"/>
      <c r="AB641" s="42"/>
      <c r="AC641" s="42"/>
      <c r="AD641" s="42"/>
      <c r="AE641" s="42"/>
      <c r="AF641" s="42"/>
      <c r="AG641" s="42"/>
      <c r="AH641" s="42"/>
      <c r="AI641" s="42"/>
      <c r="AJ641" s="42"/>
      <c r="AK641" s="42"/>
      <c r="AL641" s="42"/>
      <c r="AM641" s="42"/>
      <c r="AN641" s="42"/>
      <c r="AO641" s="42"/>
      <c r="AP641" s="42"/>
      <c r="AQ641" s="42"/>
      <c r="AR641" s="42"/>
      <c r="AS641" s="42"/>
      <c r="AT641" s="42"/>
      <c r="AU641" s="42"/>
      <c r="AV641" s="42"/>
      <c r="AW641" s="42"/>
      <c r="AX641" s="42"/>
      <c r="AY641" s="42"/>
    </row>
    <row r="642">
      <c r="A642" s="39" t="s">
        <v>5164</v>
      </c>
      <c r="B642" s="39"/>
      <c r="C642" s="39"/>
      <c r="D642" s="39" t="s">
        <v>337</v>
      </c>
      <c r="E642" s="52"/>
      <c r="F642" s="41">
        <v>43658.0</v>
      </c>
      <c r="G642" s="39" t="s">
        <v>5165</v>
      </c>
      <c r="H642" s="39">
        <v>25.0</v>
      </c>
      <c r="I642" s="42"/>
      <c r="J642" s="39">
        <v>40.0</v>
      </c>
      <c r="K642" s="42"/>
      <c r="L642" s="42"/>
      <c r="M642" s="39" t="s">
        <v>36</v>
      </c>
      <c r="N642" s="42"/>
      <c r="O642" s="39">
        <v>1.0</v>
      </c>
      <c r="P642" s="39" t="s">
        <v>43</v>
      </c>
      <c r="Q642" s="42"/>
      <c r="R642" s="42"/>
      <c r="S642" s="42"/>
      <c r="T642" s="42"/>
      <c r="U642" s="42"/>
      <c r="V642" s="39">
        <v>1.0</v>
      </c>
      <c r="W642" s="44" t="s">
        <v>5166</v>
      </c>
      <c r="X642" s="42"/>
      <c r="Y642" s="42"/>
      <c r="Z642" s="42"/>
      <c r="AA642" s="42"/>
      <c r="AB642" s="42"/>
      <c r="AC642" s="42"/>
      <c r="AD642" s="42"/>
      <c r="AE642" s="42"/>
      <c r="AF642" s="42"/>
      <c r="AG642" s="42"/>
      <c r="AH642" s="42"/>
      <c r="AI642" s="42"/>
      <c r="AJ642" s="42"/>
      <c r="AK642" s="42"/>
      <c r="AL642" s="42"/>
      <c r="AM642" s="42"/>
      <c r="AN642" s="42"/>
      <c r="AO642" s="42"/>
      <c r="AP642" s="42"/>
      <c r="AQ642" s="42"/>
      <c r="AR642" s="42"/>
      <c r="AS642" s="42"/>
      <c r="AT642" s="42"/>
      <c r="AU642" s="42"/>
      <c r="AV642" s="42"/>
      <c r="AW642" s="42"/>
      <c r="AX642" s="42"/>
      <c r="AY642" s="42"/>
    </row>
    <row r="643">
      <c r="A643" s="39" t="s">
        <v>5167</v>
      </c>
      <c r="B643" s="24" t="s">
        <v>5168</v>
      </c>
      <c r="C643" s="39"/>
      <c r="D643" s="39" t="s">
        <v>423</v>
      </c>
      <c r="E643" s="40" t="s">
        <v>5169</v>
      </c>
      <c r="F643" s="41">
        <v>43658.0</v>
      </c>
      <c r="G643" s="39" t="s">
        <v>44</v>
      </c>
      <c r="H643" s="39">
        <v>600.0</v>
      </c>
      <c r="I643" s="42"/>
      <c r="J643" s="39">
        <v>600.0</v>
      </c>
      <c r="K643" s="42"/>
      <c r="L643" s="42"/>
      <c r="M643" s="24" t="s">
        <v>5170</v>
      </c>
      <c r="N643" s="42"/>
      <c r="O643" s="39">
        <v>1.0</v>
      </c>
      <c r="P643" s="42"/>
      <c r="Q643" s="42"/>
      <c r="R643" s="42"/>
      <c r="S643" s="42"/>
      <c r="T643" s="42"/>
      <c r="U643" s="42"/>
      <c r="V643" s="39">
        <v>1.0</v>
      </c>
      <c r="W643" s="43" t="s">
        <v>5171</v>
      </c>
      <c r="X643" s="43" t="s">
        <v>5172</v>
      </c>
      <c r="Y643" s="42"/>
      <c r="Z643" s="42"/>
      <c r="AA643" s="42"/>
      <c r="AB643" s="42"/>
      <c r="AC643" s="42"/>
      <c r="AD643" s="42"/>
      <c r="AE643" s="42"/>
      <c r="AF643" s="42"/>
      <c r="AG643" s="42"/>
      <c r="AH643" s="42"/>
      <c r="AI643" s="42"/>
      <c r="AJ643" s="42"/>
      <c r="AK643" s="42"/>
      <c r="AL643" s="42"/>
      <c r="AM643" s="42"/>
      <c r="AN643" s="42"/>
      <c r="AO643" s="42"/>
      <c r="AP643" s="42"/>
      <c r="AQ643" s="42"/>
      <c r="AR643" s="42"/>
      <c r="AS643" s="42"/>
      <c r="AT643" s="42"/>
      <c r="AU643" s="42"/>
      <c r="AV643" s="42"/>
      <c r="AW643" s="42"/>
      <c r="AX643" s="42"/>
      <c r="AY643" s="42"/>
    </row>
    <row r="644">
      <c r="A644" s="39" t="s">
        <v>5173</v>
      </c>
      <c r="B644" s="24" t="s">
        <v>5174</v>
      </c>
      <c r="C644" s="39"/>
      <c r="D644" s="39" t="s">
        <v>2568</v>
      </c>
      <c r="E644" s="40" t="s">
        <v>5175</v>
      </c>
      <c r="F644" s="41">
        <v>43658.0</v>
      </c>
      <c r="G644" s="6" t="s">
        <v>5176</v>
      </c>
      <c r="H644" s="178">
        <v>143.0</v>
      </c>
      <c r="I644" s="178"/>
      <c r="J644" s="39">
        <v>143.0</v>
      </c>
      <c r="K644" s="42"/>
      <c r="L644" s="42"/>
      <c r="M644" s="39" t="s">
        <v>5177</v>
      </c>
      <c r="N644" s="42"/>
      <c r="O644" s="39">
        <v>1.0</v>
      </c>
      <c r="P644" s="39" t="s">
        <v>61</v>
      </c>
      <c r="Q644" s="42"/>
      <c r="R644" s="42"/>
      <c r="S644" s="42"/>
      <c r="T644" s="42"/>
      <c r="U644" s="42"/>
      <c r="V644" s="39">
        <v>1.0</v>
      </c>
      <c r="W644" s="44" t="s">
        <v>5178</v>
      </c>
      <c r="X644" s="42"/>
      <c r="Y644" s="42"/>
      <c r="Z644" s="42"/>
      <c r="AA644" s="42"/>
      <c r="AB644" s="42"/>
      <c r="AC644" s="42"/>
      <c r="AD644" s="42"/>
      <c r="AE644" s="42"/>
      <c r="AF644" s="42"/>
      <c r="AG644" s="42"/>
      <c r="AH644" s="42"/>
      <c r="AI644" s="42"/>
      <c r="AJ644" s="42"/>
      <c r="AK644" s="42"/>
      <c r="AL644" s="42"/>
      <c r="AM644" s="42"/>
      <c r="AN644" s="42"/>
      <c r="AO644" s="42"/>
      <c r="AP644" s="42"/>
      <c r="AQ644" s="42"/>
      <c r="AR644" s="42"/>
      <c r="AS644" s="42"/>
      <c r="AT644" s="42"/>
      <c r="AU644" s="42"/>
      <c r="AV644" s="42"/>
      <c r="AW644" s="42"/>
      <c r="AX644" s="42"/>
      <c r="AY644" s="42"/>
    </row>
    <row r="645">
      <c r="A645" s="39" t="s">
        <v>2969</v>
      </c>
      <c r="B645" s="24" t="s">
        <v>2970</v>
      </c>
      <c r="C645" s="39"/>
      <c r="D645" s="39" t="s">
        <v>176</v>
      </c>
      <c r="E645" s="40" t="s">
        <v>2971</v>
      </c>
      <c r="F645" s="41">
        <v>43658.0</v>
      </c>
      <c r="G645" s="39" t="s">
        <v>100</v>
      </c>
      <c r="H645" s="39">
        <v>100.0</v>
      </c>
      <c r="I645" s="42"/>
      <c r="J645" s="39">
        <v>100.0</v>
      </c>
      <c r="K645" s="42"/>
      <c r="L645" s="42"/>
      <c r="M645" s="44" t="s">
        <v>2974</v>
      </c>
      <c r="N645" s="42"/>
      <c r="O645" s="39">
        <v>1.0</v>
      </c>
      <c r="P645" s="42"/>
      <c r="Q645" s="42"/>
      <c r="R645" s="42"/>
      <c r="S645" s="42"/>
      <c r="T645" s="42"/>
      <c r="U645" s="42"/>
      <c r="V645" s="39">
        <v>1.0</v>
      </c>
      <c r="W645" s="43" t="s">
        <v>2977</v>
      </c>
      <c r="X645" s="43" t="s">
        <v>2980</v>
      </c>
      <c r="Y645" s="42"/>
      <c r="Z645" s="42"/>
      <c r="AA645" s="42"/>
      <c r="AB645" s="42"/>
      <c r="AC645" s="42"/>
      <c r="AD645" s="42"/>
      <c r="AE645" s="42"/>
      <c r="AF645" s="42"/>
      <c r="AG645" s="42"/>
      <c r="AH645" s="42"/>
      <c r="AI645" s="42"/>
      <c r="AJ645" s="42"/>
      <c r="AK645" s="42"/>
      <c r="AL645" s="42"/>
      <c r="AM645" s="42"/>
      <c r="AN645" s="42"/>
      <c r="AO645" s="42"/>
      <c r="AP645" s="42"/>
      <c r="AQ645" s="42"/>
      <c r="AR645" s="42"/>
      <c r="AS645" s="42"/>
      <c r="AT645" s="42"/>
      <c r="AU645" s="42"/>
      <c r="AV645" s="42"/>
      <c r="AW645" s="42"/>
      <c r="AX645" s="42"/>
      <c r="AY645" s="42"/>
    </row>
    <row r="646">
      <c r="A646" s="39" t="s">
        <v>5179</v>
      </c>
      <c r="B646" s="39" t="s">
        <v>5180</v>
      </c>
      <c r="C646" s="39"/>
      <c r="D646" s="39" t="s">
        <v>146</v>
      </c>
      <c r="E646" s="40" t="s">
        <v>5181</v>
      </c>
      <c r="F646" s="41">
        <v>43658.0</v>
      </c>
      <c r="G646" s="39" t="s">
        <v>3527</v>
      </c>
      <c r="H646" s="39">
        <v>4.0</v>
      </c>
      <c r="I646" s="42"/>
      <c r="J646" s="39">
        <v>4.0</v>
      </c>
      <c r="K646" s="42"/>
      <c r="L646" s="42"/>
      <c r="M646" s="44" t="s">
        <v>5182</v>
      </c>
      <c r="N646" s="42"/>
      <c r="O646" s="39">
        <v>1.0</v>
      </c>
      <c r="P646" s="39" t="s">
        <v>43</v>
      </c>
      <c r="Q646" s="42"/>
      <c r="R646" s="42"/>
      <c r="S646" s="42"/>
      <c r="T646" s="42"/>
      <c r="U646" s="42"/>
      <c r="V646" s="39">
        <v>1.0</v>
      </c>
      <c r="W646" s="43" t="s">
        <v>5183</v>
      </c>
      <c r="X646" s="42"/>
      <c r="Y646" s="42"/>
      <c r="Z646" s="42"/>
      <c r="AA646" s="42"/>
      <c r="AB646" s="42"/>
      <c r="AC646" s="42"/>
      <c r="AD646" s="42"/>
      <c r="AE646" s="42"/>
      <c r="AF646" s="42"/>
      <c r="AG646" s="42"/>
      <c r="AH646" s="42"/>
      <c r="AI646" s="42"/>
      <c r="AJ646" s="42"/>
      <c r="AK646" s="42"/>
      <c r="AL646" s="42"/>
      <c r="AM646" s="42"/>
      <c r="AN646" s="42"/>
      <c r="AO646" s="42"/>
      <c r="AP646" s="42"/>
      <c r="AQ646" s="42"/>
      <c r="AR646" s="42"/>
      <c r="AS646" s="42"/>
      <c r="AT646" s="42"/>
      <c r="AU646" s="42"/>
      <c r="AV646" s="42"/>
      <c r="AW646" s="42"/>
      <c r="AX646" s="42"/>
      <c r="AY646" s="42"/>
    </row>
    <row r="647">
      <c r="A647" s="39" t="s">
        <v>2689</v>
      </c>
      <c r="B647" s="44" t="s">
        <v>5184</v>
      </c>
      <c r="C647" s="24"/>
      <c r="D647" s="24" t="s">
        <v>52</v>
      </c>
      <c r="E647" s="40" t="s">
        <v>5185</v>
      </c>
      <c r="F647" s="41">
        <v>43658.0</v>
      </c>
      <c r="G647" s="39" t="s">
        <v>1737</v>
      </c>
      <c r="H647" s="39">
        <v>40.0</v>
      </c>
      <c r="I647" s="42"/>
      <c r="J647" s="39">
        <v>40.0</v>
      </c>
      <c r="K647" s="42"/>
      <c r="L647" s="42"/>
      <c r="M647" s="42"/>
      <c r="N647" s="42"/>
      <c r="O647" s="39">
        <v>1.0</v>
      </c>
      <c r="P647" s="42"/>
      <c r="Q647" s="42"/>
      <c r="R647" s="42"/>
      <c r="S647" s="42"/>
      <c r="T647" s="42"/>
      <c r="U647" s="42"/>
      <c r="V647" s="39">
        <v>1.0</v>
      </c>
      <c r="W647" s="43" t="s">
        <v>5186</v>
      </c>
      <c r="X647" s="42"/>
      <c r="Y647" s="42"/>
      <c r="Z647" s="42"/>
      <c r="AA647" s="42"/>
      <c r="AB647" s="42"/>
      <c r="AC647" s="42"/>
      <c r="AD647" s="42"/>
      <c r="AE647" s="42"/>
      <c r="AF647" s="42"/>
      <c r="AG647" s="42"/>
      <c r="AH647" s="42"/>
      <c r="AI647" s="42"/>
      <c r="AJ647" s="42"/>
      <c r="AK647" s="42"/>
      <c r="AL647" s="42"/>
      <c r="AM647" s="42"/>
      <c r="AN647" s="42"/>
      <c r="AO647" s="42"/>
      <c r="AP647" s="42"/>
      <c r="AQ647" s="42"/>
      <c r="AR647" s="42"/>
      <c r="AS647" s="42"/>
      <c r="AT647" s="42"/>
      <c r="AU647" s="42"/>
      <c r="AV647" s="42"/>
      <c r="AW647" s="42"/>
      <c r="AX647" s="42"/>
      <c r="AY647" s="42"/>
    </row>
    <row r="648">
      <c r="A648" s="39" t="s">
        <v>5187</v>
      </c>
      <c r="B648" s="39" t="s">
        <v>5188</v>
      </c>
      <c r="C648" s="39"/>
      <c r="D648" s="39" t="s">
        <v>106</v>
      </c>
      <c r="E648" s="40" t="s">
        <v>5189</v>
      </c>
      <c r="F648" s="41">
        <v>43658.0</v>
      </c>
      <c r="G648" s="39" t="s">
        <v>2800</v>
      </c>
      <c r="H648" s="39">
        <v>27.0</v>
      </c>
      <c r="I648" s="42"/>
      <c r="J648" s="39">
        <v>27.0</v>
      </c>
      <c r="K648" s="42"/>
      <c r="L648" s="42"/>
      <c r="M648" s="42"/>
      <c r="N648" s="42"/>
      <c r="O648" s="39">
        <v>1.0</v>
      </c>
      <c r="P648" s="42"/>
      <c r="Q648" s="42"/>
      <c r="R648" s="42"/>
      <c r="S648" s="42"/>
      <c r="T648" s="42"/>
      <c r="U648" s="42"/>
      <c r="V648" s="39">
        <v>1.0</v>
      </c>
      <c r="W648" s="44" t="s">
        <v>5190</v>
      </c>
      <c r="X648" s="42"/>
      <c r="Y648" s="42"/>
      <c r="Z648" s="42"/>
      <c r="AA648" s="42"/>
      <c r="AB648" s="42"/>
      <c r="AC648" s="42"/>
      <c r="AD648" s="42"/>
      <c r="AE648" s="42"/>
      <c r="AF648" s="42"/>
      <c r="AG648" s="42"/>
      <c r="AH648" s="42"/>
      <c r="AI648" s="42"/>
      <c r="AJ648" s="42"/>
      <c r="AK648" s="42"/>
      <c r="AL648" s="42"/>
      <c r="AM648" s="42"/>
      <c r="AN648" s="42"/>
      <c r="AO648" s="42"/>
      <c r="AP648" s="42"/>
      <c r="AQ648" s="42"/>
      <c r="AR648" s="42"/>
      <c r="AS648" s="42"/>
      <c r="AT648" s="42"/>
      <c r="AU648" s="42"/>
      <c r="AV648" s="42"/>
      <c r="AW648" s="42"/>
      <c r="AX648" s="42"/>
      <c r="AY648" s="42"/>
    </row>
    <row r="649">
      <c r="A649" s="39" t="s">
        <v>5191</v>
      </c>
      <c r="B649" s="39" t="s">
        <v>5192</v>
      </c>
      <c r="C649" s="39"/>
      <c r="D649" s="39" t="s">
        <v>106</v>
      </c>
      <c r="E649" s="40" t="s">
        <v>5193</v>
      </c>
      <c r="F649" s="41">
        <v>43658.0</v>
      </c>
      <c r="G649" s="39" t="s">
        <v>5194</v>
      </c>
      <c r="H649" s="39">
        <v>227.0</v>
      </c>
      <c r="I649" s="42"/>
      <c r="J649" s="39">
        <v>227.0</v>
      </c>
      <c r="K649" s="42"/>
      <c r="L649" s="42"/>
      <c r="M649" s="39" t="s">
        <v>5195</v>
      </c>
      <c r="N649" s="42"/>
      <c r="O649" s="39">
        <v>1.0</v>
      </c>
      <c r="P649" s="42"/>
      <c r="Q649" s="42"/>
      <c r="R649" s="42"/>
      <c r="S649" s="42"/>
      <c r="T649" s="42"/>
      <c r="U649" s="42"/>
      <c r="V649" s="39">
        <v>1.0</v>
      </c>
      <c r="W649" s="44" t="s">
        <v>5196</v>
      </c>
      <c r="X649" s="42"/>
      <c r="Y649" s="42"/>
      <c r="Z649" s="42"/>
      <c r="AA649" s="42"/>
      <c r="AB649" s="42"/>
      <c r="AC649" s="42"/>
      <c r="AD649" s="42"/>
      <c r="AE649" s="42"/>
      <c r="AF649" s="42"/>
      <c r="AG649" s="42"/>
      <c r="AH649" s="42"/>
      <c r="AI649" s="42"/>
      <c r="AJ649" s="42"/>
      <c r="AK649" s="42"/>
      <c r="AL649" s="42"/>
      <c r="AM649" s="42"/>
      <c r="AN649" s="42"/>
      <c r="AO649" s="42"/>
      <c r="AP649" s="42"/>
      <c r="AQ649" s="42"/>
      <c r="AR649" s="42"/>
      <c r="AS649" s="42"/>
      <c r="AT649" s="42"/>
      <c r="AU649" s="42"/>
      <c r="AV649" s="42"/>
      <c r="AW649" s="42"/>
      <c r="AX649" s="42"/>
      <c r="AY649" s="42"/>
    </row>
    <row r="650">
      <c r="A650" s="24" t="s">
        <v>5197</v>
      </c>
      <c r="B650" s="42"/>
      <c r="C650" s="39"/>
      <c r="D650" s="39" t="s">
        <v>60</v>
      </c>
      <c r="E650" s="52"/>
      <c r="F650" s="41">
        <v>43658.0</v>
      </c>
      <c r="G650" s="39" t="s">
        <v>44</v>
      </c>
      <c r="H650" s="39">
        <v>130.0</v>
      </c>
      <c r="I650" s="42"/>
      <c r="J650" s="39">
        <v>130.0</v>
      </c>
      <c r="K650" s="42"/>
      <c r="L650" s="42"/>
      <c r="M650" s="39" t="s">
        <v>36</v>
      </c>
      <c r="N650" s="42"/>
      <c r="O650" s="39">
        <v>1.0</v>
      </c>
      <c r="P650" s="42"/>
      <c r="Q650" s="42"/>
      <c r="R650" s="42"/>
      <c r="S650" s="42"/>
      <c r="T650" s="42"/>
      <c r="U650" s="42"/>
      <c r="V650" s="39">
        <v>1.0</v>
      </c>
      <c r="W650" s="43" t="s">
        <v>5198</v>
      </c>
      <c r="X650" s="42"/>
      <c r="Y650" s="42"/>
      <c r="Z650" s="42"/>
      <c r="AA650" s="42"/>
      <c r="AB650" s="42"/>
      <c r="AC650" s="42"/>
      <c r="AD650" s="42"/>
      <c r="AE650" s="42"/>
      <c r="AF650" s="42"/>
      <c r="AG650" s="42"/>
      <c r="AH650" s="42"/>
      <c r="AI650" s="42"/>
      <c r="AJ650" s="42"/>
      <c r="AK650" s="42"/>
      <c r="AL650" s="42"/>
      <c r="AM650" s="42"/>
      <c r="AN650" s="42"/>
      <c r="AO650" s="42"/>
      <c r="AP650" s="42"/>
      <c r="AQ650" s="42"/>
      <c r="AR650" s="42"/>
      <c r="AS650" s="42"/>
      <c r="AT650" s="42"/>
      <c r="AU650" s="42"/>
      <c r="AV650" s="42"/>
      <c r="AW650" s="42"/>
      <c r="AX650" s="42"/>
      <c r="AY650" s="42"/>
    </row>
    <row r="651">
      <c r="A651" s="39" t="s">
        <v>5199</v>
      </c>
      <c r="B651" s="39" t="s">
        <v>5200</v>
      </c>
      <c r="C651" s="39"/>
      <c r="D651" s="39" t="s">
        <v>52</v>
      </c>
      <c r="E651" s="40" t="s">
        <v>5201</v>
      </c>
      <c r="F651" s="41">
        <v>43658.0</v>
      </c>
      <c r="G651" s="39" t="s">
        <v>3431</v>
      </c>
      <c r="H651" s="39">
        <v>51.0</v>
      </c>
      <c r="I651" s="42"/>
      <c r="J651" s="39">
        <v>51.0</v>
      </c>
      <c r="K651" s="42"/>
      <c r="L651" s="42"/>
      <c r="M651" s="42"/>
      <c r="N651" s="42"/>
      <c r="O651" s="39">
        <v>1.0</v>
      </c>
      <c r="P651" s="42"/>
      <c r="Q651" s="42"/>
      <c r="R651" s="42"/>
      <c r="S651" s="42"/>
      <c r="T651" s="42"/>
      <c r="U651" s="42"/>
      <c r="V651" s="39">
        <v>1.0</v>
      </c>
      <c r="W651" s="43" t="s">
        <v>5202</v>
      </c>
      <c r="X651" s="42"/>
      <c r="Y651" s="42"/>
      <c r="Z651" s="42"/>
      <c r="AA651" s="42"/>
      <c r="AB651" s="42"/>
      <c r="AC651" s="42"/>
      <c r="AD651" s="42"/>
      <c r="AE651" s="42"/>
      <c r="AF651" s="42"/>
      <c r="AG651" s="42"/>
      <c r="AH651" s="42"/>
      <c r="AI651" s="42"/>
      <c r="AJ651" s="42"/>
      <c r="AK651" s="42"/>
      <c r="AL651" s="42"/>
      <c r="AM651" s="42"/>
      <c r="AN651" s="42"/>
      <c r="AO651" s="42"/>
      <c r="AP651" s="42"/>
      <c r="AQ651" s="42"/>
      <c r="AR651" s="42"/>
      <c r="AS651" s="42"/>
      <c r="AT651" s="42"/>
      <c r="AU651" s="42"/>
      <c r="AV651" s="42"/>
      <c r="AW651" s="42"/>
      <c r="AX651" s="42"/>
      <c r="AY651" s="42"/>
    </row>
    <row r="652">
      <c r="A652" s="39" t="s">
        <v>5203</v>
      </c>
      <c r="B652" s="44" t="s">
        <v>5204</v>
      </c>
      <c r="C652" s="24"/>
      <c r="D652" s="24" t="s">
        <v>52</v>
      </c>
      <c r="E652" s="40" t="s">
        <v>5205</v>
      </c>
      <c r="F652" s="41">
        <v>43658.0</v>
      </c>
      <c r="G652" s="39" t="s">
        <v>1479</v>
      </c>
      <c r="H652" s="39">
        <v>71.0</v>
      </c>
      <c r="I652" s="42"/>
      <c r="J652" s="39">
        <v>71.0</v>
      </c>
      <c r="K652" s="42"/>
      <c r="L652" s="42"/>
      <c r="M652" s="44" t="s">
        <v>5206</v>
      </c>
      <c r="N652" s="42"/>
      <c r="O652" s="39">
        <v>1.0</v>
      </c>
      <c r="P652" s="42"/>
      <c r="Q652" s="42"/>
      <c r="R652" s="42"/>
      <c r="S652" s="42"/>
      <c r="T652" s="42"/>
      <c r="U652" s="42"/>
      <c r="V652" s="39">
        <v>1.0</v>
      </c>
      <c r="W652" s="43" t="s">
        <v>5202</v>
      </c>
      <c r="X652" s="42"/>
      <c r="Y652" s="42"/>
      <c r="Z652" s="42"/>
      <c r="AA652" s="42"/>
      <c r="AB652" s="42"/>
      <c r="AC652" s="42"/>
      <c r="AD652" s="42"/>
      <c r="AE652" s="42"/>
      <c r="AF652" s="42"/>
      <c r="AG652" s="42"/>
      <c r="AH652" s="42"/>
      <c r="AI652" s="42"/>
      <c r="AJ652" s="42"/>
      <c r="AK652" s="42"/>
      <c r="AL652" s="42"/>
      <c r="AM652" s="42"/>
      <c r="AN652" s="42"/>
      <c r="AO652" s="42"/>
      <c r="AP652" s="42"/>
      <c r="AQ652" s="42"/>
      <c r="AR652" s="42"/>
      <c r="AS652" s="42"/>
      <c r="AT652" s="42"/>
      <c r="AU652" s="42"/>
      <c r="AV652" s="42"/>
      <c r="AW652" s="42"/>
      <c r="AX652" s="42"/>
      <c r="AY652" s="42"/>
    </row>
    <row r="653">
      <c r="A653" s="39" t="s">
        <v>1119</v>
      </c>
      <c r="B653" s="44" t="s">
        <v>5207</v>
      </c>
      <c r="C653" s="39"/>
      <c r="D653" s="39" t="s">
        <v>146</v>
      </c>
      <c r="E653" s="40" t="s">
        <v>5208</v>
      </c>
      <c r="F653" s="41">
        <v>43658.0</v>
      </c>
      <c r="G653" s="39" t="s">
        <v>3449</v>
      </c>
      <c r="H653" s="39">
        <v>106.0</v>
      </c>
      <c r="I653" s="42"/>
      <c r="J653" s="39">
        <v>106.0</v>
      </c>
      <c r="K653" s="42"/>
      <c r="L653" s="42"/>
      <c r="M653" s="24" t="s">
        <v>5209</v>
      </c>
      <c r="N653" s="42"/>
      <c r="O653" s="39">
        <v>1.0</v>
      </c>
      <c r="P653" s="39" t="s">
        <v>43</v>
      </c>
      <c r="Q653" s="42"/>
      <c r="R653" s="42"/>
      <c r="S653" s="42"/>
      <c r="T653" s="42"/>
      <c r="U653" s="42"/>
      <c r="V653" s="39">
        <v>1.0</v>
      </c>
      <c r="W653" s="43" t="s">
        <v>5210</v>
      </c>
      <c r="X653" s="42"/>
      <c r="Y653" s="42"/>
      <c r="Z653" s="42"/>
      <c r="AA653" s="42"/>
      <c r="AB653" s="42"/>
      <c r="AC653" s="42"/>
      <c r="AD653" s="42"/>
      <c r="AE653" s="42"/>
      <c r="AF653" s="42"/>
      <c r="AG653" s="42"/>
      <c r="AH653" s="42"/>
      <c r="AI653" s="42"/>
      <c r="AJ653" s="42"/>
      <c r="AK653" s="42"/>
      <c r="AL653" s="42"/>
      <c r="AM653" s="42"/>
      <c r="AN653" s="42"/>
      <c r="AO653" s="42"/>
      <c r="AP653" s="42"/>
      <c r="AQ653" s="42"/>
      <c r="AR653" s="42"/>
      <c r="AS653" s="42"/>
      <c r="AT653" s="42"/>
      <c r="AU653" s="42"/>
      <c r="AV653" s="42"/>
      <c r="AW653" s="42"/>
      <c r="AX653" s="42"/>
      <c r="AY653" s="42"/>
    </row>
    <row r="654">
      <c r="A654" s="39" t="s">
        <v>5211</v>
      </c>
      <c r="B654" s="39" t="s">
        <v>5212</v>
      </c>
      <c r="C654" s="39"/>
      <c r="D654" s="39" t="s">
        <v>144</v>
      </c>
      <c r="E654" s="40" t="s">
        <v>5213</v>
      </c>
      <c r="F654" s="41">
        <v>43658.0</v>
      </c>
      <c r="G654" s="39" t="s">
        <v>4414</v>
      </c>
      <c r="H654" s="39">
        <v>81.0</v>
      </c>
      <c r="I654" s="42"/>
      <c r="J654" s="39">
        <v>81.0</v>
      </c>
      <c r="K654" s="42"/>
      <c r="L654" s="42"/>
      <c r="M654" s="39" t="s">
        <v>36</v>
      </c>
      <c r="N654" s="42"/>
      <c r="O654" s="39">
        <v>1.0</v>
      </c>
      <c r="P654" s="39" t="s">
        <v>43</v>
      </c>
      <c r="Q654" s="42"/>
      <c r="R654" s="42"/>
      <c r="S654" s="42"/>
      <c r="T654" s="42"/>
      <c r="U654" s="42"/>
      <c r="V654" s="39">
        <v>1.0</v>
      </c>
      <c r="W654" s="43" t="s">
        <v>5214</v>
      </c>
      <c r="X654" s="42"/>
      <c r="Y654" s="42"/>
      <c r="Z654" s="39" t="s">
        <v>5215</v>
      </c>
      <c r="AA654" s="42"/>
      <c r="AB654" s="42"/>
      <c r="AC654" s="42"/>
      <c r="AD654" s="42"/>
      <c r="AE654" s="42"/>
      <c r="AF654" s="42"/>
      <c r="AG654" s="42"/>
      <c r="AH654" s="42"/>
      <c r="AI654" s="42"/>
      <c r="AJ654" s="42"/>
      <c r="AK654" s="42"/>
      <c r="AL654" s="42"/>
      <c r="AM654" s="42"/>
      <c r="AN654" s="42"/>
      <c r="AO654" s="42"/>
      <c r="AP654" s="42"/>
      <c r="AQ654" s="42"/>
      <c r="AR654" s="42"/>
      <c r="AS654" s="42"/>
      <c r="AT654" s="42"/>
      <c r="AU654" s="42"/>
      <c r="AV654" s="42"/>
      <c r="AW654" s="42"/>
      <c r="AX654" s="42"/>
      <c r="AY654" s="42"/>
    </row>
    <row r="655">
      <c r="A655" s="39" t="s">
        <v>5216</v>
      </c>
      <c r="B655" s="39" t="s">
        <v>5217</v>
      </c>
      <c r="C655" s="39"/>
      <c r="D655" s="39" t="s">
        <v>159</v>
      </c>
      <c r="E655" s="40" t="s">
        <v>5218</v>
      </c>
      <c r="F655" s="41">
        <v>43658.0</v>
      </c>
      <c r="G655" s="39" t="s">
        <v>993</v>
      </c>
      <c r="H655" s="39">
        <v>34.0</v>
      </c>
      <c r="I655" s="42"/>
      <c r="J655" s="39">
        <v>34.0</v>
      </c>
      <c r="K655" s="42"/>
      <c r="L655" s="42"/>
      <c r="M655" s="39" t="s">
        <v>36</v>
      </c>
      <c r="N655" s="42"/>
      <c r="O655" s="39">
        <v>1.0</v>
      </c>
      <c r="P655" s="39" t="s">
        <v>43</v>
      </c>
      <c r="Q655" s="42"/>
      <c r="R655" s="42"/>
      <c r="S655" s="42"/>
      <c r="T655" s="42"/>
      <c r="U655" s="42"/>
      <c r="V655" s="39">
        <v>1.0</v>
      </c>
      <c r="W655" s="44" t="s">
        <v>5219</v>
      </c>
      <c r="X655" s="42"/>
      <c r="Y655" s="42"/>
      <c r="Z655" s="42"/>
      <c r="AA655" s="42"/>
      <c r="AB655" s="42"/>
      <c r="AC655" s="42"/>
      <c r="AD655" s="42"/>
      <c r="AE655" s="42"/>
      <c r="AF655" s="42"/>
      <c r="AG655" s="42"/>
      <c r="AH655" s="42"/>
      <c r="AI655" s="42"/>
      <c r="AJ655" s="42"/>
      <c r="AK655" s="42"/>
      <c r="AL655" s="42"/>
      <c r="AM655" s="42"/>
      <c r="AN655" s="42"/>
      <c r="AO655" s="42"/>
      <c r="AP655" s="42"/>
      <c r="AQ655" s="42"/>
      <c r="AR655" s="42"/>
      <c r="AS655" s="42"/>
      <c r="AT655" s="42"/>
      <c r="AU655" s="42"/>
      <c r="AV655" s="42"/>
      <c r="AW655" s="42"/>
      <c r="AX655" s="42"/>
      <c r="AY655" s="42"/>
    </row>
    <row r="656">
      <c r="A656" s="39" t="s">
        <v>5220</v>
      </c>
      <c r="B656" s="39" t="s">
        <v>5221</v>
      </c>
      <c r="C656" s="39"/>
      <c r="D656" s="39" t="s">
        <v>46</v>
      </c>
      <c r="E656" s="40" t="s">
        <v>5222</v>
      </c>
      <c r="F656" s="41">
        <v>43658.0</v>
      </c>
      <c r="G656" s="39" t="s">
        <v>4258</v>
      </c>
      <c r="H656" s="39">
        <v>53.0</v>
      </c>
      <c r="I656" s="42"/>
      <c r="J656" s="39">
        <v>53.0</v>
      </c>
      <c r="K656" s="42"/>
      <c r="L656" s="42"/>
      <c r="M656" s="44" t="s">
        <v>5223</v>
      </c>
      <c r="N656" s="42"/>
      <c r="O656" s="39">
        <v>1.0</v>
      </c>
      <c r="P656" s="39" t="s">
        <v>1331</v>
      </c>
      <c r="Q656" s="42"/>
      <c r="R656" s="42"/>
      <c r="S656" s="42"/>
      <c r="T656" s="42"/>
      <c r="U656" s="42"/>
      <c r="V656" s="39">
        <v>1.0</v>
      </c>
      <c r="W656" s="44" t="s">
        <v>5224</v>
      </c>
      <c r="X656" s="42"/>
      <c r="Y656" s="42"/>
      <c r="Z656" s="42"/>
      <c r="AA656" s="42"/>
      <c r="AB656" s="42"/>
      <c r="AC656" s="42"/>
      <c r="AD656" s="42"/>
      <c r="AE656" s="42"/>
      <c r="AF656" s="42"/>
      <c r="AG656" s="42"/>
      <c r="AH656" s="42"/>
      <c r="AI656" s="42"/>
      <c r="AJ656" s="42"/>
      <c r="AK656" s="42"/>
      <c r="AL656" s="42"/>
      <c r="AM656" s="42"/>
      <c r="AN656" s="42"/>
      <c r="AO656" s="42"/>
      <c r="AP656" s="42"/>
      <c r="AQ656" s="42"/>
      <c r="AR656" s="42"/>
      <c r="AS656" s="42"/>
      <c r="AT656" s="42"/>
      <c r="AU656" s="42"/>
      <c r="AV656" s="42"/>
      <c r="AW656" s="42"/>
      <c r="AX656" s="42"/>
      <c r="AY656" s="42"/>
    </row>
    <row r="657">
      <c r="A657" s="39" t="s">
        <v>5225</v>
      </c>
      <c r="B657" s="39" t="s">
        <v>5226</v>
      </c>
      <c r="C657" s="39"/>
      <c r="D657" s="39" t="s">
        <v>350</v>
      </c>
      <c r="E657" s="40" t="s">
        <v>5227</v>
      </c>
      <c r="F657" s="41">
        <v>43658.0</v>
      </c>
      <c r="G657" s="39" t="s">
        <v>993</v>
      </c>
      <c r="H657" s="39">
        <v>34.0</v>
      </c>
      <c r="I657" s="42"/>
      <c r="J657" s="39">
        <v>34.0</v>
      </c>
      <c r="K657" s="42"/>
      <c r="L657" s="42"/>
      <c r="M657" s="44" t="s">
        <v>5228</v>
      </c>
      <c r="N657" s="42"/>
      <c r="O657" s="39">
        <v>1.0</v>
      </c>
      <c r="P657" s="39" t="s">
        <v>43</v>
      </c>
      <c r="Q657" s="42"/>
      <c r="R657" s="42"/>
      <c r="S657" s="42"/>
      <c r="T657" s="42"/>
      <c r="U657" s="42"/>
      <c r="V657" s="39">
        <v>1.0</v>
      </c>
      <c r="W657" s="43" t="s">
        <v>5229</v>
      </c>
      <c r="X657" s="42"/>
      <c r="Y657" s="42"/>
      <c r="Z657" s="42"/>
      <c r="AA657" s="39">
        <v>32.0</v>
      </c>
      <c r="AB657" s="39">
        <v>77.0</v>
      </c>
      <c r="AC657" s="42"/>
      <c r="AD657" s="42"/>
      <c r="AE657" s="42"/>
      <c r="AF657" s="42"/>
      <c r="AG657" s="42"/>
      <c r="AH657" s="42"/>
      <c r="AI657" s="42"/>
      <c r="AJ657" s="42"/>
      <c r="AK657" s="42"/>
      <c r="AL657" s="42"/>
      <c r="AM657" s="42"/>
      <c r="AN657" s="42"/>
      <c r="AO657" s="42"/>
      <c r="AP657" s="42"/>
      <c r="AQ657" s="42"/>
      <c r="AR657" s="42"/>
      <c r="AS657" s="42"/>
      <c r="AT657" s="42"/>
      <c r="AU657" s="42"/>
      <c r="AV657" s="42"/>
      <c r="AW657" s="42"/>
      <c r="AX657" s="42"/>
      <c r="AY657" s="42"/>
    </row>
    <row r="658">
      <c r="A658" s="39" t="s">
        <v>5230</v>
      </c>
      <c r="B658" s="42"/>
      <c r="C658" s="39"/>
      <c r="D658" s="39" t="s">
        <v>52</v>
      </c>
      <c r="E658" s="40" t="s">
        <v>5231</v>
      </c>
      <c r="F658" s="41">
        <v>43658.0</v>
      </c>
      <c r="G658" s="39" t="s">
        <v>196</v>
      </c>
      <c r="H658" s="39">
        <v>80.0</v>
      </c>
      <c r="I658" s="42"/>
      <c r="J658" s="39">
        <v>100.0</v>
      </c>
      <c r="K658" s="42"/>
      <c r="L658" s="42"/>
      <c r="M658" s="42"/>
      <c r="N658" s="42"/>
      <c r="O658" s="39">
        <v>1.0</v>
      </c>
      <c r="P658" s="42"/>
      <c r="Q658" s="42"/>
      <c r="R658" s="42"/>
      <c r="S658" s="42"/>
      <c r="T658" s="42"/>
      <c r="U658" s="42"/>
      <c r="V658" s="39">
        <v>1.0</v>
      </c>
      <c r="W658" s="42"/>
      <c r="X658" s="42"/>
      <c r="Y658" s="42"/>
      <c r="Z658" s="42"/>
      <c r="AA658" s="42"/>
      <c r="AB658" s="42"/>
      <c r="AC658" s="42"/>
      <c r="AD658" s="42"/>
      <c r="AE658" s="42"/>
      <c r="AF658" s="42"/>
      <c r="AG658" s="42"/>
      <c r="AH658" s="42"/>
      <c r="AI658" s="42"/>
      <c r="AJ658" s="42"/>
      <c r="AK658" s="42"/>
      <c r="AL658" s="42"/>
      <c r="AM658" s="42"/>
      <c r="AN658" s="42"/>
      <c r="AO658" s="42"/>
      <c r="AP658" s="42"/>
      <c r="AQ658" s="42"/>
      <c r="AR658" s="42"/>
      <c r="AS658" s="42"/>
      <c r="AT658" s="42"/>
      <c r="AU658" s="42"/>
      <c r="AV658" s="42"/>
      <c r="AW658" s="42"/>
      <c r="AX658" s="42"/>
      <c r="AY658" s="42"/>
    </row>
    <row r="659">
      <c r="A659" s="39" t="s">
        <v>5232</v>
      </c>
      <c r="B659" s="39" t="s">
        <v>3501</v>
      </c>
      <c r="C659" s="39"/>
      <c r="D659" s="39" t="s">
        <v>146</v>
      </c>
      <c r="E659" s="40" t="s">
        <v>5233</v>
      </c>
      <c r="F659" s="41">
        <v>43658.0</v>
      </c>
      <c r="G659" s="39" t="s">
        <v>5234</v>
      </c>
      <c r="H659" s="39">
        <v>170.0</v>
      </c>
      <c r="I659" s="42"/>
      <c r="J659" s="39">
        <v>170.0</v>
      </c>
      <c r="K659" s="42"/>
      <c r="L659" s="42"/>
      <c r="M659" s="44" t="s">
        <v>5235</v>
      </c>
      <c r="N659" s="42"/>
      <c r="O659" s="39">
        <v>1.0</v>
      </c>
      <c r="P659" s="39" t="s">
        <v>43</v>
      </c>
      <c r="Q659" s="42"/>
      <c r="R659" s="42"/>
      <c r="S659" s="42"/>
      <c r="T659" s="42"/>
      <c r="U659" s="42"/>
      <c r="V659" s="39">
        <v>1.0</v>
      </c>
      <c r="W659" s="43" t="s">
        <v>5236</v>
      </c>
      <c r="X659" s="42"/>
      <c r="Y659" s="42"/>
      <c r="Z659" s="39" t="s">
        <v>642</v>
      </c>
      <c r="AA659" s="42"/>
      <c r="AB659" s="42"/>
      <c r="AC659" s="42"/>
      <c r="AD659" s="42"/>
      <c r="AE659" s="42"/>
      <c r="AF659" s="42"/>
      <c r="AG659" s="42"/>
      <c r="AH659" s="42"/>
      <c r="AI659" s="42"/>
      <c r="AJ659" s="42"/>
      <c r="AK659" s="42"/>
      <c r="AL659" s="42"/>
      <c r="AM659" s="42"/>
      <c r="AN659" s="42"/>
      <c r="AO659" s="42"/>
      <c r="AP659" s="42"/>
      <c r="AQ659" s="42"/>
      <c r="AR659" s="42"/>
      <c r="AS659" s="42"/>
      <c r="AT659" s="42"/>
      <c r="AU659" s="42"/>
      <c r="AV659" s="42"/>
      <c r="AW659" s="42"/>
      <c r="AX659" s="42"/>
      <c r="AY659" s="42"/>
    </row>
    <row r="660">
      <c r="A660" s="24" t="s">
        <v>5237</v>
      </c>
      <c r="B660" s="39" t="s">
        <v>4658</v>
      </c>
      <c r="C660" s="39"/>
      <c r="D660" s="39" t="s">
        <v>60</v>
      </c>
      <c r="E660" s="40" t="s">
        <v>5238</v>
      </c>
      <c r="F660" s="41">
        <v>43658.0</v>
      </c>
      <c r="G660" s="39" t="s">
        <v>2090</v>
      </c>
      <c r="H660" s="39">
        <v>9.0</v>
      </c>
      <c r="I660" s="42"/>
      <c r="J660" s="39">
        <v>9.0</v>
      </c>
      <c r="K660" s="42"/>
      <c r="L660" s="42"/>
      <c r="M660" s="39" t="s">
        <v>36</v>
      </c>
      <c r="N660" s="42"/>
      <c r="O660" s="39">
        <v>1.0</v>
      </c>
      <c r="P660" s="39" t="s">
        <v>43</v>
      </c>
      <c r="Q660" s="42"/>
      <c r="R660" s="42"/>
      <c r="S660" s="42"/>
      <c r="T660" s="42"/>
      <c r="U660" s="42"/>
      <c r="V660" s="39">
        <v>1.0</v>
      </c>
      <c r="W660" s="44" t="s">
        <v>5239</v>
      </c>
      <c r="X660" s="42"/>
      <c r="Y660" s="42"/>
      <c r="Z660" s="42"/>
      <c r="AA660" s="42"/>
      <c r="AB660" s="42"/>
      <c r="AC660" s="42"/>
      <c r="AD660" s="42"/>
      <c r="AE660" s="42"/>
      <c r="AF660" s="42"/>
      <c r="AG660" s="42"/>
      <c r="AH660" s="42"/>
      <c r="AI660" s="42"/>
      <c r="AJ660" s="42"/>
      <c r="AK660" s="42"/>
      <c r="AL660" s="42"/>
      <c r="AM660" s="42"/>
      <c r="AN660" s="42"/>
      <c r="AO660" s="42"/>
      <c r="AP660" s="42"/>
      <c r="AQ660" s="42"/>
      <c r="AR660" s="42"/>
      <c r="AS660" s="42"/>
      <c r="AT660" s="42"/>
      <c r="AU660" s="42"/>
      <c r="AV660" s="42"/>
      <c r="AW660" s="42"/>
      <c r="AX660" s="42"/>
      <c r="AY660" s="42"/>
    </row>
    <row r="661">
      <c r="A661" s="39" t="s">
        <v>78</v>
      </c>
      <c r="B661" s="39" t="s">
        <v>5240</v>
      </c>
      <c r="C661" s="39"/>
      <c r="D661" s="39" t="s">
        <v>80</v>
      </c>
      <c r="E661" s="40" t="s">
        <v>5241</v>
      </c>
      <c r="F661" s="41">
        <v>43658.0</v>
      </c>
      <c r="G661" s="39" t="s">
        <v>44</v>
      </c>
      <c r="H661" s="39">
        <v>2500.0</v>
      </c>
      <c r="I661" s="42"/>
      <c r="J661" s="39">
        <v>2500.0</v>
      </c>
      <c r="K661" s="42"/>
      <c r="L661" s="42"/>
      <c r="M661" s="42"/>
      <c r="N661" s="42"/>
      <c r="O661" s="39">
        <v>1.0</v>
      </c>
      <c r="P661" s="42"/>
      <c r="Q661" s="42"/>
      <c r="R661" s="42"/>
      <c r="S661" s="42"/>
      <c r="T661" s="42"/>
      <c r="U661" s="42"/>
      <c r="V661" s="39">
        <v>1.0</v>
      </c>
      <c r="W661" s="43" t="s">
        <v>2899</v>
      </c>
      <c r="X661" s="43" t="s">
        <v>4279</v>
      </c>
      <c r="Y661" s="42"/>
      <c r="Z661" s="42"/>
      <c r="AA661" s="39">
        <v>2006.0</v>
      </c>
      <c r="AB661" s="39">
        <v>4211.0</v>
      </c>
      <c r="AC661" s="42"/>
      <c r="AD661" s="42"/>
      <c r="AE661" s="42"/>
      <c r="AF661" s="42"/>
      <c r="AG661" s="42"/>
      <c r="AH661" s="42"/>
      <c r="AI661" s="42"/>
      <c r="AJ661" s="42"/>
      <c r="AK661" s="42"/>
      <c r="AL661" s="42"/>
      <c r="AM661" s="42"/>
      <c r="AN661" s="42"/>
      <c r="AO661" s="42"/>
      <c r="AP661" s="42"/>
      <c r="AQ661" s="42"/>
      <c r="AR661" s="42"/>
      <c r="AS661" s="42"/>
      <c r="AT661" s="42"/>
      <c r="AU661" s="42"/>
      <c r="AV661" s="42"/>
      <c r="AW661" s="42"/>
      <c r="AX661" s="42"/>
      <c r="AY661" s="42"/>
    </row>
    <row r="662">
      <c r="A662" s="39" t="s">
        <v>1358</v>
      </c>
      <c r="B662" s="39" t="s">
        <v>5242</v>
      </c>
      <c r="C662" s="39"/>
      <c r="D662" s="39" t="s">
        <v>49</v>
      </c>
      <c r="E662" s="40" t="s">
        <v>5243</v>
      </c>
      <c r="F662" s="41">
        <v>43658.0</v>
      </c>
      <c r="G662" s="39" t="s">
        <v>196</v>
      </c>
      <c r="H662" s="39">
        <v>44.0</v>
      </c>
      <c r="I662" s="42"/>
      <c r="J662" s="39">
        <v>44.0</v>
      </c>
      <c r="K662" s="42"/>
      <c r="L662" s="42"/>
      <c r="M662" s="39" t="s">
        <v>36</v>
      </c>
      <c r="N662" s="42"/>
      <c r="O662" s="39">
        <v>1.0</v>
      </c>
      <c r="P662" s="42"/>
      <c r="Q662" s="42"/>
      <c r="R662" s="42"/>
      <c r="S662" s="42"/>
      <c r="T662" s="42"/>
      <c r="U662" s="42"/>
      <c r="V662" s="39">
        <v>1.0</v>
      </c>
      <c r="W662" s="43" t="s">
        <v>5244</v>
      </c>
      <c r="X662" s="42"/>
      <c r="Y662" s="42"/>
      <c r="Z662" s="42"/>
      <c r="AA662" s="42"/>
      <c r="AB662" s="42"/>
      <c r="AC662" s="42"/>
      <c r="AD662" s="42"/>
      <c r="AE662" s="42"/>
      <c r="AF662" s="42"/>
      <c r="AG662" s="42"/>
      <c r="AH662" s="42"/>
      <c r="AI662" s="42"/>
      <c r="AJ662" s="42"/>
      <c r="AK662" s="42"/>
      <c r="AL662" s="42"/>
      <c r="AM662" s="42"/>
      <c r="AN662" s="42"/>
      <c r="AO662" s="42"/>
      <c r="AP662" s="42"/>
      <c r="AQ662" s="42"/>
      <c r="AR662" s="42"/>
      <c r="AS662" s="42"/>
      <c r="AT662" s="42"/>
      <c r="AU662" s="42"/>
      <c r="AV662" s="42"/>
      <c r="AW662" s="42"/>
      <c r="AX662" s="42"/>
      <c r="AY662" s="42"/>
    </row>
    <row r="663">
      <c r="A663" s="39" t="s">
        <v>5245</v>
      </c>
      <c r="B663" s="39" t="s">
        <v>5246</v>
      </c>
      <c r="C663" s="39"/>
      <c r="D663" s="39" t="s">
        <v>204</v>
      </c>
      <c r="E663" s="40" t="s">
        <v>5247</v>
      </c>
      <c r="F663" s="41">
        <v>43658.0</v>
      </c>
      <c r="G663" s="39" t="s">
        <v>5248</v>
      </c>
      <c r="H663" s="39">
        <v>75.0</v>
      </c>
      <c r="I663" s="42"/>
      <c r="J663" s="39">
        <v>100.0</v>
      </c>
      <c r="K663" s="42"/>
      <c r="L663" s="42"/>
      <c r="M663" s="39" t="s">
        <v>36</v>
      </c>
      <c r="N663" s="42"/>
      <c r="O663" s="39">
        <v>1.0</v>
      </c>
      <c r="P663" s="42"/>
      <c r="Q663" s="42"/>
      <c r="R663" s="42"/>
      <c r="S663" s="42"/>
      <c r="T663" s="42"/>
      <c r="U663" s="42"/>
      <c r="V663" s="39">
        <v>1.0</v>
      </c>
      <c r="W663" s="44" t="s">
        <v>5249</v>
      </c>
      <c r="X663" s="43" t="s">
        <v>5250</v>
      </c>
      <c r="Y663" s="43" t="s">
        <v>5251</v>
      </c>
      <c r="Z663" s="164" t="s">
        <v>1754</v>
      </c>
      <c r="AA663" s="42"/>
      <c r="AB663" s="42"/>
      <c r="AC663" s="42"/>
      <c r="AD663" s="42"/>
      <c r="AE663" s="42"/>
      <c r="AF663" s="42"/>
      <c r="AG663" s="42"/>
      <c r="AH663" s="42"/>
      <c r="AI663" s="42"/>
      <c r="AJ663" s="42"/>
      <c r="AK663" s="42"/>
      <c r="AL663" s="42"/>
      <c r="AM663" s="42"/>
      <c r="AN663" s="42"/>
      <c r="AO663" s="42"/>
      <c r="AP663" s="42"/>
      <c r="AQ663" s="42"/>
      <c r="AR663" s="42"/>
      <c r="AS663" s="42"/>
      <c r="AT663" s="42"/>
      <c r="AU663" s="42"/>
      <c r="AV663" s="42"/>
      <c r="AW663" s="42"/>
      <c r="AX663" s="42"/>
      <c r="AY663" s="42"/>
    </row>
    <row r="664">
      <c r="A664" s="39" t="s">
        <v>5252</v>
      </c>
      <c r="B664" s="39" t="s">
        <v>5253</v>
      </c>
      <c r="C664" s="39"/>
      <c r="D664" s="39" t="s">
        <v>184</v>
      </c>
      <c r="E664" s="52"/>
      <c r="F664" s="41">
        <v>43658.0</v>
      </c>
      <c r="G664" s="39" t="s">
        <v>196</v>
      </c>
      <c r="H664" s="39">
        <v>80.0</v>
      </c>
      <c r="I664" s="42"/>
      <c r="J664" s="39">
        <v>100.0</v>
      </c>
      <c r="K664" s="42"/>
      <c r="L664" s="42"/>
      <c r="M664" s="39" t="s">
        <v>36</v>
      </c>
      <c r="N664" s="42"/>
      <c r="O664" s="39">
        <v>1.0</v>
      </c>
      <c r="P664" s="42"/>
      <c r="Q664" s="42"/>
      <c r="R664" s="42"/>
      <c r="S664" s="42"/>
      <c r="T664" s="42"/>
      <c r="U664" s="42"/>
      <c r="V664" s="39">
        <v>1.0</v>
      </c>
      <c r="W664" s="24" t="s">
        <v>196</v>
      </c>
      <c r="X664" s="42"/>
      <c r="Y664" s="42"/>
      <c r="Z664" s="42"/>
      <c r="AA664" s="42"/>
      <c r="AB664" s="42"/>
      <c r="AC664" s="42"/>
      <c r="AD664" s="42"/>
      <c r="AE664" s="42"/>
      <c r="AF664" s="42"/>
      <c r="AG664" s="42"/>
      <c r="AH664" s="42"/>
      <c r="AI664" s="42"/>
      <c r="AJ664" s="42"/>
      <c r="AK664" s="42"/>
      <c r="AL664" s="42"/>
      <c r="AM664" s="42"/>
      <c r="AN664" s="42"/>
      <c r="AO664" s="42"/>
      <c r="AP664" s="42"/>
      <c r="AQ664" s="42"/>
      <c r="AR664" s="42"/>
      <c r="AS664" s="42"/>
      <c r="AT664" s="42"/>
      <c r="AU664" s="42"/>
      <c r="AV664" s="42"/>
      <c r="AW664" s="42"/>
      <c r="AX664" s="42"/>
      <c r="AY664" s="42"/>
    </row>
    <row r="665">
      <c r="A665" s="39" t="s">
        <v>5252</v>
      </c>
      <c r="B665" s="39" t="s">
        <v>5254</v>
      </c>
      <c r="C665" s="39"/>
      <c r="D665" s="39" t="s">
        <v>60</v>
      </c>
      <c r="E665" s="40" t="s">
        <v>5255</v>
      </c>
      <c r="F665" s="41">
        <v>43658.0</v>
      </c>
      <c r="G665" s="39" t="s">
        <v>892</v>
      </c>
      <c r="H665" s="39">
        <v>33.0</v>
      </c>
      <c r="I665" s="42"/>
      <c r="J665" s="39">
        <v>33.0</v>
      </c>
      <c r="K665" s="42"/>
      <c r="L665" s="42"/>
      <c r="M665" s="39" t="s">
        <v>5256</v>
      </c>
      <c r="N665" s="42"/>
      <c r="O665" s="39">
        <v>1.0</v>
      </c>
      <c r="P665" s="39" t="s">
        <v>43</v>
      </c>
      <c r="Q665" s="42"/>
      <c r="R665" s="42"/>
      <c r="S665" s="42"/>
      <c r="T665" s="42"/>
      <c r="U665" s="42"/>
      <c r="V665" s="39">
        <v>1.0</v>
      </c>
      <c r="W665" s="43" t="s">
        <v>5257</v>
      </c>
      <c r="X665" s="42"/>
      <c r="Y665" s="42"/>
      <c r="Z665" s="42"/>
      <c r="AA665" s="42"/>
      <c r="AB665" s="42"/>
      <c r="AC665" s="42"/>
      <c r="AD665" s="42"/>
      <c r="AE665" s="42"/>
      <c r="AF665" s="42"/>
      <c r="AG665" s="42"/>
      <c r="AH665" s="42"/>
      <c r="AI665" s="42"/>
      <c r="AJ665" s="42"/>
      <c r="AK665" s="42"/>
      <c r="AL665" s="42"/>
      <c r="AM665" s="42"/>
      <c r="AN665" s="42"/>
      <c r="AO665" s="42"/>
      <c r="AP665" s="42"/>
      <c r="AQ665" s="42"/>
      <c r="AR665" s="42"/>
      <c r="AS665" s="42"/>
      <c r="AT665" s="42"/>
      <c r="AU665" s="42"/>
      <c r="AV665" s="42"/>
      <c r="AW665" s="42"/>
      <c r="AX665" s="42"/>
      <c r="AY665" s="42"/>
    </row>
    <row r="666">
      <c r="A666" s="39" t="s">
        <v>5258</v>
      </c>
      <c r="B666" s="39" t="s">
        <v>5259</v>
      </c>
      <c r="C666" s="39"/>
      <c r="D666" s="39" t="s">
        <v>120</v>
      </c>
      <c r="E666" s="40" t="s">
        <v>5260</v>
      </c>
      <c r="F666" s="41">
        <v>43658.0</v>
      </c>
      <c r="G666" s="39" t="s">
        <v>5261</v>
      </c>
      <c r="H666" s="39">
        <v>23.0</v>
      </c>
      <c r="I666" s="42"/>
      <c r="J666" s="39">
        <v>23.0</v>
      </c>
      <c r="K666" s="42"/>
      <c r="L666" s="42"/>
      <c r="M666" s="39" t="s">
        <v>5262</v>
      </c>
      <c r="N666" s="42"/>
      <c r="O666" s="39">
        <v>1.0</v>
      </c>
      <c r="P666" s="42"/>
      <c r="Q666" s="42"/>
      <c r="R666" s="42"/>
      <c r="S666" s="42"/>
      <c r="T666" s="42"/>
      <c r="U666" s="42"/>
      <c r="V666" s="39">
        <v>1.0</v>
      </c>
      <c r="W666" s="44" t="s">
        <v>5263</v>
      </c>
      <c r="X666" s="42"/>
      <c r="Y666" s="42"/>
      <c r="Z666" s="42"/>
      <c r="AA666" s="42"/>
      <c r="AB666" s="42"/>
      <c r="AC666" s="42"/>
      <c r="AD666" s="42"/>
      <c r="AE666" s="42"/>
      <c r="AF666" s="42"/>
      <c r="AG666" s="42"/>
      <c r="AH666" s="42"/>
      <c r="AI666" s="42"/>
      <c r="AJ666" s="42"/>
      <c r="AK666" s="42"/>
      <c r="AL666" s="42"/>
      <c r="AM666" s="42"/>
      <c r="AN666" s="42"/>
      <c r="AO666" s="42"/>
      <c r="AP666" s="42"/>
      <c r="AQ666" s="42"/>
      <c r="AR666" s="42"/>
      <c r="AS666" s="42"/>
      <c r="AT666" s="42"/>
      <c r="AU666" s="42"/>
      <c r="AV666" s="42"/>
      <c r="AW666" s="42"/>
      <c r="AX666" s="42"/>
      <c r="AY666" s="42"/>
    </row>
    <row r="667">
      <c r="A667" s="39" t="s">
        <v>2539</v>
      </c>
      <c r="B667" s="39" t="s">
        <v>5264</v>
      </c>
      <c r="C667" s="39"/>
      <c r="D667" s="39" t="s">
        <v>52</v>
      </c>
      <c r="E667" s="40" t="s">
        <v>5265</v>
      </c>
      <c r="F667" s="41">
        <v>43658.0</v>
      </c>
      <c r="G667" s="39" t="s">
        <v>5266</v>
      </c>
      <c r="H667" s="39">
        <v>500.0</v>
      </c>
      <c r="I667" s="42"/>
      <c r="J667" s="39">
        <v>500.0</v>
      </c>
      <c r="K667" s="42"/>
      <c r="L667" s="42"/>
      <c r="M667" s="39" t="s">
        <v>36</v>
      </c>
      <c r="N667" s="42"/>
      <c r="O667" s="39">
        <v>1.0</v>
      </c>
      <c r="P667" s="42"/>
      <c r="Q667" s="42"/>
      <c r="R667" s="42"/>
      <c r="S667" s="42"/>
      <c r="T667" s="42"/>
      <c r="U667" s="42"/>
      <c r="V667" s="39">
        <v>1.0</v>
      </c>
      <c r="W667" s="42"/>
      <c r="X667" s="43" t="s">
        <v>5267</v>
      </c>
      <c r="Y667" s="42"/>
      <c r="Z667" s="42"/>
      <c r="AA667" s="42"/>
      <c r="AB667" s="42"/>
      <c r="AC667" s="42"/>
      <c r="AD667" s="42"/>
      <c r="AE667" s="42"/>
      <c r="AF667" s="42"/>
      <c r="AG667" s="42"/>
      <c r="AH667" s="42"/>
      <c r="AI667" s="42"/>
      <c r="AJ667" s="42"/>
      <c r="AK667" s="42"/>
      <c r="AL667" s="42"/>
      <c r="AM667" s="42"/>
      <c r="AN667" s="42"/>
      <c r="AO667" s="42"/>
      <c r="AP667" s="42"/>
      <c r="AQ667" s="42"/>
      <c r="AR667" s="42"/>
      <c r="AS667" s="42"/>
      <c r="AT667" s="42"/>
      <c r="AU667" s="42"/>
      <c r="AV667" s="42"/>
      <c r="AW667" s="42"/>
      <c r="AX667" s="42"/>
      <c r="AY667" s="42"/>
    </row>
    <row r="668">
      <c r="A668" s="39" t="s">
        <v>5268</v>
      </c>
      <c r="B668" s="39" t="s">
        <v>5269</v>
      </c>
      <c r="C668" s="39"/>
      <c r="D668" s="39" t="s">
        <v>106</v>
      </c>
      <c r="E668" s="40" t="s">
        <v>5270</v>
      </c>
      <c r="F668" s="41">
        <v>43658.0</v>
      </c>
      <c r="G668" s="39" t="s">
        <v>236</v>
      </c>
      <c r="H668" s="39">
        <v>58.0</v>
      </c>
      <c r="I668" s="42"/>
      <c r="J668" s="39">
        <v>58.0</v>
      </c>
      <c r="K668" s="42"/>
      <c r="L668" s="42"/>
      <c r="M668" s="39" t="s">
        <v>5271</v>
      </c>
      <c r="N668" s="42"/>
      <c r="O668" s="39">
        <v>1.0</v>
      </c>
      <c r="P668" s="42"/>
      <c r="Q668" s="42"/>
      <c r="R668" s="42"/>
      <c r="S668" s="42"/>
      <c r="T668" s="42"/>
      <c r="U668" s="42"/>
      <c r="V668" s="39">
        <v>1.0</v>
      </c>
      <c r="W668" s="44" t="s">
        <v>5272</v>
      </c>
      <c r="X668" s="42"/>
      <c r="Y668" s="42"/>
      <c r="Z668" s="42"/>
      <c r="AA668" s="42"/>
      <c r="AB668" s="42"/>
      <c r="AC668" s="42"/>
      <c r="AD668" s="42"/>
      <c r="AE668" s="42"/>
      <c r="AF668" s="42"/>
      <c r="AG668" s="42"/>
      <c r="AH668" s="42"/>
      <c r="AI668" s="42"/>
      <c r="AJ668" s="42"/>
      <c r="AK668" s="42"/>
      <c r="AL668" s="42"/>
      <c r="AM668" s="42"/>
      <c r="AN668" s="42"/>
      <c r="AO668" s="42"/>
      <c r="AP668" s="42"/>
      <c r="AQ668" s="42"/>
      <c r="AR668" s="42"/>
      <c r="AS668" s="42"/>
      <c r="AT668" s="42"/>
      <c r="AU668" s="42"/>
      <c r="AV668" s="42"/>
      <c r="AW668" s="42"/>
      <c r="AX668" s="42"/>
      <c r="AY668" s="42"/>
    </row>
    <row r="669">
      <c r="A669" s="39" t="s">
        <v>5273</v>
      </c>
      <c r="B669" s="39" t="s">
        <v>5274</v>
      </c>
      <c r="C669" s="39"/>
      <c r="D669" s="39" t="s">
        <v>350</v>
      </c>
      <c r="E669" s="40" t="s">
        <v>5275</v>
      </c>
      <c r="F669" s="41">
        <v>43658.0</v>
      </c>
      <c r="G669" s="39" t="s">
        <v>4728</v>
      </c>
      <c r="H669" s="39">
        <v>21.0</v>
      </c>
      <c r="I669" s="42"/>
      <c r="J669" s="39">
        <v>21.0</v>
      </c>
      <c r="K669" s="42"/>
      <c r="L669" s="42"/>
      <c r="M669" s="39" t="s">
        <v>36</v>
      </c>
      <c r="N669" s="42"/>
      <c r="O669" s="39">
        <v>1.0</v>
      </c>
      <c r="P669" s="39" t="s">
        <v>43</v>
      </c>
      <c r="Q669" s="39">
        <v>0.0</v>
      </c>
      <c r="R669" s="39">
        <v>0.0</v>
      </c>
      <c r="S669" s="39">
        <v>0.0</v>
      </c>
      <c r="T669" s="39">
        <v>0.0</v>
      </c>
      <c r="U669" s="39">
        <v>1.0</v>
      </c>
      <c r="V669" s="39">
        <v>1.0</v>
      </c>
      <c r="W669" s="43" t="s">
        <v>5276</v>
      </c>
      <c r="X669" s="43" t="s">
        <v>5277</v>
      </c>
      <c r="Y669" s="42"/>
      <c r="Z669" s="42"/>
      <c r="AA669" s="39">
        <v>20.0</v>
      </c>
      <c r="AB669" s="39">
        <v>82.0</v>
      </c>
      <c r="AC669" s="42"/>
      <c r="AD669" s="42"/>
      <c r="AE669" s="42"/>
      <c r="AF669" s="42"/>
      <c r="AG669" s="42"/>
      <c r="AH669" s="42"/>
      <c r="AI669" s="42"/>
      <c r="AJ669" s="42"/>
      <c r="AK669" s="42"/>
      <c r="AL669" s="42"/>
      <c r="AM669" s="42"/>
      <c r="AN669" s="42"/>
      <c r="AO669" s="42"/>
      <c r="AP669" s="42"/>
      <c r="AQ669" s="42"/>
      <c r="AR669" s="42"/>
      <c r="AS669" s="42"/>
      <c r="AT669" s="42"/>
      <c r="AU669" s="42"/>
      <c r="AV669" s="42"/>
      <c r="AW669" s="42"/>
      <c r="AX669" s="42"/>
      <c r="AY669" s="42"/>
    </row>
    <row r="670">
      <c r="A670" s="39" t="s">
        <v>5278</v>
      </c>
      <c r="B670" s="39" t="s">
        <v>252</v>
      </c>
      <c r="C670" s="39"/>
      <c r="D670" s="39" t="s">
        <v>350</v>
      </c>
      <c r="E670" s="40" t="s">
        <v>5279</v>
      </c>
      <c r="F670" s="41">
        <v>43658.0</v>
      </c>
      <c r="G670" s="39" t="s">
        <v>5280</v>
      </c>
      <c r="H670" s="39">
        <v>249.0</v>
      </c>
      <c r="I670" s="42"/>
      <c r="J670" s="39">
        <v>249.0</v>
      </c>
      <c r="K670" s="42"/>
      <c r="L670" s="42"/>
      <c r="M670" s="61" t="s">
        <v>5281</v>
      </c>
      <c r="N670" s="42"/>
      <c r="O670" s="39">
        <v>1.0</v>
      </c>
      <c r="P670" s="39" t="s">
        <v>43</v>
      </c>
      <c r="Q670" s="42"/>
      <c r="R670" s="42"/>
      <c r="S670" s="42"/>
      <c r="T670" s="42"/>
      <c r="U670" s="42"/>
      <c r="V670" s="39">
        <v>1.0</v>
      </c>
      <c r="W670" s="43" t="s">
        <v>5282</v>
      </c>
      <c r="X670" s="42"/>
      <c r="Y670" s="42"/>
      <c r="Z670" s="42"/>
      <c r="AA670" s="39">
        <v>216.0</v>
      </c>
      <c r="AB670" s="39">
        <v>1034.0</v>
      </c>
      <c r="AC670" s="42"/>
      <c r="AD670" s="42"/>
      <c r="AE670" s="42"/>
      <c r="AF670" s="42"/>
      <c r="AG670" s="42"/>
      <c r="AH670" s="42"/>
      <c r="AI670" s="42"/>
      <c r="AJ670" s="42"/>
      <c r="AK670" s="42"/>
      <c r="AL670" s="42"/>
      <c r="AM670" s="42"/>
      <c r="AN670" s="42"/>
      <c r="AO670" s="42"/>
      <c r="AP670" s="42"/>
      <c r="AQ670" s="42"/>
      <c r="AR670" s="42"/>
      <c r="AS670" s="42"/>
      <c r="AT670" s="42"/>
      <c r="AU670" s="42"/>
      <c r="AV670" s="42"/>
      <c r="AW670" s="42"/>
      <c r="AX670" s="42"/>
      <c r="AY670" s="42"/>
    </row>
    <row r="671">
      <c r="A671" s="39" t="s">
        <v>5283</v>
      </c>
      <c r="B671" s="39" t="s">
        <v>5284</v>
      </c>
      <c r="C671" s="39"/>
      <c r="D671" s="39" t="s">
        <v>3458</v>
      </c>
      <c r="E671" s="40" t="s">
        <v>5285</v>
      </c>
      <c r="F671" s="41">
        <v>43658.0</v>
      </c>
      <c r="G671" s="39" t="s">
        <v>2090</v>
      </c>
      <c r="H671" s="39">
        <v>9.0</v>
      </c>
      <c r="I671" s="42"/>
      <c r="J671" s="39">
        <v>9.0</v>
      </c>
      <c r="K671" s="42"/>
      <c r="L671" s="42"/>
      <c r="M671" s="39" t="s">
        <v>36</v>
      </c>
      <c r="N671" s="42"/>
      <c r="O671" s="39">
        <v>1.0</v>
      </c>
      <c r="P671" s="39" t="s">
        <v>374</v>
      </c>
      <c r="Q671" s="42"/>
      <c r="R671" s="42"/>
      <c r="S671" s="42"/>
      <c r="T671" s="42"/>
      <c r="U671" s="42"/>
      <c r="V671" s="39">
        <v>1.0</v>
      </c>
      <c r="W671" s="44" t="s">
        <v>5286</v>
      </c>
      <c r="X671" s="42"/>
      <c r="Y671" s="42"/>
      <c r="Z671" s="42"/>
      <c r="AA671" s="42"/>
      <c r="AB671" s="42"/>
      <c r="AC671" s="42"/>
      <c r="AD671" s="42"/>
      <c r="AE671" s="42"/>
      <c r="AF671" s="42"/>
      <c r="AG671" s="42"/>
      <c r="AH671" s="42"/>
      <c r="AI671" s="42"/>
      <c r="AJ671" s="42"/>
      <c r="AK671" s="42"/>
      <c r="AL671" s="42"/>
      <c r="AM671" s="42"/>
      <c r="AN671" s="42"/>
      <c r="AO671" s="42"/>
      <c r="AP671" s="42"/>
      <c r="AQ671" s="42"/>
      <c r="AR671" s="42"/>
      <c r="AS671" s="42"/>
      <c r="AT671" s="42"/>
      <c r="AU671" s="42"/>
      <c r="AV671" s="42"/>
      <c r="AW671" s="42"/>
      <c r="AX671" s="42"/>
      <c r="AY671" s="42"/>
    </row>
    <row r="672">
      <c r="A672" s="39" t="s">
        <v>3165</v>
      </c>
      <c r="B672" s="39" t="s">
        <v>3167</v>
      </c>
      <c r="C672" s="39"/>
      <c r="D672" s="39" t="s">
        <v>110</v>
      </c>
      <c r="E672" s="40" t="s">
        <v>3168</v>
      </c>
      <c r="F672" s="41">
        <v>43658.0</v>
      </c>
      <c r="G672" s="39" t="s">
        <v>2896</v>
      </c>
      <c r="H672" s="39">
        <v>68.0</v>
      </c>
      <c r="I672" s="42"/>
      <c r="J672" s="39">
        <v>68.0</v>
      </c>
      <c r="K672" s="42"/>
      <c r="L672" s="42"/>
      <c r="M672" s="39" t="s">
        <v>36</v>
      </c>
      <c r="N672" s="42"/>
      <c r="O672" s="39">
        <v>1.0</v>
      </c>
      <c r="P672" s="39" t="s">
        <v>43</v>
      </c>
      <c r="Q672" s="42"/>
      <c r="R672" s="42"/>
      <c r="S672" s="42"/>
      <c r="T672" s="42"/>
      <c r="U672" s="42"/>
      <c r="V672" s="39">
        <v>1.0</v>
      </c>
      <c r="W672" s="44" t="s">
        <v>3170</v>
      </c>
      <c r="X672" s="42"/>
      <c r="Y672" s="42"/>
      <c r="Z672" s="42"/>
      <c r="AA672" s="42"/>
      <c r="AB672" s="42"/>
      <c r="AC672" s="42"/>
      <c r="AD672" s="42"/>
      <c r="AE672" s="42"/>
      <c r="AF672" s="42"/>
      <c r="AG672" s="42"/>
      <c r="AH672" s="42"/>
      <c r="AI672" s="42"/>
      <c r="AJ672" s="42"/>
      <c r="AK672" s="42"/>
      <c r="AL672" s="42"/>
      <c r="AM672" s="42"/>
      <c r="AN672" s="42"/>
      <c r="AO672" s="42"/>
      <c r="AP672" s="42"/>
      <c r="AQ672" s="42"/>
      <c r="AR672" s="42"/>
      <c r="AS672" s="42"/>
      <c r="AT672" s="42"/>
      <c r="AU672" s="42"/>
      <c r="AV672" s="42"/>
      <c r="AW672" s="42"/>
      <c r="AX672" s="42"/>
      <c r="AY672" s="42"/>
    </row>
    <row r="673">
      <c r="A673" s="39" t="s">
        <v>631</v>
      </c>
      <c r="B673" s="24" t="s">
        <v>632</v>
      </c>
      <c r="C673" s="39"/>
      <c r="D673" s="39" t="s">
        <v>33</v>
      </c>
      <c r="E673" s="40" t="s">
        <v>5287</v>
      </c>
      <c r="F673" s="41">
        <v>43658.0</v>
      </c>
      <c r="G673" s="39" t="s">
        <v>5288</v>
      </c>
      <c r="H673" s="39">
        <v>150.0</v>
      </c>
      <c r="I673" s="42"/>
      <c r="J673" s="39">
        <v>160.0</v>
      </c>
      <c r="K673" s="42"/>
      <c r="L673" s="42"/>
      <c r="M673" s="39" t="s">
        <v>36</v>
      </c>
      <c r="N673" s="42"/>
      <c r="O673" s="39">
        <v>1.0</v>
      </c>
      <c r="P673" s="39" t="s">
        <v>43</v>
      </c>
      <c r="Q673" s="39">
        <v>0.0</v>
      </c>
      <c r="R673" s="39">
        <v>0.0</v>
      </c>
      <c r="S673" s="39">
        <v>0.0</v>
      </c>
      <c r="T673" s="39">
        <v>0.0</v>
      </c>
      <c r="U673" s="39">
        <v>1.0</v>
      </c>
      <c r="V673" s="39">
        <v>1.0</v>
      </c>
      <c r="W673" s="43" t="s">
        <v>5289</v>
      </c>
      <c r="X673" s="43" t="s">
        <v>5290</v>
      </c>
      <c r="Y673" s="42"/>
      <c r="Z673" s="39" t="s">
        <v>642</v>
      </c>
      <c r="AA673" s="42"/>
      <c r="AB673" s="42"/>
      <c r="AC673" s="42"/>
      <c r="AD673" s="42"/>
      <c r="AE673" s="42"/>
      <c r="AF673" s="42"/>
      <c r="AG673" s="42"/>
      <c r="AH673" s="42"/>
      <c r="AI673" s="42"/>
      <c r="AJ673" s="42"/>
      <c r="AK673" s="42"/>
      <c r="AL673" s="42"/>
      <c r="AM673" s="42"/>
      <c r="AN673" s="42"/>
      <c r="AO673" s="42"/>
      <c r="AP673" s="42"/>
      <c r="AQ673" s="42"/>
      <c r="AR673" s="42"/>
      <c r="AS673" s="42"/>
      <c r="AT673" s="42"/>
      <c r="AU673" s="42"/>
      <c r="AV673" s="42"/>
      <c r="AW673" s="42"/>
      <c r="AX673" s="42"/>
      <c r="AY673" s="42"/>
    </row>
    <row r="674">
      <c r="A674" s="39" t="s">
        <v>5291</v>
      </c>
      <c r="B674" s="39" t="s">
        <v>1316</v>
      </c>
      <c r="C674" s="39"/>
      <c r="D674" s="39" t="s">
        <v>184</v>
      </c>
      <c r="E674" s="40" t="s">
        <v>5292</v>
      </c>
      <c r="F674" s="41">
        <v>43658.0</v>
      </c>
      <c r="G674" s="39" t="s">
        <v>5293</v>
      </c>
      <c r="H674" s="39">
        <v>18.0</v>
      </c>
      <c r="I674" s="42"/>
      <c r="J674" s="39">
        <v>18.0</v>
      </c>
      <c r="K674" s="42"/>
      <c r="L674" s="42"/>
      <c r="M674" s="39" t="s">
        <v>36</v>
      </c>
      <c r="N674" s="42"/>
      <c r="O674" s="39">
        <v>1.0</v>
      </c>
      <c r="P674" s="42"/>
      <c r="Q674" s="42"/>
      <c r="R674" s="42"/>
      <c r="S674" s="42"/>
      <c r="T674" s="42"/>
      <c r="U674" s="42"/>
      <c r="V674" s="39">
        <v>1.0</v>
      </c>
      <c r="W674" s="44" t="s">
        <v>5294</v>
      </c>
      <c r="X674" s="42"/>
      <c r="Y674" s="42"/>
      <c r="Z674" s="42"/>
      <c r="AA674" s="42"/>
      <c r="AB674" s="42"/>
      <c r="AC674" s="42"/>
      <c r="AD674" s="42"/>
      <c r="AE674" s="42"/>
      <c r="AF674" s="42"/>
      <c r="AG674" s="42"/>
      <c r="AH674" s="42"/>
      <c r="AI674" s="42"/>
      <c r="AJ674" s="42"/>
      <c r="AK674" s="42"/>
      <c r="AL674" s="42"/>
      <c r="AM674" s="42"/>
      <c r="AN674" s="42"/>
      <c r="AO674" s="42"/>
      <c r="AP674" s="42"/>
      <c r="AQ674" s="42"/>
      <c r="AR674" s="42"/>
      <c r="AS674" s="42"/>
      <c r="AT674" s="42"/>
      <c r="AU674" s="42"/>
      <c r="AV674" s="42"/>
      <c r="AW674" s="42"/>
      <c r="AX674" s="42"/>
      <c r="AY674" s="42"/>
    </row>
    <row r="675">
      <c r="A675" s="39" t="s">
        <v>5295</v>
      </c>
      <c r="B675" s="39" t="s">
        <v>448</v>
      </c>
      <c r="C675" s="39"/>
      <c r="D675" s="39" t="s">
        <v>146</v>
      </c>
      <c r="E675" s="40" t="s">
        <v>5296</v>
      </c>
      <c r="F675" s="41">
        <v>43658.0</v>
      </c>
      <c r="G675" s="39" t="s">
        <v>1050</v>
      </c>
      <c r="H675" s="39">
        <v>102.0</v>
      </c>
      <c r="I675" s="42"/>
      <c r="J675" s="39">
        <v>102.0</v>
      </c>
      <c r="K675" s="42"/>
      <c r="L675" s="42"/>
      <c r="M675" s="44" t="s">
        <v>5297</v>
      </c>
      <c r="N675" s="42"/>
      <c r="O675" s="39">
        <v>1.0</v>
      </c>
      <c r="P675" s="39" t="s">
        <v>43</v>
      </c>
      <c r="Q675" s="42"/>
      <c r="R675" s="42"/>
      <c r="S675" s="42"/>
      <c r="T675" s="42"/>
      <c r="U675" s="42"/>
      <c r="V675" s="39">
        <v>1.0</v>
      </c>
      <c r="W675" s="43" t="s">
        <v>5298</v>
      </c>
      <c r="X675" s="42"/>
      <c r="Y675" s="42"/>
      <c r="Z675" s="42"/>
      <c r="AA675" s="42"/>
      <c r="AB675" s="42"/>
      <c r="AC675" s="42"/>
      <c r="AD675" s="42"/>
      <c r="AE675" s="42"/>
      <c r="AF675" s="42"/>
      <c r="AG675" s="42"/>
      <c r="AH675" s="42"/>
      <c r="AI675" s="42"/>
      <c r="AJ675" s="42"/>
      <c r="AK675" s="42"/>
      <c r="AL675" s="42"/>
      <c r="AM675" s="42"/>
      <c r="AN675" s="42"/>
      <c r="AO675" s="42"/>
      <c r="AP675" s="42"/>
      <c r="AQ675" s="42"/>
      <c r="AR675" s="42"/>
      <c r="AS675" s="42"/>
      <c r="AT675" s="42"/>
      <c r="AU675" s="42"/>
      <c r="AV675" s="42"/>
      <c r="AW675" s="42"/>
      <c r="AX675" s="42"/>
      <c r="AY675" s="42"/>
    </row>
    <row r="676">
      <c r="A676" s="39" t="s">
        <v>5299</v>
      </c>
      <c r="B676" s="39" t="s">
        <v>5300</v>
      </c>
      <c r="C676" s="39"/>
      <c r="D676" s="39" t="s">
        <v>1144</v>
      </c>
      <c r="E676" s="40" t="s">
        <v>5301</v>
      </c>
      <c r="F676" s="41">
        <v>43658.0</v>
      </c>
      <c r="G676" s="39" t="s">
        <v>5157</v>
      </c>
      <c r="H676" s="39">
        <v>103.0</v>
      </c>
      <c r="I676" s="42"/>
      <c r="J676" s="39">
        <v>103.0</v>
      </c>
      <c r="K676" s="42"/>
      <c r="L676" s="42"/>
      <c r="M676" s="44" t="s">
        <v>5302</v>
      </c>
      <c r="N676" s="42"/>
      <c r="O676" s="39">
        <v>1.0</v>
      </c>
      <c r="P676" s="42"/>
      <c r="Q676" s="42"/>
      <c r="R676" s="42"/>
      <c r="S676" s="42"/>
      <c r="T676" s="42"/>
      <c r="U676" s="42"/>
      <c r="V676" s="39">
        <v>1.0</v>
      </c>
      <c r="W676" s="44" t="s">
        <v>5303</v>
      </c>
      <c r="X676" s="42"/>
      <c r="Y676" s="42"/>
      <c r="Z676" s="42"/>
      <c r="AA676" s="42"/>
      <c r="AB676" s="42"/>
      <c r="AC676" s="42"/>
      <c r="AD676" s="42"/>
      <c r="AE676" s="42"/>
      <c r="AF676" s="42"/>
      <c r="AG676" s="42"/>
      <c r="AH676" s="42"/>
      <c r="AI676" s="42"/>
      <c r="AJ676" s="42"/>
      <c r="AK676" s="42"/>
      <c r="AL676" s="42"/>
      <c r="AM676" s="42"/>
      <c r="AN676" s="42"/>
      <c r="AO676" s="42"/>
      <c r="AP676" s="42"/>
      <c r="AQ676" s="42"/>
      <c r="AR676" s="42"/>
      <c r="AS676" s="42"/>
      <c r="AT676" s="42"/>
      <c r="AU676" s="42"/>
      <c r="AV676" s="42"/>
      <c r="AW676" s="42"/>
      <c r="AX676" s="42"/>
      <c r="AY676" s="42"/>
    </row>
    <row r="677">
      <c r="A677" s="39" t="s">
        <v>5304</v>
      </c>
      <c r="B677" s="39" t="s">
        <v>5305</v>
      </c>
      <c r="C677" s="39"/>
      <c r="D677" s="39" t="s">
        <v>146</v>
      </c>
      <c r="E677" s="40" t="s">
        <v>5306</v>
      </c>
      <c r="F677" s="41">
        <v>43658.0</v>
      </c>
      <c r="G677" s="39" t="s">
        <v>5307</v>
      </c>
      <c r="H677" s="39">
        <v>150.0</v>
      </c>
      <c r="I677" s="42"/>
      <c r="J677" s="39">
        <v>150.0</v>
      </c>
      <c r="K677" s="42"/>
      <c r="L677" s="42"/>
      <c r="M677" s="39" t="s">
        <v>36</v>
      </c>
      <c r="N677" s="42"/>
      <c r="O677" s="39">
        <v>1.0</v>
      </c>
      <c r="P677" s="39" t="s">
        <v>43</v>
      </c>
      <c r="Q677" s="42"/>
      <c r="R677" s="42"/>
      <c r="S677" s="42"/>
      <c r="T677" s="42"/>
      <c r="U677" s="42"/>
      <c r="V677" s="39">
        <v>1.0</v>
      </c>
      <c r="W677" s="43" t="s">
        <v>5308</v>
      </c>
      <c r="X677" s="43" t="s">
        <v>5309</v>
      </c>
      <c r="Y677" s="42"/>
      <c r="Z677" s="42"/>
      <c r="AA677" s="42"/>
      <c r="AB677" s="42"/>
      <c r="AC677" s="42"/>
      <c r="AD677" s="42"/>
      <c r="AE677" s="42"/>
      <c r="AF677" s="42"/>
      <c r="AG677" s="42"/>
      <c r="AH677" s="42"/>
      <c r="AI677" s="42"/>
      <c r="AJ677" s="42"/>
      <c r="AK677" s="42"/>
      <c r="AL677" s="42"/>
      <c r="AM677" s="42"/>
      <c r="AN677" s="42"/>
      <c r="AO677" s="42"/>
      <c r="AP677" s="42"/>
      <c r="AQ677" s="42"/>
      <c r="AR677" s="42"/>
      <c r="AS677" s="42"/>
      <c r="AT677" s="42"/>
      <c r="AU677" s="42"/>
      <c r="AV677" s="42"/>
      <c r="AW677" s="42"/>
      <c r="AX677" s="42"/>
      <c r="AY677" s="42"/>
    </row>
    <row r="678">
      <c r="A678" s="165" t="s">
        <v>5310</v>
      </c>
      <c r="B678" s="42"/>
      <c r="C678" s="165"/>
      <c r="D678" s="165" t="s">
        <v>164</v>
      </c>
      <c r="E678" s="171" t="s">
        <v>5311</v>
      </c>
      <c r="F678" s="167"/>
      <c r="G678" s="42"/>
      <c r="H678" s="42"/>
      <c r="I678" s="42"/>
      <c r="J678" s="42"/>
      <c r="K678" s="42"/>
      <c r="L678" s="42"/>
      <c r="M678" s="42"/>
      <c r="N678" s="42"/>
      <c r="O678" s="39">
        <v>1.0</v>
      </c>
      <c r="P678" s="42"/>
      <c r="Q678" s="42"/>
      <c r="R678" s="42"/>
      <c r="S678" s="42"/>
      <c r="T678" s="42"/>
      <c r="U678" s="42"/>
      <c r="V678" s="39">
        <v>0.0</v>
      </c>
      <c r="W678" s="44" t="s">
        <v>4565</v>
      </c>
      <c r="X678" s="42"/>
      <c r="Y678" s="42"/>
      <c r="Z678" s="39" t="s">
        <v>5312</v>
      </c>
      <c r="AA678" s="42"/>
      <c r="AB678" s="42"/>
      <c r="AC678" s="42"/>
      <c r="AD678" s="42"/>
      <c r="AE678" s="42"/>
      <c r="AF678" s="42"/>
      <c r="AG678" s="42"/>
      <c r="AH678" s="42"/>
      <c r="AI678" s="42"/>
      <c r="AJ678" s="42"/>
      <c r="AK678" s="42"/>
      <c r="AL678" s="42"/>
      <c r="AM678" s="42"/>
      <c r="AN678" s="42"/>
      <c r="AO678" s="42"/>
      <c r="AP678" s="42"/>
      <c r="AQ678" s="42"/>
      <c r="AR678" s="42"/>
      <c r="AS678" s="42"/>
      <c r="AT678" s="42"/>
      <c r="AU678" s="42"/>
      <c r="AV678" s="42"/>
      <c r="AW678" s="42"/>
      <c r="AX678" s="42"/>
      <c r="AY678" s="42"/>
    </row>
    <row r="679">
      <c r="A679" s="39" t="s">
        <v>5313</v>
      </c>
      <c r="B679" s="39" t="s">
        <v>5314</v>
      </c>
      <c r="C679" s="39"/>
      <c r="D679" s="39" t="s">
        <v>40</v>
      </c>
      <c r="E679" s="40" t="s">
        <v>5315</v>
      </c>
      <c r="F679" s="41">
        <v>43657.0</v>
      </c>
      <c r="G679" s="39" t="s">
        <v>3130</v>
      </c>
      <c r="H679" s="39">
        <v>44.0</v>
      </c>
      <c r="I679" s="42"/>
      <c r="J679" s="39">
        <v>44.0</v>
      </c>
      <c r="K679" s="42"/>
      <c r="L679" s="42"/>
      <c r="M679" s="39" t="s">
        <v>5316</v>
      </c>
      <c r="N679" s="42"/>
      <c r="O679" s="39">
        <v>1.0</v>
      </c>
      <c r="P679" s="39" t="s">
        <v>43</v>
      </c>
      <c r="Q679" s="42"/>
      <c r="R679" s="42"/>
      <c r="S679" s="42"/>
      <c r="T679" s="42"/>
      <c r="U679" s="42"/>
      <c r="V679" s="39">
        <v>1.0</v>
      </c>
      <c r="W679" s="44" t="s">
        <v>5317</v>
      </c>
      <c r="X679" s="42"/>
      <c r="Y679" s="42"/>
      <c r="Z679" s="42"/>
      <c r="AA679" s="42"/>
      <c r="AB679" s="42"/>
      <c r="AC679" s="42"/>
      <c r="AD679" s="42"/>
      <c r="AE679" s="42"/>
      <c r="AF679" s="42"/>
      <c r="AG679" s="42"/>
      <c r="AH679" s="42"/>
      <c r="AI679" s="42"/>
      <c r="AJ679" s="42"/>
      <c r="AK679" s="42"/>
      <c r="AL679" s="42"/>
      <c r="AM679" s="42"/>
      <c r="AN679" s="42"/>
      <c r="AO679" s="42"/>
      <c r="AP679" s="42"/>
      <c r="AQ679" s="42"/>
      <c r="AR679" s="42"/>
      <c r="AS679" s="42"/>
      <c r="AT679" s="42"/>
      <c r="AU679" s="42"/>
      <c r="AV679" s="42"/>
      <c r="AW679" s="42"/>
      <c r="AX679" s="42"/>
      <c r="AY679" s="42"/>
    </row>
    <row r="680">
      <c r="A680" s="39" t="s">
        <v>1680</v>
      </c>
      <c r="B680" s="39" t="s">
        <v>1681</v>
      </c>
      <c r="C680" s="39"/>
      <c r="D680" s="39" t="s">
        <v>184</v>
      </c>
      <c r="E680" s="40" t="s">
        <v>5318</v>
      </c>
      <c r="F680" s="41">
        <v>43658.0</v>
      </c>
      <c r="G680" s="24" t="s">
        <v>5319</v>
      </c>
      <c r="H680" s="39">
        <v>150.0</v>
      </c>
      <c r="I680" s="42"/>
      <c r="J680" s="39">
        <v>200.0</v>
      </c>
      <c r="K680" s="39"/>
      <c r="L680" s="42"/>
      <c r="M680" s="39" t="s">
        <v>36</v>
      </c>
      <c r="N680" s="42"/>
      <c r="O680" s="39">
        <v>1.0</v>
      </c>
      <c r="P680" s="42"/>
      <c r="Q680" s="42"/>
      <c r="R680" s="42"/>
      <c r="S680" s="42"/>
      <c r="T680" s="42"/>
      <c r="U680" s="42"/>
      <c r="V680" s="39">
        <v>1.0</v>
      </c>
      <c r="W680" s="44" t="s">
        <v>5320</v>
      </c>
      <c r="X680" s="43" t="s">
        <v>5321</v>
      </c>
      <c r="Y680" s="43" t="s">
        <v>1685</v>
      </c>
      <c r="Z680" s="42"/>
      <c r="AA680" s="42"/>
      <c r="AB680" s="42"/>
      <c r="AC680" s="42"/>
      <c r="AD680" s="42"/>
      <c r="AE680" s="42"/>
      <c r="AF680" s="42"/>
      <c r="AG680" s="42"/>
      <c r="AH680" s="42"/>
      <c r="AI680" s="42"/>
      <c r="AJ680" s="42"/>
      <c r="AK680" s="42"/>
      <c r="AL680" s="42"/>
      <c r="AM680" s="42"/>
      <c r="AN680" s="42"/>
      <c r="AO680" s="42"/>
      <c r="AP680" s="42"/>
      <c r="AQ680" s="42"/>
      <c r="AR680" s="42"/>
      <c r="AS680" s="42"/>
      <c r="AT680" s="42"/>
      <c r="AU680" s="42"/>
      <c r="AV680" s="42"/>
      <c r="AW680" s="42"/>
      <c r="AX680" s="42"/>
      <c r="AY680" s="42"/>
    </row>
    <row r="681">
      <c r="A681" s="39" t="s">
        <v>5322</v>
      </c>
      <c r="B681" s="39" t="s">
        <v>5323</v>
      </c>
      <c r="C681" s="39"/>
      <c r="D681" s="39" t="s">
        <v>152</v>
      </c>
      <c r="E681" s="40" t="s">
        <v>5324</v>
      </c>
      <c r="F681" s="41">
        <v>43658.0</v>
      </c>
      <c r="G681" s="39" t="s">
        <v>1786</v>
      </c>
      <c r="H681" s="39">
        <v>100.0</v>
      </c>
      <c r="I681" s="42"/>
      <c r="J681" s="39">
        <v>100.0</v>
      </c>
      <c r="K681" s="42"/>
      <c r="L681" s="42"/>
      <c r="M681" s="39" t="s">
        <v>5325</v>
      </c>
      <c r="N681" s="42"/>
      <c r="O681" s="39">
        <v>1.0</v>
      </c>
      <c r="P681" s="39" t="s">
        <v>43</v>
      </c>
      <c r="Q681" s="39">
        <v>0.0</v>
      </c>
      <c r="R681" s="39">
        <v>0.0</v>
      </c>
      <c r="S681" s="39">
        <v>0.0</v>
      </c>
      <c r="T681" s="39">
        <v>0.0</v>
      </c>
      <c r="U681" s="39">
        <v>1.0</v>
      </c>
      <c r="V681" s="39">
        <v>1.0</v>
      </c>
      <c r="W681" s="44" t="s">
        <v>5326</v>
      </c>
      <c r="X681" s="43" t="s">
        <v>5327</v>
      </c>
      <c r="Y681" s="42"/>
      <c r="Z681" s="42"/>
      <c r="AA681" s="42"/>
      <c r="AB681" s="42"/>
      <c r="AC681" s="42"/>
      <c r="AD681" s="42"/>
      <c r="AE681" s="42"/>
      <c r="AF681" s="42"/>
      <c r="AG681" s="42"/>
      <c r="AH681" s="42"/>
      <c r="AI681" s="42"/>
      <c r="AJ681" s="42"/>
      <c r="AK681" s="42"/>
      <c r="AL681" s="42"/>
      <c r="AM681" s="42"/>
      <c r="AN681" s="42"/>
      <c r="AO681" s="42"/>
      <c r="AP681" s="42"/>
      <c r="AQ681" s="42"/>
      <c r="AR681" s="42"/>
      <c r="AS681" s="42"/>
      <c r="AT681" s="42"/>
      <c r="AU681" s="42"/>
      <c r="AV681" s="42"/>
      <c r="AW681" s="42"/>
      <c r="AX681" s="42"/>
      <c r="AY681" s="42"/>
    </row>
    <row r="682">
      <c r="A682" s="39" t="s">
        <v>5328</v>
      </c>
      <c r="B682" s="39" t="s">
        <v>5329</v>
      </c>
      <c r="C682" s="39"/>
      <c r="D682" s="39" t="s">
        <v>40</v>
      </c>
      <c r="E682" s="40" t="s">
        <v>5330</v>
      </c>
      <c r="F682" s="41">
        <v>43658.0</v>
      </c>
      <c r="G682" s="39" t="s">
        <v>4155</v>
      </c>
      <c r="H682" s="39">
        <v>61.0</v>
      </c>
      <c r="I682" s="42"/>
      <c r="J682" s="39">
        <v>61.0</v>
      </c>
      <c r="K682" s="42"/>
      <c r="L682" s="42"/>
      <c r="M682" s="39" t="s">
        <v>5331</v>
      </c>
      <c r="N682" s="42"/>
      <c r="O682" s="39">
        <v>1.0</v>
      </c>
      <c r="P682" s="39" t="s">
        <v>43</v>
      </c>
      <c r="Q682" s="42"/>
      <c r="R682" s="42"/>
      <c r="S682" s="42"/>
      <c r="T682" s="42"/>
      <c r="U682" s="42"/>
      <c r="V682" s="39">
        <v>1.0</v>
      </c>
      <c r="W682" s="44" t="s">
        <v>5332</v>
      </c>
      <c r="X682" s="42"/>
      <c r="Y682" s="42"/>
      <c r="Z682" s="42"/>
      <c r="AA682" s="42"/>
      <c r="AB682" s="42"/>
      <c r="AC682" s="42"/>
      <c r="AD682" s="42"/>
      <c r="AE682" s="42"/>
      <c r="AF682" s="42"/>
      <c r="AG682" s="42"/>
      <c r="AH682" s="42"/>
      <c r="AI682" s="42"/>
      <c r="AJ682" s="42"/>
      <c r="AK682" s="42"/>
      <c r="AL682" s="42"/>
      <c r="AM682" s="42"/>
      <c r="AN682" s="42"/>
      <c r="AO682" s="42"/>
      <c r="AP682" s="42"/>
      <c r="AQ682" s="42"/>
      <c r="AR682" s="42"/>
      <c r="AS682" s="42"/>
      <c r="AT682" s="42"/>
      <c r="AU682" s="42"/>
      <c r="AV682" s="42"/>
      <c r="AW682" s="42"/>
      <c r="AX682" s="42"/>
      <c r="AY682" s="42"/>
    </row>
    <row r="683">
      <c r="A683" s="39" t="s">
        <v>5333</v>
      </c>
      <c r="B683" s="39" t="s">
        <v>5334</v>
      </c>
      <c r="C683" s="39"/>
      <c r="D683" s="39" t="s">
        <v>1144</v>
      </c>
      <c r="E683" s="40" t="s">
        <v>5335</v>
      </c>
      <c r="F683" s="41">
        <v>43658.0</v>
      </c>
      <c r="G683" s="39" t="s">
        <v>566</v>
      </c>
      <c r="H683" s="39">
        <v>200.0</v>
      </c>
      <c r="I683" s="42"/>
      <c r="J683" s="39">
        <v>200.0</v>
      </c>
      <c r="K683" s="42"/>
      <c r="L683" s="42"/>
      <c r="M683" s="42"/>
      <c r="N683" s="42"/>
      <c r="O683" s="39">
        <v>1.0</v>
      </c>
      <c r="P683" s="42"/>
      <c r="Q683" s="42"/>
      <c r="R683" s="42"/>
      <c r="S683" s="42"/>
      <c r="T683" s="42"/>
      <c r="U683" s="42"/>
      <c r="V683" s="39">
        <v>1.0</v>
      </c>
      <c r="W683" s="44" t="s">
        <v>5336</v>
      </c>
      <c r="X683" s="43" t="s">
        <v>5337</v>
      </c>
      <c r="Y683" s="42"/>
      <c r="Z683" s="42"/>
      <c r="AA683" s="42"/>
      <c r="AB683" s="42"/>
      <c r="AC683" s="42"/>
      <c r="AD683" s="42"/>
      <c r="AE683" s="42"/>
      <c r="AF683" s="42"/>
      <c r="AG683" s="42"/>
      <c r="AH683" s="42"/>
      <c r="AI683" s="42"/>
      <c r="AJ683" s="42"/>
      <c r="AK683" s="42"/>
      <c r="AL683" s="42"/>
      <c r="AM683" s="42"/>
      <c r="AN683" s="42"/>
      <c r="AO683" s="42"/>
      <c r="AP683" s="42"/>
      <c r="AQ683" s="42"/>
      <c r="AR683" s="42"/>
      <c r="AS683" s="42"/>
      <c r="AT683" s="42"/>
      <c r="AU683" s="42"/>
      <c r="AV683" s="42"/>
      <c r="AW683" s="42"/>
      <c r="AX683" s="42"/>
      <c r="AY683" s="42"/>
    </row>
    <row r="684">
      <c r="A684" s="39" t="s">
        <v>5338</v>
      </c>
      <c r="B684" s="39" t="s">
        <v>5339</v>
      </c>
      <c r="C684" s="39"/>
      <c r="D684" s="39" t="s">
        <v>60</v>
      </c>
      <c r="E684" s="40" t="s">
        <v>5340</v>
      </c>
      <c r="F684" s="41">
        <v>43658.0</v>
      </c>
      <c r="G684" s="39" t="s">
        <v>3420</v>
      </c>
      <c r="H684" s="39">
        <v>300.0</v>
      </c>
      <c r="I684" s="42"/>
      <c r="J684" s="39">
        <v>300.0</v>
      </c>
      <c r="K684" s="42"/>
      <c r="L684" s="42"/>
      <c r="M684" s="39" t="s">
        <v>5341</v>
      </c>
      <c r="N684" s="42"/>
      <c r="O684" s="39">
        <v>1.0</v>
      </c>
      <c r="P684" s="39" t="s">
        <v>43</v>
      </c>
      <c r="Q684" s="39">
        <v>0.0</v>
      </c>
      <c r="R684" s="39">
        <v>0.0</v>
      </c>
      <c r="S684" s="39">
        <v>0.0</v>
      </c>
      <c r="T684" s="39">
        <v>0.0</v>
      </c>
      <c r="U684" s="39">
        <v>1.0</v>
      </c>
      <c r="V684" s="39">
        <v>1.0</v>
      </c>
      <c r="W684" s="44" t="s">
        <v>5342</v>
      </c>
      <c r="X684" s="43" t="s">
        <v>4210</v>
      </c>
      <c r="Y684" s="42"/>
      <c r="Z684" s="42"/>
      <c r="AA684" s="42"/>
      <c r="AB684" s="42"/>
      <c r="AC684" s="42"/>
      <c r="AD684" s="42"/>
      <c r="AE684" s="42"/>
      <c r="AF684" s="42"/>
      <c r="AG684" s="42"/>
      <c r="AH684" s="42"/>
      <c r="AI684" s="42"/>
      <c r="AJ684" s="42"/>
      <c r="AK684" s="42"/>
      <c r="AL684" s="42"/>
      <c r="AM684" s="42"/>
      <c r="AN684" s="42"/>
      <c r="AO684" s="42"/>
      <c r="AP684" s="42"/>
      <c r="AQ684" s="42"/>
      <c r="AR684" s="42"/>
      <c r="AS684" s="42"/>
      <c r="AT684" s="42"/>
      <c r="AU684" s="42"/>
      <c r="AV684" s="42"/>
      <c r="AW684" s="42"/>
      <c r="AX684" s="42"/>
      <c r="AY684" s="42"/>
    </row>
    <row r="685">
      <c r="A685" s="39" t="s">
        <v>5343</v>
      </c>
      <c r="B685" s="44" t="s">
        <v>5344</v>
      </c>
      <c r="C685" s="39"/>
      <c r="D685" s="39" t="s">
        <v>350</v>
      </c>
      <c r="E685" s="40" t="s">
        <v>5345</v>
      </c>
      <c r="F685" s="41">
        <v>43658.0</v>
      </c>
      <c r="G685" s="39" t="s">
        <v>44</v>
      </c>
      <c r="H685" s="39">
        <v>200.0</v>
      </c>
      <c r="I685" s="42"/>
      <c r="J685" s="39">
        <v>200.0</v>
      </c>
      <c r="K685" s="42"/>
      <c r="L685" s="42"/>
      <c r="M685" s="39" t="s">
        <v>36</v>
      </c>
      <c r="N685" s="42"/>
      <c r="O685" s="39">
        <v>1.0</v>
      </c>
      <c r="P685" s="39" t="s">
        <v>43</v>
      </c>
      <c r="Q685" s="42"/>
      <c r="R685" s="42"/>
      <c r="S685" s="42"/>
      <c r="T685" s="42"/>
      <c r="U685" s="42"/>
      <c r="V685" s="39">
        <v>1.0</v>
      </c>
      <c r="W685" s="43" t="s">
        <v>5346</v>
      </c>
      <c r="X685" s="42"/>
      <c r="Y685" s="42"/>
      <c r="Z685" s="39" t="s">
        <v>642</v>
      </c>
      <c r="AA685" s="39">
        <v>40.0</v>
      </c>
      <c r="AB685" s="39">
        <v>101.0</v>
      </c>
      <c r="AC685" s="42"/>
      <c r="AD685" s="42"/>
      <c r="AE685" s="42"/>
      <c r="AF685" s="42"/>
      <c r="AG685" s="42"/>
      <c r="AH685" s="42"/>
      <c r="AI685" s="42"/>
      <c r="AJ685" s="42"/>
      <c r="AK685" s="42"/>
      <c r="AL685" s="42"/>
      <c r="AM685" s="42"/>
      <c r="AN685" s="42"/>
      <c r="AO685" s="42"/>
      <c r="AP685" s="42"/>
      <c r="AQ685" s="42"/>
      <c r="AR685" s="42"/>
      <c r="AS685" s="42"/>
      <c r="AT685" s="42"/>
      <c r="AU685" s="42"/>
      <c r="AV685" s="42"/>
      <c r="AW685" s="42"/>
      <c r="AX685" s="42"/>
      <c r="AY685" s="42"/>
    </row>
    <row r="686">
      <c r="A686" s="39" t="s">
        <v>5347</v>
      </c>
      <c r="B686" s="39" t="s">
        <v>5348</v>
      </c>
      <c r="C686" s="39"/>
      <c r="D686" s="39" t="s">
        <v>220</v>
      </c>
      <c r="E686" s="40" t="s">
        <v>5349</v>
      </c>
      <c r="F686" s="41">
        <v>43658.0</v>
      </c>
      <c r="G686" s="39" t="s">
        <v>5350</v>
      </c>
      <c r="H686" s="39">
        <v>214.0</v>
      </c>
      <c r="I686" s="42"/>
      <c r="J686" s="39">
        <v>214.0</v>
      </c>
      <c r="K686" s="42"/>
      <c r="L686" s="42"/>
      <c r="M686" s="24" t="s">
        <v>36</v>
      </c>
      <c r="N686" s="42"/>
      <c r="O686" s="39">
        <v>1.0</v>
      </c>
      <c r="P686" s="42"/>
      <c r="Q686" s="42"/>
      <c r="R686" s="42"/>
      <c r="S686" s="42"/>
      <c r="T686" s="42"/>
      <c r="U686" s="42"/>
      <c r="V686" s="39">
        <v>1.0</v>
      </c>
      <c r="W686" s="44" t="s">
        <v>5351</v>
      </c>
      <c r="X686" s="42"/>
      <c r="Y686" s="42"/>
      <c r="Z686" s="42"/>
      <c r="AA686" s="42"/>
      <c r="AB686" s="42"/>
      <c r="AC686" s="42"/>
      <c r="AD686" s="42"/>
      <c r="AE686" s="42"/>
      <c r="AF686" s="42"/>
      <c r="AG686" s="42"/>
      <c r="AH686" s="42"/>
      <c r="AI686" s="42"/>
      <c r="AJ686" s="42"/>
      <c r="AK686" s="42"/>
      <c r="AL686" s="42"/>
      <c r="AM686" s="42"/>
      <c r="AN686" s="42"/>
      <c r="AO686" s="42"/>
      <c r="AP686" s="42"/>
      <c r="AQ686" s="42"/>
      <c r="AR686" s="42"/>
      <c r="AS686" s="42"/>
      <c r="AT686" s="42"/>
      <c r="AU686" s="42"/>
      <c r="AV686" s="42"/>
      <c r="AW686" s="42"/>
      <c r="AX686" s="42"/>
      <c r="AY686" s="42"/>
    </row>
    <row r="687">
      <c r="A687" s="39" t="s">
        <v>5352</v>
      </c>
      <c r="B687" s="39" t="s">
        <v>1015</v>
      </c>
      <c r="C687" s="39"/>
      <c r="D687" s="39" t="s">
        <v>46</v>
      </c>
      <c r="E687" s="40" t="s">
        <v>5353</v>
      </c>
      <c r="F687" s="41">
        <v>43658.0</v>
      </c>
      <c r="G687" s="39" t="s">
        <v>2366</v>
      </c>
      <c r="H687" s="39">
        <v>126.0</v>
      </c>
      <c r="I687" s="42"/>
      <c r="J687" s="39">
        <v>126.0</v>
      </c>
      <c r="K687" s="42"/>
      <c r="L687" s="42"/>
      <c r="M687" s="39" t="s">
        <v>5354</v>
      </c>
      <c r="N687" s="42"/>
      <c r="O687" s="39">
        <v>1.0</v>
      </c>
      <c r="P687" s="39" t="s">
        <v>43</v>
      </c>
      <c r="Q687" s="42"/>
      <c r="R687" s="42"/>
      <c r="S687" s="42"/>
      <c r="T687" s="42"/>
      <c r="U687" s="42"/>
      <c r="V687" s="39">
        <v>1.0</v>
      </c>
      <c r="W687" s="44" t="s">
        <v>5355</v>
      </c>
      <c r="X687" s="42"/>
      <c r="Y687" s="42"/>
      <c r="Z687" s="42"/>
      <c r="AA687" s="42"/>
      <c r="AB687" s="42"/>
      <c r="AC687" s="42"/>
      <c r="AD687" s="42"/>
      <c r="AE687" s="42"/>
      <c r="AF687" s="42"/>
      <c r="AG687" s="42"/>
      <c r="AH687" s="42"/>
      <c r="AI687" s="42"/>
      <c r="AJ687" s="42"/>
      <c r="AK687" s="42"/>
      <c r="AL687" s="42"/>
      <c r="AM687" s="42"/>
      <c r="AN687" s="42"/>
      <c r="AO687" s="42"/>
      <c r="AP687" s="42"/>
      <c r="AQ687" s="42"/>
      <c r="AR687" s="42"/>
      <c r="AS687" s="42"/>
      <c r="AT687" s="42"/>
      <c r="AU687" s="42"/>
      <c r="AV687" s="42"/>
      <c r="AW687" s="42"/>
      <c r="AX687" s="42"/>
      <c r="AY687" s="42"/>
    </row>
    <row r="688">
      <c r="A688" s="39" t="s">
        <v>5356</v>
      </c>
      <c r="B688" s="39" t="s">
        <v>5357</v>
      </c>
      <c r="C688" s="39"/>
      <c r="D688" s="39" t="s">
        <v>1144</v>
      </c>
      <c r="E688" s="40" t="s">
        <v>5358</v>
      </c>
      <c r="F688" s="41">
        <v>43658.0</v>
      </c>
      <c r="G688" s="39" t="s">
        <v>3053</v>
      </c>
      <c r="H688" s="39">
        <v>24.0</v>
      </c>
      <c r="I688" s="42"/>
      <c r="J688" s="39">
        <v>24.0</v>
      </c>
      <c r="K688" s="42"/>
      <c r="L688" s="42"/>
      <c r="M688" s="42"/>
      <c r="N688" s="42"/>
      <c r="O688" s="39">
        <v>1.0</v>
      </c>
      <c r="P688" s="42"/>
      <c r="Q688" s="42"/>
      <c r="R688" s="42"/>
      <c r="S688" s="42"/>
      <c r="T688" s="42"/>
      <c r="U688" s="42"/>
      <c r="V688" s="39">
        <v>1.0</v>
      </c>
      <c r="W688" s="44" t="s">
        <v>5359</v>
      </c>
      <c r="X688" s="42"/>
      <c r="Y688" s="42"/>
      <c r="Z688" s="39" t="s">
        <v>5360</v>
      </c>
      <c r="AA688" s="42"/>
      <c r="AB688" s="42"/>
      <c r="AC688" s="42"/>
      <c r="AD688" s="42"/>
      <c r="AE688" s="42"/>
      <c r="AF688" s="42"/>
      <c r="AG688" s="42"/>
      <c r="AH688" s="42"/>
      <c r="AI688" s="42"/>
      <c r="AJ688" s="42"/>
      <c r="AK688" s="42"/>
      <c r="AL688" s="42"/>
      <c r="AM688" s="42"/>
      <c r="AN688" s="42"/>
      <c r="AO688" s="42"/>
      <c r="AP688" s="42"/>
      <c r="AQ688" s="42"/>
      <c r="AR688" s="42"/>
      <c r="AS688" s="42"/>
      <c r="AT688" s="42"/>
      <c r="AU688" s="42"/>
      <c r="AV688" s="42"/>
      <c r="AW688" s="42"/>
      <c r="AX688" s="42"/>
      <c r="AY688" s="42"/>
    </row>
    <row r="689">
      <c r="A689" s="39" t="s">
        <v>2838</v>
      </c>
      <c r="B689" s="39" t="s">
        <v>5361</v>
      </c>
      <c r="C689" s="39"/>
      <c r="D689" s="39" t="s">
        <v>1901</v>
      </c>
      <c r="E689" s="40" t="s">
        <v>5362</v>
      </c>
      <c r="F689" s="41">
        <v>43658.0</v>
      </c>
      <c r="G689" s="39" t="s">
        <v>566</v>
      </c>
      <c r="H689" s="39">
        <v>200.0</v>
      </c>
      <c r="I689" s="42"/>
      <c r="J689" s="39">
        <v>200.0</v>
      </c>
      <c r="K689" s="42"/>
      <c r="L689" s="42"/>
      <c r="M689" s="42"/>
      <c r="N689" s="42"/>
      <c r="O689" s="39">
        <v>1.0</v>
      </c>
      <c r="P689" s="39" t="s">
        <v>43</v>
      </c>
      <c r="Q689" s="39">
        <v>0.0</v>
      </c>
      <c r="R689" s="39">
        <v>0.0</v>
      </c>
      <c r="S689" s="39">
        <v>0.0</v>
      </c>
      <c r="T689" s="39">
        <v>0.0</v>
      </c>
      <c r="U689" s="39">
        <v>1.0</v>
      </c>
      <c r="V689" s="39">
        <v>1.0</v>
      </c>
      <c r="W689" s="44" t="s">
        <v>5363</v>
      </c>
      <c r="X689" s="164" t="s">
        <v>1754</v>
      </c>
      <c r="Y689" s="43" t="s">
        <v>5364</v>
      </c>
      <c r="Z689" s="42"/>
      <c r="AA689" s="42"/>
      <c r="AB689" s="42"/>
      <c r="AC689" s="42"/>
      <c r="AD689" s="42"/>
      <c r="AE689" s="42"/>
      <c r="AF689" s="42"/>
      <c r="AG689" s="42"/>
      <c r="AH689" s="42"/>
      <c r="AI689" s="42"/>
      <c r="AJ689" s="42"/>
      <c r="AK689" s="42"/>
      <c r="AL689" s="42"/>
      <c r="AM689" s="42"/>
      <c r="AN689" s="42"/>
      <c r="AO689" s="42"/>
      <c r="AP689" s="42"/>
      <c r="AQ689" s="42"/>
      <c r="AR689" s="42"/>
      <c r="AS689" s="42"/>
      <c r="AT689" s="42"/>
      <c r="AU689" s="42"/>
      <c r="AV689" s="42"/>
      <c r="AW689" s="42"/>
      <c r="AX689" s="42"/>
      <c r="AY689" s="42"/>
    </row>
    <row r="690">
      <c r="A690" s="39" t="s">
        <v>5365</v>
      </c>
      <c r="B690" s="39" t="s">
        <v>5366</v>
      </c>
      <c r="C690" s="39"/>
      <c r="D690" s="39" t="s">
        <v>548</v>
      </c>
      <c r="E690" s="40" t="s">
        <v>5367</v>
      </c>
      <c r="F690" s="41">
        <v>43658.0</v>
      </c>
      <c r="G690" s="39" t="s">
        <v>3996</v>
      </c>
      <c r="H690" s="39">
        <v>8.0</v>
      </c>
      <c r="I690" s="42"/>
      <c r="J690" s="39">
        <v>8.0</v>
      </c>
      <c r="K690" s="42"/>
      <c r="L690" s="42"/>
      <c r="M690" s="39" t="s">
        <v>5368</v>
      </c>
      <c r="N690" s="42"/>
      <c r="O690" s="39">
        <v>1.0</v>
      </c>
      <c r="P690" s="39" t="s">
        <v>43</v>
      </c>
      <c r="Q690" s="42"/>
      <c r="R690" s="42"/>
      <c r="S690" s="42"/>
      <c r="T690" s="42"/>
      <c r="U690" s="42"/>
      <c r="V690" s="39">
        <v>1.0</v>
      </c>
      <c r="W690" s="44" t="s">
        <v>5369</v>
      </c>
      <c r="X690" s="42"/>
      <c r="Y690" s="42"/>
      <c r="Z690" s="42"/>
      <c r="AA690" s="42"/>
      <c r="AB690" s="42"/>
      <c r="AC690" s="42"/>
      <c r="AD690" s="42"/>
      <c r="AE690" s="42"/>
      <c r="AF690" s="42"/>
      <c r="AG690" s="42"/>
      <c r="AH690" s="42"/>
      <c r="AI690" s="42"/>
      <c r="AJ690" s="42"/>
      <c r="AK690" s="42"/>
      <c r="AL690" s="42"/>
      <c r="AM690" s="42"/>
      <c r="AN690" s="42"/>
      <c r="AO690" s="42"/>
      <c r="AP690" s="42"/>
      <c r="AQ690" s="42"/>
      <c r="AR690" s="42"/>
      <c r="AS690" s="42"/>
      <c r="AT690" s="42"/>
      <c r="AU690" s="42"/>
      <c r="AV690" s="42"/>
      <c r="AW690" s="42"/>
      <c r="AX690" s="42"/>
      <c r="AY690" s="42"/>
    </row>
    <row r="691">
      <c r="A691" s="39" t="s">
        <v>3174</v>
      </c>
      <c r="B691" s="39" t="s">
        <v>3176</v>
      </c>
      <c r="C691" s="39"/>
      <c r="D691" s="39" t="s">
        <v>110</v>
      </c>
      <c r="E691" s="40" t="s">
        <v>3177</v>
      </c>
      <c r="F691" s="41">
        <v>43658.0</v>
      </c>
      <c r="G691" s="39" t="s">
        <v>3180</v>
      </c>
      <c r="H691" s="39">
        <v>100.0</v>
      </c>
      <c r="I691" s="42"/>
      <c r="J691" s="39">
        <v>200.0</v>
      </c>
      <c r="K691" s="42"/>
      <c r="L691" s="42"/>
      <c r="M691" s="39" t="s">
        <v>3181</v>
      </c>
      <c r="N691" s="42"/>
      <c r="O691" s="39">
        <v>1.0</v>
      </c>
      <c r="P691" s="39" t="s">
        <v>43</v>
      </c>
      <c r="Q691" s="39">
        <v>0.0</v>
      </c>
      <c r="R691" s="39">
        <v>0.0</v>
      </c>
      <c r="S691" s="39">
        <v>0.0</v>
      </c>
      <c r="T691" s="39">
        <v>0.0</v>
      </c>
      <c r="U691" s="39">
        <v>1.0</v>
      </c>
      <c r="V691" s="39">
        <v>1.0</v>
      </c>
      <c r="W691" s="44" t="s">
        <v>3182</v>
      </c>
      <c r="X691" s="43" t="s">
        <v>3183</v>
      </c>
      <c r="Y691" s="43" t="s">
        <v>3186</v>
      </c>
      <c r="Z691" s="42"/>
      <c r="AA691" s="42"/>
      <c r="AB691" s="42"/>
      <c r="AC691" s="42"/>
      <c r="AD691" s="42"/>
      <c r="AE691" s="42"/>
      <c r="AF691" s="42"/>
      <c r="AG691" s="42"/>
      <c r="AH691" s="42"/>
      <c r="AI691" s="42"/>
      <c r="AJ691" s="42"/>
      <c r="AK691" s="42"/>
      <c r="AL691" s="42"/>
      <c r="AM691" s="42"/>
      <c r="AN691" s="42"/>
      <c r="AO691" s="42"/>
      <c r="AP691" s="42"/>
      <c r="AQ691" s="42"/>
      <c r="AR691" s="42"/>
      <c r="AS691" s="42"/>
      <c r="AT691" s="42"/>
      <c r="AU691" s="42"/>
      <c r="AV691" s="42"/>
      <c r="AW691" s="42"/>
      <c r="AX691" s="42"/>
      <c r="AY691" s="42"/>
    </row>
    <row r="692">
      <c r="A692" s="39" t="s">
        <v>5370</v>
      </c>
      <c r="B692" s="24" t="s">
        <v>5371</v>
      </c>
      <c r="C692" s="39"/>
      <c r="D692" s="39" t="s">
        <v>66</v>
      </c>
      <c r="E692" s="52"/>
      <c r="F692" s="41">
        <v>43658.0</v>
      </c>
      <c r="G692" s="39" t="s">
        <v>196</v>
      </c>
      <c r="H692" s="39">
        <v>45.0</v>
      </c>
      <c r="I692" s="42"/>
      <c r="J692" s="39">
        <v>51.0</v>
      </c>
      <c r="K692" s="42"/>
      <c r="L692" s="42"/>
      <c r="M692" s="42"/>
      <c r="N692" s="42"/>
      <c r="O692" s="39">
        <v>1.0</v>
      </c>
      <c r="P692" s="42"/>
      <c r="Q692" s="42"/>
      <c r="R692" s="42"/>
      <c r="S692" s="42"/>
      <c r="T692" s="42"/>
      <c r="U692" s="42"/>
      <c r="V692" s="39">
        <v>1.0</v>
      </c>
      <c r="W692" s="24" t="s">
        <v>5372</v>
      </c>
      <c r="X692" s="42"/>
      <c r="Y692" s="42"/>
      <c r="Z692" s="42"/>
      <c r="AA692" s="42"/>
      <c r="AB692" s="42"/>
      <c r="AC692" s="42"/>
      <c r="AD692" s="42"/>
      <c r="AE692" s="42"/>
      <c r="AF692" s="42"/>
      <c r="AG692" s="42"/>
      <c r="AH692" s="42"/>
      <c r="AI692" s="42"/>
      <c r="AJ692" s="42"/>
      <c r="AK692" s="42"/>
      <c r="AL692" s="42"/>
      <c r="AM692" s="42"/>
      <c r="AN692" s="42"/>
      <c r="AO692" s="42"/>
      <c r="AP692" s="42"/>
      <c r="AQ692" s="42"/>
      <c r="AR692" s="42"/>
      <c r="AS692" s="42"/>
      <c r="AT692" s="42"/>
      <c r="AU692" s="42"/>
      <c r="AV692" s="42"/>
      <c r="AW692" s="42"/>
      <c r="AX692" s="42"/>
      <c r="AY692" s="42"/>
    </row>
    <row r="693">
      <c r="A693" s="39" t="s">
        <v>5373</v>
      </c>
      <c r="B693" s="39" t="s">
        <v>5374</v>
      </c>
      <c r="C693" s="39"/>
      <c r="D693" s="39" t="s">
        <v>350</v>
      </c>
      <c r="E693" s="40" t="s">
        <v>5375</v>
      </c>
      <c r="F693" s="41">
        <v>43658.0</v>
      </c>
      <c r="G693" s="39" t="s">
        <v>35</v>
      </c>
      <c r="H693" s="39">
        <v>8.0</v>
      </c>
      <c r="I693" s="42"/>
      <c r="J693" s="39">
        <v>8.0</v>
      </c>
      <c r="K693" s="42"/>
      <c r="L693" s="42"/>
      <c r="M693" s="39" t="s">
        <v>36</v>
      </c>
      <c r="N693" s="42"/>
      <c r="O693" s="39">
        <v>1.0</v>
      </c>
      <c r="P693" s="39" t="s">
        <v>43</v>
      </c>
      <c r="Q693" s="42"/>
      <c r="R693" s="42"/>
      <c r="S693" s="42"/>
      <c r="T693" s="42"/>
      <c r="U693" s="42"/>
      <c r="V693" s="39">
        <v>1.0</v>
      </c>
      <c r="W693" s="43" t="s">
        <v>5376</v>
      </c>
      <c r="X693" s="42"/>
      <c r="Y693" s="42"/>
      <c r="Z693" s="42"/>
      <c r="AA693" s="39">
        <v>3.0</v>
      </c>
      <c r="AB693" s="39">
        <v>10.0</v>
      </c>
      <c r="AC693" s="42"/>
      <c r="AD693" s="42"/>
      <c r="AE693" s="42"/>
      <c r="AF693" s="42"/>
      <c r="AG693" s="42"/>
      <c r="AH693" s="42"/>
      <c r="AI693" s="42"/>
      <c r="AJ693" s="42"/>
      <c r="AK693" s="42"/>
      <c r="AL693" s="42"/>
      <c r="AM693" s="42"/>
      <c r="AN693" s="42"/>
      <c r="AO693" s="42"/>
      <c r="AP693" s="42"/>
      <c r="AQ693" s="42"/>
      <c r="AR693" s="42"/>
      <c r="AS693" s="42"/>
      <c r="AT693" s="42"/>
      <c r="AU693" s="42"/>
      <c r="AV693" s="42"/>
      <c r="AW693" s="42"/>
      <c r="AX693" s="42"/>
      <c r="AY693" s="42"/>
    </row>
    <row r="694">
      <c r="A694" s="39" t="s">
        <v>5377</v>
      </c>
      <c r="B694" s="39" t="s">
        <v>5378</v>
      </c>
      <c r="C694" s="39"/>
      <c r="D694" s="39" t="s">
        <v>548</v>
      </c>
      <c r="E694" s="40" t="s">
        <v>5379</v>
      </c>
      <c r="F694" s="41">
        <v>43658.0</v>
      </c>
      <c r="G694" s="39" t="s">
        <v>673</v>
      </c>
      <c r="H694" s="39">
        <v>12.0</v>
      </c>
      <c r="I694" s="42"/>
      <c r="J694" s="39">
        <v>12.0</v>
      </c>
      <c r="K694" s="42"/>
      <c r="L694" s="42"/>
      <c r="M694" s="39" t="s">
        <v>36</v>
      </c>
      <c r="N694" s="42"/>
      <c r="O694" s="39">
        <v>1.0</v>
      </c>
      <c r="P694" s="39" t="s">
        <v>43</v>
      </c>
      <c r="Q694" s="42"/>
      <c r="R694" s="42"/>
      <c r="S694" s="42"/>
      <c r="T694" s="42"/>
      <c r="U694" s="42"/>
      <c r="V694" s="39">
        <v>1.0</v>
      </c>
      <c r="W694" s="44" t="s">
        <v>5380</v>
      </c>
      <c r="X694" s="42"/>
      <c r="Y694" s="42"/>
      <c r="Z694" s="42"/>
      <c r="AA694" s="42"/>
      <c r="AB694" s="42"/>
      <c r="AC694" s="42"/>
      <c r="AD694" s="42"/>
      <c r="AE694" s="42"/>
      <c r="AF694" s="42"/>
      <c r="AG694" s="42"/>
      <c r="AH694" s="42"/>
      <c r="AI694" s="42"/>
      <c r="AJ694" s="42"/>
      <c r="AK694" s="42"/>
      <c r="AL694" s="42"/>
      <c r="AM694" s="42"/>
      <c r="AN694" s="42"/>
      <c r="AO694" s="42"/>
      <c r="AP694" s="42"/>
      <c r="AQ694" s="42"/>
      <c r="AR694" s="42"/>
      <c r="AS694" s="42"/>
      <c r="AT694" s="42"/>
      <c r="AU694" s="42"/>
      <c r="AV694" s="42"/>
      <c r="AW694" s="42"/>
      <c r="AX694" s="42"/>
      <c r="AY694" s="42"/>
    </row>
    <row r="695">
      <c r="A695" s="39" t="s">
        <v>5381</v>
      </c>
      <c r="B695" s="39" t="s">
        <v>5382</v>
      </c>
      <c r="C695" s="39"/>
      <c r="D695" s="39" t="s">
        <v>106</v>
      </c>
      <c r="E695" s="40" t="s">
        <v>5383</v>
      </c>
      <c r="F695" s="41">
        <v>43658.0</v>
      </c>
      <c r="G695" s="39" t="s">
        <v>5384</v>
      </c>
      <c r="H695" s="39">
        <v>350.0</v>
      </c>
      <c r="I695" s="42"/>
      <c r="J695" s="39">
        <v>400.0</v>
      </c>
      <c r="K695" s="42"/>
      <c r="L695" s="42"/>
      <c r="M695" s="39" t="s">
        <v>5385</v>
      </c>
      <c r="N695" s="42"/>
      <c r="O695" s="39">
        <v>1.0</v>
      </c>
      <c r="P695" s="42"/>
      <c r="Q695" s="42"/>
      <c r="R695" s="42"/>
      <c r="S695" s="42"/>
      <c r="T695" s="42"/>
      <c r="U695" s="42"/>
      <c r="V695" s="39">
        <v>1.0</v>
      </c>
      <c r="W695" s="44" t="s">
        <v>1335</v>
      </c>
      <c r="X695" s="43" t="s">
        <v>5386</v>
      </c>
      <c r="Y695" s="43" t="s">
        <v>5387</v>
      </c>
      <c r="Z695" s="43" t="s">
        <v>5388</v>
      </c>
      <c r="AA695" s="42"/>
      <c r="AB695" s="42"/>
      <c r="AC695" s="42"/>
      <c r="AD695" s="42"/>
      <c r="AE695" s="42"/>
      <c r="AF695" s="42"/>
      <c r="AG695" s="42"/>
      <c r="AH695" s="42"/>
      <c r="AI695" s="42"/>
      <c r="AJ695" s="42"/>
      <c r="AK695" s="42"/>
      <c r="AL695" s="42"/>
      <c r="AM695" s="42"/>
      <c r="AN695" s="42"/>
      <c r="AO695" s="42"/>
      <c r="AP695" s="42"/>
      <c r="AQ695" s="42"/>
      <c r="AR695" s="42"/>
      <c r="AS695" s="42"/>
      <c r="AT695" s="42"/>
      <c r="AU695" s="42"/>
      <c r="AV695" s="42"/>
      <c r="AW695" s="42"/>
      <c r="AX695" s="42"/>
      <c r="AY695" s="42"/>
    </row>
    <row r="696">
      <c r="A696" s="39" t="s">
        <v>5381</v>
      </c>
      <c r="B696" s="39" t="s">
        <v>5389</v>
      </c>
      <c r="C696" s="39"/>
      <c r="D696" s="39" t="s">
        <v>60</v>
      </c>
      <c r="E696" s="40" t="s">
        <v>5390</v>
      </c>
      <c r="F696" s="41">
        <v>43658.0</v>
      </c>
      <c r="G696" s="39" t="s">
        <v>5391</v>
      </c>
      <c r="H696" s="39">
        <v>67.0</v>
      </c>
      <c r="I696" s="42"/>
      <c r="J696" s="39">
        <v>67.0</v>
      </c>
      <c r="K696" s="42"/>
      <c r="L696" s="42"/>
      <c r="M696" s="39" t="s">
        <v>36</v>
      </c>
      <c r="N696" s="42"/>
      <c r="O696" s="39">
        <v>1.0</v>
      </c>
      <c r="P696" s="39" t="s">
        <v>43</v>
      </c>
      <c r="Q696" s="42"/>
      <c r="R696" s="42"/>
      <c r="S696" s="42"/>
      <c r="T696" s="42"/>
      <c r="U696" s="42"/>
      <c r="V696" s="39">
        <v>1.0</v>
      </c>
      <c r="W696" s="44" t="s">
        <v>3427</v>
      </c>
      <c r="X696" s="42"/>
      <c r="Y696" s="42"/>
      <c r="Z696" s="42"/>
      <c r="AA696" s="42"/>
      <c r="AB696" s="42"/>
      <c r="AC696" s="42"/>
      <c r="AD696" s="42"/>
      <c r="AE696" s="42"/>
      <c r="AF696" s="42"/>
      <c r="AG696" s="42"/>
      <c r="AH696" s="42"/>
      <c r="AI696" s="42"/>
      <c r="AJ696" s="42"/>
      <c r="AK696" s="42"/>
      <c r="AL696" s="42"/>
      <c r="AM696" s="42"/>
      <c r="AN696" s="42"/>
      <c r="AO696" s="42"/>
      <c r="AP696" s="42"/>
      <c r="AQ696" s="42"/>
      <c r="AR696" s="42"/>
      <c r="AS696" s="42"/>
      <c r="AT696" s="42"/>
      <c r="AU696" s="42"/>
      <c r="AV696" s="42"/>
      <c r="AW696" s="42"/>
      <c r="AX696" s="42"/>
      <c r="AY696" s="42"/>
    </row>
    <row r="697">
      <c r="A697" s="39" t="s">
        <v>5381</v>
      </c>
      <c r="B697" s="39" t="s">
        <v>5392</v>
      </c>
      <c r="C697" s="39"/>
      <c r="D697" s="39" t="s">
        <v>46</v>
      </c>
      <c r="E697" s="40" t="s">
        <v>5393</v>
      </c>
      <c r="F697" s="41">
        <v>43658.0</v>
      </c>
      <c r="G697" s="39" t="s">
        <v>44</v>
      </c>
      <c r="H697" s="39">
        <v>131.0</v>
      </c>
      <c r="I697" s="42"/>
      <c r="J697" s="39">
        <v>131.0</v>
      </c>
      <c r="K697" s="42"/>
      <c r="L697" s="42"/>
      <c r="M697" s="39" t="s">
        <v>36</v>
      </c>
      <c r="N697" s="42"/>
      <c r="O697" s="39">
        <v>1.0</v>
      </c>
      <c r="P697" s="39" t="s">
        <v>43</v>
      </c>
      <c r="Q697" s="42"/>
      <c r="R697" s="42"/>
      <c r="S697" s="42"/>
      <c r="T697" s="42"/>
      <c r="U697" s="42"/>
      <c r="V697" s="39">
        <v>1.0</v>
      </c>
      <c r="W697" s="43" t="s">
        <v>5394</v>
      </c>
      <c r="X697" s="43" t="s">
        <v>5395</v>
      </c>
      <c r="Y697" s="43" t="s">
        <v>5396</v>
      </c>
      <c r="Z697" s="42"/>
      <c r="AA697" s="42"/>
      <c r="AB697" s="42"/>
      <c r="AC697" s="42"/>
      <c r="AD697" s="42"/>
      <c r="AE697" s="42"/>
      <c r="AF697" s="42"/>
      <c r="AG697" s="42"/>
      <c r="AH697" s="42"/>
      <c r="AI697" s="42"/>
      <c r="AJ697" s="42"/>
      <c r="AK697" s="42"/>
      <c r="AL697" s="42"/>
      <c r="AM697" s="42"/>
      <c r="AN697" s="42"/>
      <c r="AO697" s="42"/>
      <c r="AP697" s="42"/>
      <c r="AQ697" s="42"/>
      <c r="AR697" s="42"/>
      <c r="AS697" s="42"/>
      <c r="AT697" s="42"/>
      <c r="AU697" s="42"/>
      <c r="AV697" s="42"/>
      <c r="AW697" s="42"/>
      <c r="AX697" s="42"/>
      <c r="AY697" s="42"/>
    </row>
    <row r="698">
      <c r="A698" s="39" t="s">
        <v>5397</v>
      </c>
      <c r="B698" s="39" t="s">
        <v>5398</v>
      </c>
      <c r="C698" s="39"/>
      <c r="D698" s="39" t="s">
        <v>343</v>
      </c>
      <c r="E698" s="40" t="s">
        <v>5399</v>
      </c>
      <c r="F698" s="41">
        <v>43658.0</v>
      </c>
      <c r="G698" s="39" t="s">
        <v>2800</v>
      </c>
      <c r="H698" s="39">
        <v>27.0</v>
      </c>
      <c r="I698" s="42"/>
      <c r="J698" s="39">
        <v>27.0</v>
      </c>
      <c r="K698" s="42"/>
      <c r="L698" s="42"/>
      <c r="M698" s="39" t="s">
        <v>36</v>
      </c>
      <c r="N698" s="42"/>
      <c r="O698" s="39">
        <v>1.0</v>
      </c>
      <c r="P698" s="39" t="s">
        <v>43</v>
      </c>
      <c r="Q698" s="42"/>
      <c r="R698" s="42"/>
      <c r="S698" s="42"/>
      <c r="T698" s="42"/>
      <c r="U698" s="42"/>
      <c r="V698" s="39">
        <v>1.0</v>
      </c>
      <c r="W698" s="43" t="s">
        <v>5400</v>
      </c>
      <c r="X698" s="42"/>
      <c r="Y698" s="42"/>
      <c r="Z698" s="42"/>
      <c r="AA698" s="42"/>
      <c r="AB698" s="42"/>
      <c r="AC698" s="42"/>
      <c r="AD698" s="42"/>
      <c r="AE698" s="42"/>
      <c r="AF698" s="42"/>
      <c r="AG698" s="42"/>
      <c r="AH698" s="42"/>
      <c r="AI698" s="42"/>
      <c r="AJ698" s="42"/>
      <c r="AK698" s="42"/>
      <c r="AL698" s="42"/>
      <c r="AM698" s="42"/>
      <c r="AN698" s="42"/>
      <c r="AO698" s="42"/>
      <c r="AP698" s="42"/>
      <c r="AQ698" s="42"/>
      <c r="AR698" s="42"/>
      <c r="AS698" s="42"/>
      <c r="AT698" s="42"/>
      <c r="AU698" s="42"/>
      <c r="AV698" s="42"/>
      <c r="AW698" s="42"/>
      <c r="AX698" s="42"/>
      <c r="AY698" s="42"/>
    </row>
    <row r="699">
      <c r="A699" s="39" t="s">
        <v>1035</v>
      </c>
      <c r="B699" s="39" t="s">
        <v>5401</v>
      </c>
      <c r="C699" s="39"/>
      <c r="D699" s="39" t="s">
        <v>184</v>
      </c>
      <c r="E699" s="40" t="s">
        <v>5402</v>
      </c>
      <c r="F699" s="41">
        <v>43658.0</v>
      </c>
      <c r="G699" s="39" t="s">
        <v>5403</v>
      </c>
      <c r="H699" s="39">
        <v>108.0</v>
      </c>
      <c r="I699" s="42"/>
      <c r="J699" s="39">
        <v>108.0</v>
      </c>
      <c r="K699" s="42"/>
      <c r="L699" s="42"/>
      <c r="M699" s="39" t="s">
        <v>36</v>
      </c>
      <c r="N699" s="42"/>
      <c r="O699" s="39">
        <v>1.0</v>
      </c>
      <c r="P699" s="42"/>
      <c r="Q699" s="42"/>
      <c r="R699" s="42"/>
      <c r="S699" s="42"/>
      <c r="T699" s="42"/>
      <c r="U699" s="42"/>
      <c r="V699" s="39">
        <v>1.0</v>
      </c>
      <c r="W699" s="44" t="s">
        <v>5404</v>
      </c>
      <c r="X699" s="42"/>
      <c r="Y699" s="42"/>
      <c r="Z699" s="42"/>
      <c r="AA699" s="42"/>
      <c r="AB699" s="42"/>
      <c r="AC699" s="42"/>
      <c r="AD699" s="42"/>
      <c r="AE699" s="42"/>
      <c r="AF699" s="42"/>
      <c r="AG699" s="42"/>
      <c r="AH699" s="42"/>
      <c r="AI699" s="42"/>
      <c r="AJ699" s="42"/>
      <c r="AK699" s="42"/>
      <c r="AL699" s="42"/>
      <c r="AM699" s="42"/>
      <c r="AN699" s="42"/>
      <c r="AO699" s="42"/>
      <c r="AP699" s="42"/>
      <c r="AQ699" s="42"/>
      <c r="AR699" s="42"/>
      <c r="AS699" s="42"/>
      <c r="AT699" s="42"/>
      <c r="AU699" s="42"/>
      <c r="AV699" s="42"/>
      <c r="AW699" s="42"/>
      <c r="AX699" s="42"/>
      <c r="AY699" s="42"/>
    </row>
    <row r="700">
      <c r="A700" s="39" t="s">
        <v>5405</v>
      </c>
      <c r="B700" s="39" t="s">
        <v>5406</v>
      </c>
      <c r="C700" s="39"/>
      <c r="D700" s="39" t="s">
        <v>144</v>
      </c>
      <c r="E700" s="40" t="s">
        <v>5407</v>
      </c>
      <c r="F700" s="41">
        <v>43658.0</v>
      </c>
      <c r="G700" s="39" t="s">
        <v>3130</v>
      </c>
      <c r="H700" s="39">
        <v>44.0</v>
      </c>
      <c r="I700" s="42"/>
      <c r="J700" s="39">
        <v>44.0</v>
      </c>
      <c r="K700" s="42"/>
      <c r="L700" s="42"/>
      <c r="M700" s="39" t="s">
        <v>36</v>
      </c>
      <c r="N700" s="42"/>
      <c r="O700" s="39">
        <v>1.0</v>
      </c>
      <c r="P700" s="39" t="s">
        <v>43</v>
      </c>
      <c r="Q700" s="42"/>
      <c r="R700" s="42"/>
      <c r="S700" s="42"/>
      <c r="T700" s="42"/>
      <c r="U700" s="42"/>
      <c r="V700" s="39">
        <v>1.0</v>
      </c>
      <c r="W700" s="44" t="s">
        <v>5408</v>
      </c>
      <c r="X700" s="42"/>
      <c r="Y700" s="42"/>
      <c r="Z700" s="42"/>
      <c r="AA700" s="42"/>
      <c r="AB700" s="42"/>
      <c r="AC700" s="42"/>
      <c r="AD700" s="42"/>
      <c r="AE700" s="42"/>
      <c r="AF700" s="42"/>
      <c r="AG700" s="42"/>
      <c r="AH700" s="42"/>
      <c r="AI700" s="42"/>
      <c r="AJ700" s="42"/>
      <c r="AK700" s="42"/>
      <c r="AL700" s="42"/>
      <c r="AM700" s="42"/>
      <c r="AN700" s="42"/>
      <c r="AO700" s="42"/>
      <c r="AP700" s="42"/>
      <c r="AQ700" s="42"/>
      <c r="AR700" s="42"/>
      <c r="AS700" s="42"/>
      <c r="AT700" s="42"/>
      <c r="AU700" s="42"/>
      <c r="AV700" s="42"/>
      <c r="AW700" s="42"/>
      <c r="AX700" s="42"/>
      <c r="AY700" s="42"/>
    </row>
    <row r="701">
      <c r="A701" s="39" t="s">
        <v>5409</v>
      </c>
      <c r="B701" s="39" t="s">
        <v>5410</v>
      </c>
      <c r="C701" s="39"/>
      <c r="D701" s="39" t="s">
        <v>146</v>
      </c>
      <c r="E701" s="40" t="s">
        <v>5411</v>
      </c>
      <c r="F701" s="41">
        <v>43658.0</v>
      </c>
      <c r="G701" s="39" t="s">
        <v>3188</v>
      </c>
      <c r="H701" s="39">
        <v>79.0</v>
      </c>
      <c r="I701" s="42"/>
      <c r="J701" s="39">
        <v>79.0</v>
      </c>
      <c r="K701" s="42"/>
      <c r="L701" s="42"/>
      <c r="M701" s="24" t="s">
        <v>5412</v>
      </c>
      <c r="N701" s="42"/>
      <c r="O701" s="39">
        <v>1.0</v>
      </c>
      <c r="P701" s="39" t="s">
        <v>43</v>
      </c>
      <c r="Q701" s="42"/>
      <c r="R701" s="42"/>
      <c r="S701" s="42"/>
      <c r="T701" s="42"/>
      <c r="U701" s="42"/>
      <c r="V701" s="39">
        <v>1.0</v>
      </c>
      <c r="W701" s="43" t="s">
        <v>5413</v>
      </c>
      <c r="X701" s="48" t="s">
        <v>5414</v>
      </c>
      <c r="Y701" s="42"/>
      <c r="Z701" s="42"/>
      <c r="AA701" s="42"/>
      <c r="AB701" s="42"/>
      <c r="AC701" s="42"/>
      <c r="AD701" s="42"/>
      <c r="AE701" s="42"/>
      <c r="AF701" s="42"/>
      <c r="AG701" s="42"/>
      <c r="AH701" s="42"/>
      <c r="AI701" s="42"/>
      <c r="AJ701" s="42"/>
      <c r="AK701" s="42"/>
      <c r="AL701" s="42"/>
      <c r="AM701" s="42"/>
      <c r="AN701" s="42"/>
      <c r="AO701" s="42"/>
      <c r="AP701" s="42"/>
      <c r="AQ701" s="42"/>
      <c r="AR701" s="42"/>
      <c r="AS701" s="42"/>
      <c r="AT701" s="42"/>
      <c r="AU701" s="42"/>
      <c r="AV701" s="42"/>
      <c r="AW701" s="42"/>
      <c r="AX701" s="42"/>
      <c r="AY701" s="42"/>
    </row>
    <row r="702">
      <c r="A702" s="39" t="s">
        <v>5415</v>
      </c>
      <c r="B702" s="44" t="s">
        <v>5416</v>
      </c>
      <c r="C702" s="39"/>
      <c r="D702" s="39" t="s">
        <v>122</v>
      </c>
      <c r="E702" s="40" t="s">
        <v>5417</v>
      </c>
      <c r="F702" s="41">
        <v>43658.0</v>
      </c>
      <c r="G702" s="179" t="s">
        <v>5418</v>
      </c>
      <c r="H702" s="24">
        <v>100.0</v>
      </c>
      <c r="I702" s="42"/>
      <c r="J702" s="39">
        <v>100.0</v>
      </c>
      <c r="K702" s="42"/>
      <c r="L702" s="42"/>
      <c r="M702" s="39" t="s">
        <v>36</v>
      </c>
      <c r="N702" s="42"/>
      <c r="O702" s="39">
        <v>1.0</v>
      </c>
      <c r="P702" s="39" t="s">
        <v>43</v>
      </c>
      <c r="Q702" s="42"/>
      <c r="R702" s="42"/>
      <c r="S702" s="42"/>
      <c r="T702" s="42"/>
      <c r="U702" s="42"/>
      <c r="V702" s="39">
        <v>1.0</v>
      </c>
      <c r="W702" s="43" t="s">
        <v>5419</v>
      </c>
      <c r="X702" s="43" t="s">
        <v>5420</v>
      </c>
      <c r="Y702" s="42"/>
      <c r="Z702" s="42"/>
      <c r="AA702" s="39"/>
      <c r="AB702" s="39"/>
      <c r="AC702" s="42"/>
      <c r="AD702" s="42"/>
      <c r="AE702" s="42"/>
      <c r="AF702" s="42"/>
      <c r="AG702" s="42"/>
      <c r="AH702" s="42"/>
      <c r="AI702" s="42"/>
      <c r="AJ702" s="42"/>
      <c r="AK702" s="42"/>
      <c r="AL702" s="42"/>
      <c r="AM702" s="42"/>
      <c r="AN702" s="42"/>
      <c r="AO702" s="42"/>
      <c r="AP702" s="42"/>
      <c r="AQ702" s="42"/>
      <c r="AR702" s="42"/>
      <c r="AS702" s="42"/>
      <c r="AT702" s="42"/>
      <c r="AU702" s="42"/>
      <c r="AV702" s="42"/>
      <c r="AW702" s="42"/>
      <c r="AX702" s="42"/>
      <c r="AY702" s="42"/>
    </row>
    <row r="703">
      <c r="A703" s="39" t="s">
        <v>163</v>
      </c>
      <c r="B703" s="39" t="s">
        <v>3014</v>
      </c>
      <c r="C703" s="39"/>
      <c r="D703" s="39" t="s">
        <v>110</v>
      </c>
      <c r="E703" s="40" t="s">
        <v>2252</v>
      </c>
      <c r="F703" s="41">
        <v>43658.0</v>
      </c>
      <c r="G703" s="39" t="s">
        <v>3015</v>
      </c>
      <c r="H703" s="39">
        <v>200.0</v>
      </c>
      <c r="I703" s="42"/>
      <c r="J703" s="39">
        <v>200.0</v>
      </c>
      <c r="K703" s="42"/>
      <c r="L703" s="42"/>
      <c r="M703" s="39" t="s">
        <v>3017</v>
      </c>
      <c r="N703" s="42"/>
      <c r="O703" s="39">
        <v>1.0</v>
      </c>
      <c r="P703" s="39" t="s">
        <v>43</v>
      </c>
      <c r="Q703" s="42"/>
      <c r="R703" s="42"/>
      <c r="S703" s="42"/>
      <c r="T703" s="42"/>
      <c r="U703" s="42"/>
      <c r="V703" s="39">
        <v>1.0</v>
      </c>
      <c r="W703" s="44" t="s">
        <v>3020</v>
      </c>
      <c r="X703" s="42"/>
      <c r="Y703" s="42"/>
      <c r="Z703" s="39" t="s">
        <v>642</v>
      </c>
      <c r="AA703" s="42"/>
      <c r="AB703" s="39" t="s">
        <v>5421</v>
      </c>
      <c r="AC703" s="42"/>
      <c r="AD703" s="42"/>
      <c r="AE703" s="42"/>
      <c r="AF703" s="42"/>
      <c r="AG703" s="42"/>
      <c r="AH703" s="42"/>
      <c r="AI703" s="42"/>
      <c r="AJ703" s="42"/>
      <c r="AK703" s="42"/>
      <c r="AL703" s="42"/>
      <c r="AM703" s="42"/>
      <c r="AN703" s="42"/>
      <c r="AO703" s="42"/>
      <c r="AP703" s="42"/>
      <c r="AQ703" s="42"/>
      <c r="AR703" s="42"/>
      <c r="AS703" s="42"/>
      <c r="AT703" s="42"/>
      <c r="AU703" s="42"/>
      <c r="AV703" s="42"/>
      <c r="AW703" s="42"/>
      <c r="AX703" s="42"/>
      <c r="AY703" s="42"/>
    </row>
    <row r="704">
      <c r="A704" s="39" t="s">
        <v>163</v>
      </c>
      <c r="B704" s="39" t="s">
        <v>5422</v>
      </c>
      <c r="C704" s="39"/>
      <c r="D704" s="39" t="s">
        <v>40</v>
      </c>
      <c r="E704" s="40" t="s">
        <v>5423</v>
      </c>
      <c r="F704" s="41">
        <v>43658.0</v>
      </c>
      <c r="G704" s="39" t="s">
        <v>5424</v>
      </c>
      <c r="H704" s="39">
        <v>70.0</v>
      </c>
      <c r="I704" s="42"/>
      <c r="J704" s="39">
        <v>70.0</v>
      </c>
      <c r="K704" s="42"/>
      <c r="L704" s="42"/>
      <c r="M704" s="39" t="s">
        <v>36</v>
      </c>
      <c r="N704" s="42"/>
      <c r="O704" s="39">
        <v>1.0</v>
      </c>
      <c r="P704" s="39" t="s">
        <v>1137</v>
      </c>
      <c r="Q704" s="39">
        <v>0.0</v>
      </c>
      <c r="R704" s="39">
        <v>0.0</v>
      </c>
      <c r="S704" s="39">
        <v>0.0</v>
      </c>
      <c r="T704" s="39">
        <v>0.0</v>
      </c>
      <c r="U704" s="39">
        <v>1.0</v>
      </c>
      <c r="V704" s="39">
        <v>1.0</v>
      </c>
      <c r="W704" s="44" t="s">
        <v>5425</v>
      </c>
      <c r="X704" s="43" t="s">
        <v>5426</v>
      </c>
      <c r="Y704" s="42"/>
      <c r="Z704" s="42"/>
      <c r="AA704" s="42"/>
      <c r="AB704" s="42"/>
      <c r="AC704" s="42"/>
      <c r="AD704" s="42"/>
      <c r="AE704" s="42"/>
      <c r="AF704" s="42"/>
      <c r="AG704" s="42"/>
      <c r="AH704" s="42"/>
      <c r="AI704" s="42"/>
      <c r="AJ704" s="42"/>
      <c r="AK704" s="42"/>
      <c r="AL704" s="42"/>
      <c r="AM704" s="42"/>
      <c r="AN704" s="42"/>
      <c r="AO704" s="42"/>
      <c r="AP704" s="42"/>
      <c r="AQ704" s="42"/>
      <c r="AR704" s="42"/>
      <c r="AS704" s="42"/>
      <c r="AT704" s="42"/>
      <c r="AU704" s="42"/>
      <c r="AV704" s="42"/>
      <c r="AW704" s="42"/>
      <c r="AX704" s="42"/>
      <c r="AY704" s="42"/>
    </row>
    <row r="705">
      <c r="A705" s="39" t="s">
        <v>163</v>
      </c>
      <c r="B705" s="39" t="s">
        <v>3014</v>
      </c>
      <c r="C705" s="39"/>
      <c r="D705" s="39" t="s">
        <v>229</v>
      </c>
      <c r="E705" s="40" t="s">
        <v>5427</v>
      </c>
      <c r="F705" s="41">
        <v>43658.0</v>
      </c>
      <c r="G705" s="39" t="s">
        <v>196</v>
      </c>
      <c r="H705" s="39">
        <v>175.0</v>
      </c>
      <c r="I705" s="42"/>
      <c r="J705" s="39">
        <v>250.0</v>
      </c>
      <c r="K705" s="42"/>
      <c r="L705" s="42"/>
      <c r="M705" s="24" t="s">
        <v>5428</v>
      </c>
      <c r="N705" s="42"/>
      <c r="O705" s="39">
        <v>1.0</v>
      </c>
      <c r="P705" s="39" t="s">
        <v>43</v>
      </c>
      <c r="Q705" s="42"/>
      <c r="R705" s="42"/>
      <c r="S705" s="42"/>
      <c r="T705" s="42"/>
      <c r="U705" s="42"/>
      <c r="V705" s="39">
        <v>1.0</v>
      </c>
      <c r="W705" s="43" t="s">
        <v>3020</v>
      </c>
      <c r="X705" s="42"/>
      <c r="Y705" s="42"/>
      <c r="Z705" s="42"/>
      <c r="AA705" s="42"/>
      <c r="AB705" s="42"/>
      <c r="AC705" s="42"/>
      <c r="AD705" s="42"/>
      <c r="AE705" s="42"/>
      <c r="AF705" s="42"/>
      <c r="AG705" s="42"/>
      <c r="AH705" s="42"/>
      <c r="AI705" s="42"/>
      <c r="AJ705" s="42"/>
      <c r="AK705" s="42"/>
      <c r="AL705" s="42"/>
      <c r="AM705" s="42"/>
      <c r="AN705" s="42"/>
      <c r="AO705" s="42"/>
      <c r="AP705" s="42"/>
      <c r="AQ705" s="42"/>
      <c r="AR705" s="42"/>
      <c r="AS705" s="42"/>
      <c r="AT705" s="42"/>
      <c r="AU705" s="42"/>
      <c r="AV705" s="42"/>
      <c r="AW705" s="42"/>
      <c r="AX705" s="42"/>
      <c r="AY705" s="42"/>
    </row>
    <row r="706">
      <c r="A706" s="39" t="s">
        <v>1302</v>
      </c>
      <c r="B706" s="44" t="s">
        <v>5429</v>
      </c>
      <c r="C706" s="39"/>
      <c r="D706" s="39" t="s">
        <v>343</v>
      </c>
      <c r="E706" s="40" t="s">
        <v>5430</v>
      </c>
      <c r="F706" s="41">
        <v>43658.0</v>
      </c>
      <c r="G706" s="39" t="s">
        <v>372</v>
      </c>
      <c r="H706" s="39">
        <v>100.0</v>
      </c>
      <c r="I706" s="42"/>
      <c r="J706" s="39">
        <v>100.0</v>
      </c>
      <c r="K706" s="42"/>
      <c r="L706" s="42"/>
      <c r="M706" s="39" t="s">
        <v>36</v>
      </c>
      <c r="N706" s="42"/>
      <c r="O706" s="39">
        <v>1.0</v>
      </c>
      <c r="P706" s="39" t="s">
        <v>43</v>
      </c>
      <c r="Q706" s="39">
        <v>0.0</v>
      </c>
      <c r="R706" s="39">
        <v>0.0</v>
      </c>
      <c r="S706" s="39">
        <v>0.0</v>
      </c>
      <c r="T706" s="39">
        <v>0.0</v>
      </c>
      <c r="U706" s="39">
        <v>1.0</v>
      </c>
      <c r="V706" s="39">
        <v>1.0</v>
      </c>
      <c r="W706" s="43" t="s">
        <v>5431</v>
      </c>
      <c r="X706" s="43" t="s">
        <v>5432</v>
      </c>
      <c r="Y706" s="42"/>
      <c r="Z706" s="42"/>
      <c r="AA706" s="42"/>
      <c r="AB706" s="42"/>
      <c r="AC706" s="42"/>
      <c r="AD706" s="42"/>
      <c r="AE706" s="42"/>
      <c r="AF706" s="42"/>
      <c r="AG706" s="42"/>
      <c r="AH706" s="42"/>
      <c r="AI706" s="42"/>
      <c r="AJ706" s="42"/>
      <c r="AK706" s="42"/>
      <c r="AL706" s="42"/>
      <c r="AM706" s="42"/>
      <c r="AN706" s="42"/>
      <c r="AO706" s="42"/>
      <c r="AP706" s="42"/>
      <c r="AQ706" s="42"/>
      <c r="AR706" s="42"/>
      <c r="AS706" s="42"/>
      <c r="AT706" s="42"/>
      <c r="AU706" s="42"/>
      <c r="AV706" s="42"/>
      <c r="AW706" s="42"/>
      <c r="AX706" s="42"/>
      <c r="AY706" s="42"/>
    </row>
    <row r="707">
      <c r="A707" s="24" t="s">
        <v>1040</v>
      </c>
      <c r="B707" s="39" t="s">
        <v>3030</v>
      </c>
      <c r="C707" s="39"/>
      <c r="D707" s="39" t="s">
        <v>204</v>
      </c>
      <c r="E707" s="40" t="s">
        <v>5433</v>
      </c>
      <c r="F707" s="41">
        <v>43658.0</v>
      </c>
      <c r="G707" s="39" t="s">
        <v>5434</v>
      </c>
      <c r="H707" s="39">
        <v>170.0</v>
      </c>
      <c r="I707" s="42"/>
      <c r="J707" s="39">
        <v>170.0</v>
      </c>
      <c r="K707" s="42"/>
      <c r="L707" s="42"/>
      <c r="M707" s="39" t="s">
        <v>5435</v>
      </c>
      <c r="N707" s="42"/>
      <c r="O707" s="39">
        <v>1.0</v>
      </c>
      <c r="P707" s="42"/>
      <c r="Q707" s="42"/>
      <c r="R707" s="42"/>
      <c r="S707" s="42"/>
      <c r="T707" s="42"/>
      <c r="U707" s="42"/>
      <c r="V707" s="39">
        <v>1.0</v>
      </c>
      <c r="W707" s="44" t="s">
        <v>5436</v>
      </c>
      <c r="X707" s="42"/>
      <c r="Y707" s="42"/>
      <c r="Z707" s="42"/>
      <c r="AA707" s="42"/>
      <c r="AB707" s="42"/>
      <c r="AC707" s="42"/>
      <c r="AD707" s="42"/>
      <c r="AE707" s="42"/>
      <c r="AF707" s="42"/>
      <c r="AG707" s="42"/>
      <c r="AH707" s="42"/>
      <c r="AI707" s="42"/>
      <c r="AJ707" s="42"/>
      <c r="AK707" s="42"/>
      <c r="AL707" s="42"/>
      <c r="AM707" s="42"/>
      <c r="AN707" s="42"/>
      <c r="AO707" s="42"/>
      <c r="AP707" s="42"/>
      <c r="AQ707" s="42"/>
      <c r="AR707" s="42"/>
      <c r="AS707" s="42"/>
      <c r="AT707" s="42"/>
      <c r="AU707" s="42"/>
      <c r="AV707" s="42"/>
      <c r="AW707" s="42"/>
      <c r="AX707" s="42"/>
      <c r="AY707" s="42"/>
    </row>
    <row r="708">
      <c r="A708" s="39" t="s">
        <v>5437</v>
      </c>
      <c r="B708" s="39" t="s">
        <v>5438</v>
      </c>
      <c r="C708" s="39"/>
      <c r="D708" s="39" t="s">
        <v>423</v>
      </c>
      <c r="E708" s="40" t="s">
        <v>5439</v>
      </c>
      <c r="F708" s="41">
        <v>43658.0</v>
      </c>
      <c r="G708" s="39" t="s">
        <v>5440</v>
      </c>
      <c r="H708" s="176">
        <v>200.0</v>
      </c>
      <c r="J708" s="39">
        <v>200.0</v>
      </c>
      <c r="K708" s="42"/>
      <c r="L708" s="42"/>
      <c r="M708" s="24" t="s">
        <v>5441</v>
      </c>
      <c r="N708" s="42"/>
      <c r="O708" s="39">
        <v>1.0</v>
      </c>
      <c r="P708" s="42"/>
      <c r="Q708" s="39">
        <v>0.0</v>
      </c>
      <c r="R708" s="39">
        <v>0.0</v>
      </c>
      <c r="S708" s="39">
        <v>0.0</v>
      </c>
      <c r="T708" s="39">
        <v>0.0</v>
      </c>
      <c r="U708" s="39">
        <v>1.0</v>
      </c>
      <c r="V708" s="39">
        <v>1.0</v>
      </c>
      <c r="W708" s="43" t="s">
        <v>5442</v>
      </c>
      <c r="X708" s="43" t="s">
        <v>5443</v>
      </c>
      <c r="Y708" s="43" t="s">
        <v>5444</v>
      </c>
      <c r="Z708" s="42"/>
      <c r="AA708" s="42"/>
      <c r="AB708" s="42"/>
      <c r="AC708" s="42"/>
      <c r="AD708" s="42"/>
      <c r="AE708" s="42"/>
      <c r="AF708" s="42"/>
      <c r="AG708" s="42"/>
      <c r="AH708" s="42"/>
      <c r="AI708" s="42"/>
      <c r="AJ708" s="42"/>
      <c r="AK708" s="42"/>
      <c r="AL708" s="42"/>
      <c r="AM708" s="42"/>
      <c r="AN708" s="42"/>
      <c r="AO708" s="42"/>
      <c r="AP708" s="42"/>
      <c r="AQ708" s="42"/>
      <c r="AR708" s="42"/>
      <c r="AS708" s="42"/>
      <c r="AT708" s="42"/>
      <c r="AU708" s="42"/>
      <c r="AV708" s="42"/>
      <c r="AW708" s="42"/>
      <c r="AX708" s="42"/>
      <c r="AY708" s="42"/>
    </row>
    <row r="709">
      <c r="A709" s="14"/>
      <c r="B709" s="14"/>
      <c r="C709" s="16"/>
      <c r="D709" s="14"/>
      <c r="E709" s="14"/>
      <c r="F709" s="11"/>
      <c r="G709" s="95"/>
      <c r="H709" s="95"/>
      <c r="I709" s="67"/>
      <c r="J709" s="95"/>
      <c r="K709" s="16"/>
      <c r="L709" s="16"/>
      <c r="M709" s="26"/>
      <c r="N709" s="50"/>
      <c r="O709" s="14"/>
      <c r="P709" s="14"/>
      <c r="Q709" s="14"/>
      <c r="R709" s="16"/>
      <c r="S709" s="16"/>
      <c r="T709" s="16"/>
      <c r="U709" s="16"/>
      <c r="V709" s="14"/>
      <c r="W709" s="55"/>
      <c r="X709" s="16"/>
      <c r="Y709" s="16"/>
      <c r="Z709" s="16"/>
      <c r="AA709" s="16"/>
      <c r="AD709" s="42"/>
      <c r="AE709" s="42"/>
      <c r="AF709" s="42"/>
      <c r="AG709" s="42"/>
      <c r="AH709" s="42"/>
      <c r="AI709" s="42"/>
      <c r="AJ709" s="42"/>
      <c r="AK709" s="42"/>
      <c r="AL709" s="42"/>
      <c r="AM709" s="42"/>
      <c r="AN709" s="42"/>
      <c r="AO709" s="42"/>
      <c r="AP709" s="42"/>
      <c r="AQ709" s="42"/>
      <c r="AR709" s="42"/>
      <c r="AS709" s="42"/>
      <c r="AT709" s="42"/>
      <c r="AU709" s="42"/>
      <c r="AV709" s="42"/>
      <c r="AW709" s="42"/>
      <c r="AX709" s="42"/>
      <c r="AY709" s="42"/>
    </row>
    <row r="710">
      <c r="A710" s="14"/>
      <c r="B710" s="14"/>
      <c r="C710" s="16"/>
      <c r="D710" s="14"/>
      <c r="E710" s="14"/>
      <c r="F710" s="11"/>
      <c r="G710" s="95"/>
      <c r="H710" s="95"/>
      <c r="I710" s="67"/>
      <c r="J710" s="95"/>
      <c r="K710" s="16"/>
      <c r="L710" s="16"/>
      <c r="M710" s="26"/>
      <c r="N710" s="50"/>
      <c r="O710" s="14"/>
      <c r="P710" s="14"/>
      <c r="Q710" s="14"/>
      <c r="R710" s="16"/>
      <c r="S710" s="16"/>
      <c r="T710" s="16"/>
      <c r="U710" s="16"/>
      <c r="V710" s="14"/>
      <c r="W710" s="55"/>
      <c r="X710" s="16"/>
      <c r="Y710" s="16"/>
      <c r="Z710" s="16"/>
      <c r="AA710" s="16"/>
      <c r="AD710" s="42"/>
      <c r="AE710" s="42"/>
      <c r="AF710" s="42"/>
      <c r="AG710" s="42"/>
      <c r="AH710" s="42"/>
      <c r="AI710" s="42"/>
      <c r="AJ710" s="42"/>
      <c r="AK710" s="42"/>
      <c r="AL710" s="42"/>
      <c r="AM710" s="42"/>
      <c r="AN710" s="42"/>
      <c r="AO710" s="42"/>
      <c r="AP710" s="42"/>
      <c r="AQ710" s="42"/>
      <c r="AR710" s="42"/>
      <c r="AS710" s="42"/>
      <c r="AT710" s="42"/>
      <c r="AU710" s="42"/>
      <c r="AV710" s="42"/>
      <c r="AW710" s="42"/>
      <c r="AX710" s="42"/>
      <c r="AY710" s="42"/>
    </row>
    <row r="711">
      <c r="A711" s="14"/>
      <c r="B711" s="14"/>
      <c r="C711" s="16"/>
      <c r="D711" s="14"/>
      <c r="E711" s="14"/>
      <c r="F711" s="11"/>
      <c r="G711" s="95"/>
      <c r="H711" s="95"/>
      <c r="I711" s="67"/>
      <c r="J711" s="95"/>
      <c r="K711" s="16"/>
      <c r="L711" s="16"/>
      <c r="M711" s="26"/>
      <c r="N711" s="50"/>
      <c r="O711" s="14"/>
      <c r="P711" s="14"/>
      <c r="Q711" s="14"/>
      <c r="R711" s="16"/>
      <c r="S711" s="16"/>
      <c r="T711" s="16"/>
      <c r="U711" s="16"/>
      <c r="V711" s="14"/>
      <c r="W711" s="55"/>
      <c r="X711" s="16"/>
      <c r="Y711" s="16"/>
      <c r="Z711" s="16"/>
      <c r="AA711" s="16"/>
      <c r="AD711" s="42"/>
      <c r="AE711" s="42"/>
      <c r="AF711" s="42"/>
      <c r="AG711" s="42"/>
      <c r="AH711" s="42"/>
      <c r="AI711" s="42"/>
      <c r="AJ711" s="42"/>
      <c r="AK711" s="42"/>
      <c r="AL711" s="42"/>
      <c r="AM711" s="42"/>
      <c r="AN711" s="42"/>
      <c r="AO711" s="42"/>
      <c r="AP711" s="42"/>
      <c r="AQ711" s="42"/>
      <c r="AR711" s="42"/>
      <c r="AS711" s="42"/>
      <c r="AT711" s="42"/>
      <c r="AU711" s="42"/>
      <c r="AV711" s="42"/>
      <c r="AW711" s="42"/>
      <c r="AX711" s="42"/>
      <c r="AY711" s="42"/>
    </row>
    <row r="712">
      <c r="A712" s="14"/>
      <c r="B712" s="14"/>
      <c r="C712" s="16"/>
      <c r="D712" s="14"/>
      <c r="E712" s="14"/>
      <c r="F712" s="11"/>
      <c r="G712" s="95"/>
      <c r="H712" s="95"/>
      <c r="I712" s="67"/>
      <c r="J712" s="95"/>
      <c r="K712" s="16"/>
      <c r="L712" s="16"/>
      <c r="M712" s="26"/>
      <c r="N712" s="50"/>
      <c r="O712" s="14"/>
      <c r="P712" s="14"/>
      <c r="Q712" s="14"/>
      <c r="R712" s="16"/>
      <c r="S712" s="16"/>
      <c r="T712" s="16"/>
      <c r="U712" s="16"/>
      <c r="V712" s="14"/>
      <c r="W712" s="55"/>
      <c r="X712" s="16"/>
      <c r="Y712" s="16"/>
      <c r="Z712" s="16"/>
      <c r="AA712" s="16"/>
      <c r="AD712" s="42"/>
      <c r="AE712" s="42"/>
      <c r="AF712" s="42"/>
      <c r="AG712" s="42"/>
      <c r="AH712" s="42"/>
      <c r="AI712" s="42"/>
      <c r="AJ712" s="42"/>
      <c r="AK712" s="42"/>
      <c r="AL712" s="42"/>
      <c r="AM712" s="42"/>
      <c r="AN712" s="42"/>
      <c r="AO712" s="42"/>
      <c r="AP712" s="42"/>
      <c r="AQ712" s="42"/>
      <c r="AR712" s="42"/>
      <c r="AS712" s="42"/>
      <c r="AT712" s="42"/>
      <c r="AU712" s="42"/>
      <c r="AV712" s="42"/>
      <c r="AW712" s="42"/>
      <c r="AX712" s="42"/>
      <c r="AY712" s="42"/>
    </row>
    <row r="713">
      <c r="A713" s="14"/>
      <c r="B713" s="14"/>
      <c r="C713" s="16"/>
      <c r="D713" s="14"/>
      <c r="E713" s="14"/>
      <c r="F713" s="11"/>
      <c r="G713" s="95"/>
      <c r="H713" s="95"/>
      <c r="I713" s="67"/>
      <c r="J713" s="95"/>
      <c r="K713" s="16"/>
      <c r="L713" s="16"/>
      <c r="M713" s="26"/>
      <c r="N713" s="50"/>
      <c r="O713" s="14"/>
      <c r="P713" s="14"/>
      <c r="Q713" s="14"/>
      <c r="R713" s="16"/>
      <c r="S713" s="16"/>
      <c r="T713" s="16"/>
      <c r="U713" s="16"/>
      <c r="V713" s="14"/>
      <c r="W713" s="55"/>
      <c r="X713" s="16"/>
      <c r="Y713" s="16"/>
      <c r="Z713" s="16"/>
      <c r="AA713" s="16"/>
      <c r="AD713" s="42"/>
      <c r="AE713" s="42"/>
      <c r="AF713" s="42"/>
      <c r="AG713" s="42"/>
      <c r="AH713" s="42"/>
      <c r="AI713" s="42"/>
      <c r="AJ713" s="42"/>
      <c r="AK713" s="42"/>
      <c r="AL713" s="42"/>
      <c r="AM713" s="42"/>
      <c r="AN713" s="42"/>
      <c r="AO713" s="42"/>
      <c r="AP713" s="42"/>
      <c r="AQ713" s="42"/>
      <c r="AR713" s="42"/>
      <c r="AS713" s="42"/>
      <c r="AT713" s="42"/>
      <c r="AU713" s="42"/>
      <c r="AV713" s="42"/>
      <c r="AW713" s="42"/>
      <c r="AX713" s="42"/>
      <c r="AY713" s="42"/>
    </row>
    <row r="714">
      <c r="A714" s="14"/>
      <c r="B714" s="14"/>
      <c r="C714" s="16"/>
      <c r="D714" s="14"/>
      <c r="E714" s="14"/>
      <c r="F714" s="11"/>
      <c r="G714" s="95"/>
      <c r="H714" s="95"/>
      <c r="I714" s="67"/>
      <c r="J714" s="95"/>
      <c r="K714" s="16"/>
      <c r="L714" s="16"/>
      <c r="M714" s="26"/>
      <c r="N714" s="50"/>
      <c r="O714" s="14"/>
      <c r="P714" s="14"/>
      <c r="Q714" s="14"/>
      <c r="R714" s="16"/>
      <c r="S714" s="16"/>
      <c r="T714" s="16"/>
      <c r="U714" s="16"/>
      <c r="V714" s="14"/>
      <c r="W714" s="55"/>
      <c r="X714" s="16"/>
      <c r="Y714" s="16"/>
      <c r="Z714" s="16"/>
      <c r="AA714" s="16"/>
      <c r="AD714" s="42"/>
      <c r="AE714" s="42"/>
      <c r="AF714" s="42"/>
      <c r="AG714" s="42"/>
      <c r="AH714" s="42"/>
      <c r="AI714" s="42"/>
      <c r="AJ714" s="42"/>
      <c r="AK714" s="42"/>
      <c r="AL714" s="42"/>
      <c r="AM714" s="42"/>
      <c r="AN714" s="42"/>
      <c r="AO714" s="42"/>
      <c r="AP714" s="42"/>
      <c r="AQ714" s="42"/>
      <c r="AR714" s="42"/>
      <c r="AS714" s="42"/>
      <c r="AT714" s="42"/>
      <c r="AU714" s="42"/>
      <c r="AV714" s="42"/>
      <c r="AW714" s="42"/>
      <c r="AX714" s="42"/>
      <c r="AY714" s="42"/>
    </row>
    <row r="715">
      <c r="A715" s="14"/>
      <c r="B715" s="14"/>
      <c r="C715" s="16"/>
      <c r="D715" s="14"/>
      <c r="E715" s="14"/>
      <c r="F715" s="11"/>
      <c r="G715" s="95"/>
      <c r="H715" s="95"/>
      <c r="I715" s="67"/>
      <c r="J715" s="95"/>
      <c r="K715" s="16"/>
      <c r="L715" s="16"/>
      <c r="M715" s="26"/>
      <c r="N715" s="50"/>
      <c r="O715" s="14"/>
      <c r="P715" s="14"/>
      <c r="Q715" s="14"/>
      <c r="R715" s="16"/>
      <c r="S715" s="16"/>
      <c r="T715" s="16"/>
      <c r="U715" s="16"/>
      <c r="V715" s="14"/>
      <c r="W715" s="55"/>
      <c r="X715" s="16"/>
      <c r="Y715" s="16"/>
      <c r="Z715" s="16"/>
      <c r="AA715" s="16"/>
      <c r="AD715" s="42"/>
      <c r="AE715" s="42"/>
      <c r="AF715" s="42"/>
      <c r="AG715" s="42"/>
      <c r="AH715" s="42"/>
      <c r="AI715" s="42"/>
      <c r="AJ715" s="42"/>
      <c r="AK715" s="42"/>
      <c r="AL715" s="42"/>
      <c r="AM715" s="42"/>
      <c r="AN715" s="42"/>
      <c r="AO715" s="42"/>
      <c r="AP715" s="42"/>
      <c r="AQ715" s="42"/>
      <c r="AR715" s="42"/>
      <c r="AS715" s="42"/>
      <c r="AT715" s="42"/>
      <c r="AU715" s="42"/>
      <c r="AV715" s="42"/>
      <c r="AW715" s="42"/>
      <c r="AX715" s="42"/>
      <c r="AY715" s="42"/>
    </row>
    <row r="716">
      <c r="A716" s="14"/>
      <c r="B716" s="14"/>
      <c r="C716" s="16"/>
      <c r="D716" s="14"/>
      <c r="E716" s="14"/>
      <c r="F716" s="11"/>
      <c r="G716" s="95"/>
      <c r="H716" s="95"/>
      <c r="I716" s="67"/>
      <c r="J716" s="95"/>
      <c r="K716" s="16"/>
      <c r="L716" s="16"/>
      <c r="M716" s="26"/>
      <c r="N716" s="50"/>
      <c r="O716" s="14"/>
      <c r="P716" s="14"/>
      <c r="Q716" s="14"/>
      <c r="R716" s="16"/>
      <c r="S716" s="16"/>
      <c r="T716" s="16"/>
      <c r="U716" s="16"/>
      <c r="V716" s="14"/>
      <c r="W716" s="55"/>
      <c r="X716" s="16"/>
      <c r="Y716" s="16"/>
      <c r="Z716" s="16"/>
      <c r="AA716" s="16"/>
      <c r="AD716" s="42"/>
      <c r="AE716" s="42"/>
      <c r="AF716" s="42"/>
      <c r="AG716" s="42"/>
      <c r="AH716" s="42"/>
      <c r="AI716" s="42"/>
      <c r="AJ716" s="42"/>
      <c r="AK716" s="42"/>
      <c r="AL716" s="42"/>
      <c r="AM716" s="42"/>
      <c r="AN716" s="42"/>
      <c r="AO716" s="42"/>
      <c r="AP716" s="42"/>
      <c r="AQ716" s="42"/>
      <c r="AR716" s="42"/>
      <c r="AS716" s="42"/>
      <c r="AT716" s="42"/>
      <c r="AU716" s="42"/>
      <c r="AV716" s="42"/>
      <c r="AW716" s="42"/>
      <c r="AX716" s="42"/>
      <c r="AY716" s="42"/>
    </row>
    <row r="717">
      <c r="A717" s="14"/>
      <c r="B717" s="14"/>
      <c r="C717" s="16"/>
      <c r="D717" s="14"/>
      <c r="E717" s="14"/>
      <c r="F717" s="11"/>
      <c r="G717" s="95"/>
      <c r="H717" s="95"/>
      <c r="I717" s="67"/>
      <c r="J717" s="95"/>
      <c r="K717" s="16"/>
      <c r="L717" s="16"/>
      <c r="M717" s="26"/>
      <c r="N717" s="50"/>
      <c r="O717" s="14"/>
      <c r="P717" s="14"/>
      <c r="Q717" s="14"/>
      <c r="R717" s="16"/>
      <c r="S717" s="16"/>
      <c r="T717" s="16"/>
      <c r="U717" s="16"/>
      <c r="V717" s="14"/>
      <c r="W717" s="55"/>
      <c r="X717" s="16"/>
      <c r="Y717" s="16"/>
      <c r="Z717" s="16"/>
      <c r="AA717" s="16"/>
      <c r="AD717" s="42"/>
      <c r="AE717" s="42"/>
      <c r="AF717" s="42"/>
      <c r="AG717" s="42"/>
      <c r="AH717" s="42"/>
      <c r="AI717" s="42"/>
      <c r="AJ717" s="42"/>
      <c r="AK717" s="42"/>
      <c r="AL717" s="42"/>
      <c r="AM717" s="42"/>
      <c r="AN717" s="42"/>
      <c r="AO717" s="42"/>
      <c r="AP717" s="42"/>
      <c r="AQ717" s="42"/>
      <c r="AR717" s="42"/>
      <c r="AS717" s="42"/>
      <c r="AT717" s="42"/>
      <c r="AU717" s="42"/>
      <c r="AV717" s="42"/>
      <c r="AW717" s="42"/>
      <c r="AX717" s="42"/>
      <c r="AY717" s="42"/>
    </row>
    <row r="718">
      <c r="A718" s="14"/>
      <c r="B718" s="14"/>
      <c r="C718" s="16"/>
      <c r="D718" s="14"/>
      <c r="E718" s="14"/>
      <c r="F718" s="11"/>
      <c r="G718" s="95"/>
      <c r="H718" s="95"/>
      <c r="I718" s="67"/>
      <c r="J718" s="95"/>
      <c r="K718" s="16"/>
      <c r="L718" s="16"/>
      <c r="M718" s="26"/>
      <c r="N718" s="50"/>
      <c r="O718" s="14"/>
      <c r="P718" s="14"/>
      <c r="Q718" s="14"/>
      <c r="R718" s="16"/>
      <c r="S718" s="16"/>
      <c r="T718" s="16"/>
      <c r="U718" s="16"/>
      <c r="V718" s="14"/>
      <c r="W718" s="55"/>
      <c r="X718" s="16"/>
      <c r="Y718" s="16"/>
      <c r="Z718" s="16"/>
      <c r="AA718" s="16"/>
      <c r="AD718" s="42"/>
      <c r="AE718" s="42"/>
      <c r="AF718" s="42"/>
      <c r="AG718" s="42"/>
      <c r="AH718" s="42"/>
      <c r="AI718" s="42"/>
      <c r="AJ718" s="42"/>
      <c r="AK718" s="42"/>
      <c r="AL718" s="42"/>
      <c r="AM718" s="42"/>
      <c r="AN718" s="42"/>
      <c r="AO718" s="42"/>
      <c r="AP718" s="42"/>
      <c r="AQ718" s="42"/>
      <c r="AR718" s="42"/>
      <c r="AS718" s="42"/>
      <c r="AT718" s="42"/>
      <c r="AU718" s="42"/>
      <c r="AV718" s="42"/>
      <c r="AW718" s="42"/>
      <c r="AX718" s="42"/>
      <c r="AY718" s="42"/>
    </row>
    <row r="719">
      <c r="A719" s="14"/>
      <c r="B719" s="14"/>
      <c r="C719" s="16"/>
      <c r="D719" s="14"/>
      <c r="E719" s="14"/>
      <c r="F719" s="11"/>
      <c r="G719" s="95"/>
      <c r="H719" s="95"/>
      <c r="I719" s="67"/>
      <c r="J719" s="95"/>
      <c r="K719" s="16"/>
      <c r="L719" s="16"/>
      <c r="M719" s="26"/>
      <c r="N719" s="50"/>
      <c r="O719" s="14"/>
      <c r="P719" s="14"/>
      <c r="Q719" s="14"/>
      <c r="R719" s="16"/>
      <c r="S719" s="16"/>
      <c r="T719" s="16"/>
      <c r="U719" s="16"/>
      <c r="V719" s="14"/>
      <c r="W719" s="55"/>
      <c r="X719" s="16"/>
      <c r="Y719" s="16"/>
      <c r="Z719" s="16"/>
      <c r="AA719" s="16"/>
      <c r="AD719" s="42"/>
      <c r="AE719" s="42"/>
      <c r="AF719" s="42"/>
      <c r="AG719" s="42"/>
      <c r="AH719" s="42"/>
      <c r="AI719" s="42"/>
      <c r="AJ719" s="42"/>
      <c r="AK719" s="42"/>
      <c r="AL719" s="42"/>
      <c r="AM719" s="42"/>
      <c r="AN719" s="42"/>
      <c r="AO719" s="42"/>
      <c r="AP719" s="42"/>
      <c r="AQ719" s="42"/>
      <c r="AR719" s="42"/>
      <c r="AS719" s="42"/>
      <c r="AT719" s="42"/>
      <c r="AU719" s="42"/>
      <c r="AV719" s="42"/>
      <c r="AW719" s="42"/>
      <c r="AX719" s="42"/>
      <c r="AY719" s="42"/>
    </row>
    <row r="720">
      <c r="A720" s="14"/>
      <c r="B720" s="14"/>
      <c r="C720" s="16"/>
      <c r="D720" s="14"/>
      <c r="E720" s="14"/>
      <c r="F720" s="11"/>
      <c r="G720" s="95"/>
      <c r="H720" s="95"/>
      <c r="I720" s="67"/>
      <c r="J720" s="95"/>
      <c r="K720" s="16"/>
      <c r="L720" s="16"/>
      <c r="M720" s="26"/>
      <c r="N720" s="50"/>
      <c r="O720" s="14"/>
      <c r="P720" s="14"/>
      <c r="Q720" s="14"/>
      <c r="R720" s="16"/>
      <c r="S720" s="16"/>
      <c r="T720" s="16"/>
      <c r="U720" s="16"/>
      <c r="V720" s="14"/>
      <c r="W720" s="55"/>
      <c r="X720" s="16"/>
      <c r="Y720" s="16"/>
      <c r="Z720" s="16"/>
      <c r="AA720" s="16"/>
      <c r="AD720" s="42"/>
      <c r="AE720" s="42"/>
      <c r="AF720" s="42"/>
      <c r="AG720" s="42"/>
      <c r="AH720" s="42"/>
      <c r="AI720" s="42"/>
      <c r="AJ720" s="42"/>
      <c r="AK720" s="42"/>
      <c r="AL720" s="42"/>
      <c r="AM720" s="42"/>
      <c r="AN720" s="42"/>
      <c r="AO720" s="42"/>
      <c r="AP720" s="42"/>
      <c r="AQ720" s="42"/>
      <c r="AR720" s="42"/>
      <c r="AS720" s="42"/>
      <c r="AT720" s="42"/>
      <c r="AU720" s="42"/>
      <c r="AV720" s="42"/>
      <c r="AW720" s="42"/>
      <c r="AX720" s="42"/>
      <c r="AY720" s="42"/>
    </row>
    <row r="721">
      <c r="A721" s="14"/>
      <c r="B721" s="14"/>
      <c r="C721" s="16"/>
      <c r="D721" s="14"/>
      <c r="E721" s="14"/>
      <c r="F721" s="11"/>
      <c r="G721" s="95"/>
      <c r="H721" s="95"/>
      <c r="I721" s="67"/>
      <c r="J721" s="95"/>
      <c r="K721" s="16"/>
      <c r="L721" s="16"/>
      <c r="M721" s="26"/>
      <c r="N721" s="50"/>
      <c r="O721" s="14"/>
      <c r="P721" s="14"/>
      <c r="Q721" s="14"/>
      <c r="R721" s="16"/>
      <c r="S721" s="16"/>
      <c r="T721" s="16"/>
      <c r="U721" s="16"/>
      <c r="V721" s="14"/>
      <c r="W721" s="55"/>
      <c r="X721" s="16"/>
      <c r="Y721" s="16"/>
      <c r="Z721" s="16"/>
      <c r="AA721" s="16"/>
      <c r="AD721" s="42"/>
      <c r="AE721" s="42"/>
      <c r="AF721" s="42"/>
      <c r="AG721" s="42"/>
      <c r="AH721" s="42"/>
      <c r="AI721" s="42"/>
      <c r="AJ721" s="42"/>
      <c r="AK721" s="42"/>
      <c r="AL721" s="42"/>
      <c r="AM721" s="42"/>
      <c r="AN721" s="42"/>
      <c r="AO721" s="42"/>
      <c r="AP721" s="42"/>
      <c r="AQ721" s="42"/>
      <c r="AR721" s="42"/>
      <c r="AS721" s="42"/>
      <c r="AT721" s="42"/>
      <c r="AU721" s="42"/>
      <c r="AV721" s="42"/>
      <c r="AW721" s="42"/>
      <c r="AX721" s="42"/>
      <c r="AY721" s="42"/>
    </row>
    <row r="722">
      <c r="A722" s="14"/>
      <c r="B722" s="14"/>
      <c r="C722" s="16"/>
      <c r="D722" s="14"/>
      <c r="E722" s="14"/>
      <c r="F722" s="11"/>
      <c r="G722" s="95"/>
      <c r="H722" s="95"/>
      <c r="I722" s="67"/>
      <c r="J722" s="95"/>
      <c r="K722" s="16"/>
      <c r="L722" s="16"/>
      <c r="M722" s="26"/>
      <c r="N722" s="50"/>
      <c r="O722" s="14"/>
      <c r="P722" s="14"/>
      <c r="Q722" s="14"/>
      <c r="R722" s="16"/>
      <c r="S722" s="16"/>
      <c r="T722" s="16"/>
      <c r="U722" s="16"/>
      <c r="V722" s="14"/>
      <c r="W722" s="55"/>
      <c r="X722" s="16"/>
      <c r="Y722" s="16"/>
      <c r="Z722" s="16"/>
      <c r="AA722" s="16"/>
      <c r="AD722" s="42"/>
      <c r="AE722" s="42"/>
      <c r="AF722" s="42"/>
      <c r="AG722" s="42"/>
      <c r="AH722" s="42"/>
      <c r="AI722" s="42"/>
      <c r="AJ722" s="42"/>
      <c r="AK722" s="42"/>
      <c r="AL722" s="42"/>
      <c r="AM722" s="42"/>
      <c r="AN722" s="42"/>
      <c r="AO722" s="42"/>
      <c r="AP722" s="42"/>
      <c r="AQ722" s="42"/>
      <c r="AR722" s="42"/>
      <c r="AS722" s="42"/>
      <c r="AT722" s="42"/>
      <c r="AU722" s="42"/>
      <c r="AV722" s="42"/>
      <c r="AW722" s="42"/>
      <c r="AX722" s="42"/>
      <c r="AY722" s="42"/>
    </row>
    <row r="723">
      <c r="A723" s="14"/>
      <c r="B723" s="14"/>
      <c r="C723" s="16"/>
      <c r="D723" s="14"/>
      <c r="E723" s="14"/>
      <c r="F723" s="11"/>
      <c r="G723" s="95"/>
      <c r="H723" s="95"/>
      <c r="I723" s="67"/>
      <c r="J723" s="95"/>
      <c r="K723" s="16"/>
      <c r="L723" s="16"/>
      <c r="M723" s="26"/>
      <c r="N723" s="50"/>
      <c r="O723" s="14"/>
      <c r="P723" s="14"/>
      <c r="Q723" s="14"/>
      <c r="R723" s="16"/>
      <c r="S723" s="16"/>
      <c r="T723" s="16"/>
      <c r="U723" s="16"/>
      <c r="V723" s="14"/>
      <c r="W723" s="55"/>
      <c r="X723" s="16"/>
      <c r="Y723" s="16"/>
      <c r="Z723" s="16"/>
      <c r="AA723" s="16"/>
      <c r="AD723" s="42"/>
      <c r="AE723" s="42"/>
      <c r="AF723" s="42"/>
      <c r="AG723" s="42"/>
      <c r="AH723" s="42"/>
      <c r="AI723" s="42"/>
      <c r="AJ723" s="42"/>
      <c r="AK723" s="42"/>
      <c r="AL723" s="42"/>
      <c r="AM723" s="42"/>
      <c r="AN723" s="42"/>
      <c r="AO723" s="42"/>
      <c r="AP723" s="42"/>
      <c r="AQ723" s="42"/>
      <c r="AR723" s="42"/>
      <c r="AS723" s="42"/>
      <c r="AT723" s="42"/>
      <c r="AU723" s="42"/>
      <c r="AV723" s="42"/>
      <c r="AW723" s="42"/>
      <c r="AX723" s="42"/>
      <c r="AY723" s="42"/>
    </row>
    <row r="724">
      <c r="A724" s="14"/>
      <c r="B724" s="14"/>
      <c r="C724" s="16"/>
      <c r="D724" s="14"/>
      <c r="E724" s="14"/>
      <c r="F724" s="11"/>
      <c r="G724" s="95"/>
      <c r="H724" s="95"/>
      <c r="I724" s="67"/>
      <c r="J724" s="95"/>
      <c r="K724" s="16"/>
      <c r="L724" s="16"/>
      <c r="M724" s="26"/>
      <c r="N724" s="50"/>
      <c r="O724" s="14"/>
      <c r="P724" s="14"/>
      <c r="Q724" s="14"/>
      <c r="R724" s="16"/>
      <c r="S724" s="16"/>
      <c r="T724" s="16"/>
      <c r="U724" s="16"/>
      <c r="V724" s="14"/>
      <c r="W724" s="55"/>
      <c r="X724" s="16"/>
      <c r="Y724" s="16"/>
      <c r="Z724" s="16"/>
      <c r="AA724" s="16"/>
      <c r="AD724" s="42"/>
      <c r="AE724" s="42"/>
      <c r="AF724" s="42"/>
      <c r="AG724" s="42"/>
      <c r="AH724" s="42"/>
      <c r="AI724" s="42"/>
      <c r="AJ724" s="42"/>
      <c r="AK724" s="42"/>
      <c r="AL724" s="42"/>
      <c r="AM724" s="42"/>
      <c r="AN724" s="42"/>
      <c r="AO724" s="42"/>
      <c r="AP724" s="42"/>
      <c r="AQ724" s="42"/>
      <c r="AR724" s="42"/>
      <c r="AS724" s="42"/>
      <c r="AT724" s="42"/>
      <c r="AU724" s="42"/>
      <c r="AV724" s="42"/>
      <c r="AW724" s="42"/>
      <c r="AX724" s="42"/>
      <c r="AY724" s="42"/>
    </row>
    <row r="725">
      <c r="A725" s="14"/>
      <c r="B725" s="14"/>
      <c r="C725" s="16"/>
      <c r="D725" s="14"/>
      <c r="E725" s="14"/>
      <c r="F725" s="11"/>
      <c r="G725" s="95"/>
      <c r="H725" s="95"/>
      <c r="I725" s="67"/>
      <c r="J725" s="95"/>
      <c r="K725" s="16"/>
      <c r="L725" s="16"/>
      <c r="M725" s="26"/>
      <c r="N725" s="50"/>
      <c r="O725" s="14"/>
      <c r="P725" s="14"/>
      <c r="Q725" s="14"/>
      <c r="R725" s="16"/>
      <c r="S725" s="16"/>
      <c r="T725" s="16"/>
      <c r="U725" s="16"/>
      <c r="V725" s="14"/>
      <c r="W725" s="55"/>
      <c r="X725" s="16"/>
      <c r="Y725" s="16"/>
      <c r="Z725" s="16"/>
      <c r="AA725" s="16"/>
      <c r="AD725" s="42"/>
      <c r="AE725" s="42"/>
      <c r="AF725" s="42"/>
      <c r="AG725" s="42"/>
      <c r="AH725" s="42"/>
      <c r="AI725" s="42"/>
      <c r="AJ725" s="42"/>
      <c r="AK725" s="42"/>
      <c r="AL725" s="42"/>
      <c r="AM725" s="42"/>
      <c r="AN725" s="42"/>
      <c r="AO725" s="42"/>
      <c r="AP725" s="42"/>
      <c r="AQ725" s="42"/>
      <c r="AR725" s="42"/>
      <c r="AS725" s="42"/>
      <c r="AT725" s="42"/>
      <c r="AU725" s="42"/>
      <c r="AV725" s="42"/>
      <c r="AW725" s="42"/>
      <c r="AX725" s="42"/>
      <c r="AY725" s="42"/>
    </row>
    <row r="726">
      <c r="A726" s="14"/>
      <c r="B726" s="14"/>
      <c r="C726" s="16"/>
      <c r="D726" s="14"/>
      <c r="E726" s="14"/>
      <c r="F726" s="11"/>
      <c r="G726" s="95"/>
      <c r="H726" s="95"/>
      <c r="I726" s="67"/>
      <c r="J726" s="95"/>
      <c r="K726" s="16"/>
      <c r="L726" s="16"/>
      <c r="M726" s="26"/>
      <c r="N726" s="50"/>
      <c r="O726" s="14"/>
      <c r="P726" s="14"/>
      <c r="Q726" s="14"/>
      <c r="R726" s="16"/>
      <c r="S726" s="16"/>
      <c r="T726" s="16"/>
      <c r="U726" s="16"/>
      <c r="V726" s="14"/>
      <c r="W726" s="55"/>
      <c r="X726" s="16"/>
      <c r="Y726" s="16"/>
      <c r="Z726" s="16"/>
      <c r="AA726" s="16"/>
      <c r="AD726" s="42"/>
      <c r="AE726" s="42"/>
      <c r="AF726" s="42"/>
      <c r="AG726" s="42"/>
      <c r="AH726" s="42"/>
      <c r="AI726" s="42"/>
      <c r="AJ726" s="42"/>
      <c r="AK726" s="42"/>
      <c r="AL726" s="42"/>
      <c r="AM726" s="42"/>
      <c r="AN726" s="42"/>
      <c r="AO726" s="42"/>
      <c r="AP726" s="42"/>
      <c r="AQ726" s="42"/>
      <c r="AR726" s="42"/>
      <c r="AS726" s="42"/>
      <c r="AT726" s="42"/>
      <c r="AU726" s="42"/>
      <c r="AV726" s="42"/>
      <c r="AW726" s="42"/>
      <c r="AX726" s="42"/>
      <c r="AY726" s="42"/>
    </row>
    <row r="727">
      <c r="A727" s="14"/>
      <c r="B727" s="14"/>
      <c r="C727" s="16"/>
      <c r="D727" s="14"/>
      <c r="E727" s="14"/>
      <c r="F727" s="11"/>
      <c r="G727" s="95"/>
      <c r="H727" s="95"/>
      <c r="I727" s="67"/>
      <c r="J727" s="95"/>
      <c r="K727" s="16"/>
      <c r="L727" s="16"/>
      <c r="M727" s="26"/>
      <c r="N727" s="50"/>
      <c r="O727" s="14"/>
      <c r="P727" s="14"/>
      <c r="Q727" s="14"/>
      <c r="R727" s="16"/>
      <c r="S727" s="16"/>
      <c r="T727" s="16"/>
      <c r="U727" s="16"/>
      <c r="V727" s="14"/>
      <c r="W727" s="55"/>
      <c r="X727" s="16"/>
      <c r="Y727" s="16"/>
      <c r="Z727" s="16"/>
      <c r="AA727" s="16"/>
      <c r="AD727" s="42"/>
      <c r="AE727" s="42"/>
      <c r="AF727" s="42"/>
      <c r="AG727" s="42"/>
      <c r="AH727" s="42"/>
      <c r="AI727" s="42"/>
      <c r="AJ727" s="42"/>
      <c r="AK727" s="42"/>
      <c r="AL727" s="42"/>
      <c r="AM727" s="42"/>
      <c r="AN727" s="42"/>
      <c r="AO727" s="42"/>
      <c r="AP727" s="42"/>
      <c r="AQ727" s="42"/>
      <c r="AR727" s="42"/>
      <c r="AS727" s="42"/>
      <c r="AT727" s="42"/>
      <c r="AU727" s="42"/>
      <c r="AV727" s="42"/>
      <c r="AW727" s="42"/>
      <c r="AX727" s="42"/>
      <c r="AY727" s="42"/>
    </row>
    <row r="728">
      <c r="A728" s="14"/>
      <c r="B728" s="14"/>
      <c r="C728" s="16"/>
      <c r="D728" s="14"/>
      <c r="E728" s="14"/>
      <c r="F728" s="11"/>
      <c r="G728" s="95"/>
      <c r="H728" s="95"/>
      <c r="I728" s="67"/>
      <c r="J728" s="95"/>
      <c r="K728" s="16"/>
      <c r="L728" s="16"/>
      <c r="M728" s="26"/>
      <c r="N728" s="50"/>
      <c r="O728" s="14"/>
      <c r="P728" s="14"/>
      <c r="Q728" s="14"/>
      <c r="R728" s="16"/>
      <c r="S728" s="16"/>
      <c r="T728" s="16"/>
      <c r="U728" s="16"/>
      <c r="V728" s="14"/>
      <c r="W728" s="55"/>
      <c r="X728" s="16"/>
      <c r="Y728" s="16"/>
      <c r="Z728" s="16"/>
      <c r="AA728" s="16"/>
      <c r="AD728" s="42"/>
      <c r="AE728" s="42"/>
      <c r="AF728" s="42"/>
      <c r="AG728" s="42"/>
      <c r="AH728" s="42"/>
      <c r="AI728" s="42"/>
      <c r="AJ728" s="42"/>
      <c r="AK728" s="42"/>
      <c r="AL728" s="42"/>
      <c r="AM728" s="42"/>
      <c r="AN728" s="42"/>
      <c r="AO728" s="42"/>
      <c r="AP728" s="42"/>
      <c r="AQ728" s="42"/>
      <c r="AR728" s="42"/>
      <c r="AS728" s="42"/>
      <c r="AT728" s="42"/>
      <c r="AU728" s="42"/>
      <c r="AV728" s="42"/>
      <c r="AW728" s="42"/>
      <c r="AX728" s="42"/>
      <c r="AY728" s="42"/>
    </row>
    <row r="729">
      <c r="A729" s="14"/>
      <c r="B729" s="14"/>
      <c r="C729" s="16"/>
      <c r="D729" s="14"/>
      <c r="E729" s="14"/>
      <c r="F729" s="11"/>
      <c r="G729" s="95"/>
      <c r="H729" s="95"/>
      <c r="I729" s="67"/>
      <c r="J729" s="95"/>
      <c r="K729" s="16"/>
      <c r="L729" s="16"/>
      <c r="M729" s="26"/>
      <c r="N729" s="50"/>
      <c r="O729" s="14"/>
      <c r="P729" s="14"/>
      <c r="Q729" s="14"/>
      <c r="R729" s="16"/>
      <c r="S729" s="16"/>
      <c r="T729" s="16"/>
      <c r="U729" s="16"/>
      <c r="V729" s="14"/>
      <c r="W729" s="55"/>
      <c r="X729" s="16"/>
      <c r="Y729" s="16"/>
      <c r="Z729" s="16"/>
      <c r="AA729" s="16"/>
      <c r="AD729" s="42"/>
      <c r="AE729" s="42"/>
      <c r="AF729" s="42"/>
      <c r="AG729" s="42"/>
      <c r="AH729" s="42"/>
      <c r="AI729" s="42"/>
      <c r="AJ729" s="42"/>
      <c r="AK729" s="42"/>
      <c r="AL729" s="42"/>
      <c r="AM729" s="42"/>
      <c r="AN729" s="42"/>
      <c r="AO729" s="42"/>
      <c r="AP729" s="42"/>
      <c r="AQ729" s="42"/>
      <c r="AR729" s="42"/>
      <c r="AS729" s="42"/>
      <c r="AT729" s="42"/>
      <c r="AU729" s="42"/>
      <c r="AV729" s="42"/>
      <c r="AW729" s="42"/>
      <c r="AX729" s="42"/>
      <c r="AY729" s="42"/>
    </row>
    <row r="730">
      <c r="A730" s="14"/>
      <c r="B730" s="14"/>
      <c r="C730" s="16"/>
      <c r="D730" s="14"/>
      <c r="E730" s="14"/>
      <c r="F730" s="11"/>
      <c r="G730" s="95"/>
      <c r="H730" s="95"/>
      <c r="I730" s="67"/>
      <c r="J730" s="95"/>
      <c r="K730" s="16"/>
      <c r="L730" s="16"/>
      <c r="M730" s="26"/>
      <c r="N730" s="50"/>
      <c r="O730" s="14"/>
      <c r="P730" s="14"/>
      <c r="Q730" s="14"/>
      <c r="R730" s="16"/>
      <c r="S730" s="16"/>
      <c r="T730" s="16"/>
      <c r="U730" s="16"/>
      <c r="V730" s="14"/>
      <c r="W730" s="55"/>
      <c r="X730" s="16"/>
      <c r="Y730" s="16"/>
      <c r="Z730" s="16"/>
      <c r="AA730" s="16"/>
      <c r="AD730" s="42"/>
      <c r="AE730" s="42"/>
      <c r="AF730" s="42"/>
      <c r="AG730" s="42"/>
      <c r="AH730" s="42"/>
      <c r="AI730" s="42"/>
      <c r="AJ730" s="42"/>
      <c r="AK730" s="42"/>
      <c r="AL730" s="42"/>
      <c r="AM730" s="42"/>
      <c r="AN730" s="42"/>
      <c r="AO730" s="42"/>
      <c r="AP730" s="42"/>
      <c r="AQ730" s="42"/>
      <c r="AR730" s="42"/>
      <c r="AS730" s="42"/>
      <c r="AT730" s="42"/>
      <c r="AU730" s="42"/>
      <c r="AV730" s="42"/>
      <c r="AW730" s="42"/>
      <c r="AX730" s="42"/>
      <c r="AY730" s="42"/>
    </row>
    <row r="731">
      <c r="A731" s="14"/>
      <c r="B731" s="14"/>
      <c r="C731" s="16"/>
      <c r="D731" s="14"/>
      <c r="E731" s="14"/>
      <c r="F731" s="11"/>
      <c r="G731" s="95"/>
      <c r="H731" s="95"/>
      <c r="I731" s="67"/>
      <c r="J731" s="95"/>
      <c r="K731" s="16"/>
      <c r="L731" s="16"/>
      <c r="M731" s="26"/>
      <c r="N731" s="50"/>
      <c r="O731" s="14"/>
      <c r="P731" s="14"/>
      <c r="Q731" s="14"/>
      <c r="R731" s="16"/>
      <c r="S731" s="16"/>
      <c r="T731" s="16"/>
      <c r="U731" s="16"/>
      <c r="V731" s="14"/>
      <c r="W731" s="55"/>
      <c r="X731" s="16"/>
      <c r="Y731" s="16"/>
      <c r="Z731" s="16"/>
      <c r="AA731" s="16"/>
      <c r="AD731" s="42"/>
      <c r="AE731" s="42"/>
      <c r="AF731" s="42"/>
      <c r="AG731" s="42"/>
      <c r="AH731" s="42"/>
      <c r="AI731" s="42"/>
      <c r="AJ731" s="42"/>
      <c r="AK731" s="42"/>
      <c r="AL731" s="42"/>
      <c r="AM731" s="42"/>
      <c r="AN731" s="42"/>
      <c r="AO731" s="42"/>
      <c r="AP731" s="42"/>
      <c r="AQ731" s="42"/>
      <c r="AR731" s="42"/>
      <c r="AS731" s="42"/>
      <c r="AT731" s="42"/>
      <c r="AU731" s="42"/>
      <c r="AV731" s="42"/>
      <c r="AW731" s="42"/>
      <c r="AX731" s="42"/>
      <c r="AY731" s="42"/>
    </row>
    <row r="732">
      <c r="A732" s="14"/>
      <c r="B732" s="14"/>
      <c r="C732" s="16"/>
      <c r="D732" s="14"/>
      <c r="E732" s="14"/>
      <c r="F732" s="11"/>
      <c r="G732" s="95"/>
      <c r="H732" s="95"/>
      <c r="I732" s="67"/>
      <c r="J732" s="95"/>
      <c r="K732" s="16"/>
      <c r="L732" s="16"/>
      <c r="M732" s="26"/>
      <c r="N732" s="50"/>
      <c r="O732" s="14"/>
      <c r="P732" s="14"/>
      <c r="Q732" s="14"/>
      <c r="R732" s="16"/>
      <c r="S732" s="16"/>
      <c r="T732" s="16"/>
      <c r="U732" s="16"/>
      <c r="V732" s="14"/>
      <c r="W732" s="55"/>
      <c r="X732" s="16"/>
      <c r="Y732" s="16"/>
      <c r="Z732" s="16"/>
      <c r="AA732" s="16"/>
      <c r="AD732" s="42"/>
      <c r="AE732" s="42"/>
      <c r="AF732" s="42"/>
      <c r="AG732" s="42"/>
      <c r="AH732" s="42"/>
      <c r="AI732" s="42"/>
      <c r="AJ732" s="42"/>
      <c r="AK732" s="42"/>
      <c r="AL732" s="42"/>
      <c r="AM732" s="42"/>
      <c r="AN732" s="42"/>
      <c r="AO732" s="42"/>
      <c r="AP732" s="42"/>
      <c r="AQ732" s="42"/>
      <c r="AR732" s="42"/>
      <c r="AS732" s="42"/>
      <c r="AT732" s="42"/>
      <c r="AU732" s="42"/>
      <c r="AV732" s="42"/>
      <c r="AW732" s="42"/>
      <c r="AX732" s="42"/>
      <c r="AY732" s="42"/>
    </row>
    <row r="733">
      <c r="A733" s="14"/>
      <c r="B733" s="14"/>
      <c r="C733" s="16"/>
      <c r="D733" s="14"/>
      <c r="E733" s="14"/>
      <c r="F733" s="11"/>
      <c r="G733" s="95"/>
      <c r="H733" s="95"/>
      <c r="I733" s="67"/>
      <c r="J733" s="95"/>
      <c r="K733" s="16"/>
      <c r="L733" s="16"/>
      <c r="M733" s="26"/>
      <c r="N733" s="50"/>
      <c r="O733" s="14"/>
      <c r="P733" s="14"/>
      <c r="Q733" s="14"/>
      <c r="R733" s="16"/>
      <c r="S733" s="16"/>
      <c r="T733" s="16"/>
      <c r="U733" s="16"/>
      <c r="V733" s="14"/>
      <c r="W733" s="55"/>
      <c r="X733" s="16"/>
      <c r="Y733" s="16"/>
      <c r="Z733" s="16"/>
      <c r="AA733" s="16"/>
      <c r="AD733" s="42"/>
      <c r="AE733" s="42"/>
      <c r="AF733" s="42"/>
      <c r="AG733" s="42"/>
      <c r="AH733" s="42"/>
      <c r="AI733" s="42"/>
      <c r="AJ733" s="42"/>
      <c r="AK733" s="42"/>
      <c r="AL733" s="42"/>
      <c r="AM733" s="42"/>
      <c r="AN733" s="42"/>
      <c r="AO733" s="42"/>
      <c r="AP733" s="42"/>
      <c r="AQ733" s="42"/>
      <c r="AR733" s="42"/>
      <c r="AS733" s="42"/>
      <c r="AT733" s="42"/>
      <c r="AU733" s="42"/>
      <c r="AV733" s="42"/>
      <c r="AW733" s="42"/>
      <c r="AX733" s="42"/>
      <c r="AY733" s="42"/>
    </row>
    <row r="734">
      <c r="A734" s="14"/>
      <c r="B734" s="14"/>
      <c r="C734" s="16"/>
      <c r="D734" s="14"/>
      <c r="E734" s="14"/>
      <c r="F734" s="11"/>
      <c r="G734" s="95"/>
      <c r="H734" s="95"/>
      <c r="I734" s="67"/>
      <c r="J734" s="95"/>
      <c r="K734" s="16"/>
      <c r="L734" s="16"/>
      <c r="M734" s="26"/>
      <c r="N734" s="50"/>
      <c r="O734" s="14"/>
      <c r="P734" s="14"/>
      <c r="Q734" s="14"/>
      <c r="R734" s="16"/>
      <c r="S734" s="16"/>
      <c r="T734" s="16"/>
      <c r="U734" s="16"/>
      <c r="V734" s="14"/>
      <c r="W734" s="55"/>
      <c r="X734" s="16"/>
      <c r="Y734" s="16"/>
      <c r="Z734" s="16"/>
      <c r="AA734" s="16"/>
      <c r="AD734" s="42"/>
      <c r="AE734" s="42"/>
      <c r="AF734" s="42"/>
      <c r="AG734" s="42"/>
      <c r="AH734" s="42"/>
      <c r="AI734" s="42"/>
      <c r="AJ734" s="42"/>
      <c r="AK734" s="42"/>
      <c r="AL734" s="42"/>
      <c r="AM734" s="42"/>
      <c r="AN734" s="42"/>
      <c r="AO734" s="42"/>
      <c r="AP734" s="42"/>
      <c r="AQ734" s="42"/>
      <c r="AR734" s="42"/>
      <c r="AS734" s="42"/>
      <c r="AT734" s="42"/>
      <c r="AU734" s="42"/>
      <c r="AV734" s="42"/>
      <c r="AW734" s="42"/>
      <c r="AX734" s="42"/>
      <c r="AY734" s="42"/>
    </row>
    <row r="735">
      <c r="A735" s="14"/>
      <c r="B735" s="14"/>
      <c r="C735" s="16"/>
      <c r="D735" s="14"/>
      <c r="E735" s="14"/>
      <c r="F735" s="11"/>
      <c r="G735" s="95"/>
      <c r="H735" s="95"/>
      <c r="I735" s="67"/>
      <c r="J735" s="95"/>
      <c r="K735" s="16"/>
      <c r="L735" s="16"/>
      <c r="M735" s="26"/>
      <c r="N735" s="50"/>
      <c r="O735" s="14"/>
      <c r="P735" s="14"/>
      <c r="Q735" s="14"/>
      <c r="R735" s="16"/>
      <c r="S735" s="16"/>
      <c r="T735" s="16"/>
      <c r="U735" s="16"/>
      <c r="V735" s="14"/>
      <c r="W735" s="55"/>
      <c r="X735" s="16"/>
      <c r="Y735" s="16"/>
      <c r="Z735" s="16"/>
      <c r="AA735" s="16"/>
      <c r="AD735" s="42"/>
      <c r="AE735" s="42"/>
      <c r="AF735" s="42"/>
      <c r="AG735" s="42"/>
      <c r="AH735" s="42"/>
      <c r="AI735" s="42"/>
      <c r="AJ735" s="42"/>
      <c r="AK735" s="42"/>
      <c r="AL735" s="42"/>
      <c r="AM735" s="42"/>
      <c r="AN735" s="42"/>
      <c r="AO735" s="42"/>
      <c r="AP735" s="42"/>
      <c r="AQ735" s="42"/>
      <c r="AR735" s="42"/>
      <c r="AS735" s="42"/>
      <c r="AT735" s="42"/>
      <c r="AU735" s="42"/>
      <c r="AV735" s="42"/>
      <c r="AW735" s="42"/>
      <c r="AX735" s="42"/>
      <c r="AY735" s="42"/>
    </row>
    <row r="736">
      <c r="A736" s="14"/>
      <c r="B736" s="14"/>
      <c r="C736" s="16"/>
      <c r="D736" s="14"/>
      <c r="E736" s="14"/>
      <c r="F736" s="11"/>
      <c r="G736" s="95"/>
      <c r="H736" s="95"/>
      <c r="I736" s="67"/>
      <c r="J736" s="95"/>
      <c r="K736" s="16"/>
      <c r="L736" s="16"/>
      <c r="M736" s="26"/>
      <c r="N736" s="50"/>
      <c r="O736" s="14"/>
      <c r="P736" s="14"/>
      <c r="Q736" s="14"/>
      <c r="R736" s="16"/>
      <c r="S736" s="16"/>
      <c r="T736" s="16"/>
      <c r="U736" s="16"/>
      <c r="V736" s="14"/>
      <c r="W736" s="55"/>
      <c r="X736" s="16"/>
      <c r="Y736" s="16"/>
      <c r="Z736" s="16"/>
      <c r="AA736" s="16"/>
      <c r="AD736" s="42"/>
      <c r="AE736" s="42"/>
      <c r="AF736" s="42"/>
      <c r="AG736" s="42"/>
      <c r="AH736" s="42"/>
      <c r="AI736" s="42"/>
      <c r="AJ736" s="42"/>
      <c r="AK736" s="42"/>
      <c r="AL736" s="42"/>
      <c r="AM736" s="42"/>
      <c r="AN736" s="42"/>
      <c r="AO736" s="42"/>
      <c r="AP736" s="42"/>
      <c r="AQ736" s="42"/>
      <c r="AR736" s="42"/>
      <c r="AS736" s="42"/>
      <c r="AT736" s="42"/>
      <c r="AU736" s="42"/>
      <c r="AV736" s="42"/>
      <c r="AW736" s="42"/>
      <c r="AX736" s="42"/>
      <c r="AY736" s="42"/>
    </row>
    <row r="737">
      <c r="A737" s="14"/>
      <c r="B737" s="14"/>
      <c r="C737" s="16"/>
      <c r="D737" s="14"/>
      <c r="E737" s="14"/>
      <c r="F737" s="11"/>
      <c r="G737" s="95"/>
      <c r="H737" s="95"/>
      <c r="I737" s="67"/>
      <c r="J737" s="95"/>
      <c r="K737" s="16"/>
      <c r="L737" s="16"/>
      <c r="M737" s="26"/>
      <c r="N737" s="50"/>
      <c r="O737" s="14"/>
      <c r="P737" s="14"/>
      <c r="Q737" s="14"/>
      <c r="R737" s="16"/>
      <c r="S737" s="16"/>
      <c r="T737" s="16"/>
      <c r="U737" s="16"/>
      <c r="V737" s="14"/>
      <c r="W737" s="55"/>
      <c r="X737" s="16"/>
      <c r="Y737" s="16"/>
      <c r="Z737" s="16"/>
      <c r="AA737" s="16"/>
      <c r="AD737" s="42"/>
      <c r="AE737" s="42"/>
      <c r="AF737" s="42"/>
      <c r="AG737" s="42"/>
      <c r="AH737" s="42"/>
      <c r="AI737" s="42"/>
      <c r="AJ737" s="42"/>
      <c r="AK737" s="42"/>
      <c r="AL737" s="42"/>
      <c r="AM737" s="42"/>
      <c r="AN737" s="42"/>
      <c r="AO737" s="42"/>
      <c r="AP737" s="42"/>
      <c r="AQ737" s="42"/>
      <c r="AR737" s="42"/>
      <c r="AS737" s="42"/>
      <c r="AT737" s="42"/>
      <c r="AU737" s="42"/>
      <c r="AV737" s="42"/>
      <c r="AW737" s="42"/>
      <c r="AX737" s="42"/>
      <c r="AY737" s="42"/>
    </row>
    <row r="738">
      <c r="A738" s="14"/>
      <c r="B738" s="14"/>
      <c r="C738" s="16"/>
      <c r="D738" s="14"/>
      <c r="E738" s="14"/>
      <c r="F738" s="11"/>
      <c r="G738" s="95"/>
      <c r="H738" s="95"/>
      <c r="I738" s="67"/>
      <c r="J738" s="95"/>
      <c r="K738" s="16"/>
      <c r="L738" s="16"/>
      <c r="M738" s="26"/>
      <c r="N738" s="50"/>
      <c r="O738" s="14"/>
      <c r="P738" s="14"/>
      <c r="Q738" s="14"/>
      <c r="R738" s="16"/>
      <c r="S738" s="16"/>
      <c r="T738" s="16"/>
      <c r="U738" s="16"/>
      <c r="V738" s="14"/>
      <c r="W738" s="55"/>
      <c r="X738" s="16"/>
      <c r="Y738" s="16"/>
      <c r="Z738" s="16"/>
      <c r="AA738" s="16"/>
      <c r="AD738" s="42"/>
      <c r="AE738" s="42"/>
      <c r="AF738" s="42"/>
      <c r="AG738" s="42"/>
      <c r="AH738" s="42"/>
      <c r="AI738" s="42"/>
      <c r="AJ738" s="42"/>
      <c r="AK738" s="42"/>
      <c r="AL738" s="42"/>
      <c r="AM738" s="42"/>
      <c r="AN738" s="42"/>
      <c r="AO738" s="42"/>
      <c r="AP738" s="42"/>
      <c r="AQ738" s="42"/>
      <c r="AR738" s="42"/>
      <c r="AS738" s="42"/>
      <c r="AT738" s="42"/>
      <c r="AU738" s="42"/>
      <c r="AV738" s="42"/>
      <c r="AW738" s="42"/>
      <c r="AX738" s="42"/>
      <c r="AY738" s="42"/>
    </row>
    <row r="739">
      <c r="A739" s="14"/>
      <c r="B739" s="14"/>
      <c r="C739" s="16"/>
      <c r="D739" s="14"/>
      <c r="E739" s="14"/>
      <c r="F739" s="11"/>
      <c r="G739" s="95"/>
      <c r="H739" s="95"/>
      <c r="I739" s="67"/>
      <c r="J739" s="95"/>
      <c r="K739" s="16"/>
      <c r="L739" s="16"/>
      <c r="M739" s="26"/>
      <c r="N739" s="50"/>
      <c r="O739" s="14"/>
      <c r="P739" s="14"/>
      <c r="Q739" s="14"/>
      <c r="R739" s="16"/>
      <c r="S739" s="16"/>
      <c r="T739" s="16"/>
      <c r="U739" s="16"/>
      <c r="V739" s="14"/>
      <c r="W739" s="55"/>
      <c r="X739" s="16"/>
      <c r="Y739" s="16"/>
      <c r="Z739" s="16"/>
      <c r="AA739" s="16"/>
      <c r="AD739" s="42"/>
      <c r="AE739" s="42"/>
      <c r="AF739" s="42"/>
      <c r="AG739" s="42"/>
      <c r="AH739" s="42"/>
      <c r="AI739" s="42"/>
      <c r="AJ739" s="42"/>
      <c r="AK739" s="42"/>
      <c r="AL739" s="42"/>
      <c r="AM739" s="42"/>
      <c r="AN739" s="42"/>
      <c r="AO739" s="42"/>
      <c r="AP739" s="42"/>
      <c r="AQ739" s="42"/>
      <c r="AR739" s="42"/>
      <c r="AS739" s="42"/>
      <c r="AT739" s="42"/>
      <c r="AU739" s="42"/>
      <c r="AV739" s="42"/>
      <c r="AW739" s="42"/>
      <c r="AX739" s="42"/>
      <c r="AY739" s="42"/>
    </row>
    <row r="740">
      <c r="A740" s="14"/>
      <c r="B740" s="14"/>
      <c r="C740" s="16"/>
      <c r="D740" s="14"/>
      <c r="E740" s="14"/>
      <c r="F740" s="11"/>
      <c r="G740" s="95"/>
      <c r="H740" s="95"/>
      <c r="I740" s="67"/>
      <c r="J740" s="95"/>
      <c r="K740" s="16"/>
      <c r="L740" s="16"/>
      <c r="M740" s="26"/>
      <c r="N740" s="50"/>
      <c r="O740" s="14"/>
      <c r="P740" s="14"/>
      <c r="Q740" s="14"/>
      <c r="R740" s="16"/>
      <c r="S740" s="16"/>
      <c r="T740" s="16"/>
      <c r="U740" s="16"/>
      <c r="V740" s="14"/>
      <c r="W740" s="55"/>
      <c r="X740" s="16"/>
      <c r="Y740" s="16"/>
      <c r="Z740" s="16"/>
      <c r="AA740" s="16"/>
      <c r="AD740" s="42"/>
      <c r="AE740" s="42"/>
      <c r="AF740" s="42"/>
      <c r="AG740" s="42"/>
      <c r="AH740" s="42"/>
      <c r="AI740" s="42"/>
      <c r="AJ740" s="42"/>
      <c r="AK740" s="42"/>
      <c r="AL740" s="42"/>
      <c r="AM740" s="42"/>
      <c r="AN740" s="42"/>
      <c r="AO740" s="42"/>
      <c r="AP740" s="42"/>
      <c r="AQ740" s="42"/>
      <c r="AR740" s="42"/>
      <c r="AS740" s="42"/>
      <c r="AT740" s="42"/>
      <c r="AU740" s="42"/>
      <c r="AV740" s="42"/>
      <c r="AW740" s="42"/>
      <c r="AX740" s="42"/>
      <c r="AY740" s="42"/>
    </row>
    <row r="741">
      <c r="A741" s="14"/>
      <c r="B741" s="14"/>
      <c r="C741" s="16"/>
      <c r="D741" s="14"/>
      <c r="E741" s="14"/>
      <c r="F741" s="11"/>
      <c r="G741" s="95"/>
      <c r="H741" s="95"/>
      <c r="I741" s="67"/>
      <c r="J741" s="95"/>
      <c r="K741" s="16"/>
      <c r="L741" s="16"/>
      <c r="M741" s="26"/>
      <c r="N741" s="50"/>
      <c r="O741" s="14"/>
      <c r="P741" s="14"/>
      <c r="Q741" s="14"/>
      <c r="R741" s="16"/>
      <c r="S741" s="16"/>
      <c r="T741" s="16"/>
      <c r="U741" s="16"/>
      <c r="V741" s="14"/>
      <c r="W741" s="55"/>
      <c r="X741" s="16"/>
      <c r="Y741" s="16"/>
      <c r="Z741" s="16"/>
      <c r="AA741" s="16"/>
      <c r="AD741" s="42"/>
      <c r="AE741" s="42"/>
      <c r="AF741" s="42"/>
      <c r="AG741" s="42"/>
      <c r="AH741" s="42"/>
      <c r="AI741" s="42"/>
      <c r="AJ741" s="42"/>
      <c r="AK741" s="42"/>
      <c r="AL741" s="42"/>
      <c r="AM741" s="42"/>
      <c r="AN741" s="42"/>
      <c r="AO741" s="42"/>
      <c r="AP741" s="42"/>
      <c r="AQ741" s="42"/>
      <c r="AR741" s="42"/>
      <c r="AS741" s="42"/>
      <c r="AT741" s="42"/>
      <c r="AU741" s="42"/>
      <c r="AV741" s="42"/>
      <c r="AW741" s="42"/>
      <c r="AX741" s="42"/>
      <c r="AY741" s="42"/>
    </row>
    <row r="742">
      <c r="A742" s="14"/>
      <c r="B742" s="14"/>
      <c r="C742" s="16"/>
      <c r="D742" s="14"/>
      <c r="E742" s="14"/>
      <c r="F742" s="11"/>
      <c r="G742" s="95"/>
      <c r="H742" s="95"/>
      <c r="I742" s="67"/>
      <c r="J742" s="95"/>
      <c r="K742" s="16"/>
      <c r="L742" s="16"/>
      <c r="M742" s="26"/>
      <c r="N742" s="50"/>
      <c r="O742" s="14"/>
      <c r="P742" s="14"/>
      <c r="Q742" s="14"/>
      <c r="R742" s="16"/>
      <c r="S742" s="16"/>
      <c r="T742" s="16"/>
      <c r="U742" s="16"/>
      <c r="V742" s="14"/>
      <c r="W742" s="55"/>
      <c r="X742" s="16"/>
      <c r="Y742" s="16"/>
      <c r="Z742" s="16"/>
      <c r="AA742" s="16"/>
      <c r="AD742" s="42"/>
      <c r="AE742" s="42"/>
      <c r="AF742" s="42"/>
      <c r="AG742" s="42"/>
      <c r="AH742" s="42"/>
      <c r="AI742" s="42"/>
      <c r="AJ742" s="42"/>
      <c r="AK742" s="42"/>
      <c r="AL742" s="42"/>
      <c r="AM742" s="42"/>
      <c r="AN742" s="42"/>
      <c r="AO742" s="42"/>
      <c r="AP742" s="42"/>
      <c r="AQ742" s="42"/>
      <c r="AR742" s="42"/>
      <c r="AS742" s="42"/>
      <c r="AT742" s="42"/>
      <c r="AU742" s="42"/>
      <c r="AV742" s="42"/>
      <c r="AW742" s="42"/>
      <c r="AX742" s="42"/>
      <c r="AY742" s="42"/>
    </row>
    <row r="743">
      <c r="A743" s="14"/>
      <c r="B743" s="14"/>
      <c r="C743" s="16"/>
      <c r="D743" s="14"/>
      <c r="E743" s="14"/>
      <c r="F743" s="11"/>
      <c r="G743" s="95"/>
      <c r="H743" s="95"/>
      <c r="I743" s="67"/>
      <c r="J743" s="95"/>
      <c r="K743" s="16"/>
      <c r="L743" s="16"/>
      <c r="M743" s="26"/>
      <c r="N743" s="50"/>
      <c r="O743" s="14"/>
      <c r="P743" s="14"/>
      <c r="Q743" s="14"/>
      <c r="R743" s="16"/>
      <c r="S743" s="16"/>
      <c r="T743" s="16"/>
      <c r="U743" s="16"/>
      <c r="V743" s="14"/>
      <c r="W743" s="55"/>
      <c r="X743" s="16"/>
      <c r="Y743" s="16"/>
      <c r="Z743" s="16"/>
      <c r="AA743" s="16"/>
      <c r="AD743" s="42"/>
      <c r="AE743" s="42"/>
      <c r="AF743" s="42"/>
      <c r="AG743" s="42"/>
      <c r="AH743" s="42"/>
      <c r="AI743" s="42"/>
      <c r="AJ743" s="42"/>
      <c r="AK743" s="42"/>
      <c r="AL743" s="42"/>
      <c r="AM743" s="42"/>
      <c r="AN743" s="42"/>
      <c r="AO743" s="42"/>
      <c r="AP743" s="42"/>
      <c r="AQ743" s="42"/>
      <c r="AR743" s="42"/>
      <c r="AS743" s="42"/>
      <c r="AT743" s="42"/>
      <c r="AU743" s="42"/>
      <c r="AV743" s="42"/>
      <c r="AW743" s="42"/>
      <c r="AX743" s="42"/>
      <c r="AY743" s="42"/>
    </row>
    <row r="744">
      <c r="A744" s="14"/>
      <c r="B744" s="14"/>
      <c r="C744" s="16"/>
      <c r="D744" s="14"/>
      <c r="E744" s="14"/>
      <c r="F744" s="11"/>
      <c r="G744" s="95"/>
      <c r="H744" s="95"/>
      <c r="I744" s="67"/>
      <c r="J744" s="95"/>
      <c r="K744" s="16"/>
      <c r="L744" s="16"/>
      <c r="M744" s="26"/>
      <c r="N744" s="50"/>
      <c r="O744" s="14"/>
      <c r="P744" s="14"/>
      <c r="Q744" s="14"/>
      <c r="R744" s="16"/>
      <c r="S744" s="16"/>
      <c r="T744" s="16"/>
      <c r="U744" s="16"/>
      <c r="V744" s="14"/>
      <c r="W744" s="55"/>
      <c r="X744" s="16"/>
      <c r="Y744" s="16"/>
      <c r="Z744" s="16"/>
      <c r="AA744" s="16"/>
      <c r="AD744" s="42"/>
      <c r="AE744" s="42"/>
      <c r="AF744" s="42"/>
      <c r="AG744" s="42"/>
      <c r="AH744" s="42"/>
      <c r="AI744" s="42"/>
      <c r="AJ744" s="42"/>
      <c r="AK744" s="42"/>
      <c r="AL744" s="42"/>
      <c r="AM744" s="42"/>
      <c r="AN744" s="42"/>
      <c r="AO744" s="42"/>
      <c r="AP744" s="42"/>
      <c r="AQ744" s="42"/>
      <c r="AR744" s="42"/>
      <c r="AS744" s="42"/>
      <c r="AT744" s="42"/>
      <c r="AU744" s="42"/>
      <c r="AV744" s="42"/>
      <c r="AW744" s="42"/>
      <c r="AX744" s="42"/>
      <c r="AY744" s="42"/>
    </row>
    <row r="745">
      <c r="A745" s="14"/>
      <c r="B745" s="14"/>
      <c r="C745" s="16"/>
      <c r="D745" s="14"/>
      <c r="E745" s="14"/>
      <c r="F745" s="11"/>
      <c r="G745" s="95"/>
      <c r="H745" s="95"/>
      <c r="I745" s="67"/>
      <c r="J745" s="95"/>
      <c r="K745" s="16"/>
      <c r="L745" s="16"/>
      <c r="M745" s="26"/>
      <c r="N745" s="50"/>
      <c r="O745" s="14"/>
      <c r="P745" s="14"/>
      <c r="Q745" s="14"/>
      <c r="R745" s="16"/>
      <c r="S745" s="16"/>
      <c r="T745" s="16"/>
      <c r="U745" s="16"/>
      <c r="V745" s="14"/>
      <c r="W745" s="55"/>
      <c r="X745" s="16"/>
      <c r="Y745" s="16"/>
      <c r="Z745" s="16"/>
      <c r="AA745" s="16"/>
      <c r="AD745" s="42"/>
      <c r="AE745" s="42"/>
      <c r="AF745" s="42"/>
      <c r="AG745" s="42"/>
      <c r="AH745" s="42"/>
      <c r="AI745" s="42"/>
      <c r="AJ745" s="42"/>
      <c r="AK745" s="42"/>
      <c r="AL745" s="42"/>
      <c r="AM745" s="42"/>
      <c r="AN745" s="42"/>
      <c r="AO745" s="42"/>
      <c r="AP745" s="42"/>
      <c r="AQ745" s="42"/>
      <c r="AR745" s="42"/>
      <c r="AS745" s="42"/>
      <c r="AT745" s="42"/>
      <c r="AU745" s="42"/>
      <c r="AV745" s="42"/>
      <c r="AW745" s="42"/>
      <c r="AX745" s="42"/>
      <c r="AY745" s="42"/>
    </row>
    <row r="746">
      <c r="A746" s="14"/>
      <c r="B746" s="14"/>
      <c r="C746" s="16"/>
      <c r="D746" s="14"/>
      <c r="E746" s="14"/>
      <c r="F746" s="11"/>
      <c r="G746" s="95"/>
      <c r="H746" s="95"/>
      <c r="I746" s="67"/>
      <c r="J746" s="95"/>
      <c r="K746" s="16"/>
      <c r="L746" s="16"/>
      <c r="M746" s="26"/>
      <c r="N746" s="50"/>
      <c r="O746" s="14"/>
      <c r="P746" s="14"/>
      <c r="Q746" s="14"/>
      <c r="R746" s="16"/>
      <c r="S746" s="16"/>
      <c r="T746" s="16"/>
      <c r="U746" s="16"/>
      <c r="V746" s="14"/>
      <c r="W746" s="55"/>
      <c r="X746" s="16"/>
      <c r="Y746" s="16"/>
      <c r="Z746" s="16"/>
      <c r="AA746" s="16"/>
      <c r="AD746" s="42"/>
      <c r="AE746" s="42"/>
      <c r="AF746" s="42"/>
      <c r="AG746" s="42"/>
      <c r="AH746" s="42"/>
      <c r="AI746" s="42"/>
      <c r="AJ746" s="42"/>
      <c r="AK746" s="42"/>
      <c r="AL746" s="42"/>
      <c r="AM746" s="42"/>
      <c r="AN746" s="42"/>
      <c r="AO746" s="42"/>
      <c r="AP746" s="42"/>
      <c r="AQ746" s="42"/>
      <c r="AR746" s="42"/>
      <c r="AS746" s="42"/>
      <c r="AT746" s="42"/>
      <c r="AU746" s="42"/>
      <c r="AV746" s="42"/>
      <c r="AW746" s="42"/>
      <c r="AX746" s="42"/>
      <c r="AY746" s="42"/>
    </row>
    <row r="747">
      <c r="A747" s="14"/>
      <c r="B747" s="14"/>
      <c r="C747" s="16"/>
      <c r="D747" s="14"/>
      <c r="E747" s="14"/>
      <c r="F747" s="11"/>
      <c r="G747" s="95"/>
      <c r="H747" s="95"/>
      <c r="I747" s="67"/>
      <c r="J747" s="95"/>
      <c r="K747" s="16"/>
      <c r="L747" s="16"/>
      <c r="M747" s="26"/>
      <c r="N747" s="50"/>
      <c r="O747" s="14"/>
      <c r="P747" s="14"/>
      <c r="Q747" s="14"/>
      <c r="R747" s="16"/>
      <c r="S747" s="16"/>
      <c r="T747" s="16"/>
      <c r="U747" s="16"/>
      <c r="V747" s="14"/>
      <c r="W747" s="55"/>
      <c r="X747" s="16"/>
      <c r="Y747" s="16"/>
      <c r="Z747" s="16"/>
      <c r="AA747" s="16"/>
      <c r="AD747" s="42"/>
      <c r="AE747" s="42"/>
      <c r="AF747" s="42"/>
      <c r="AG747" s="42"/>
      <c r="AH747" s="42"/>
      <c r="AI747" s="42"/>
      <c r="AJ747" s="42"/>
      <c r="AK747" s="42"/>
      <c r="AL747" s="42"/>
      <c r="AM747" s="42"/>
      <c r="AN747" s="42"/>
      <c r="AO747" s="42"/>
      <c r="AP747" s="42"/>
      <c r="AQ747" s="42"/>
      <c r="AR747" s="42"/>
      <c r="AS747" s="42"/>
      <c r="AT747" s="42"/>
      <c r="AU747" s="42"/>
      <c r="AV747" s="42"/>
      <c r="AW747" s="42"/>
      <c r="AX747" s="42"/>
      <c r="AY747" s="42"/>
    </row>
    <row r="748">
      <c r="A748" s="14"/>
      <c r="B748" s="14"/>
      <c r="C748" s="16"/>
      <c r="D748" s="14"/>
      <c r="E748" s="14"/>
      <c r="F748" s="11"/>
      <c r="G748" s="95"/>
      <c r="H748" s="95"/>
      <c r="I748" s="67"/>
      <c r="J748" s="95"/>
      <c r="K748" s="16"/>
      <c r="L748" s="16"/>
      <c r="M748" s="26"/>
      <c r="N748" s="50"/>
      <c r="O748" s="14"/>
      <c r="P748" s="14"/>
      <c r="Q748" s="14"/>
      <c r="R748" s="16"/>
      <c r="S748" s="16"/>
      <c r="T748" s="16"/>
      <c r="U748" s="16"/>
      <c r="V748" s="14"/>
      <c r="W748" s="55"/>
      <c r="X748" s="16"/>
      <c r="Y748" s="16"/>
      <c r="Z748" s="16"/>
      <c r="AA748" s="16"/>
      <c r="AD748" s="42"/>
      <c r="AE748" s="42"/>
      <c r="AF748" s="42"/>
      <c r="AG748" s="42"/>
      <c r="AH748" s="42"/>
      <c r="AI748" s="42"/>
      <c r="AJ748" s="42"/>
      <c r="AK748" s="42"/>
      <c r="AL748" s="42"/>
      <c r="AM748" s="42"/>
      <c r="AN748" s="42"/>
      <c r="AO748" s="42"/>
      <c r="AP748" s="42"/>
      <c r="AQ748" s="42"/>
      <c r="AR748" s="42"/>
      <c r="AS748" s="42"/>
      <c r="AT748" s="42"/>
      <c r="AU748" s="42"/>
      <c r="AV748" s="42"/>
      <c r="AW748" s="42"/>
      <c r="AX748" s="42"/>
      <c r="AY748" s="42"/>
    </row>
    <row r="749">
      <c r="A749" s="14"/>
      <c r="B749" s="14"/>
      <c r="C749" s="16"/>
      <c r="D749" s="14"/>
      <c r="E749" s="14"/>
      <c r="F749" s="11"/>
      <c r="G749" s="95"/>
      <c r="H749" s="95"/>
      <c r="I749" s="67"/>
      <c r="J749" s="95"/>
      <c r="K749" s="16"/>
      <c r="L749" s="16"/>
      <c r="M749" s="26"/>
      <c r="N749" s="50"/>
      <c r="O749" s="14"/>
      <c r="P749" s="14"/>
      <c r="Q749" s="14"/>
      <c r="R749" s="16"/>
      <c r="S749" s="16"/>
      <c r="T749" s="16"/>
      <c r="U749" s="16"/>
      <c r="V749" s="14"/>
      <c r="W749" s="55"/>
      <c r="X749" s="16"/>
      <c r="Y749" s="16"/>
      <c r="Z749" s="16"/>
      <c r="AA749" s="16"/>
      <c r="AD749" s="42"/>
      <c r="AE749" s="42"/>
      <c r="AF749" s="42"/>
      <c r="AG749" s="42"/>
      <c r="AH749" s="42"/>
      <c r="AI749" s="42"/>
      <c r="AJ749" s="42"/>
      <c r="AK749" s="42"/>
      <c r="AL749" s="42"/>
      <c r="AM749" s="42"/>
      <c r="AN749" s="42"/>
      <c r="AO749" s="42"/>
      <c r="AP749" s="42"/>
      <c r="AQ749" s="42"/>
      <c r="AR749" s="42"/>
      <c r="AS749" s="42"/>
      <c r="AT749" s="42"/>
      <c r="AU749" s="42"/>
      <c r="AV749" s="42"/>
      <c r="AW749" s="42"/>
      <c r="AX749" s="42"/>
      <c r="AY749" s="42"/>
    </row>
    <row r="750">
      <c r="A750" s="14"/>
      <c r="B750" s="14"/>
      <c r="C750" s="16"/>
      <c r="D750" s="14"/>
      <c r="E750" s="14"/>
      <c r="F750" s="11"/>
      <c r="G750" s="95"/>
      <c r="H750" s="95"/>
      <c r="I750" s="67"/>
      <c r="J750" s="95"/>
      <c r="K750" s="16"/>
      <c r="L750" s="16"/>
      <c r="M750" s="26"/>
      <c r="N750" s="50"/>
      <c r="O750" s="14"/>
      <c r="P750" s="14"/>
      <c r="Q750" s="14"/>
      <c r="R750" s="16"/>
      <c r="S750" s="16"/>
      <c r="T750" s="16"/>
      <c r="U750" s="16"/>
      <c r="V750" s="14"/>
      <c r="W750" s="55"/>
      <c r="X750" s="16"/>
      <c r="Y750" s="16"/>
      <c r="Z750" s="16"/>
      <c r="AA750" s="16"/>
      <c r="AD750" s="42"/>
      <c r="AE750" s="42"/>
      <c r="AF750" s="42"/>
      <c r="AG750" s="42"/>
      <c r="AH750" s="42"/>
      <c r="AI750" s="42"/>
      <c r="AJ750" s="42"/>
      <c r="AK750" s="42"/>
      <c r="AL750" s="42"/>
      <c r="AM750" s="42"/>
      <c r="AN750" s="42"/>
      <c r="AO750" s="42"/>
      <c r="AP750" s="42"/>
      <c r="AQ750" s="42"/>
      <c r="AR750" s="42"/>
      <c r="AS750" s="42"/>
      <c r="AT750" s="42"/>
      <c r="AU750" s="42"/>
      <c r="AV750" s="42"/>
      <c r="AW750" s="42"/>
      <c r="AX750" s="42"/>
      <c r="AY750" s="42"/>
    </row>
    <row r="751">
      <c r="A751" s="14"/>
      <c r="B751" s="14"/>
      <c r="C751" s="16"/>
      <c r="D751" s="14"/>
      <c r="E751" s="14"/>
      <c r="F751" s="11"/>
      <c r="G751" s="95"/>
      <c r="H751" s="95"/>
      <c r="I751" s="67"/>
      <c r="J751" s="95"/>
      <c r="K751" s="16"/>
      <c r="L751" s="16"/>
      <c r="M751" s="26"/>
      <c r="N751" s="50"/>
      <c r="O751" s="14"/>
      <c r="P751" s="14"/>
      <c r="Q751" s="14"/>
      <c r="R751" s="16"/>
      <c r="S751" s="16"/>
      <c r="T751" s="16"/>
      <c r="U751" s="16"/>
      <c r="V751" s="14"/>
      <c r="W751" s="55"/>
      <c r="X751" s="16"/>
      <c r="Y751" s="16"/>
      <c r="Z751" s="16"/>
      <c r="AA751" s="16"/>
      <c r="AD751" s="42"/>
      <c r="AE751" s="42"/>
      <c r="AF751" s="42"/>
      <c r="AG751" s="42"/>
      <c r="AH751" s="42"/>
      <c r="AI751" s="42"/>
      <c r="AJ751" s="42"/>
      <c r="AK751" s="42"/>
      <c r="AL751" s="42"/>
      <c r="AM751" s="42"/>
      <c r="AN751" s="42"/>
      <c r="AO751" s="42"/>
      <c r="AP751" s="42"/>
      <c r="AQ751" s="42"/>
      <c r="AR751" s="42"/>
      <c r="AS751" s="42"/>
      <c r="AT751" s="42"/>
      <c r="AU751" s="42"/>
      <c r="AV751" s="42"/>
      <c r="AW751" s="42"/>
      <c r="AX751" s="42"/>
      <c r="AY751" s="42"/>
    </row>
    <row r="752">
      <c r="A752" s="14"/>
      <c r="B752" s="14"/>
      <c r="C752" s="16"/>
      <c r="D752" s="14"/>
      <c r="E752" s="14"/>
      <c r="F752" s="11"/>
      <c r="G752" s="95"/>
      <c r="H752" s="95"/>
      <c r="I752" s="67"/>
      <c r="J752" s="95"/>
      <c r="K752" s="16"/>
      <c r="L752" s="16"/>
      <c r="M752" s="26"/>
      <c r="N752" s="50"/>
      <c r="O752" s="14"/>
      <c r="P752" s="14"/>
      <c r="Q752" s="14"/>
      <c r="R752" s="16"/>
      <c r="S752" s="16"/>
      <c r="T752" s="16"/>
      <c r="U752" s="16"/>
      <c r="V752" s="14"/>
      <c r="W752" s="55"/>
      <c r="X752" s="16"/>
      <c r="Y752" s="16"/>
      <c r="Z752" s="16"/>
      <c r="AA752" s="16"/>
      <c r="AD752" s="42"/>
      <c r="AE752" s="42"/>
      <c r="AF752" s="42"/>
      <c r="AG752" s="42"/>
      <c r="AH752" s="42"/>
      <c r="AI752" s="42"/>
      <c r="AJ752" s="42"/>
      <c r="AK752" s="42"/>
      <c r="AL752" s="42"/>
      <c r="AM752" s="42"/>
      <c r="AN752" s="42"/>
      <c r="AO752" s="42"/>
      <c r="AP752" s="42"/>
      <c r="AQ752" s="42"/>
      <c r="AR752" s="42"/>
      <c r="AS752" s="42"/>
      <c r="AT752" s="42"/>
      <c r="AU752" s="42"/>
      <c r="AV752" s="42"/>
      <c r="AW752" s="42"/>
      <c r="AX752" s="42"/>
      <c r="AY752" s="42"/>
    </row>
    <row r="753">
      <c r="A753" s="14"/>
      <c r="B753" s="14"/>
      <c r="C753" s="16"/>
      <c r="D753" s="14"/>
      <c r="E753" s="14"/>
      <c r="F753" s="11"/>
      <c r="G753" s="95"/>
      <c r="H753" s="95"/>
      <c r="I753" s="67"/>
      <c r="J753" s="95"/>
      <c r="K753" s="16"/>
      <c r="L753" s="16"/>
      <c r="M753" s="26"/>
      <c r="N753" s="50"/>
      <c r="O753" s="14"/>
      <c r="P753" s="14"/>
      <c r="Q753" s="14"/>
      <c r="R753" s="16"/>
      <c r="S753" s="16"/>
      <c r="T753" s="16"/>
      <c r="U753" s="16"/>
      <c r="V753" s="14"/>
      <c r="W753" s="55"/>
      <c r="X753" s="16"/>
      <c r="Y753" s="16"/>
      <c r="Z753" s="16"/>
      <c r="AA753" s="16"/>
      <c r="AD753" s="42"/>
      <c r="AE753" s="42"/>
      <c r="AF753" s="42"/>
      <c r="AG753" s="42"/>
      <c r="AH753" s="42"/>
      <c r="AI753" s="42"/>
      <c r="AJ753" s="42"/>
      <c r="AK753" s="42"/>
      <c r="AL753" s="42"/>
      <c r="AM753" s="42"/>
      <c r="AN753" s="42"/>
      <c r="AO753" s="42"/>
      <c r="AP753" s="42"/>
      <c r="AQ753" s="42"/>
      <c r="AR753" s="42"/>
      <c r="AS753" s="42"/>
      <c r="AT753" s="42"/>
      <c r="AU753" s="42"/>
      <c r="AV753" s="42"/>
      <c r="AW753" s="42"/>
      <c r="AX753" s="42"/>
      <c r="AY753" s="42"/>
    </row>
    <row r="754">
      <c r="A754" s="14"/>
      <c r="B754" s="14"/>
      <c r="C754" s="16"/>
      <c r="D754" s="14"/>
      <c r="E754" s="14"/>
      <c r="F754" s="11"/>
      <c r="G754" s="95"/>
      <c r="H754" s="95"/>
      <c r="I754" s="67"/>
      <c r="J754" s="95"/>
      <c r="K754" s="16"/>
      <c r="L754" s="16"/>
      <c r="M754" s="26"/>
      <c r="N754" s="50"/>
      <c r="O754" s="14"/>
      <c r="P754" s="14"/>
      <c r="Q754" s="14"/>
      <c r="R754" s="16"/>
      <c r="S754" s="16"/>
      <c r="T754" s="16"/>
      <c r="U754" s="16"/>
      <c r="V754" s="14"/>
      <c r="W754" s="55"/>
      <c r="X754" s="16"/>
      <c r="Y754" s="16"/>
      <c r="Z754" s="16"/>
      <c r="AA754" s="16"/>
      <c r="AD754" s="42"/>
      <c r="AE754" s="42"/>
      <c r="AF754" s="42"/>
      <c r="AG754" s="42"/>
      <c r="AH754" s="42"/>
      <c r="AI754" s="42"/>
      <c r="AJ754" s="42"/>
      <c r="AK754" s="42"/>
      <c r="AL754" s="42"/>
      <c r="AM754" s="42"/>
      <c r="AN754" s="42"/>
      <c r="AO754" s="42"/>
      <c r="AP754" s="42"/>
      <c r="AQ754" s="42"/>
      <c r="AR754" s="42"/>
      <c r="AS754" s="42"/>
      <c r="AT754" s="42"/>
      <c r="AU754" s="42"/>
      <c r="AV754" s="42"/>
      <c r="AW754" s="42"/>
      <c r="AX754" s="42"/>
      <c r="AY754" s="42"/>
    </row>
    <row r="755">
      <c r="A755" s="14"/>
      <c r="B755" s="14"/>
      <c r="C755" s="16"/>
      <c r="D755" s="14"/>
      <c r="E755" s="14"/>
      <c r="F755" s="11"/>
      <c r="G755" s="95"/>
      <c r="H755" s="95"/>
      <c r="I755" s="67"/>
      <c r="J755" s="95"/>
      <c r="K755" s="16"/>
      <c r="L755" s="16"/>
      <c r="M755" s="26"/>
      <c r="N755" s="50"/>
      <c r="O755" s="14"/>
      <c r="P755" s="14"/>
      <c r="Q755" s="14"/>
      <c r="R755" s="16"/>
      <c r="S755" s="16"/>
      <c r="T755" s="16"/>
      <c r="U755" s="16"/>
      <c r="V755" s="14"/>
      <c r="W755" s="55"/>
      <c r="X755" s="16"/>
      <c r="Y755" s="16"/>
      <c r="Z755" s="16"/>
      <c r="AA755" s="16"/>
      <c r="AD755" s="42"/>
      <c r="AE755" s="42"/>
      <c r="AF755" s="42"/>
      <c r="AG755" s="42"/>
      <c r="AH755" s="42"/>
      <c r="AI755" s="42"/>
      <c r="AJ755" s="42"/>
      <c r="AK755" s="42"/>
      <c r="AL755" s="42"/>
      <c r="AM755" s="42"/>
      <c r="AN755" s="42"/>
      <c r="AO755" s="42"/>
      <c r="AP755" s="42"/>
      <c r="AQ755" s="42"/>
      <c r="AR755" s="42"/>
      <c r="AS755" s="42"/>
      <c r="AT755" s="42"/>
      <c r="AU755" s="42"/>
      <c r="AV755" s="42"/>
      <c r="AW755" s="42"/>
      <c r="AX755" s="42"/>
      <c r="AY755" s="42"/>
    </row>
    <row r="756">
      <c r="A756" s="14"/>
      <c r="B756" s="14"/>
      <c r="C756" s="16"/>
      <c r="D756" s="14"/>
      <c r="E756" s="14"/>
      <c r="F756" s="11"/>
      <c r="G756" s="95"/>
      <c r="H756" s="95"/>
      <c r="I756" s="67"/>
      <c r="J756" s="95"/>
      <c r="K756" s="16"/>
      <c r="L756" s="16"/>
      <c r="M756" s="26"/>
      <c r="N756" s="50"/>
      <c r="O756" s="14"/>
      <c r="P756" s="14"/>
      <c r="Q756" s="14"/>
      <c r="R756" s="16"/>
      <c r="S756" s="16"/>
      <c r="T756" s="16"/>
      <c r="U756" s="16"/>
      <c r="V756" s="14"/>
      <c r="W756" s="55"/>
      <c r="X756" s="16"/>
      <c r="Y756" s="16"/>
      <c r="Z756" s="16"/>
      <c r="AA756" s="16"/>
      <c r="AD756" s="42"/>
      <c r="AE756" s="42"/>
      <c r="AF756" s="42"/>
      <c r="AG756" s="42"/>
      <c r="AH756" s="42"/>
      <c r="AI756" s="42"/>
      <c r="AJ756" s="42"/>
      <c r="AK756" s="42"/>
      <c r="AL756" s="42"/>
      <c r="AM756" s="42"/>
      <c r="AN756" s="42"/>
      <c r="AO756" s="42"/>
      <c r="AP756" s="42"/>
      <c r="AQ756" s="42"/>
      <c r="AR756" s="42"/>
      <c r="AS756" s="42"/>
      <c r="AT756" s="42"/>
      <c r="AU756" s="42"/>
      <c r="AV756" s="42"/>
      <c r="AW756" s="42"/>
      <c r="AX756" s="42"/>
      <c r="AY756" s="42"/>
    </row>
    <row r="757">
      <c r="A757" s="14"/>
      <c r="B757" s="14"/>
      <c r="C757" s="16"/>
      <c r="D757" s="14"/>
      <c r="E757" s="14"/>
      <c r="F757" s="11"/>
      <c r="G757" s="95"/>
      <c r="H757" s="95"/>
      <c r="I757" s="67"/>
      <c r="J757" s="95"/>
      <c r="K757" s="16"/>
      <c r="L757" s="16"/>
      <c r="M757" s="26"/>
      <c r="N757" s="50"/>
      <c r="O757" s="14"/>
      <c r="P757" s="14"/>
      <c r="Q757" s="14"/>
      <c r="R757" s="16"/>
      <c r="S757" s="16"/>
      <c r="T757" s="16"/>
      <c r="U757" s="16"/>
      <c r="V757" s="14"/>
      <c r="W757" s="55"/>
      <c r="X757" s="16"/>
      <c r="Y757" s="16"/>
      <c r="Z757" s="16"/>
      <c r="AA757" s="16"/>
      <c r="AD757" s="42"/>
      <c r="AE757" s="42"/>
      <c r="AF757" s="42"/>
      <c r="AG757" s="42"/>
      <c r="AH757" s="42"/>
      <c r="AI757" s="42"/>
      <c r="AJ757" s="42"/>
      <c r="AK757" s="42"/>
      <c r="AL757" s="42"/>
      <c r="AM757" s="42"/>
      <c r="AN757" s="42"/>
      <c r="AO757" s="42"/>
      <c r="AP757" s="42"/>
      <c r="AQ757" s="42"/>
      <c r="AR757" s="42"/>
      <c r="AS757" s="42"/>
      <c r="AT757" s="42"/>
      <c r="AU757" s="42"/>
      <c r="AV757" s="42"/>
      <c r="AW757" s="42"/>
      <c r="AX757" s="42"/>
      <c r="AY757" s="42"/>
    </row>
    <row r="758">
      <c r="A758" s="14"/>
      <c r="B758" s="14"/>
      <c r="C758" s="16"/>
      <c r="D758" s="14"/>
      <c r="E758" s="14"/>
      <c r="F758" s="11"/>
      <c r="G758" s="95"/>
      <c r="H758" s="95"/>
      <c r="I758" s="67"/>
      <c r="J758" s="95"/>
      <c r="K758" s="16"/>
      <c r="L758" s="16"/>
      <c r="M758" s="26"/>
      <c r="N758" s="50"/>
      <c r="O758" s="14"/>
      <c r="P758" s="14"/>
      <c r="Q758" s="14"/>
      <c r="R758" s="16"/>
      <c r="S758" s="16"/>
      <c r="T758" s="16"/>
      <c r="U758" s="16"/>
      <c r="V758" s="14"/>
      <c r="W758" s="55"/>
      <c r="X758" s="16"/>
      <c r="Y758" s="16"/>
      <c r="Z758" s="16"/>
      <c r="AA758" s="16"/>
      <c r="AD758" s="42"/>
      <c r="AE758" s="42"/>
      <c r="AF758" s="42"/>
      <c r="AG758" s="42"/>
      <c r="AH758" s="42"/>
      <c r="AI758" s="42"/>
      <c r="AJ758" s="42"/>
      <c r="AK758" s="42"/>
      <c r="AL758" s="42"/>
      <c r="AM758" s="42"/>
      <c r="AN758" s="42"/>
      <c r="AO758" s="42"/>
      <c r="AP758" s="42"/>
      <c r="AQ758" s="42"/>
      <c r="AR758" s="42"/>
      <c r="AS758" s="42"/>
      <c r="AT758" s="42"/>
      <c r="AU758" s="42"/>
      <c r="AV758" s="42"/>
      <c r="AW758" s="42"/>
      <c r="AX758" s="42"/>
      <c r="AY758" s="42"/>
    </row>
    <row r="759">
      <c r="A759" s="14"/>
      <c r="B759" s="14"/>
      <c r="C759" s="16"/>
      <c r="D759" s="14"/>
      <c r="E759" s="14"/>
      <c r="F759" s="11"/>
      <c r="G759" s="95"/>
      <c r="H759" s="95"/>
      <c r="I759" s="67"/>
      <c r="J759" s="95"/>
      <c r="K759" s="16"/>
      <c r="L759" s="16"/>
      <c r="M759" s="26"/>
      <c r="N759" s="50"/>
      <c r="O759" s="14"/>
      <c r="P759" s="14"/>
      <c r="Q759" s="14"/>
      <c r="R759" s="16"/>
      <c r="S759" s="16"/>
      <c r="T759" s="16"/>
      <c r="U759" s="16"/>
      <c r="V759" s="14"/>
      <c r="W759" s="55"/>
      <c r="X759" s="16"/>
      <c r="Y759" s="16"/>
      <c r="Z759" s="16"/>
      <c r="AA759" s="16"/>
      <c r="AD759" s="42"/>
      <c r="AE759" s="42"/>
      <c r="AF759" s="42"/>
      <c r="AG759" s="42"/>
      <c r="AH759" s="42"/>
      <c r="AI759" s="42"/>
      <c r="AJ759" s="42"/>
      <c r="AK759" s="42"/>
      <c r="AL759" s="42"/>
      <c r="AM759" s="42"/>
      <c r="AN759" s="42"/>
      <c r="AO759" s="42"/>
      <c r="AP759" s="42"/>
      <c r="AQ759" s="42"/>
      <c r="AR759" s="42"/>
      <c r="AS759" s="42"/>
      <c r="AT759" s="42"/>
      <c r="AU759" s="42"/>
      <c r="AV759" s="42"/>
      <c r="AW759" s="42"/>
      <c r="AX759" s="42"/>
      <c r="AY759" s="42"/>
    </row>
    <row r="760">
      <c r="A760" s="14"/>
      <c r="B760" s="14"/>
      <c r="C760" s="16"/>
      <c r="D760" s="14"/>
      <c r="E760" s="14"/>
      <c r="F760" s="11"/>
      <c r="G760" s="95"/>
      <c r="H760" s="95"/>
      <c r="I760" s="67"/>
      <c r="J760" s="95"/>
      <c r="K760" s="16"/>
      <c r="L760" s="16"/>
      <c r="M760" s="26"/>
      <c r="N760" s="50"/>
      <c r="O760" s="14"/>
      <c r="P760" s="14"/>
      <c r="Q760" s="14"/>
      <c r="R760" s="16"/>
      <c r="S760" s="16"/>
      <c r="T760" s="16"/>
      <c r="U760" s="16"/>
      <c r="V760" s="14"/>
      <c r="W760" s="55"/>
      <c r="X760" s="16"/>
      <c r="Y760" s="16"/>
      <c r="Z760" s="16"/>
      <c r="AA760" s="16"/>
      <c r="AD760" s="42"/>
      <c r="AE760" s="42"/>
      <c r="AF760" s="42"/>
      <c r="AG760" s="42"/>
      <c r="AH760" s="42"/>
      <c r="AI760" s="42"/>
      <c r="AJ760" s="42"/>
      <c r="AK760" s="42"/>
      <c r="AL760" s="42"/>
      <c r="AM760" s="42"/>
      <c r="AN760" s="42"/>
      <c r="AO760" s="42"/>
      <c r="AP760" s="42"/>
      <c r="AQ760" s="42"/>
      <c r="AR760" s="42"/>
      <c r="AS760" s="42"/>
      <c r="AT760" s="42"/>
      <c r="AU760" s="42"/>
      <c r="AV760" s="42"/>
      <c r="AW760" s="42"/>
      <c r="AX760" s="42"/>
      <c r="AY760" s="42"/>
    </row>
    <row r="761">
      <c r="A761" s="14"/>
      <c r="B761" s="14"/>
      <c r="C761" s="16"/>
      <c r="D761" s="14"/>
      <c r="E761" s="14"/>
      <c r="F761" s="11"/>
      <c r="G761" s="95"/>
      <c r="H761" s="95"/>
      <c r="I761" s="67"/>
      <c r="J761" s="95"/>
      <c r="K761" s="16"/>
      <c r="L761" s="16"/>
      <c r="M761" s="26"/>
      <c r="N761" s="50"/>
      <c r="O761" s="14"/>
      <c r="P761" s="14"/>
      <c r="Q761" s="14"/>
      <c r="R761" s="16"/>
      <c r="S761" s="16"/>
      <c r="T761" s="16"/>
      <c r="U761" s="16"/>
      <c r="V761" s="14"/>
      <c r="W761" s="55"/>
      <c r="X761" s="16"/>
      <c r="Y761" s="16"/>
      <c r="Z761" s="16"/>
      <c r="AA761" s="16"/>
      <c r="AD761" s="42"/>
      <c r="AE761" s="42"/>
      <c r="AF761" s="42"/>
      <c r="AG761" s="42"/>
      <c r="AH761" s="42"/>
      <c r="AI761" s="42"/>
      <c r="AJ761" s="42"/>
      <c r="AK761" s="42"/>
      <c r="AL761" s="42"/>
      <c r="AM761" s="42"/>
      <c r="AN761" s="42"/>
      <c r="AO761" s="42"/>
      <c r="AP761" s="42"/>
      <c r="AQ761" s="42"/>
      <c r="AR761" s="42"/>
      <c r="AS761" s="42"/>
      <c r="AT761" s="42"/>
      <c r="AU761" s="42"/>
      <c r="AV761" s="42"/>
      <c r="AW761" s="42"/>
      <c r="AX761" s="42"/>
      <c r="AY761" s="42"/>
    </row>
    <row r="762">
      <c r="A762" s="14"/>
      <c r="B762" s="14"/>
      <c r="C762" s="16"/>
      <c r="D762" s="14"/>
      <c r="E762" s="14"/>
      <c r="F762" s="11"/>
      <c r="G762" s="95"/>
      <c r="H762" s="95"/>
      <c r="I762" s="67"/>
      <c r="J762" s="95"/>
      <c r="K762" s="16"/>
      <c r="L762" s="16"/>
      <c r="M762" s="26"/>
      <c r="N762" s="50"/>
      <c r="O762" s="14"/>
      <c r="P762" s="14"/>
      <c r="Q762" s="14"/>
      <c r="R762" s="16"/>
      <c r="S762" s="16"/>
      <c r="T762" s="16"/>
      <c r="U762" s="16"/>
      <c r="V762" s="14"/>
      <c r="W762" s="55"/>
      <c r="X762" s="16"/>
      <c r="Y762" s="16"/>
      <c r="Z762" s="16"/>
      <c r="AA762" s="16"/>
      <c r="AD762" s="42"/>
      <c r="AE762" s="42"/>
      <c r="AF762" s="42"/>
      <c r="AG762" s="42"/>
      <c r="AH762" s="42"/>
      <c r="AI762" s="42"/>
      <c r="AJ762" s="42"/>
      <c r="AK762" s="42"/>
      <c r="AL762" s="42"/>
      <c r="AM762" s="42"/>
      <c r="AN762" s="42"/>
      <c r="AO762" s="42"/>
      <c r="AP762" s="42"/>
      <c r="AQ762" s="42"/>
      <c r="AR762" s="42"/>
      <c r="AS762" s="42"/>
      <c r="AT762" s="42"/>
      <c r="AU762" s="42"/>
      <c r="AV762" s="42"/>
      <c r="AW762" s="42"/>
      <c r="AX762" s="42"/>
      <c r="AY762" s="42"/>
    </row>
    <row r="763">
      <c r="A763" s="14"/>
      <c r="B763" s="14"/>
      <c r="C763" s="16"/>
      <c r="D763" s="14"/>
      <c r="E763" s="14"/>
      <c r="F763" s="11"/>
      <c r="G763" s="95"/>
      <c r="H763" s="95"/>
      <c r="I763" s="67"/>
      <c r="J763" s="95"/>
      <c r="K763" s="16"/>
      <c r="L763" s="16"/>
      <c r="M763" s="26"/>
      <c r="N763" s="50"/>
      <c r="O763" s="14"/>
      <c r="P763" s="14"/>
      <c r="Q763" s="14"/>
      <c r="R763" s="16"/>
      <c r="S763" s="16"/>
      <c r="T763" s="16"/>
      <c r="U763" s="16"/>
      <c r="V763" s="14"/>
      <c r="W763" s="55"/>
      <c r="X763" s="16"/>
      <c r="Y763" s="16"/>
      <c r="Z763" s="16"/>
      <c r="AA763" s="16"/>
      <c r="AD763" s="42"/>
      <c r="AE763" s="42"/>
      <c r="AF763" s="42"/>
      <c r="AG763" s="42"/>
      <c r="AH763" s="42"/>
      <c r="AI763" s="42"/>
      <c r="AJ763" s="42"/>
      <c r="AK763" s="42"/>
      <c r="AL763" s="42"/>
      <c r="AM763" s="42"/>
      <c r="AN763" s="42"/>
      <c r="AO763" s="42"/>
      <c r="AP763" s="42"/>
      <c r="AQ763" s="42"/>
      <c r="AR763" s="42"/>
      <c r="AS763" s="42"/>
      <c r="AT763" s="42"/>
      <c r="AU763" s="42"/>
      <c r="AV763" s="42"/>
      <c r="AW763" s="42"/>
      <c r="AX763" s="42"/>
      <c r="AY763" s="42"/>
    </row>
    <row r="764">
      <c r="A764" s="14"/>
      <c r="B764" s="14"/>
      <c r="C764" s="16"/>
      <c r="D764" s="14"/>
      <c r="E764" s="14"/>
      <c r="F764" s="11"/>
      <c r="G764" s="95"/>
      <c r="H764" s="95"/>
      <c r="I764" s="67"/>
      <c r="J764" s="95"/>
      <c r="K764" s="16"/>
      <c r="L764" s="16"/>
      <c r="M764" s="26"/>
      <c r="N764" s="50"/>
      <c r="O764" s="14"/>
      <c r="P764" s="14"/>
      <c r="Q764" s="14"/>
      <c r="R764" s="16"/>
      <c r="S764" s="16"/>
      <c r="T764" s="16"/>
      <c r="U764" s="16"/>
      <c r="V764" s="14"/>
      <c r="W764" s="55"/>
      <c r="X764" s="16"/>
      <c r="Y764" s="16"/>
      <c r="Z764" s="16"/>
      <c r="AA764" s="16"/>
      <c r="AD764" s="42"/>
      <c r="AE764" s="42"/>
      <c r="AF764" s="42"/>
      <c r="AG764" s="42"/>
      <c r="AH764" s="42"/>
      <c r="AI764" s="42"/>
      <c r="AJ764" s="42"/>
      <c r="AK764" s="42"/>
      <c r="AL764" s="42"/>
      <c r="AM764" s="42"/>
      <c r="AN764" s="42"/>
      <c r="AO764" s="42"/>
      <c r="AP764" s="42"/>
      <c r="AQ764" s="42"/>
      <c r="AR764" s="42"/>
      <c r="AS764" s="42"/>
      <c r="AT764" s="42"/>
      <c r="AU764" s="42"/>
      <c r="AV764" s="42"/>
      <c r="AW764" s="42"/>
      <c r="AX764" s="42"/>
      <c r="AY764" s="42"/>
    </row>
    <row r="765">
      <c r="A765" s="14"/>
      <c r="B765" s="14"/>
      <c r="C765" s="16"/>
      <c r="D765" s="14"/>
      <c r="E765" s="14"/>
      <c r="F765" s="11"/>
      <c r="G765" s="95"/>
      <c r="H765" s="95"/>
      <c r="I765" s="67"/>
      <c r="J765" s="95"/>
      <c r="K765" s="16"/>
      <c r="L765" s="16"/>
      <c r="M765" s="26"/>
      <c r="N765" s="50"/>
      <c r="O765" s="14"/>
      <c r="P765" s="14"/>
      <c r="Q765" s="14"/>
      <c r="R765" s="16"/>
      <c r="S765" s="16"/>
      <c r="T765" s="16"/>
      <c r="U765" s="16"/>
      <c r="V765" s="14"/>
      <c r="W765" s="55"/>
      <c r="X765" s="16"/>
      <c r="Y765" s="16"/>
      <c r="Z765" s="16"/>
      <c r="AA765" s="16"/>
      <c r="AD765" s="42"/>
      <c r="AE765" s="42"/>
      <c r="AF765" s="42"/>
      <c r="AG765" s="42"/>
      <c r="AH765" s="42"/>
      <c r="AI765" s="42"/>
      <c r="AJ765" s="42"/>
      <c r="AK765" s="42"/>
      <c r="AL765" s="42"/>
      <c r="AM765" s="42"/>
      <c r="AN765" s="42"/>
      <c r="AO765" s="42"/>
      <c r="AP765" s="42"/>
      <c r="AQ765" s="42"/>
      <c r="AR765" s="42"/>
      <c r="AS765" s="42"/>
      <c r="AT765" s="42"/>
      <c r="AU765" s="42"/>
      <c r="AV765" s="42"/>
      <c r="AW765" s="42"/>
      <c r="AX765" s="42"/>
      <c r="AY765" s="42"/>
    </row>
    <row r="766">
      <c r="A766" s="14"/>
      <c r="B766" s="14"/>
      <c r="C766" s="16"/>
      <c r="D766" s="14"/>
      <c r="E766" s="14"/>
      <c r="F766" s="11"/>
      <c r="G766" s="95"/>
      <c r="H766" s="95"/>
      <c r="I766" s="67"/>
      <c r="J766" s="95"/>
      <c r="K766" s="16"/>
      <c r="L766" s="16"/>
      <c r="M766" s="26"/>
      <c r="N766" s="50"/>
      <c r="O766" s="14"/>
      <c r="P766" s="14"/>
      <c r="Q766" s="14"/>
      <c r="R766" s="16"/>
      <c r="S766" s="16"/>
      <c r="T766" s="16"/>
      <c r="U766" s="16"/>
      <c r="V766" s="14"/>
      <c r="W766" s="55"/>
      <c r="X766" s="16"/>
      <c r="Y766" s="16"/>
      <c r="Z766" s="16"/>
      <c r="AA766" s="16"/>
      <c r="AD766" s="42"/>
      <c r="AE766" s="42"/>
      <c r="AF766" s="42"/>
      <c r="AG766" s="42"/>
      <c r="AH766" s="42"/>
      <c r="AI766" s="42"/>
      <c r="AJ766" s="42"/>
      <c r="AK766" s="42"/>
      <c r="AL766" s="42"/>
      <c r="AM766" s="42"/>
      <c r="AN766" s="42"/>
      <c r="AO766" s="42"/>
      <c r="AP766" s="42"/>
      <c r="AQ766" s="42"/>
      <c r="AR766" s="42"/>
      <c r="AS766" s="42"/>
      <c r="AT766" s="42"/>
      <c r="AU766" s="42"/>
      <c r="AV766" s="42"/>
      <c r="AW766" s="42"/>
      <c r="AX766" s="42"/>
      <c r="AY766" s="42"/>
    </row>
    <row r="767">
      <c r="A767" s="14"/>
      <c r="B767" s="14"/>
      <c r="C767" s="16"/>
      <c r="D767" s="14"/>
      <c r="E767" s="14"/>
      <c r="F767" s="11"/>
      <c r="G767" s="95"/>
      <c r="H767" s="95"/>
      <c r="I767" s="67"/>
      <c r="J767" s="95"/>
      <c r="K767" s="16"/>
      <c r="L767" s="16"/>
      <c r="M767" s="26"/>
      <c r="N767" s="50"/>
      <c r="O767" s="14"/>
      <c r="P767" s="14"/>
      <c r="Q767" s="14"/>
      <c r="R767" s="16"/>
      <c r="S767" s="16"/>
      <c r="T767" s="16"/>
      <c r="U767" s="16"/>
      <c r="V767" s="14"/>
      <c r="W767" s="55"/>
      <c r="X767" s="16"/>
      <c r="Y767" s="16"/>
      <c r="Z767" s="16"/>
      <c r="AA767" s="16"/>
      <c r="AD767" s="42"/>
      <c r="AE767" s="42"/>
      <c r="AF767" s="42"/>
      <c r="AG767" s="42"/>
      <c r="AH767" s="42"/>
      <c r="AI767" s="42"/>
      <c r="AJ767" s="42"/>
      <c r="AK767" s="42"/>
      <c r="AL767" s="42"/>
      <c r="AM767" s="42"/>
      <c r="AN767" s="42"/>
      <c r="AO767" s="42"/>
      <c r="AP767" s="42"/>
      <c r="AQ767" s="42"/>
      <c r="AR767" s="42"/>
      <c r="AS767" s="42"/>
      <c r="AT767" s="42"/>
      <c r="AU767" s="42"/>
      <c r="AV767" s="42"/>
      <c r="AW767" s="42"/>
      <c r="AX767" s="42"/>
      <c r="AY767" s="42"/>
    </row>
    <row r="768">
      <c r="A768" s="14"/>
      <c r="B768" s="14"/>
      <c r="C768" s="16"/>
      <c r="D768" s="14"/>
      <c r="E768" s="14"/>
      <c r="F768" s="11"/>
      <c r="G768" s="95"/>
      <c r="H768" s="95"/>
      <c r="I768" s="67"/>
      <c r="J768" s="95"/>
      <c r="K768" s="16"/>
      <c r="L768" s="16"/>
      <c r="M768" s="26"/>
      <c r="N768" s="50"/>
      <c r="O768" s="14"/>
      <c r="P768" s="14"/>
      <c r="Q768" s="14"/>
      <c r="R768" s="16"/>
      <c r="S768" s="16"/>
      <c r="T768" s="16"/>
      <c r="U768" s="16"/>
      <c r="V768" s="14"/>
      <c r="W768" s="55"/>
      <c r="X768" s="16"/>
      <c r="Y768" s="16"/>
      <c r="Z768" s="16"/>
      <c r="AA768" s="16"/>
      <c r="AD768" s="42"/>
      <c r="AE768" s="42"/>
      <c r="AF768" s="42"/>
      <c r="AG768" s="42"/>
      <c r="AH768" s="42"/>
      <c r="AI768" s="42"/>
      <c r="AJ768" s="42"/>
      <c r="AK768" s="42"/>
      <c r="AL768" s="42"/>
      <c r="AM768" s="42"/>
      <c r="AN768" s="42"/>
      <c r="AO768" s="42"/>
      <c r="AP768" s="42"/>
      <c r="AQ768" s="42"/>
      <c r="AR768" s="42"/>
      <c r="AS768" s="42"/>
      <c r="AT768" s="42"/>
      <c r="AU768" s="42"/>
      <c r="AV768" s="42"/>
      <c r="AW768" s="42"/>
      <c r="AX768" s="42"/>
      <c r="AY768" s="42"/>
    </row>
    <row r="769">
      <c r="A769" s="14"/>
      <c r="B769" s="14"/>
      <c r="C769" s="16"/>
      <c r="D769" s="14"/>
      <c r="E769" s="14"/>
      <c r="F769" s="11"/>
      <c r="G769" s="95"/>
      <c r="H769" s="95"/>
      <c r="I769" s="67"/>
      <c r="J769" s="95"/>
      <c r="K769" s="16"/>
      <c r="L769" s="16"/>
      <c r="M769" s="26"/>
      <c r="N769" s="50"/>
      <c r="O769" s="14"/>
      <c r="P769" s="14"/>
      <c r="Q769" s="14"/>
      <c r="R769" s="16"/>
      <c r="S769" s="16"/>
      <c r="T769" s="16"/>
      <c r="U769" s="16"/>
      <c r="V769" s="14"/>
      <c r="W769" s="55"/>
      <c r="X769" s="16"/>
      <c r="Y769" s="16"/>
      <c r="Z769" s="16"/>
      <c r="AA769" s="16"/>
      <c r="AD769" s="42"/>
      <c r="AE769" s="42"/>
      <c r="AF769" s="42"/>
      <c r="AG769" s="42"/>
      <c r="AH769" s="42"/>
      <c r="AI769" s="42"/>
      <c r="AJ769" s="42"/>
      <c r="AK769" s="42"/>
      <c r="AL769" s="42"/>
      <c r="AM769" s="42"/>
      <c r="AN769" s="42"/>
      <c r="AO769" s="42"/>
      <c r="AP769" s="42"/>
      <c r="AQ769" s="42"/>
      <c r="AR769" s="42"/>
      <c r="AS769" s="42"/>
      <c r="AT769" s="42"/>
      <c r="AU769" s="42"/>
      <c r="AV769" s="42"/>
      <c r="AW769" s="42"/>
      <c r="AX769" s="42"/>
      <c r="AY769" s="42"/>
    </row>
    <row r="770">
      <c r="A770" s="14"/>
      <c r="B770" s="14"/>
      <c r="C770" s="16"/>
      <c r="D770" s="14"/>
      <c r="E770" s="14"/>
      <c r="F770" s="11"/>
      <c r="G770" s="95"/>
      <c r="H770" s="95"/>
      <c r="I770" s="67"/>
      <c r="J770" s="95"/>
      <c r="K770" s="16"/>
      <c r="L770" s="16"/>
      <c r="M770" s="26"/>
      <c r="N770" s="50"/>
      <c r="O770" s="14"/>
      <c r="P770" s="14"/>
      <c r="Q770" s="14"/>
      <c r="R770" s="16"/>
      <c r="S770" s="16"/>
      <c r="T770" s="16"/>
      <c r="U770" s="16"/>
      <c r="V770" s="14"/>
      <c r="W770" s="55"/>
      <c r="X770" s="16"/>
      <c r="Y770" s="16"/>
      <c r="Z770" s="16"/>
      <c r="AA770" s="16"/>
      <c r="AD770" s="42"/>
      <c r="AE770" s="42"/>
      <c r="AF770" s="42"/>
      <c r="AG770" s="42"/>
      <c r="AH770" s="42"/>
      <c r="AI770" s="42"/>
      <c r="AJ770" s="42"/>
      <c r="AK770" s="42"/>
      <c r="AL770" s="42"/>
      <c r="AM770" s="42"/>
      <c r="AN770" s="42"/>
      <c r="AO770" s="42"/>
      <c r="AP770" s="42"/>
      <c r="AQ770" s="42"/>
      <c r="AR770" s="42"/>
      <c r="AS770" s="42"/>
      <c r="AT770" s="42"/>
      <c r="AU770" s="42"/>
      <c r="AV770" s="42"/>
      <c r="AW770" s="42"/>
      <c r="AX770" s="42"/>
      <c r="AY770" s="42"/>
    </row>
    <row r="771">
      <c r="A771" s="14"/>
      <c r="B771" s="14"/>
      <c r="C771" s="16"/>
      <c r="D771" s="14"/>
      <c r="E771" s="14"/>
      <c r="F771" s="11"/>
      <c r="G771" s="95"/>
      <c r="H771" s="95"/>
      <c r="I771" s="67"/>
      <c r="J771" s="95"/>
      <c r="K771" s="16"/>
      <c r="L771" s="16"/>
      <c r="M771" s="26"/>
      <c r="N771" s="50"/>
      <c r="O771" s="14"/>
      <c r="P771" s="14"/>
      <c r="Q771" s="14"/>
      <c r="R771" s="16"/>
      <c r="S771" s="16"/>
      <c r="T771" s="16"/>
      <c r="U771" s="16"/>
      <c r="V771" s="14"/>
      <c r="W771" s="55"/>
      <c r="X771" s="16"/>
      <c r="Y771" s="16"/>
      <c r="Z771" s="16"/>
      <c r="AA771" s="16"/>
      <c r="AD771" s="42"/>
      <c r="AE771" s="42"/>
      <c r="AF771" s="42"/>
      <c r="AG771" s="42"/>
      <c r="AH771" s="42"/>
      <c r="AI771" s="42"/>
      <c r="AJ771" s="42"/>
      <c r="AK771" s="42"/>
      <c r="AL771" s="42"/>
      <c r="AM771" s="42"/>
      <c r="AN771" s="42"/>
      <c r="AO771" s="42"/>
      <c r="AP771" s="42"/>
      <c r="AQ771" s="42"/>
      <c r="AR771" s="42"/>
      <c r="AS771" s="42"/>
      <c r="AT771" s="42"/>
      <c r="AU771" s="42"/>
      <c r="AV771" s="42"/>
      <c r="AW771" s="42"/>
      <c r="AX771" s="42"/>
      <c r="AY771" s="42"/>
    </row>
    <row r="772">
      <c r="A772" s="14"/>
      <c r="B772" s="14"/>
      <c r="C772" s="16"/>
      <c r="D772" s="14"/>
      <c r="E772" s="14"/>
      <c r="F772" s="11"/>
      <c r="G772" s="95"/>
      <c r="H772" s="95"/>
      <c r="I772" s="67"/>
      <c r="J772" s="95"/>
      <c r="K772" s="16"/>
      <c r="L772" s="16"/>
      <c r="M772" s="26"/>
      <c r="N772" s="50"/>
      <c r="O772" s="14"/>
      <c r="P772" s="14"/>
      <c r="Q772" s="14"/>
      <c r="R772" s="16"/>
      <c r="S772" s="16"/>
      <c r="T772" s="16"/>
      <c r="U772" s="16"/>
      <c r="V772" s="14"/>
      <c r="W772" s="55"/>
      <c r="X772" s="16"/>
      <c r="Y772" s="16"/>
      <c r="Z772" s="16"/>
      <c r="AA772" s="16"/>
      <c r="AD772" s="42"/>
      <c r="AE772" s="42"/>
      <c r="AF772" s="42"/>
      <c r="AG772" s="42"/>
      <c r="AH772" s="42"/>
      <c r="AI772" s="42"/>
      <c r="AJ772" s="42"/>
      <c r="AK772" s="42"/>
      <c r="AL772" s="42"/>
      <c r="AM772" s="42"/>
      <c r="AN772" s="42"/>
      <c r="AO772" s="42"/>
      <c r="AP772" s="42"/>
      <c r="AQ772" s="42"/>
      <c r="AR772" s="42"/>
      <c r="AS772" s="42"/>
      <c r="AT772" s="42"/>
      <c r="AU772" s="42"/>
      <c r="AV772" s="42"/>
      <c r="AW772" s="42"/>
      <c r="AX772" s="42"/>
      <c r="AY772" s="42"/>
    </row>
    <row r="773">
      <c r="A773" s="14"/>
      <c r="B773" s="14"/>
      <c r="C773" s="16"/>
      <c r="D773" s="14"/>
      <c r="E773" s="14"/>
      <c r="F773" s="11"/>
      <c r="G773" s="95"/>
      <c r="H773" s="95"/>
      <c r="I773" s="67"/>
      <c r="J773" s="95"/>
      <c r="K773" s="16"/>
      <c r="L773" s="16"/>
      <c r="M773" s="26"/>
      <c r="N773" s="50"/>
      <c r="O773" s="14"/>
      <c r="P773" s="14"/>
      <c r="Q773" s="14"/>
      <c r="R773" s="16"/>
      <c r="S773" s="16"/>
      <c r="T773" s="16"/>
      <c r="U773" s="16"/>
      <c r="V773" s="14"/>
      <c r="W773" s="55"/>
      <c r="X773" s="16"/>
      <c r="Y773" s="16"/>
      <c r="Z773" s="16"/>
      <c r="AA773" s="16"/>
      <c r="AD773" s="42"/>
      <c r="AE773" s="42"/>
      <c r="AF773" s="42"/>
      <c r="AG773" s="42"/>
      <c r="AH773" s="42"/>
      <c r="AI773" s="42"/>
      <c r="AJ773" s="42"/>
      <c r="AK773" s="42"/>
      <c r="AL773" s="42"/>
      <c r="AM773" s="42"/>
      <c r="AN773" s="42"/>
      <c r="AO773" s="42"/>
      <c r="AP773" s="42"/>
      <c r="AQ773" s="42"/>
      <c r="AR773" s="42"/>
      <c r="AS773" s="42"/>
      <c r="AT773" s="42"/>
      <c r="AU773" s="42"/>
      <c r="AV773" s="42"/>
      <c r="AW773" s="42"/>
      <c r="AX773" s="42"/>
      <c r="AY773" s="42"/>
    </row>
    <row r="774">
      <c r="A774" s="14"/>
      <c r="B774" s="14"/>
      <c r="C774" s="16"/>
      <c r="D774" s="14"/>
      <c r="E774" s="14"/>
      <c r="F774" s="11"/>
      <c r="G774" s="95"/>
      <c r="H774" s="95"/>
      <c r="I774" s="67"/>
      <c r="J774" s="95"/>
      <c r="K774" s="16"/>
      <c r="L774" s="16"/>
      <c r="M774" s="26"/>
      <c r="N774" s="50"/>
      <c r="O774" s="14"/>
      <c r="P774" s="14"/>
      <c r="Q774" s="14"/>
      <c r="R774" s="16"/>
      <c r="S774" s="16"/>
      <c r="T774" s="16"/>
      <c r="U774" s="16"/>
      <c r="V774" s="14"/>
      <c r="W774" s="55"/>
      <c r="X774" s="16"/>
      <c r="Y774" s="16"/>
      <c r="Z774" s="16"/>
      <c r="AA774" s="16"/>
      <c r="AD774" s="42"/>
      <c r="AE774" s="42"/>
      <c r="AF774" s="42"/>
      <c r="AG774" s="42"/>
      <c r="AH774" s="42"/>
      <c r="AI774" s="42"/>
      <c r="AJ774" s="42"/>
      <c r="AK774" s="42"/>
      <c r="AL774" s="42"/>
      <c r="AM774" s="42"/>
      <c r="AN774" s="42"/>
      <c r="AO774" s="42"/>
      <c r="AP774" s="42"/>
      <c r="AQ774" s="42"/>
      <c r="AR774" s="42"/>
      <c r="AS774" s="42"/>
      <c r="AT774" s="42"/>
      <c r="AU774" s="42"/>
      <c r="AV774" s="42"/>
      <c r="AW774" s="42"/>
      <c r="AX774" s="42"/>
      <c r="AY774" s="42"/>
    </row>
    <row r="775">
      <c r="A775" s="14"/>
      <c r="B775" s="14"/>
      <c r="C775" s="16"/>
      <c r="D775" s="14"/>
      <c r="E775" s="14"/>
      <c r="F775" s="11"/>
      <c r="G775" s="95"/>
      <c r="H775" s="95"/>
      <c r="I775" s="67"/>
      <c r="J775" s="95"/>
      <c r="K775" s="16"/>
      <c r="L775" s="16"/>
      <c r="M775" s="26"/>
      <c r="N775" s="50"/>
      <c r="O775" s="14"/>
      <c r="P775" s="14"/>
      <c r="Q775" s="14"/>
      <c r="R775" s="16"/>
      <c r="S775" s="16"/>
      <c r="T775" s="16"/>
      <c r="U775" s="16"/>
      <c r="V775" s="14"/>
      <c r="W775" s="55"/>
      <c r="X775" s="16"/>
      <c r="Y775" s="16"/>
      <c r="Z775" s="16"/>
      <c r="AA775" s="16"/>
      <c r="AD775" s="42"/>
      <c r="AE775" s="42"/>
      <c r="AF775" s="42"/>
      <c r="AG775" s="42"/>
      <c r="AH775" s="42"/>
      <c r="AI775" s="42"/>
      <c r="AJ775" s="42"/>
      <c r="AK775" s="42"/>
      <c r="AL775" s="42"/>
      <c r="AM775" s="42"/>
      <c r="AN775" s="42"/>
      <c r="AO775" s="42"/>
      <c r="AP775" s="42"/>
      <c r="AQ775" s="42"/>
      <c r="AR775" s="42"/>
      <c r="AS775" s="42"/>
      <c r="AT775" s="42"/>
      <c r="AU775" s="42"/>
      <c r="AV775" s="42"/>
      <c r="AW775" s="42"/>
      <c r="AX775" s="42"/>
      <c r="AY775" s="42"/>
    </row>
    <row r="776">
      <c r="A776" s="14"/>
      <c r="B776" s="14"/>
      <c r="C776" s="16"/>
      <c r="D776" s="14"/>
      <c r="E776" s="14"/>
      <c r="F776" s="11"/>
      <c r="G776" s="95"/>
      <c r="H776" s="95"/>
      <c r="I776" s="67"/>
      <c r="J776" s="95"/>
      <c r="K776" s="16"/>
      <c r="L776" s="16"/>
      <c r="M776" s="26"/>
      <c r="N776" s="50"/>
      <c r="O776" s="14"/>
      <c r="P776" s="14"/>
      <c r="Q776" s="14"/>
      <c r="R776" s="16"/>
      <c r="S776" s="16"/>
      <c r="T776" s="16"/>
      <c r="U776" s="16"/>
      <c r="V776" s="14"/>
      <c r="W776" s="55"/>
      <c r="X776" s="16"/>
      <c r="Y776" s="16"/>
      <c r="Z776" s="16"/>
      <c r="AA776" s="16"/>
      <c r="AD776" s="42"/>
      <c r="AE776" s="42"/>
      <c r="AF776" s="42"/>
      <c r="AG776" s="42"/>
      <c r="AH776" s="42"/>
      <c r="AI776" s="42"/>
      <c r="AJ776" s="42"/>
      <c r="AK776" s="42"/>
      <c r="AL776" s="42"/>
      <c r="AM776" s="42"/>
      <c r="AN776" s="42"/>
      <c r="AO776" s="42"/>
      <c r="AP776" s="42"/>
      <c r="AQ776" s="42"/>
      <c r="AR776" s="42"/>
      <c r="AS776" s="42"/>
      <c r="AT776" s="42"/>
      <c r="AU776" s="42"/>
      <c r="AV776" s="42"/>
      <c r="AW776" s="42"/>
      <c r="AX776" s="42"/>
      <c r="AY776" s="42"/>
    </row>
    <row r="777">
      <c r="A777" s="14"/>
      <c r="B777" s="14"/>
      <c r="C777" s="16"/>
      <c r="D777" s="14"/>
      <c r="E777" s="14"/>
      <c r="F777" s="11"/>
      <c r="G777" s="95"/>
      <c r="H777" s="95"/>
      <c r="I777" s="67"/>
      <c r="J777" s="95"/>
      <c r="K777" s="16"/>
      <c r="L777" s="16"/>
      <c r="M777" s="26"/>
      <c r="N777" s="50"/>
      <c r="O777" s="14"/>
      <c r="P777" s="14"/>
      <c r="Q777" s="14"/>
      <c r="R777" s="16"/>
      <c r="S777" s="16"/>
      <c r="T777" s="16"/>
      <c r="U777" s="16"/>
      <c r="V777" s="14"/>
      <c r="W777" s="55"/>
      <c r="X777" s="16"/>
      <c r="Y777" s="16"/>
      <c r="Z777" s="16"/>
      <c r="AA777" s="16"/>
      <c r="AD777" s="42"/>
      <c r="AE777" s="42"/>
      <c r="AF777" s="42"/>
      <c r="AG777" s="42"/>
      <c r="AH777" s="42"/>
      <c r="AI777" s="42"/>
      <c r="AJ777" s="42"/>
      <c r="AK777" s="42"/>
      <c r="AL777" s="42"/>
      <c r="AM777" s="42"/>
      <c r="AN777" s="42"/>
      <c r="AO777" s="42"/>
      <c r="AP777" s="42"/>
      <c r="AQ777" s="42"/>
      <c r="AR777" s="42"/>
      <c r="AS777" s="42"/>
      <c r="AT777" s="42"/>
      <c r="AU777" s="42"/>
      <c r="AV777" s="42"/>
      <c r="AW777" s="42"/>
      <c r="AX777" s="42"/>
      <c r="AY777" s="42"/>
    </row>
    <row r="778">
      <c r="A778" s="14"/>
      <c r="B778" s="14"/>
      <c r="C778" s="16"/>
      <c r="D778" s="14"/>
      <c r="E778" s="14"/>
      <c r="F778" s="11"/>
      <c r="G778" s="95"/>
      <c r="H778" s="95"/>
      <c r="I778" s="67"/>
      <c r="J778" s="95"/>
      <c r="K778" s="16"/>
      <c r="L778" s="16"/>
      <c r="M778" s="26"/>
      <c r="N778" s="50"/>
      <c r="O778" s="14"/>
      <c r="P778" s="14"/>
      <c r="Q778" s="14"/>
      <c r="R778" s="16"/>
      <c r="S778" s="16"/>
      <c r="T778" s="16"/>
      <c r="U778" s="16"/>
      <c r="V778" s="14"/>
      <c r="W778" s="55"/>
      <c r="X778" s="16"/>
      <c r="Y778" s="16"/>
      <c r="Z778" s="16"/>
      <c r="AA778" s="16"/>
      <c r="AD778" s="42"/>
      <c r="AE778" s="42"/>
      <c r="AF778" s="42"/>
      <c r="AG778" s="42"/>
      <c r="AH778" s="42"/>
      <c r="AI778" s="42"/>
      <c r="AJ778" s="42"/>
      <c r="AK778" s="42"/>
      <c r="AL778" s="42"/>
      <c r="AM778" s="42"/>
      <c r="AN778" s="42"/>
      <c r="AO778" s="42"/>
      <c r="AP778" s="42"/>
      <c r="AQ778" s="42"/>
      <c r="AR778" s="42"/>
      <c r="AS778" s="42"/>
      <c r="AT778" s="42"/>
      <c r="AU778" s="42"/>
      <c r="AV778" s="42"/>
      <c r="AW778" s="42"/>
      <c r="AX778" s="42"/>
      <c r="AY778" s="42"/>
    </row>
    <row r="779">
      <c r="A779" s="14"/>
      <c r="B779" s="14"/>
      <c r="C779" s="16"/>
      <c r="D779" s="14"/>
      <c r="E779" s="14"/>
      <c r="F779" s="11"/>
      <c r="G779" s="95"/>
      <c r="H779" s="95"/>
      <c r="I779" s="67"/>
      <c r="J779" s="95"/>
      <c r="K779" s="16"/>
      <c r="L779" s="16"/>
      <c r="M779" s="26"/>
      <c r="N779" s="50"/>
      <c r="O779" s="14"/>
      <c r="P779" s="14"/>
      <c r="Q779" s="14"/>
      <c r="R779" s="16"/>
      <c r="S779" s="16"/>
      <c r="T779" s="16"/>
      <c r="U779" s="16"/>
      <c r="V779" s="14"/>
      <c r="W779" s="55"/>
      <c r="X779" s="16"/>
      <c r="Y779" s="16"/>
      <c r="Z779" s="16"/>
      <c r="AA779" s="16"/>
      <c r="AD779" s="42"/>
      <c r="AE779" s="42"/>
      <c r="AF779" s="42"/>
      <c r="AG779" s="42"/>
      <c r="AH779" s="42"/>
      <c r="AI779" s="42"/>
      <c r="AJ779" s="42"/>
      <c r="AK779" s="42"/>
      <c r="AL779" s="42"/>
      <c r="AM779" s="42"/>
      <c r="AN779" s="42"/>
      <c r="AO779" s="42"/>
      <c r="AP779" s="42"/>
      <c r="AQ779" s="42"/>
      <c r="AR779" s="42"/>
      <c r="AS779" s="42"/>
      <c r="AT779" s="42"/>
      <c r="AU779" s="42"/>
      <c r="AV779" s="42"/>
      <c r="AW779" s="42"/>
      <c r="AX779" s="42"/>
      <c r="AY779" s="42"/>
    </row>
    <row r="780">
      <c r="A780" s="14"/>
      <c r="B780" s="14"/>
      <c r="C780" s="16"/>
      <c r="D780" s="14"/>
      <c r="E780" s="14"/>
      <c r="F780" s="11"/>
      <c r="G780" s="95"/>
      <c r="H780" s="95"/>
      <c r="I780" s="67"/>
      <c r="J780" s="95"/>
      <c r="K780" s="16"/>
      <c r="L780" s="16"/>
      <c r="M780" s="26"/>
      <c r="N780" s="50"/>
      <c r="O780" s="14"/>
      <c r="P780" s="14"/>
      <c r="Q780" s="14"/>
      <c r="R780" s="16"/>
      <c r="S780" s="16"/>
      <c r="T780" s="16"/>
      <c r="U780" s="16"/>
      <c r="V780" s="14"/>
      <c r="W780" s="55"/>
      <c r="X780" s="16"/>
      <c r="Y780" s="16"/>
      <c r="Z780" s="16"/>
      <c r="AA780" s="16"/>
      <c r="AD780" s="42"/>
      <c r="AE780" s="42"/>
      <c r="AF780" s="42"/>
      <c r="AG780" s="42"/>
      <c r="AH780" s="42"/>
      <c r="AI780" s="42"/>
      <c r="AJ780" s="42"/>
      <c r="AK780" s="42"/>
      <c r="AL780" s="42"/>
      <c r="AM780" s="42"/>
      <c r="AN780" s="42"/>
      <c r="AO780" s="42"/>
      <c r="AP780" s="42"/>
      <c r="AQ780" s="42"/>
      <c r="AR780" s="42"/>
      <c r="AS780" s="42"/>
      <c r="AT780" s="42"/>
      <c r="AU780" s="42"/>
      <c r="AV780" s="42"/>
      <c r="AW780" s="42"/>
      <c r="AX780" s="42"/>
      <c r="AY780" s="42"/>
    </row>
    <row r="781">
      <c r="A781" s="14"/>
      <c r="B781" s="14"/>
      <c r="C781" s="16"/>
      <c r="D781" s="14"/>
      <c r="E781" s="14"/>
      <c r="F781" s="11"/>
      <c r="G781" s="95"/>
      <c r="H781" s="95"/>
      <c r="I781" s="67"/>
      <c r="J781" s="95"/>
      <c r="K781" s="16"/>
      <c r="L781" s="16"/>
      <c r="M781" s="26"/>
      <c r="N781" s="50"/>
      <c r="O781" s="14"/>
      <c r="P781" s="14"/>
      <c r="Q781" s="14"/>
      <c r="R781" s="16"/>
      <c r="S781" s="16"/>
      <c r="T781" s="16"/>
      <c r="U781" s="16"/>
      <c r="V781" s="14"/>
      <c r="W781" s="55"/>
      <c r="X781" s="16"/>
      <c r="Y781" s="16"/>
      <c r="Z781" s="16"/>
      <c r="AA781" s="16"/>
      <c r="AD781" s="42"/>
      <c r="AE781" s="42"/>
      <c r="AF781" s="42"/>
      <c r="AG781" s="42"/>
      <c r="AH781" s="42"/>
      <c r="AI781" s="42"/>
      <c r="AJ781" s="42"/>
      <c r="AK781" s="42"/>
      <c r="AL781" s="42"/>
      <c r="AM781" s="42"/>
      <c r="AN781" s="42"/>
      <c r="AO781" s="42"/>
      <c r="AP781" s="42"/>
      <c r="AQ781" s="42"/>
      <c r="AR781" s="42"/>
      <c r="AS781" s="42"/>
      <c r="AT781" s="42"/>
      <c r="AU781" s="42"/>
      <c r="AV781" s="42"/>
      <c r="AW781" s="42"/>
      <c r="AX781" s="42"/>
      <c r="AY781" s="42"/>
    </row>
    <row r="782">
      <c r="A782" s="14"/>
      <c r="B782" s="14"/>
      <c r="C782" s="16"/>
      <c r="D782" s="14"/>
      <c r="E782" s="14"/>
      <c r="F782" s="11"/>
      <c r="G782" s="95"/>
      <c r="H782" s="95"/>
      <c r="I782" s="67"/>
      <c r="J782" s="95"/>
      <c r="K782" s="16"/>
      <c r="L782" s="16"/>
      <c r="M782" s="26"/>
      <c r="N782" s="50"/>
      <c r="O782" s="14"/>
      <c r="P782" s="14"/>
      <c r="Q782" s="14"/>
      <c r="R782" s="16"/>
      <c r="S782" s="16"/>
      <c r="T782" s="16"/>
      <c r="U782" s="16"/>
      <c r="V782" s="14"/>
      <c r="W782" s="55"/>
      <c r="X782" s="16"/>
      <c r="Y782" s="16"/>
      <c r="Z782" s="16"/>
      <c r="AA782" s="16"/>
      <c r="AD782" s="42"/>
      <c r="AE782" s="42"/>
      <c r="AF782" s="42"/>
      <c r="AG782" s="42"/>
      <c r="AH782" s="42"/>
      <c r="AI782" s="42"/>
      <c r="AJ782" s="42"/>
      <c r="AK782" s="42"/>
      <c r="AL782" s="42"/>
      <c r="AM782" s="42"/>
      <c r="AN782" s="42"/>
      <c r="AO782" s="42"/>
      <c r="AP782" s="42"/>
      <c r="AQ782" s="42"/>
      <c r="AR782" s="42"/>
      <c r="AS782" s="42"/>
      <c r="AT782" s="42"/>
      <c r="AU782" s="42"/>
      <c r="AV782" s="42"/>
      <c r="AW782" s="42"/>
      <c r="AX782" s="42"/>
      <c r="AY782" s="42"/>
    </row>
    <row r="783">
      <c r="A783" s="14"/>
      <c r="B783" s="14"/>
      <c r="C783" s="16"/>
      <c r="D783" s="14"/>
      <c r="E783" s="14"/>
      <c r="F783" s="11"/>
      <c r="G783" s="95"/>
      <c r="H783" s="95"/>
      <c r="I783" s="67"/>
      <c r="J783" s="95"/>
      <c r="K783" s="16"/>
      <c r="L783" s="16"/>
      <c r="M783" s="26"/>
      <c r="N783" s="50"/>
      <c r="O783" s="14"/>
      <c r="P783" s="14"/>
      <c r="Q783" s="14"/>
      <c r="R783" s="16"/>
      <c r="S783" s="16"/>
      <c r="T783" s="16"/>
      <c r="U783" s="16"/>
      <c r="V783" s="14"/>
      <c r="W783" s="55"/>
      <c r="X783" s="16"/>
      <c r="Y783" s="16"/>
      <c r="Z783" s="16"/>
      <c r="AA783" s="16"/>
      <c r="AD783" s="42"/>
      <c r="AE783" s="42"/>
      <c r="AF783" s="42"/>
      <c r="AG783" s="42"/>
      <c r="AH783" s="42"/>
      <c r="AI783" s="42"/>
      <c r="AJ783" s="42"/>
      <c r="AK783" s="42"/>
      <c r="AL783" s="42"/>
      <c r="AM783" s="42"/>
      <c r="AN783" s="42"/>
      <c r="AO783" s="42"/>
      <c r="AP783" s="42"/>
      <c r="AQ783" s="42"/>
      <c r="AR783" s="42"/>
      <c r="AS783" s="42"/>
      <c r="AT783" s="42"/>
      <c r="AU783" s="42"/>
      <c r="AV783" s="42"/>
      <c r="AW783" s="42"/>
      <c r="AX783" s="42"/>
      <c r="AY783" s="42"/>
    </row>
    <row r="784">
      <c r="A784" s="14"/>
      <c r="B784" s="14"/>
      <c r="C784" s="16"/>
      <c r="D784" s="14"/>
      <c r="E784" s="14"/>
      <c r="F784" s="11"/>
      <c r="G784" s="95"/>
      <c r="H784" s="95"/>
      <c r="I784" s="67"/>
      <c r="J784" s="95"/>
      <c r="K784" s="16"/>
      <c r="L784" s="16"/>
      <c r="M784" s="26"/>
      <c r="N784" s="50"/>
      <c r="O784" s="14"/>
      <c r="P784" s="14"/>
      <c r="Q784" s="14"/>
      <c r="R784" s="16"/>
      <c r="S784" s="16"/>
      <c r="T784" s="16"/>
      <c r="U784" s="16"/>
      <c r="V784" s="14"/>
      <c r="W784" s="55"/>
      <c r="X784" s="16"/>
      <c r="Y784" s="16"/>
      <c r="Z784" s="16"/>
      <c r="AA784" s="16"/>
      <c r="AD784" s="42"/>
      <c r="AE784" s="42"/>
      <c r="AF784" s="42"/>
      <c r="AG784" s="42"/>
      <c r="AH784" s="42"/>
      <c r="AI784" s="42"/>
      <c r="AJ784" s="42"/>
      <c r="AK784" s="42"/>
      <c r="AL784" s="42"/>
      <c r="AM784" s="42"/>
      <c r="AN784" s="42"/>
      <c r="AO784" s="42"/>
      <c r="AP784" s="42"/>
      <c r="AQ784" s="42"/>
      <c r="AR784" s="42"/>
      <c r="AS784" s="42"/>
      <c r="AT784" s="42"/>
      <c r="AU784" s="42"/>
      <c r="AV784" s="42"/>
      <c r="AW784" s="42"/>
      <c r="AX784" s="42"/>
      <c r="AY784" s="42"/>
    </row>
    <row r="785">
      <c r="A785" s="14"/>
      <c r="B785" s="14"/>
      <c r="C785" s="16"/>
      <c r="D785" s="14"/>
      <c r="E785" s="14"/>
      <c r="F785" s="11"/>
      <c r="G785" s="95"/>
      <c r="H785" s="95"/>
      <c r="I785" s="67"/>
      <c r="J785" s="95"/>
      <c r="K785" s="16"/>
      <c r="L785" s="16"/>
      <c r="M785" s="26"/>
      <c r="N785" s="50"/>
      <c r="O785" s="14"/>
      <c r="P785" s="14"/>
      <c r="Q785" s="14"/>
      <c r="R785" s="16"/>
      <c r="S785" s="16"/>
      <c r="T785" s="16"/>
      <c r="U785" s="16"/>
      <c r="V785" s="14"/>
      <c r="W785" s="55"/>
      <c r="X785" s="16"/>
      <c r="Y785" s="16"/>
      <c r="Z785" s="16"/>
      <c r="AA785" s="16"/>
      <c r="AD785" s="42"/>
      <c r="AE785" s="42"/>
      <c r="AF785" s="42"/>
      <c r="AG785" s="42"/>
      <c r="AH785" s="42"/>
      <c r="AI785" s="42"/>
      <c r="AJ785" s="42"/>
      <c r="AK785" s="42"/>
      <c r="AL785" s="42"/>
      <c r="AM785" s="42"/>
      <c r="AN785" s="42"/>
      <c r="AO785" s="42"/>
      <c r="AP785" s="42"/>
      <c r="AQ785" s="42"/>
      <c r="AR785" s="42"/>
      <c r="AS785" s="42"/>
      <c r="AT785" s="42"/>
      <c r="AU785" s="42"/>
      <c r="AV785" s="42"/>
      <c r="AW785" s="42"/>
      <c r="AX785" s="42"/>
      <c r="AY785" s="42"/>
    </row>
    <row r="786">
      <c r="A786" s="14"/>
      <c r="B786" s="14"/>
      <c r="C786" s="16"/>
      <c r="D786" s="14"/>
      <c r="E786" s="14"/>
      <c r="F786" s="11"/>
      <c r="G786" s="95"/>
      <c r="H786" s="95"/>
      <c r="I786" s="67"/>
      <c r="J786" s="95"/>
      <c r="K786" s="16"/>
      <c r="L786" s="16"/>
      <c r="M786" s="26"/>
      <c r="N786" s="50"/>
      <c r="O786" s="14"/>
      <c r="P786" s="14"/>
      <c r="Q786" s="14"/>
      <c r="R786" s="16"/>
      <c r="S786" s="16"/>
      <c r="T786" s="16"/>
      <c r="U786" s="16"/>
      <c r="V786" s="14"/>
      <c r="W786" s="55"/>
      <c r="X786" s="16"/>
      <c r="Y786" s="16"/>
      <c r="Z786" s="16"/>
      <c r="AA786" s="16"/>
      <c r="AD786" s="42"/>
      <c r="AE786" s="42"/>
      <c r="AF786" s="42"/>
      <c r="AG786" s="42"/>
      <c r="AH786" s="42"/>
      <c r="AI786" s="42"/>
      <c r="AJ786" s="42"/>
      <c r="AK786" s="42"/>
      <c r="AL786" s="42"/>
      <c r="AM786" s="42"/>
      <c r="AN786" s="42"/>
      <c r="AO786" s="42"/>
      <c r="AP786" s="42"/>
      <c r="AQ786" s="42"/>
      <c r="AR786" s="42"/>
      <c r="AS786" s="42"/>
      <c r="AT786" s="42"/>
      <c r="AU786" s="42"/>
      <c r="AV786" s="42"/>
      <c r="AW786" s="42"/>
      <c r="AX786" s="42"/>
      <c r="AY786" s="42"/>
    </row>
    <row r="787">
      <c r="A787" s="14"/>
      <c r="B787" s="14"/>
      <c r="C787" s="16"/>
      <c r="D787" s="14"/>
      <c r="E787" s="14"/>
      <c r="F787" s="11"/>
      <c r="G787" s="95"/>
      <c r="H787" s="95"/>
      <c r="I787" s="67"/>
      <c r="J787" s="95"/>
      <c r="K787" s="16"/>
      <c r="L787" s="16"/>
      <c r="M787" s="26"/>
      <c r="N787" s="50"/>
      <c r="O787" s="14"/>
      <c r="P787" s="14"/>
      <c r="Q787" s="14"/>
      <c r="R787" s="16"/>
      <c r="S787" s="16"/>
      <c r="T787" s="16"/>
      <c r="U787" s="16"/>
      <c r="V787" s="14"/>
      <c r="W787" s="55"/>
      <c r="X787" s="16"/>
      <c r="Y787" s="16"/>
      <c r="Z787" s="16"/>
      <c r="AA787" s="16"/>
      <c r="AD787" s="42"/>
      <c r="AE787" s="42"/>
      <c r="AF787" s="42"/>
      <c r="AG787" s="42"/>
      <c r="AH787" s="42"/>
      <c r="AI787" s="42"/>
      <c r="AJ787" s="42"/>
      <c r="AK787" s="42"/>
      <c r="AL787" s="42"/>
      <c r="AM787" s="42"/>
      <c r="AN787" s="42"/>
      <c r="AO787" s="42"/>
      <c r="AP787" s="42"/>
      <c r="AQ787" s="42"/>
      <c r="AR787" s="42"/>
      <c r="AS787" s="42"/>
      <c r="AT787" s="42"/>
      <c r="AU787" s="42"/>
      <c r="AV787" s="42"/>
      <c r="AW787" s="42"/>
      <c r="AX787" s="42"/>
      <c r="AY787" s="42"/>
    </row>
    <row r="788">
      <c r="A788" s="14"/>
      <c r="B788" s="14"/>
      <c r="C788" s="16"/>
      <c r="D788" s="14"/>
      <c r="E788" s="14"/>
      <c r="F788" s="11"/>
      <c r="G788" s="95"/>
      <c r="H788" s="95"/>
      <c r="I788" s="67"/>
      <c r="J788" s="95"/>
      <c r="K788" s="16"/>
      <c r="L788" s="16"/>
      <c r="M788" s="26"/>
      <c r="N788" s="50"/>
      <c r="O788" s="14"/>
      <c r="P788" s="14"/>
      <c r="Q788" s="14"/>
      <c r="R788" s="16"/>
      <c r="S788" s="16"/>
      <c r="T788" s="16"/>
      <c r="U788" s="16"/>
      <c r="V788" s="14"/>
      <c r="W788" s="55"/>
      <c r="X788" s="16"/>
      <c r="Y788" s="16"/>
      <c r="Z788" s="16"/>
      <c r="AA788" s="16"/>
      <c r="AD788" s="42"/>
      <c r="AE788" s="42"/>
      <c r="AF788" s="42"/>
      <c r="AG788" s="42"/>
      <c r="AH788" s="42"/>
      <c r="AI788" s="42"/>
      <c r="AJ788" s="42"/>
      <c r="AK788" s="42"/>
      <c r="AL788" s="42"/>
      <c r="AM788" s="42"/>
      <c r="AN788" s="42"/>
      <c r="AO788" s="42"/>
      <c r="AP788" s="42"/>
      <c r="AQ788" s="42"/>
      <c r="AR788" s="42"/>
      <c r="AS788" s="42"/>
      <c r="AT788" s="42"/>
      <c r="AU788" s="42"/>
      <c r="AV788" s="42"/>
      <c r="AW788" s="42"/>
      <c r="AX788" s="42"/>
      <c r="AY788" s="42"/>
    </row>
    <row r="789">
      <c r="A789" s="14"/>
      <c r="B789" s="14"/>
      <c r="C789" s="16"/>
      <c r="D789" s="14"/>
      <c r="E789" s="14"/>
      <c r="F789" s="11"/>
      <c r="G789" s="95"/>
      <c r="H789" s="95"/>
      <c r="I789" s="67"/>
      <c r="J789" s="95"/>
      <c r="K789" s="16"/>
      <c r="L789" s="16"/>
      <c r="M789" s="26"/>
      <c r="N789" s="50"/>
      <c r="O789" s="14"/>
      <c r="P789" s="14"/>
      <c r="Q789" s="14"/>
      <c r="R789" s="16"/>
      <c r="S789" s="16"/>
      <c r="T789" s="16"/>
      <c r="U789" s="16"/>
      <c r="V789" s="14"/>
      <c r="W789" s="55"/>
      <c r="X789" s="16"/>
      <c r="Y789" s="16"/>
      <c r="Z789" s="16"/>
      <c r="AA789" s="16"/>
      <c r="AD789" s="42"/>
      <c r="AE789" s="42"/>
      <c r="AF789" s="42"/>
      <c r="AG789" s="42"/>
      <c r="AH789" s="42"/>
      <c r="AI789" s="42"/>
      <c r="AJ789" s="42"/>
      <c r="AK789" s="42"/>
      <c r="AL789" s="42"/>
      <c r="AM789" s="42"/>
      <c r="AN789" s="42"/>
      <c r="AO789" s="42"/>
      <c r="AP789" s="42"/>
      <c r="AQ789" s="42"/>
      <c r="AR789" s="42"/>
      <c r="AS789" s="42"/>
      <c r="AT789" s="42"/>
      <c r="AU789" s="42"/>
      <c r="AV789" s="42"/>
      <c r="AW789" s="42"/>
      <c r="AX789" s="42"/>
      <c r="AY789" s="42"/>
    </row>
    <row r="790">
      <c r="A790" s="14"/>
      <c r="B790" s="14"/>
      <c r="C790" s="16"/>
      <c r="D790" s="14"/>
      <c r="E790" s="14"/>
      <c r="F790" s="11"/>
      <c r="G790" s="95"/>
      <c r="H790" s="95"/>
      <c r="I790" s="67"/>
      <c r="J790" s="95"/>
      <c r="K790" s="16"/>
      <c r="L790" s="16"/>
      <c r="M790" s="26"/>
      <c r="N790" s="50"/>
      <c r="O790" s="14"/>
      <c r="P790" s="14"/>
      <c r="Q790" s="14"/>
      <c r="R790" s="16"/>
      <c r="S790" s="16"/>
      <c r="T790" s="16"/>
      <c r="U790" s="16"/>
      <c r="V790" s="14"/>
      <c r="W790" s="55"/>
      <c r="X790" s="16"/>
      <c r="Y790" s="16"/>
      <c r="Z790" s="16"/>
      <c r="AA790" s="16"/>
      <c r="AD790" s="42"/>
      <c r="AE790" s="42"/>
      <c r="AF790" s="42"/>
      <c r="AG790" s="42"/>
      <c r="AH790" s="42"/>
      <c r="AI790" s="42"/>
      <c r="AJ790" s="42"/>
      <c r="AK790" s="42"/>
      <c r="AL790" s="42"/>
      <c r="AM790" s="42"/>
      <c r="AN790" s="42"/>
      <c r="AO790" s="42"/>
      <c r="AP790" s="42"/>
      <c r="AQ790" s="42"/>
      <c r="AR790" s="42"/>
      <c r="AS790" s="42"/>
      <c r="AT790" s="42"/>
      <c r="AU790" s="42"/>
      <c r="AV790" s="42"/>
      <c r="AW790" s="42"/>
      <c r="AX790" s="42"/>
      <c r="AY790" s="42"/>
    </row>
    <row r="791">
      <c r="A791" s="14"/>
      <c r="B791" s="14"/>
      <c r="C791" s="16"/>
      <c r="D791" s="14"/>
      <c r="E791" s="14"/>
      <c r="F791" s="11"/>
      <c r="G791" s="95"/>
      <c r="H791" s="95"/>
      <c r="I791" s="67"/>
      <c r="J791" s="95"/>
      <c r="K791" s="16"/>
      <c r="L791" s="16"/>
      <c r="M791" s="26"/>
      <c r="N791" s="50"/>
      <c r="O791" s="14"/>
      <c r="P791" s="14"/>
      <c r="Q791" s="14"/>
      <c r="R791" s="16"/>
      <c r="S791" s="16"/>
      <c r="T791" s="16"/>
      <c r="U791" s="16"/>
      <c r="V791" s="14"/>
      <c r="W791" s="55"/>
      <c r="X791" s="16"/>
      <c r="Y791" s="16"/>
      <c r="Z791" s="16"/>
      <c r="AA791" s="16"/>
      <c r="AD791" s="42"/>
      <c r="AE791" s="42"/>
      <c r="AF791" s="42"/>
      <c r="AG791" s="42"/>
      <c r="AH791" s="42"/>
      <c r="AI791" s="42"/>
      <c r="AJ791" s="42"/>
      <c r="AK791" s="42"/>
      <c r="AL791" s="42"/>
      <c r="AM791" s="42"/>
      <c r="AN791" s="42"/>
      <c r="AO791" s="42"/>
      <c r="AP791" s="42"/>
      <c r="AQ791" s="42"/>
      <c r="AR791" s="42"/>
      <c r="AS791" s="42"/>
      <c r="AT791" s="42"/>
      <c r="AU791" s="42"/>
      <c r="AV791" s="42"/>
      <c r="AW791" s="42"/>
      <c r="AX791" s="42"/>
      <c r="AY791" s="42"/>
    </row>
    <row r="792">
      <c r="A792" s="14"/>
      <c r="B792" s="14"/>
      <c r="C792" s="16"/>
      <c r="D792" s="14"/>
      <c r="E792" s="14"/>
      <c r="F792" s="11"/>
      <c r="G792" s="95"/>
      <c r="H792" s="95"/>
      <c r="I792" s="67"/>
      <c r="J792" s="95"/>
      <c r="K792" s="16"/>
      <c r="L792" s="16"/>
      <c r="M792" s="26"/>
      <c r="N792" s="50"/>
      <c r="O792" s="14"/>
      <c r="P792" s="14"/>
      <c r="Q792" s="14"/>
      <c r="R792" s="16"/>
      <c r="S792" s="16"/>
      <c r="T792" s="16"/>
      <c r="U792" s="16"/>
      <c r="V792" s="14"/>
      <c r="W792" s="55"/>
      <c r="X792" s="16"/>
      <c r="Y792" s="16"/>
      <c r="Z792" s="16"/>
      <c r="AA792" s="16"/>
      <c r="AD792" s="42"/>
      <c r="AE792" s="42"/>
      <c r="AF792" s="42"/>
      <c r="AG792" s="42"/>
      <c r="AH792" s="42"/>
      <c r="AI792" s="42"/>
      <c r="AJ792" s="42"/>
      <c r="AK792" s="42"/>
      <c r="AL792" s="42"/>
      <c r="AM792" s="42"/>
      <c r="AN792" s="42"/>
      <c r="AO792" s="42"/>
      <c r="AP792" s="42"/>
      <c r="AQ792" s="42"/>
      <c r="AR792" s="42"/>
      <c r="AS792" s="42"/>
      <c r="AT792" s="42"/>
      <c r="AU792" s="42"/>
      <c r="AV792" s="42"/>
      <c r="AW792" s="42"/>
      <c r="AX792" s="42"/>
      <c r="AY792" s="42"/>
    </row>
    <row r="793">
      <c r="A793" s="14"/>
      <c r="B793" s="14"/>
      <c r="C793" s="16"/>
      <c r="D793" s="14"/>
      <c r="E793" s="14"/>
      <c r="F793" s="11"/>
      <c r="G793" s="95"/>
      <c r="H793" s="95"/>
      <c r="I793" s="67"/>
      <c r="J793" s="95"/>
      <c r="K793" s="16"/>
      <c r="L793" s="16"/>
      <c r="M793" s="26"/>
      <c r="N793" s="50"/>
      <c r="O793" s="14"/>
      <c r="P793" s="14"/>
      <c r="Q793" s="14"/>
      <c r="R793" s="16"/>
      <c r="S793" s="16"/>
      <c r="T793" s="16"/>
      <c r="U793" s="16"/>
      <c r="V793" s="14"/>
      <c r="W793" s="55"/>
      <c r="X793" s="16"/>
      <c r="Y793" s="16"/>
      <c r="Z793" s="16"/>
      <c r="AA793" s="16"/>
      <c r="AD793" s="42"/>
      <c r="AE793" s="42"/>
      <c r="AF793" s="42"/>
      <c r="AG793" s="42"/>
      <c r="AH793" s="42"/>
      <c r="AI793" s="42"/>
      <c r="AJ793" s="42"/>
      <c r="AK793" s="42"/>
      <c r="AL793" s="42"/>
      <c r="AM793" s="42"/>
      <c r="AN793" s="42"/>
      <c r="AO793" s="42"/>
      <c r="AP793" s="42"/>
      <c r="AQ793" s="42"/>
      <c r="AR793" s="42"/>
      <c r="AS793" s="42"/>
      <c r="AT793" s="42"/>
      <c r="AU793" s="42"/>
      <c r="AV793" s="42"/>
      <c r="AW793" s="42"/>
      <c r="AX793" s="42"/>
      <c r="AY793" s="42"/>
    </row>
    <row r="794">
      <c r="A794" s="14"/>
      <c r="B794" s="14"/>
      <c r="C794" s="16"/>
      <c r="D794" s="14"/>
      <c r="E794" s="14"/>
      <c r="F794" s="11"/>
      <c r="G794" s="95"/>
      <c r="H794" s="95"/>
      <c r="I794" s="67"/>
      <c r="J794" s="95"/>
      <c r="K794" s="16"/>
      <c r="L794" s="16"/>
      <c r="M794" s="26"/>
      <c r="N794" s="50"/>
      <c r="O794" s="14"/>
      <c r="P794" s="14"/>
      <c r="Q794" s="14"/>
      <c r="R794" s="16"/>
      <c r="S794" s="16"/>
      <c r="T794" s="16"/>
      <c r="U794" s="16"/>
      <c r="V794" s="14"/>
      <c r="W794" s="55"/>
      <c r="X794" s="16"/>
      <c r="Y794" s="16"/>
      <c r="Z794" s="16"/>
      <c r="AA794" s="16"/>
      <c r="AD794" s="42"/>
      <c r="AE794" s="42"/>
      <c r="AF794" s="42"/>
      <c r="AG794" s="42"/>
      <c r="AH794" s="42"/>
      <c r="AI794" s="42"/>
      <c r="AJ794" s="42"/>
      <c r="AK794" s="42"/>
      <c r="AL794" s="42"/>
      <c r="AM794" s="42"/>
      <c r="AN794" s="42"/>
      <c r="AO794" s="42"/>
      <c r="AP794" s="42"/>
      <c r="AQ794" s="42"/>
      <c r="AR794" s="42"/>
      <c r="AS794" s="42"/>
      <c r="AT794" s="42"/>
      <c r="AU794" s="42"/>
      <c r="AV794" s="42"/>
      <c r="AW794" s="42"/>
      <c r="AX794" s="42"/>
      <c r="AY794" s="42"/>
    </row>
    <row r="795">
      <c r="A795" s="14"/>
      <c r="B795" s="14"/>
      <c r="C795" s="16"/>
      <c r="D795" s="14"/>
      <c r="E795" s="14"/>
      <c r="F795" s="11"/>
      <c r="G795" s="95"/>
      <c r="H795" s="95"/>
      <c r="I795" s="67"/>
      <c r="J795" s="95"/>
      <c r="K795" s="16"/>
      <c r="L795" s="16"/>
      <c r="M795" s="26"/>
      <c r="N795" s="50"/>
      <c r="O795" s="14"/>
      <c r="P795" s="14"/>
      <c r="Q795" s="14"/>
      <c r="R795" s="16"/>
      <c r="S795" s="16"/>
      <c r="T795" s="16"/>
      <c r="U795" s="16"/>
      <c r="V795" s="14"/>
      <c r="W795" s="55"/>
      <c r="X795" s="16"/>
      <c r="Y795" s="16"/>
      <c r="Z795" s="16"/>
      <c r="AA795" s="16"/>
      <c r="AD795" s="42"/>
      <c r="AE795" s="42"/>
      <c r="AF795" s="42"/>
      <c r="AG795" s="42"/>
      <c r="AH795" s="42"/>
      <c r="AI795" s="42"/>
      <c r="AJ795" s="42"/>
      <c r="AK795" s="42"/>
      <c r="AL795" s="42"/>
      <c r="AM795" s="42"/>
      <c r="AN795" s="42"/>
      <c r="AO795" s="42"/>
      <c r="AP795" s="42"/>
      <c r="AQ795" s="42"/>
      <c r="AR795" s="42"/>
      <c r="AS795" s="42"/>
      <c r="AT795" s="42"/>
      <c r="AU795" s="42"/>
      <c r="AV795" s="42"/>
      <c r="AW795" s="42"/>
      <c r="AX795" s="42"/>
      <c r="AY795" s="42"/>
    </row>
    <row r="796">
      <c r="A796" s="14"/>
      <c r="B796" s="14"/>
      <c r="C796" s="16"/>
      <c r="D796" s="14"/>
      <c r="E796" s="14"/>
      <c r="F796" s="11"/>
      <c r="G796" s="95"/>
      <c r="H796" s="95"/>
      <c r="I796" s="67"/>
      <c r="J796" s="95"/>
      <c r="K796" s="16"/>
      <c r="L796" s="16"/>
      <c r="M796" s="26"/>
      <c r="N796" s="50"/>
      <c r="O796" s="14"/>
      <c r="P796" s="14"/>
      <c r="Q796" s="14"/>
      <c r="R796" s="16"/>
      <c r="S796" s="16"/>
      <c r="T796" s="16"/>
      <c r="U796" s="16"/>
      <c r="V796" s="14"/>
      <c r="W796" s="55"/>
      <c r="X796" s="16"/>
      <c r="Y796" s="16"/>
      <c r="Z796" s="16"/>
      <c r="AA796" s="16"/>
      <c r="AD796" s="42"/>
      <c r="AE796" s="42"/>
      <c r="AF796" s="42"/>
      <c r="AG796" s="42"/>
      <c r="AH796" s="42"/>
      <c r="AI796" s="42"/>
      <c r="AJ796" s="42"/>
      <c r="AK796" s="42"/>
      <c r="AL796" s="42"/>
      <c r="AM796" s="42"/>
      <c r="AN796" s="42"/>
      <c r="AO796" s="42"/>
      <c r="AP796" s="42"/>
      <c r="AQ796" s="42"/>
      <c r="AR796" s="42"/>
      <c r="AS796" s="42"/>
      <c r="AT796" s="42"/>
      <c r="AU796" s="42"/>
      <c r="AV796" s="42"/>
      <c r="AW796" s="42"/>
      <c r="AX796" s="42"/>
      <c r="AY796" s="42"/>
    </row>
    <row r="797">
      <c r="A797" s="14"/>
      <c r="B797" s="14"/>
      <c r="C797" s="16"/>
      <c r="D797" s="14"/>
      <c r="E797" s="14"/>
      <c r="F797" s="11"/>
      <c r="G797" s="95"/>
      <c r="H797" s="95"/>
      <c r="I797" s="67"/>
      <c r="J797" s="95"/>
      <c r="K797" s="16"/>
      <c r="L797" s="16"/>
      <c r="M797" s="26"/>
      <c r="N797" s="50"/>
      <c r="O797" s="14"/>
      <c r="P797" s="14"/>
      <c r="Q797" s="14"/>
      <c r="R797" s="16"/>
      <c r="S797" s="16"/>
      <c r="T797" s="16"/>
      <c r="U797" s="16"/>
      <c r="V797" s="14"/>
      <c r="W797" s="55"/>
      <c r="X797" s="16"/>
      <c r="Y797" s="16"/>
      <c r="Z797" s="16"/>
      <c r="AA797" s="16"/>
      <c r="AD797" s="42"/>
      <c r="AE797" s="42"/>
      <c r="AF797" s="42"/>
      <c r="AG797" s="42"/>
      <c r="AH797" s="42"/>
      <c r="AI797" s="42"/>
      <c r="AJ797" s="42"/>
      <c r="AK797" s="42"/>
      <c r="AL797" s="42"/>
      <c r="AM797" s="42"/>
      <c r="AN797" s="42"/>
      <c r="AO797" s="42"/>
      <c r="AP797" s="42"/>
      <c r="AQ797" s="42"/>
      <c r="AR797" s="42"/>
      <c r="AS797" s="42"/>
      <c r="AT797" s="42"/>
      <c r="AU797" s="42"/>
      <c r="AV797" s="42"/>
      <c r="AW797" s="42"/>
      <c r="AX797" s="42"/>
      <c r="AY797" s="42"/>
    </row>
    <row r="798">
      <c r="A798" s="14"/>
      <c r="B798" s="14"/>
      <c r="C798" s="16"/>
      <c r="D798" s="14"/>
      <c r="E798" s="14"/>
      <c r="F798" s="11"/>
      <c r="G798" s="95"/>
      <c r="H798" s="95"/>
      <c r="I798" s="67"/>
      <c r="J798" s="95"/>
      <c r="K798" s="16"/>
      <c r="L798" s="16"/>
      <c r="M798" s="26"/>
      <c r="N798" s="50"/>
      <c r="O798" s="14"/>
      <c r="P798" s="14"/>
      <c r="Q798" s="14"/>
      <c r="R798" s="16"/>
      <c r="S798" s="16"/>
      <c r="T798" s="16"/>
      <c r="U798" s="16"/>
      <c r="V798" s="14"/>
      <c r="W798" s="55"/>
      <c r="X798" s="16"/>
      <c r="Y798" s="16"/>
      <c r="Z798" s="16"/>
      <c r="AA798" s="16"/>
      <c r="AD798" s="42"/>
      <c r="AE798" s="42"/>
      <c r="AF798" s="42"/>
      <c r="AG798" s="42"/>
      <c r="AH798" s="42"/>
      <c r="AI798" s="42"/>
      <c r="AJ798" s="42"/>
      <c r="AK798" s="42"/>
      <c r="AL798" s="42"/>
      <c r="AM798" s="42"/>
      <c r="AN798" s="42"/>
      <c r="AO798" s="42"/>
      <c r="AP798" s="42"/>
      <c r="AQ798" s="42"/>
      <c r="AR798" s="42"/>
      <c r="AS798" s="42"/>
      <c r="AT798" s="42"/>
      <c r="AU798" s="42"/>
      <c r="AV798" s="42"/>
      <c r="AW798" s="42"/>
      <c r="AX798" s="42"/>
      <c r="AY798" s="42"/>
    </row>
    <row r="799">
      <c r="A799" s="14"/>
      <c r="B799" s="14"/>
      <c r="C799" s="16"/>
      <c r="D799" s="14"/>
      <c r="E799" s="14"/>
      <c r="F799" s="11"/>
      <c r="G799" s="95"/>
      <c r="H799" s="95"/>
      <c r="I799" s="67"/>
      <c r="J799" s="95"/>
      <c r="K799" s="16"/>
      <c r="L799" s="16"/>
      <c r="M799" s="26"/>
      <c r="N799" s="50"/>
      <c r="O799" s="14"/>
      <c r="P799" s="14"/>
      <c r="Q799" s="14"/>
      <c r="R799" s="16"/>
      <c r="S799" s="16"/>
      <c r="T799" s="16"/>
      <c r="U799" s="16"/>
      <c r="V799" s="14"/>
      <c r="W799" s="55"/>
      <c r="X799" s="16"/>
      <c r="Y799" s="16"/>
      <c r="Z799" s="16"/>
      <c r="AA799" s="16"/>
      <c r="AD799" s="42"/>
      <c r="AE799" s="42"/>
      <c r="AF799" s="42"/>
      <c r="AG799" s="42"/>
      <c r="AH799" s="42"/>
      <c r="AI799" s="42"/>
      <c r="AJ799" s="42"/>
      <c r="AK799" s="42"/>
      <c r="AL799" s="42"/>
      <c r="AM799" s="42"/>
      <c r="AN799" s="42"/>
      <c r="AO799" s="42"/>
      <c r="AP799" s="42"/>
      <c r="AQ799" s="42"/>
      <c r="AR799" s="42"/>
      <c r="AS799" s="42"/>
      <c r="AT799" s="42"/>
      <c r="AU799" s="42"/>
      <c r="AV799" s="42"/>
      <c r="AW799" s="42"/>
      <c r="AX799" s="42"/>
      <c r="AY799" s="42"/>
    </row>
    <row r="800">
      <c r="A800" s="14"/>
      <c r="B800" s="14"/>
      <c r="C800" s="16"/>
      <c r="D800" s="14"/>
      <c r="E800" s="14"/>
      <c r="F800" s="11"/>
      <c r="G800" s="95"/>
      <c r="H800" s="95"/>
      <c r="I800" s="67"/>
      <c r="J800" s="95"/>
      <c r="K800" s="16"/>
      <c r="L800" s="16"/>
      <c r="M800" s="26"/>
      <c r="N800" s="50"/>
      <c r="O800" s="14"/>
      <c r="P800" s="14"/>
      <c r="Q800" s="14"/>
      <c r="R800" s="16"/>
      <c r="S800" s="16"/>
      <c r="T800" s="16"/>
      <c r="U800" s="16"/>
      <c r="V800" s="14"/>
      <c r="W800" s="55"/>
      <c r="X800" s="16"/>
      <c r="Y800" s="16"/>
      <c r="Z800" s="16"/>
      <c r="AA800" s="16"/>
      <c r="AD800" s="42"/>
      <c r="AE800" s="42"/>
      <c r="AF800" s="42"/>
      <c r="AG800" s="42"/>
      <c r="AH800" s="42"/>
      <c r="AI800" s="42"/>
      <c r="AJ800" s="42"/>
      <c r="AK800" s="42"/>
      <c r="AL800" s="42"/>
      <c r="AM800" s="42"/>
      <c r="AN800" s="42"/>
      <c r="AO800" s="42"/>
      <c r="AP800" s="42"/>
      <c r="AQ800" s="42"/>
      <c r="AR800" s="42"/>
      <c r="AS800" s="42"/>
      <c r="AT800" s="42"/>
      <c r="AU800" s="42"/>
      <c r="AV800" s="42"/>
      <c r="AW800" s="42"/>
      <c r="AX800" s="42"/>
      <c r="AY800" s="42"/>
    </row>
    <row r="801">
      <c r="A801" s="14"/>
      <c r="B801" s="14"/>
      <c r="C801" s="16"/>
      <c r="D801" s="14"/>
      <c r="E801" s="14"/>
      <c r="F801" s="11"/>
      <c r="G801" s="95"/>
      <c r="H801" s="95"/>
      <c r="I801" s="67"/>
      <c r="J801" s="95"/>
      <c r="K801" s="16"/>
      <c r="L801" s="16"/>
      <c r="M801" s="26"/>
      <c r="N801" s="50"/>
      <c r="O801" s="14"/>
      <c r="P801" s="14"/>
      <c r="Q801" s="14"/>
      <c r="R801" s="16"/>
      <c r="S801" s="16"/>
      <c r="T801" s="16"/>
      <c r="U801" s="16"/>
      <c r="V801" s="14"/>
      <c r="W801" s="55"/>
      <c r="X801" s="16"/>
      <c r="Y801" s="16"/>
      <c r="Z801" s="16"/>
      <c r="AA801" s="16"/>
      <c r="AD801" s="42"/>
      <c r="AE801" s="42"/>
      <c r="AF801" s="42"/>
      <c r="AG801" s="42"/>
      <c r="AH801" s="42"/>
      <c r="AI801" s="42"/>
      <c r="AJ801" s="42"/>
      <c r="AK801" s="42"/>
      <c r="AL801" s="42"/>
      <c r="AM801" s="42"/>
      <c r="AN801" s="42"/>
      <c r="AO801" s="42"/>
      <c r="AP801" s="42"/>
      <c r="AQ801" s="42"/>
      <c r="AR801" s="42"/>
      <c r="AS801" s="42"/>
      <c r="AT801" s="42"/>
      <c r="AU801" s="42"/>
      <c r="AV801" s="42"/>
      <c r="AW801" s="42"/>
      <c r="AX801" s="42"/>
      <c r="AY801" s="42"/>
    </row>
    <row r="802">
      <c r="A802" s="14"/>
      <c r="B802" s="14"/>
      <c r="C802" s="16"/>
      <c r="D802" s="14"/>
      <c r="E802" s="14"/>
      <c r="F802" s="11"/>
      <c r="G802" s="95"/>
      <c r="H802" s="95"/>
      <c r="I802" s="67"/>
      <c r="J802" s="95"/>
      <c r="K802" s="16"/>
      <c r="L802" s="16"/>
      <c r="M802" s="26"/>
      <c r="N802" s="50"/>
      <c r="O802" s="14"/>
      <c r="P802" s="14"/>
      <c r="Q802" s="14"/>
      <c r="R802" s="16"/>
      <c r="S802" s="16"/>
      <c r="T802" s="16"/>
      <c r="U802" s="16"/>
      <c r="V802" s="14"/>
      <c r="W802" s="55"/>
      <c r="X802" s="16"/>
      <c r="Y802" s="16"/>
      <c r="Z802" s="16"/>
      <c r="AA802" s="16"/>
      <c r="AD802" s="42"/>
      <c r="AE802" s="42"/>
      <c r="AF802" s="42"/>
      <c r="AG802" s="42"/>
      <c r="AH802" s="42"/>
      <c r="AI802" s="42"/>
      <c r="AJ802" s="42"/>
      <c r="AK802" s="42"/>
      <c r="AL802" s="42"/>
      <c r="AM802" s="42"/>
      <c r="AN802" s="42"/>
      <c r="AO802" s="42"/>
      <c r="AP802" s="42"/>
      <c r="AQ802" s="42"/>
      <c r="AR802" s="42"/>
      <c r="AS802" s="42"/>
      <c r="AT802" s="42"/>
      <c r="AU802" s="42"/>
      <c r="AV802" s="42"/>
      <c r="AW802" s="42"/>
      <c r="AX802" s="42"/>
      <c r="AY802" s="42"/>
    </row>
    <row r="803">
      <c r="A803" s="14"/>
      <c r="B803" s="14"/>
      <c r="C803" s="16"/>
      <c r="D803" s="14"/>
      <c r="E803" s="14"/>
      <c r="F803" s="11"/>
      <c r="G803" s="95"/>
      <c r="H803" s="95"/>
      <c r="I803" s="67"/>
      <c r="J803" s="95"/>
      <c r="K803" s="16"/>
      <c r="L803" s="16"/>
      <c r="M803" s="26"/>
      <c r="N803" s="50"/>
      <c r="O803" s="14"/>
      <c r="P803" s="14"/>
      <c r="Q803" s="14"/>
      <c r="R803" s="16"/>
      <c r="S803" s="16"/>
      <c r="T803" s="16"/>
      <c r="U803" s="16"/>
      <c r="V803" s="14"/>
      <c r="W803" s="55"/>
      <c r="X803" s="16"/>
      <c r="Y803" s="16"/>
      <c r="Z803" s="16"/>
      <c r="AA803" s="16"/>
      <c r="AD803" s="42"/>
      <c r="AE803" s="42"/>
      <c r="AF803" s="42"/>
      <c r="AG803" s="42"/>
      <c r="AH803" s="42"/>
      <c r="AI803" s="42"/>
      <c r="AJ803" s="42"/>
      <c r="AK803" s="42"/>
      <c r="AL803" s="42"/>
      <c r="AM803" s="42"/>
      <c r="AN803" s="42"/>
      <c r="AO803" s="42"/>
      <c r="AP803" s="42"/>
      <c r="AQ803" s="42"/>
      <c r="AR803" s="42"/>
      <c r="AS803" s="42"/>
      <c r="AT803" s="42"/>
      <c r="AU803" s="42"/>
      <c r="AV803" s="42"/>
      <c r="AW803" s="42"/>
      <c r="AX803" s="42"/>
      <c r="AY803" s="42"/>
    </row>
    <row r="804">
      <c r="A804" s="14"/>
      <c r="B804" s="14"/>
      <c r="C804" s="16"/>
      <c r="D804" s="14"/>
      <c r="E804" s="14"/>
      <c r="F804" s="11"/>
      <c r="G804" s="95"/>
      <c r="H804" s="95"/>
      <c r="I804" s="67"/>
      <c r="J804" s="95"/>
      <c r="K804" s="16"/>
      <c r="L804" s="16"/>
      <c r="M804" s="26"/>
      <c r="N804" s="50"/>
      <c r="O804" s="14"/>
      <c r="P804" s="14"/>
      <c r="Q804" s="14"/>
      <c r="R804" s="16"/>
      <c r="S804" s="16"/>
      <c r="T804" s="16"/>
      <c r="U804" s="16"/>
      <c r="V804" s="14"/>
      <c r="W804" s="55"/>
      <c r="X804" s="16"/>
      <c r="Y804" s="16"/>
      <c r="Z804" s="16"/>
      <c r="AA804" s="16"/>
      <c r="AD804" s="42"/>
      <c r="AE804" s="42"/>
      <c r="AF804" s="42"/>
      <c r="AG804" s="42"/>
      <c r="AH804" s="42"/>
      <c r="AI804" s="42"/>
      <c r="AJ804" s="42"/>
      <c r="AK804" s="42"/>
      <c r="AL804" s="42"/>
      <c r="AM804" s="42"/>
      <c r="AN804" s="42"/>
      <c r="AO804" s="42"/>
      <c r="AP804" s="42"/>
      <c r="AQ804" s="42"/>
      <c r="AR804" s="42"/>
      <c r="AS804" s="42"/>
      <c r="AT804" s="42"/>
      <c r="AU804" s="42"/>
      <c r="AV804" s="42"/>
      <c r="AW804" s="42"/>
      <c r="AX804" s="42"/>
      <c r="AY804" s="42"/>
    </row>
    <row r="805">
      <c r="A805" s="14"/>
      <c r="B805" s="14"/>
      <c r="C805" s="16"/>
      <c r="D805" s="14"/>
      <c r="E805" s="14"/>
      <c r="F805" s="11"/>
      <c r="G805" s="95"/>
      <c r="H805" s="95"/>
      <c r="I805" s="67"/>
      <c r="J805" s="95"/>
      <c r="K805" s="16"/>
      <c r="L805" s="16"/>
      <c r="M805" s="26"/>
      <c r="N805" s="50"/>
      <c r="O805" s="14"/>
      <c r="P805" s="14"/>
      <c r="Q805" s="14"/>
      <c r="R805" s="16"/>
      <c r="S805" s="16"/>
      <c r="T805" s="16"/>
      <c r="U805" s="16"/>
      <c r="V805" s="14"/>
      <c r="W805" s="55"/>
      <c r="X805" s="16"/>
      <c r="Y805" s="16"/>
      <c r="Z805" s="16"/>
      <c r="AA805" s="16"/>
      <c r="AD805" s="42"/>
      <c r="AE805" s="42"/>
      <c r="AF805" s="42"/>
      <c r="AG805" s="42"/>
      <c r="AH805" s="42"/>
      <c r="AI805" s="42"/>
      <c r="AJ805" s="42"/>
      <c r="AK805" s="42"/>
      <c r="AL805" s="42"/>
      <c r="AM805" s="42"/>
      <c r="AN805" s="42"/>
      <c r="AO805" s="42"/>
      <c r="AP805" s="42"/>
      <c r="AQ805" s="42"/>
      <c r="AR805" s="42"/>
      <c r="AS805" s="42"/>
      <c r="AT805" s="42"/>
      <c r="AU805" s="42"/>
      <c r="AV805" s="42"/>
      <c r="AW805" s="42"/>
      <c r="AX805" s="42"/>
      <c r="AY805" s="42"/>
    </row>
    <row r="806">
      <c r="A806" s="14"/>
      <c r="B806" s="14"/>
      <c r="C806" s="16"/>
      <c r="D806" s="14"/>
      <c r="E806" s="14"/>
      <c r="F806" s="11"/>
      <c r="G806" s="95"/>
      <c r="H806" s="95"/>
      <c r="I806" s="67"/>
      <c r="J806" s="95"/>
      <c r="K806" s="16"/>
      <c r="L806" s="16"/>
      <c r="M806" s="26"/>
      <c r="N806" s="50"/>
      <c r="O806" s="14"/>
      <c r="P806" s="14"/>
      <c r="Q806" s="14"/>
      <c r="R806" s="16"/>
      <c r="S806" s="16"/>
      <c r="T806" s="16"/>
      <c r="U806" s="16"/>
      <c r="V806" s="14"/>
      <c r="W806" s="55"/>
      <c r="X806" s="16"/>
      <c r="Y806" s="16"/>
      <c r="Z806" s="16"/>
      <c r="AA806" s="16"/>
      <c r="AD806" s="42"/>
      <c r="AE806" s="42"/>
      <c r="AF806" s="42"/>
      <c r="AG806" s="42"/>
      <c r="AH806" s="42"/>
      <c r="AI806" s="42"/>
      <c r="AJ806" s="42"/>
      <c r="AK806" s="42"/>
      <c r="AL806" s="42"/>
      <c r="AM806" s="42"/>
      <c r="AN806" s="42"/>
      <c r="AO806" s="42"/>
      <c r="AP806" s="42"/>
      <c r="AQ806" s="42"/>
      <c r="AR806" s="42"/>
      <c r="AS806" s="42"/>
      <c r="AT806" s="42"/>
      <c r="AU806" s="42"/>
      <c r="AV806" s="42"/>
      <c r="AW806" s="42"/>
      <c r="AX806" s="42"/>
      <c r="AY806" s="42"/>
    </row>
    <row r="807">
      <c r="A807" s="14"/>
      <c r="B807" s="14"/>
      <c r="C807" s="16"/>
      <c r="D807" s="14"/>
      <c r="E807" s="14"/>
      <c r="F807" s="11"/>
      <c r="G807" s="95"/>
      <c r="H807" s="95"/>
      <c r="I807" s="67"/>
      <c r="J807" s="95"/>
      <c r="K807" s="16"/>
      <c r="L807" s="16"/>
      <c r="M807" s="26"/>
      <c r="N807" s="50"/>
      <c r="O807" s="14"/>
      <c r="P807" s="14"/>
      <c r="Q807" s="14"/>
      <c r="R807" s="16"/>
      <c r="S807" s="16"/>
      <c r="T807" s="16"/>
      <c r="U807" s="16"/>
      <c r="V807" s="14"/>
      <c r="W807" s="55"/>
      <c r="X807" s="16"/>
      <c r="Y807" s="16"/>
      <c r="Z807" s="16"/>
      <c r="AA807" s="16"/>
      <c r="AD807" s="42"/>
      <c r="AE807" s="42"/>
      <c r="AF807" s="42"/>
      <c r="AG807" s="42"/>
      <c r="AH807" s="42"/>
      <c r="AI807" s="42"/>
      <c r="AJ807" s="42"/>
      <c r="AK807" s="42"/>
      <c r="AL807" s="42"/>
      <c r="AM807" s="42"/>
      <c r="AN807" s="42"/>
      <c r="AO807" s="42"/>
      <c r="AP807" s="42"/>
      <c r="AQ807" s="42"/>
      <c r="AR807" s="42"/>
      <c r="AS807" s="42"/>
      <c r="AT807" s="42"/>
      <c r="AU807" s="42"/>
      <c r="AV807" s="42"/>
      <c r="AW807" s="42"/>
      <c r="AX807" s="42"/>
      <c r="AY807" s="42"/>
    </row>
    <row r="808">
      <c r="A808" s="14"/>
      <c r="B808" s="14"/>
      <c r="C808" s="16"/>
      <c r="D808" s="14"/>
      <c r="E808" s="14"/>
      <c r="F808" s="11"/>
      <c r="G808" s="95"/>
      <c r="H808" s="95"/>
      <c r="I808" s="67"/>
      <c r="J808" s="95"/>
      <c r="K808" s="16"/>
      <c r="L808" s="16"/>
      <c r="M808" s="26"/>
      <c r="N808" s="50"/>
      <c r="O808" s="14"/>
      <c r="P808" s="14"/>
      <c r="Q808" s="14"/>
      <c r="R808" s="16"/>
      <c r="S808" s="16"/>
      <c r="T808" s="16"/>
      <c r="U808" s="16"/>
      <c r="V808" s="14"/>
      <c r="W808" s="55"/>
      <c r="X808" s="16"/>
      <c r="Y808" s="16"/>
      <c r="Z808" s="16"/>
      <c r="AA808" s="16"/>
      <c r="AD808" s="42"/>
      <c r="AE808" s="42"/>
      <c r="AF808" s="42"/>
      <c r="AG808" s="42"/>
      <c r="AH808" s="42"/>
      <c r="AI808" s="42"/>
      <c r="AJ808" s="42"/>
      <c r="AK808" s="42"/>
      <c r="AL808" s="42"/>
      <c r="AM808" s="42"/>
      <c r="AN808" s="42"/>
      <c r="AO808" s="42"/>
      <c r="AP808" s="42"/>
      <c r="AQ808" s="42"/>
      <c r="AR808" s="42"/>
      <c r="AS808" s="42"/>
      <c r="AT808" s="42"/>
      <c r="AU808" s="42"/>
      <c r="AV808" s="42"/>
      <c r="AW808" s="42"/>
      <c r="AX808" s="42"/>
      <c r="AY808" s="42"/>
    </row>
  </sheetData>
  <hyperlinks>
    <hyperlink r:id="rId2" ref="E2"/>
    <hyperlink r:id="rId3" ref="W2"/>
    <hyperlink r:id="rId4" ref="B3"/>
    <hyperlink r:id="rId5" ref="E3"/>
    <hyperlink r:id="rId6" ref="W3"/>
    <hyperlink r:id="rId7" ref="W4"/>
    <hyperlink r:id="rId8" ref="E5"/>
    <hyperlink r:id="rId9" ref="W5"/>
    <hyperlink r:id="rId10" ref="E6"/>
    <hyperlink r:id="rId11" ref="W6"/>
    <hyperlink r:id="rId12" ref="X6"/>
    <hyperlink r:id="rId13" ref="E7"/>
    <hyperlink r:id="rId14" ref="W7"/>
    <hyperlink r:id="rId15" ref="X7"/>
    <hyperlink r:id="rId16" ref="E8"/>
    <hyperlink r:id="rId17" ref="W8"/>
    <hyperlink r:id="rId18" ref="E9"/>
    <hyperlink r:id="rId19" ref="W9"/>
    <hyperlink r:id="rId20" ref="X9"/>
    <hyperlink r:id="rId21" ref="Y9"/>
    <hyperlink r:id="rId22" ref="E10"/>
    <hyperlink r:id="rId23" ref="W10"/>
    <hyperlink r:id="rId24" ref="X10"/>
    <hyperlink r:id="rId25" ref="E11"/>
    <hyperlink r:id="rId26" ref="W11"/>
    <hyperlink r:id="rId27" ref="E12"/>
    <hyperlink r:id="rId28" ref="W12"/>
    <hyperlink r:id="rId29" ref="E13"/>
    <hyperlink r:id="rId30" ref="W13"/>
    <hyperlink r:id="rId31" ref="E14"/>
    <hyperlink r:id="rId32" ref="W14"/>
    <hyperlink r:id="rId33" ref="X14"/>
    <hyperlink r:id="rId34" ref="E15"/>
    <hyperlink r:id="rId35" ref="W15"/>
    <hyperlink r:id="rId36" ref="X15"/>
    <hyperlink r:id="rId37" ref="B16"/>
    <hyperlink r:id="rId38" ref="E16"/>
    <hyperlink r:id="rId39" ref="M16"/>
    <hyperlink r:id="rId40" ref="W16"/>
    <hyperlink r:id="rId41" ref="X16"/>
    <hyperlink r:id="rId42" ref="E17"/>
    <hyperlink r:id="rId43" ref="W17"/>
    <hyperlink r:id="rId44" ref="W18"/>
    <hyperlink r:id="rId45" ref="E19"/>
    <hyperlink r:id="rId46" ref="W19"/>
    <hyperlink r:id="rId47" ref="E20"/>
    <hyperlink r:id="rId48" ref="W20"/>
    <hyperlink r:id="rId49" ref="E21"/>
    <hyperlink r:id="rId50" ref="W21"/>
    <hyperlink r:id="rId51" ref="X21"/>
    <hyperlink r:id="rId52" ref="Y21"/>
    <hyperlink r:id="rId53" ref="E22"/>
    <hyperlink r:id="rId54" ref="W22"/>
    <hyperlink r:id="rId55" ref="X22"/>
    <hyperlink r:id="rId56" ref="Y22"/>
    <hyperlink r:id="rId57" ref="E23"/>
    <hyperlink r:id="rId58" ref="W23"/>
    <hyperlink r:id="rId59" ref="X23"/>
    <hyperlink r:id="rId60" location="18" ref="Y23"/>
    <hyperlink r:id="rId61" ref="E24"/>
    <hyperlink r:id="rId62" ref="M24"/>
    <hyperlink r:id="rId63" ref="W24"/>
    <hyperlink r:id="rId64" ref="X24"/>
    <hyperlink r:id="rId65" ref="E25"/>
    <hyperlink r:id="rId66" ref="W25"/>
    <hyperlink r:id="rId67" ref="E26"/>
    <hyperlink r:id="rId68" ref="W26"/>
    <hyperlink r:id="rId69" ref="X26"/>
    <hyperlink r:id="rId70" ref="Y26"/>
    <hyperlink r:id="rId71" ref="E27"/>
    <hyperlink r:id="rId72" ref="E28"/>
    <hyperlink r:id="rId73" ref="W28"/>
    <hyperlink r:id="rId74" ref="E29"/>
    <hyperlink r:id="rId75" ref="W29"/>
    <hyperlink r:id="rId76" ref="X29"/>
    <hyperlink r:id="rId77" ref="E30"/>
    <hyperlink r:id="rId78" ref="W30"/>
    <hyperlink r:id="rId79" ref="W31"/>
    <hyperlink r:id="rId80" ref="X31"/>
    <hyperlink r:id="rId81" ref="E32"/>
    <hyperlink r:id="rId82" ref="W32"/>
    <hyperlink r:id="rId83" ref="E33"/>
    <hyperlink r:id="rId84" ref="W33"/>
    <hyperlink r:id="rId85" ref="X33"/>
    <hyperlink r:id="rId86" ref="E34"/>
    <hyperlink r:id="rId87" ref="M34"/>
    <hyperlink r:id="rId88" ref="W34"/>
    <hyperlink r:id="rId89" ref="E35"/>
    <hyperlink r:id="rId90" ref="W35"/>
    <hyperlink r:id="rId91" ref="E36"/>
    <hyperlink r:id="rId92" ref="W36"/>
    <hyperlink r:id="rId93" ref="X36"/>
    <hyperlink r:id="rId94" ref="E37"/>
    <hyperlink r:id="rId95" ref="W37"/>
    <hyperlink r:id="rId96" ref="X37"/>
    <hyperlink r:id="rId97" ref="Y37"/>
    <hyperlink r:id="rId98" ref="Z37"/>
    <hyperlink r:id="rId99" ref="AA37"/>
    <hyperlink r:id="rId100" ref="E38"/>
    <hyperlink r:id="rId101" ref="W38"/>
    <hyperlink r:id="rId102" ref="E39"/>
    <hyperlink r:id="rId103" ref="W39"/>
    <hyperlink r:id="rId104" ref="E40"/>
    <hyperlink r:id="rId105" ref="M40"/>
    <hyperlink r:id="rId106" ref="W40"/>
    <hyperlink r:id="rId107" ref="E41"/>
    <hyperlink r:id="rId108" ref="W41"/>
    <hyperlink r:id="rId109" ref="X41"/>
    <hyperlink r:id="rId110" ref="E42"/>
    <hyperlink r:id="rId111" ref="W42"/>
    <hyperlink r:id="rId112" ref="E43"/>
    <hyperlink r:id="rId113" ref="W43"/>
    <hyperlink r:id="rId114" ref="E44"/>
    <hyperlink r:id="rId115" ref="W44"/>
    <hyperlink r:id="rId116" ref="E45"/>
    <hyperlink r:id="rId117" ref="W45"/>
    <hyperlink r:id="rId118" ref="X45"/>
    <hyperlink r:id="rId119" ref="W46"/>
    <hyperlink r:id="rId120" ref="E47"/>
    <hyperlink r:id="rId121" ref="W47"/>
    <hyperlink r:id="rId122" ref="E48"/>
    <hyperlink r:id="rId123" ref="W48"/>
    <hyperlink r:id="rId124" ref="X48"/>
    <hyperlink r:id="rId125" ref="Y48"/>
    <hyperlink r:id="rId126" ref="E49"/>
    <hyperlink r:id="rId127" ref="W49"/>
    <hyperlink r:id="rId128" ref="E50"/>
    <hyperlink r:id="rId129" ref="W50"/>
    <hyperlink r:id="rId130" ref="X50"/>
    <hyperlink r:id="rId131" ref="Y50"/>
    <hyperlink r:id="rId132" ref="M51"/>
    <hyperlink r:id="rId133" ref="W51"/>
    <hyperlink r:id="rId134" ref="E52"/>
    <hyperlink r:id="rId135" ref="W52"/>
    <hyperlink r:id="rId136" ref="E53"/>
    <hyperlink r:id="rId137" ref="W53"/>
    <hyperlink r:id="rId138" ref="E54"/>
    <hyperlink r:id="rId139" ref="W54"/>
    <hyperlink r:id="rId140" ref="E55"/>
    <hyperlink r:id="rId141" ref="W55"/>
    <hyperlink r:id="rId142" ref="X55"/>
    <hyperlink r:id="rId143" ref="E56"/>
    <hyperlink r:id="rId144" ref="W56"/>
    <hyperlink r:id="rId145" ref="E57"/>
    <hyperlink r:id="rId146" ref="W57"/>
    <hyperlink r:id="rId147" ref="E58"/>
    <hyperlink r:id="rId148" ref="W58"/>
    <hyperlink r:id="rId149" ref="E59"/>
    <hyperlink r:id="rId150" ref="W59"/>
    <hyperlink r:id="rId151" ref="E60"/>
    <hyperlink r:id="rId152" ref="W60"/>
    <hyperlink r:id="rId153" ref="B61"/>
    <hyperlink r:id="rId154" ref="E61"/>
    <hyperlink r:id="rId155" ref="W61"/>
    <hyperlink r:id="rId156" ref="X61"/>
    <hyperlink r:id="rId157" ref="Y61"/>
    <hyperlink r:id="rId158" ref="E62"/>
    <hyperlink r:id="rId159" ref="W62"/>
    <hyperlink r:id="rId160" ref="E63"/>
    <hyperlink r:id="rId161" ref="W63"/>
    <hyperlink r:id="rId162" ref="X63"/>
    <hyperlink r:id="rId163" ref="Y63"/>
    <hyperlink r:id="rId164" ref="E64"/>
    <hyperlink r:id="rId165" ref="W64"/>
    <hyperlink r:id="rId166" ref="E65"/>
    <hyperlink r:id="rId167" ref="W65"/>
    <hyperlink r:id="rId168" ref="X65"/>
    <hyperlink r:id="rId169" ref="E66"/>
    <hyperlink r:id="rId170" ref="W66"/>
    <hyperlink r:id="rId171" ref="X66"/>
    <hyperlink r:id="rId172" ref="E67"/>
    <hyperlink r:id="rId173" ref="W67"/>
    <hyperlink r:id="rId174" ref="E68"/>
    <hyperlink r:id="rId175" ref="M68"/>
    <hyperlink r:id="rId176" ref="W68"/>
    <hyperlink r:id="rId177" ref="E69"/>
    <hyperlink r:id="rId178" ref="W69"/>
    <hyperlink r:id="rId179" ref="E70"/>
    <hyperlink r:id="rId180" ref="W70"/>
    <hyperlink r:id="rId181" ref="E71"/>
    <hyperlink r:id="rId182" ref="W71"/>
    <hyperlink r:id="rId183" ref="E72"/>
    <hyperlink r:id="rId184" ref="W72"/>
    <hyperlink r:id="rId185" ref="X72"/>
    <hyperlink r:id="rId186" ref="W73"/>
    <hyperlink r:id="rId187" ref="E74"/>
    <hyperlink r:id="rId188" ref="W74"/>
    <hyperlink r:id="rId189" ref="E75"/>
    <hyperlink r:id="rId190" ref="W75"/>
    <hyperlink r:id="rId191" ref="E76"/>
    <hyperlink r:id="rId192" ref="W76"/>
    <hyperlink r:id="rId193" ref="E77"/>
    <hyperlink r:id="rId194" ref="W77"/>
    <hyperlink r:id="rId195" ref="E78"/>
    <hyperlink r:id="rId196" ref="W78"/>
    <hyperlink r:id="rId197" ref="X78"/>
    <hyperlink r:id="rId198" ref="E79"/>
    <hyperlink r:id="rId199" ref="W79"/>
    <hyperlink r:id="rId200" ref="X79"/>
    <hyperlink r:id="rId201" ref="Y79"/>
    <hyperlink r:id="rId202" ref="E80"/>
    <hyperlink r:id="rId203" ref="W80"/>
    <hyperlink r:id="rId204" ref="E81"/>
    <hyperlink r:id="rId205" ref="W81"/>
    <hyperlink r:id="rId206" ref="X81"/>
    <hyperlink r:id="rId207" ref="E82"/>
    <hyperlink r:id="rId208" ref="W82"/>
    <hyperlink r:id="rId209" ref="W83"/>
    <hyperlink r:id="rId210" ref="X83"/>
    <hyperlink r:id="rId211" ref="E84"/>
    <hyperlink r:id="rId212" ref="W84"/>
    <hyperlink r:id="rId213" ref="E85"/>
    <hyperlink r:id="rId214" ref="M85"/>
    <hyperlink r:id="rId215" ref="W85"/>
    <hyperlink r:id="rId216" ref="E86"/>
    <hyperlink r:id="rId217" ref="W86"/>
    <hyperlink r:id="rId218" ref="E87"/>
    <hyperlink r:id="rId219" ref="W87"/>
    <hyperlink r:id="rId220" ref="X87"/>
    <hyperlink r:id="rId221" ref="E88"/>
    <hyperlink r:id="rId222" ref="W88"/>
    <hyperlink r:id="rId223" ref="E89"/>
    <hyperlink r:id="rId224" ref="W89"/>
    <hyperlink r:id="rId225" ref="E90"/>
    <hyperlink r:id="rId226" ref="W90"/>
    <hyperlink r:id="rId227" ref="E91"/>
    <hyperlink r:id="rId228" ref="W91"/>
    <hyperlink r:id="rId229" ref="E92"/>
    <hyperlink r:id="rId230" ref="W92"/>
    <hyperlink r:id="rId231" ref="E93"/>
    <hyperlink r:id="rId232" ref="W93"/>
    <hyperlink r:id="rId233" ref="X93"/>
    <hyperlink r:id="rId234" ref="E94"/>
    <hyperlink r:id="rId235" ref="W94"/>
    <hyperlink r:id="rId236" ref="E95"/>
    <hyperlink r:id="rId237" ref="W95"/>
    <hyperlink r:id="rId238" ref="B96"/>
    <hyperlink r:id="rId239" ref="E96"/>
    <hyperlink r:id="rId240" ref="W96"/>
    <hyperlink r:id="rId241" ref="E97"/>
    <hyperlink r:id="rId242" ref="W97"/>
    <hyperlink r:id="rId243" ref="E98"/>
    <hyperlink r:id="rId244" ref="W98"/>
    <hyperlink r:id="rId245" ref="E99"/>
    <hyperlink r:id="rId246" ref="W99"/>
    <hyperlink r:id="rId247" ref="E100"/>
    <hyperlink r:id="rId248" ref="W100"/>
    <hyperlink r:id="rId249" ref="E101"/>
    <hyperlink r:id="rId250" ref="W101"/>
    <hyperlink r:id="rId251" ref="X101"/>
    <hyperlink r:id="rId252" ref="E102"/>
    <hyperlink r:id="rId253" ref="W102"/>
    <hyperlink r:id="rId254" ref="X102"/>
    <hyperlink r:id="rId255" ref="B103"/>
    <hyperlink r:id="rId256" ref="E103"/>
    <hyperlink r:id="rId257" ref="M103"/>
    <hyperlink r:id="rId258" ref="W103"/>
    <hyperlink r:id="rId259" ref="E104"/>
    <hyperlink r:id="rId260" ref="W104"/>
    <hyperlink r:id="rId261" ref="X104"/>
    <hyperlink r:id="rId262" ref="Y104"/>
    <hyperlink r:id="rId263" ref="Z104"/>
    <hyperlink r:id="rId264" ref="E105"/>
    <hyperlink r:id="rId265" ref="W105"/>
    <hyperlink r:id="rId266" ref="B106"/>
    <hyperlink r:id="rId267" ref="E106"/>
    <hyperlink r:id="rId268" ref="W106"/>
    <hyperlink r:id="rId269" ref="E107"/>
    <hyperlink r:id="rId270" ref="W107"/>
    <hyperlink r:id="rId271" ref="X107"/>
    <hyperlink r:id="rId272" ref="E108"/>
    <hyperlink r:id="rId273" ref="W108"/>
    <hyperlink r:id="rId274" ref="E109"/>
    <hyperlink r:id="rId275" ref="W109"/>
    <hyperlink r:id="rId276" ref="E110"/>
    <hyperlink r:id="rId277" ref="W110"/>
    <hyperlink r:id="rId278" ref="X110"/>
    <hyperlink r:id="rId279" ref="E111"/>
    <hyperlink r:id="rId280" ref="W111"/>
    <hyperlink r:id="rId281" ref="E112"/>
    <hyperlink r:id="rId282" ref="W112"/>
    <hyperlink r:id="rId283" ref="E113"/>
    <hyperlink r:id="rId284" ref="M113"/>
    <hyperlink r:id="rId285" ref="W113"/>
    <hyperlink r:id="rId286" ref="E114"/>
    <hyperlink r:id="rId287" ref="W114"/>
    <hyperlink r:id="rId288" ref="X114"/>
    <hyperlink r:id="rId289" ref="Y114"/>
    <hyperlink r:id="rId290" ref="E115"/>
    <hyperlink r:id="rId291" ref="W115"/>
    <hyperlink r:id="rId292" ref="X115"/>
    <hyperlink r:id="rId293" ref="E116"/>
    <hyperlink r:id="rId294" ref="W116"/>
    <hyperlink r:id="rId295" ref="E117"/>
    <hyperlink r:id="rId296" ref="W117"/>
    <hyperlink r:id="rId297" ref="W118"/>
    <hyperlink r:id="rId298" ref="E119"/>
    <hyperlink r:id="rId299" ref="W119"/>
    <hyperlink r:id="rId300" ref="X119"/>
    <hyperlink r:id="rId301" ref="B120"/>
    <hyperlink r:id="rId302" ref="E120"/>
    <hyperlink r:id="rId303" ref="W120"/>
    <hyperlink r:id="rId304" ref="E121"/>
    <hyperlink r:id="rId305" ref="W121"/>
    <hyperlink r:id="rId306" ref="X121"/>
    <hyperlink r:id="rId307" ref="Y121"/>
    <hyperlink r:id="rId308" ref="E122"/>
    <hyperlink r:id="rId309" ref="W122"/>
    <hyperlink r:id="rId310" ref="E123"/>
    <hyperlink r:id="rId311" ref="W123"/>
    <hyperlink r:id="rId312" ref="E124"/>
    <hyperlink r:id="rId313" ref="W124"/>
    <hyperlink r:id="rId314" ref="X124"/>
    <hyperlink r:id="rId315" ref="E125"/>
    <hyperlink r:id="rId316" ref="W125"/>
    <hyperlink r:id="rId317" ref="E126"/>
    <hyperlink r:id="rId318" ref="W126"/>
    <hyperlink r:id="rId319" ref="E127"/>
    <hyperlink r:id="rId320" ref="W127"/>
    <hyperlink r:id="rId321" ref="E128"/>
    <hyperlink r:id="rId322" ref="W128"/>
    <hyperlink r:id="rId323" ref="E129"/>
    <hyperlink r:id="rId324" ref="W129"/>
    <hyperlink r:id="rId325" ref="E130"/>
    <hyperlink r:id="rId326" ref="W130"/>
    <hyperlink r:id="rId327" ref="E131"/>
    <hyperlink r:id="rId328" ref="W131"/>
    <hyperlink r:id="rId329" ref="X131"/>
    <hyperlink r:id="rId330" ref="Y131"/>
    <hyperlink r:id="rId331" ref="E132"/>
    <hyperlink r:id="rId332" ref="W132"/>
    <hyperlink r:id="rId333" ref="E133"/>
    <hyperlink r:id="rId334" ref="W133"/>
    <hyperlink r:id="rId335" ref="W134"/>
    <hyperlink r:id="rId336" ref="X134"/>
    <hyperlink r:id="rId337" ref="W135"/>
    <hyperlink r:id="rId338" ref="X135"/>
    <hyperlink r:id="rId339" ref="Y135"/>
    <hyperlink r:id="rId340" ref="W136"/>
    <hyperlink r:id="rId341" ref="X136"/>
    <hyperlink r:id="rId342" ref="E137"/>
    <hyperlink r:id="rId343" ref="W137"/>
    <hyperlink r:id="rId344" ref="E138"/>
    <hyperlink r:id="rId345" ref="W138"/>
    <hyperlink r:id="rId346" ref="X138"/>
    <hyperlink r:id="rId347" ref="E139"/>
    <hyperlink r:id="rId348" ref="M139"/>
    <hyperlink r:id="rId349" ref="W139"/>
    <hyperlink r:id="rId350" ref="X139"/>
    <hyperlink r:id="rId351" ref="E140"/>
    <hyperlink r:id="rId352" ref="W140"/>
    <hyperlink r:id="rId353" ref="X140"/>
    <hyperlink r:id="rId354" ref="Y140"/>
    <hyperlink r:id="rId355" ref="E141"/>
    <hyperlink r:id="rId356" ref="W141"/>
    <hyperlink r:id="rId357" ref="X141"/>
    <hyperlink r:id="rId358" ref="E142"/>
    <hyperlink r:id="rId359" ref="W142"/>
    <hyperlink r:id="rId360" ref="X142"/>
    <hyperlink r:id="rId361" ref="E143"/>
    <hyperlink r:id="rId362" ref="W143"/>
    <hyperlink r:id="rId363" ref="X143"/>
    <hyperlink r:id="rId364" ref="Y143"/>
    <hyperlink r:id="rId365" ref="E144"/>
    <hyperlink r:id="rId366" ref="W144"/>
    <hyperlink r:id="rId367" ref="E145"/>
    <hyperlink r:id="rId368" ref="W145"/>
    <hyperlink r:id="rId369" ref="X145"/>
    <hyperlink r:id="rId370" ref="E146"/>
    <hyperlink r:id="rId371" ref="W146"/>
    <hyperlink r:id="rId372" ref="X146"/>
    <hyperlink r:id="rId373" ref="E147"/>
    <hyperlink r:id="rId374" ref="W147"/>
    <hyperlink r:id="rId375" ref="X147"/>
    <hyperlink r:id="rId376" ref="E148"/>
    <hyperlink r:id="rId377" ref="W148"/>
    <hyperlink r:id="rId378" ref="E149"/>
    <hyperlink r:id="rId379" ref="W149"/>
    <hyperlink r:id="rId380" ref="X149"/>
    <hyperlink r:id="rId381" ref="Y149"/>
    <hyperlink r:id="rId382" ref="E150"/>
    <hyperlink r:id="rId383" ref="W150"/>
    <hyperlink r:id="rId384" ref="E151"/>
    <hyperlink r:id="rId385" ref="W151"/>
    <hyperlink r:id="rId386" ref="X151"/>
    <hyperlink r:id="rId387" ref="Y151"/>
    <hyperlink r:id="rId388" ref="B152"/>
    <hyperlink r:id="rId389" ref="E152"/>
    <hyperlink r:id="rId390" ref="W152"/>
    <hyperlink r:id="rId391" ref="M153"/>
    <hyperlink r:id="rId392" ref="W153"/>
    <hyperlink r:id="rId393" ref="E154"/>
    <hyperlink r:id="rId394" ref="W154"/>
    <hyperlink r:id="rId395" ref="E155"/>
    <hyperlink r:id="rId396" ref="W155"/>
    <hyperlink r:id="rId397" ref="X155"/>
    <hyperlink r:id="rId398" ref="Y155"/>
    <hyperlink r:id="rId399" ref="E156"/>
    <hyperlink r:id="rId400" ref="W156"/>
    <hyperlink r:id="rId401" ref="W157"/>
    <hyperlink r:id="rId402" ref="E158"/>
    <hyperlink r:id="rId403" ref="W158"/>
    <hyperlink r:id="rId404" ref="X158"/>
    <hyperlink r:id="rId405" ref="E159"/>
    <hyperlink r:id="rId406" ref="W159"/>
    <hyperlink r:id="rId407" ref="E160"/>
    <hyperlink r:id="rId408" ref="W160"/>
    <hyperlink r:id="rId409" ref="E161"/>
    <hyperlink r:id="rId410" ref="W161"/>
    <hyperlink r:id="rId411" ref="X161"/>
    <hyperlink r:id="rId412" ref="E162"/>
    <hyperlink r:id="rId413" ref="W162"/>
    <hyperlink r:id="rId414" ref="E163"/>
    <hyperlink r:id="rId415" ref="W163"/>
    <hyperlink r:id="rId416" ref="X163"/>
    <hyperlink r:id="rId417" ref="E164"/>
    <hyperlink r:id="rId418" ref="W164"/>
    <hyperlink r:id="rId419" ref="X164"/>
    <hyperlink r:id="rId420" ref="E165"/>
    <hyperlink r:id="rId421" ref="W165"/>
    <hyperlink r:id="rId422" ref="E166"/>
    <hyperlink r:id="rId423" ref="W166"/>
    <hyperlink r:id="rId424" ref="E167"/>
    <hyperlink r:id="rId425" ref="W167"/>
    <hyperlink r:id="rId426" ref="X167"/>
    <hyperlink r:id="rId427" ref="E168"/>
    <hyperlink r:id="rId428" ref="W168"/>
    <hyperlink r:id="rId429" ref="E169"/>
    <hyperlink r:id="rId430" ref="W169"/>
    <hyperlink r:id="rId431" ref="E170"/>
    <hyperlink r:id="rId432" ref="W170"/>
    <hyperlink r:id="rId433" ref="X170"/>
    <hyperlink r:id="rId434" ref="E171"/>
    <hyperlink r:id="rId435" ref="W171"/>
    <hyperlink r:id="rId436" ref="X171"/>
    <hyperlink r:id="rId437" ref="Y171"/>
    <hyperlink r:id="rId438" ref="Z171"/>
    <hyperlink r:id="rId439" ref="E172"/>
    <hyperlink r:id="rId440" ref="W172"/>
    <hyperlink r:id="rId441" ref="E173"/>
    <hyperlink r:id="rId442" ref="W173"/>
    <hyperlink r:id="rId443" ref="X173"/>
    <hyperlink r:id="rId444" ref="E174"/>
    <hyperlink r:id="rId445" ref="W174"/>
    <hyperlink r:id="rId446" ref="X174"/>
    <hyperlink r:id="rId447" ref="E175"/>
    <hyperlink r:id="rId448" ref="W175"/>
    <hyperlink r:id="rId449" ref="X175"/>
    <hyperlink r:id="rId450" ref="E176"/>
    <hyperlink r:id="rId451" ref="W176"/>
    <hyperlink r:id="rId452" ref="X176"/>
    <hyperlink r:id="rId453" ref="E177"/>
    <hyperlink r:id="rId454" ref="W177"/>
    <hyperlink r:id="rId455" ref="E178"/>
    <hyperlink r:id="rId456" ref="W178"/>
    <hyperlink r:id="rId457" ref="X178"/>
    <hyperlink r:id="rId458" ref="E179"/>
    <hyperlink r:id="rId459" ref="W179"/>
    <hyperlink r:id="rId460" ref="X179"/>
    <hyperlink r:id="rId461" ref="E180"/>
    <hyperlink r:id="rId462" ref="W180"/>
    <hyperlink r:id="rId463" ref="E181"/>
    <hyperlink r:id="rId464" ref="W181"/>
    <hyperlink r:id="rId465" ref="W182"/>
    <hyperlink r:id="rId466" ref="E183"/>
    <hyperlink r:id="rId467" ref="W183"/>
    <hyperlink r:id="rId468" ref="X183"/>
    <hyperlink r:id="rId469" ref="E184"/>
    <hyperlink r:id="rId470" ref="W184"/>
    <hyperlink r:id="rId471" ref="E185"/>
    <hyperlink r:id="rId472" ref="W185"/>
    <hyperlink r:id="rId473" ref="E186"/>
    <hyperlink r:id="rId474" ref="W186"/>
    <hyperlink r:id="rId475" ref="E187"/>
    <hyperlink r:id="rId476" ref="W187"/>
    <hyperlink r:id="rId477" ref="E188"/>
    <hyperlink r:id="rId478" ref="W188"/>
    <hyperlink r:id="rId479" ref="X188"/>
    <hyperlink r:id="rId480" ref="Y188"/>
    <hyperlink r:id="rId481" ref="E189"/>
    <hyperlink r:id="rId482" ref="W189"/>
    <hyperlink r:id="rId483" ref="E190"/>
    <hyperlink r:id="rId484" ref="W190"/>
    <hyperlink r:id="rId485" ref="E191"/>
    <hyperlink r:id="rId486" ref="W191"/>
    <hyperlink r:id="rId487" ref="X191"/>
    <hyperlink r:id="rId488" ref="E192"/>
    <hyperlink r:id="rId489" ref="M192"/>
    <hyperlink r:id="rId490" ref="W192"/>
    <hyperlink r:id="rId491" ref="E193"/>
    <hyperlink r:id="rId492" ref="W193"/>
    <hyperlink r:id="rId493" ref="E194"/>
    <hyperlink r:id="rId494" ref="W194"/>
    <hyperlink r:id="rId495" ref="X194"/>
    <hyperlink r:id="rId496" ref="E195"/>
    <hyperlink r:id="rId497" ref="W195"/>
    <hyperlink r:id="rId498" ref="X195"/>
    <hyperlink r:id="rId499" ref="E196"/>
    <hyperlink r:id="rId500" ref="W196"/>
    <hyperlink r:id="rId501" ref="E197"/>
    <hyperlink r:id="rId502" ref="W197"/>
    <hyperlink r:id="rId503" ref="B198"/>
    <hyperlink r:id="rId504" ref="E198"/>
    <hyperlink r:id="rId505" ref="W198"/>
    <hyperlink r:id="rId506" ref="E199"/>
    <hyperlink r:id="rId507" ref="W199"/>
    <hyperlink r:id="rId508" ref="E200"/>
    <hyperlink r:id="rId509" ref="W200"/>
    <hyperlink r:id="rId510" ref="X200"/>
    <hyperlink r:id="rId511" ref="E201"/>
    <hyperlink r:id="rId512" ref="M201"/>
    <hyperlink r:id="rId513" ref="W201"/>
    <hyperlink r:id="rId514" ref="E202"/>
    <hyperlink r:id="rId515" ref="W202"/>
    <hyperlink r:id="rId516" ref="W203"/>
    <hyperlink r:id="rId517" ref="E204"/>
    <hyperlink r:id="rId518" ref="W204"/>
    <hyperlink r:id="rId519" ref="E205"/>
    <hyperlink r:id="rId520" ref="W205"/>
    <hyperlink r:id="rId521" ref="E206"/>
    <hyperlink r:id="rId522" ref="W206"/>
    <hyperlink r:id="rId523" ref="X206"/>
    <hyperlink r:id="rId524" ref="E207"/>
    <hyperlink r:id="rId525" ref="W207"/>
    <hyperlink r:id="rId526" ref="W208"/>
    <hyperlink r:id="rId527" ref="E209"/>
    <hyperlink r:id="rId528" ref="W209"/>
    <hyperlink r:id="rId529" ref="X209"/>
    <hyperlink r:id="rId530" ref="E210"/>
    <hyperlink r:id="rId531" ref="W210"/>
    <hyperlink r:id="rId532" ref="X210"/>
    <hyperlink r:id="rId533" ref="E211"/>
    <hyperlink r:id="rId534" ref="W211"/>
    <hyperlink r:id="rId535" ref="E212"/>
    <hyperlink r:id="rId536" ref="W212"/>
    <hyperlink r:id="rId537" ref="E213"/>
    <hyperlink r:id="rId538" ref="W213"/>
    <hyperlink r:id="rId539" ref="E214"/>
    <hyperlink r:id="rId540" ref="W214"/>
    <hyperlink r:id="rId541" ref="E215"/>
    <hyperlink r:id="rId542" ref="W215"/>
    <hyperlink r:id="rId543" ref="X215"/>
    <hyperlink r:id="rId544" ref="E216"/>
    <hyperlink r:id="rId545" ref="W216"/>
    <hyperlink r:id="rId546" ref="E217"/>
    <hyperlink r:id="rId547" ref="W217"/>
    <hyperlink r:id="rId548" ref="X217"/>
    <hyperlink r:id="rId549" ref="E218"/>
    <hyperlink r:id="rId550" ref="W218"/>
    <hyperlink r:id="rId551" ref="X218"/>
    <hyperlink r:id="rId552" ref="E219"/>
    <hyperlink r:id="rId553" ref="W219"/>
    <hyperlink r:id="rId554" ref="E220"/>
    <hyperlink r:id="rId555" ref="W220"/>
    <hyperlink r:id="rId556" ref="E221"/>
    <hyperlink r:id="rId557" ref="W221"/>
    <hyperlink r:id="rId558" ref="X221"/>
    <hyperlink r:id="rId559" ref="E222"/>
    <hyperlink r:id="rId560" ref="W222"/>
    <hyperlink r:id="rId561" ref="E223"/>
    <hyperlink r:id="rId562" ref="W223"/>
    <hyperlink r:id="rId563" ref="E224"/>
    <hyperlink r:id="rId564" ref="W224"/>
    <hyperlink r:id="rId565" ref="W225"/>
    <hyperlink r:id="rId566" ref="E226"/>
    <hyperlink r:id="rId567" ref="W226"/>
    <hyperlink r:id="rId568" ref="X226"/>
    <hyperlink r:id="rId569" ref="E227"/>
    <hyperlink r:id="rId570" ref="W227"/>
    <hyperlink r:id="rId571" ref="X227"/>
    <hyperlink r:id="rId572" ref="E228"/>
    <hyperlink r:id="rId573" ref="W228"/>
    <hyperlink r:id="rId574" ref="X228"/>
    <hyperlink r:id="rId575" ref="E229"/>
    <hyperlink r:id="rId576" ref="W229"/>
    <hyperlink r:id="rId577" ref="E230"/>
    <hyperlink r:id="rId578" ref="W230"/>
    <hyperlink r:id="rId579" ref="X230"/>
    <hyperlink r:id="rId580" ref="Y230"/>
    <hyperlink r:id="rId581" ref="E231"/>
    <hyperlink r:id="rId582" ref="W231"/>
    <hyperlink r:id="rId583" ref="X231"/>
    <hyperlink r:id="rId584" ref="Y231"/>
    <hyperlink r:id="rId585" ref="W232"/>
    <hyperlink r:id="rId586" ref="E233"/>
    <hyperlink r:id="rId587" ref="M233"/>
    <hyperlink r:id="rId588" ref="W233"/>
    <hyperlink r:id="rId589" ref="X233"/>
    <hyperlink r:id="rId590" ref="E234"/>
    <hyperlink r:id="rId591" ref="W234"/>
    <hyperlink r:id="rId592" ref="E235"/>
    <hyperlink r:id="rId593" ref="W235"/>
    <hyperlink r:id="rId594" ref="X235"/>
    <hyperlink r:id="rId595" ref="Y235"/>
    <hyperlink r:id="rId596" ref="E236"/>
    <hyperlink r:id="rId597" ref="W236"/>
    <hyperlink r:id="rId598" ref="E237"/>
    <hyperlink r:id="rId599" ref="W237"/>
    <hyperlink r:id="rId600" ref="X237"/>
    <hyperlink r:id="rId601" ref="E238"/>
    <hyperlink r:id="rId602" ref="W238"/>
    <hyperlink r:id="rId603" ref="E239"/>
    <hyperlink r:id="rId604" ref="W239"/>
    <hyperlink r:id="rId605" ref="E240"/>
    <hyperlink r:id="rId606" ref="W240"/>
    <hyperlink r:id="rId607" ref="E241"/>
    <hyperlink r:id="rId608" ref="W241"/>
    <hyperlink r:id="rId609" ref="E242"/>
    <hyperlink r:id="rId610" ref="W242"/>
    <hyperlink r:id="rId611" ref="E243"/>
    <hyperlink r:id="rId612" ref="W243"/>
    <hyperlink r:id="rId613" ref="E244"/>
    <hyperlink r:id="rId614" ref="W244"/>
    <hyperlink r:id="rId615" ref="X244"/>
    <hyperlink r:id="rId616" ref="E245"/>
    <hyperlink r:id="rId617" ref="W245"/>
    <hyperlink r:id="rId618" ref="E246"/>
    <hyperlink r:id="rId619" ref="M246"/>
    <hyperlink r:id="rId620" ref="W246"/>
    <hyperlink r:id="rId621" ref="E247"/>
    <hyperlink r:id="rId622" ref="W247"/>
    <hyperlink r:id="rId623" ref="X247"/>
    <hyperlink r:id="rId624" ref="E248"/>
    <hyperlink r:id="rId625" ref="W248"/>
    <hyperlink r:id="rId626" ref="E249"/>
    <hyperlink r:id="rId627" ref="W249"/>
    <hyperlink r:id="rId628" ref="X249"/>
    <hyperlink r:id="rId629" ref="E250"/>
    <hyperlink r:id="rId630" ref="W250"/>
    <hyperlink r:id="rId631" ref="E251"/>
    <hyperlink r:id="rId632" ref="W251"/>
    <hyperlink r:id="rId633" ref="E252"/>
    <hyperlink r:id="rId634" ref="W252"/>
    <hyperlink r:id="rId635" ref="X252"/>
    <hyperlink r:id="rId636" ref="E253"/>
    <hyperlink r:id="rId637" ref="W253"/>
    <hyperlink r:id="rId638" ref="X253"/>
    <hyperlink r:id="rId639" ref="W254"/>
    <hyperlink r:id="rId640" ref="E255"/>
    <hyperlink r:id="rId641" ref="W255"/>
    <hyperlink r:id="rId642" ref="X255"/>
    <hyperlink r:id="rId643" ref="E256"/>
    <hyperlink r:id="rId644" ref="W256"/>
    <hyperlink r:id="rId645" ref="X256"/>
    <hyperlink r:id="rId646" ref="W257"/>
    <hyperlink r:id="rId647" ref="X257"/>
    <hyperlink r:id="rId648" ref="E258"/>
    <hyperlink r:id="rId649" ref="W258"/>
    <hyperlink r:id="rId650" ref="E259"/>
    <hyperlink r:id="rId651" ref="W259"/>
    <hyperlink r:id="rId652" ref="E260"/>
    <hyperlink r:id="rId653" ref="W260"/>
    <hyperlink r:id="rId654" ref="X260"/>
    <hyperlink r:id="rId655" ref="Y260"/>
    <hyperlink r:id="rId656" ref="E261"/>
    <hyperlink r:id="rId657" ref="W261"/>
    <hyperlink r:id="rId658" ref="X261"/>
    <hyperlink r:id="rId659" ref="Y261"/>
    <hyperlink r:id="rId660" location="4" ref="Z261"/>
    <hyperlink r:id="rId661" ref="W262"/>
    <hyperlink r:id="rId662" ref="E263"/>
    <hyperlink r:id="rId663" ref="W263"/>
    <hyperlink r:id="rId664" ref="E264"/>
    <hyperlink r:id="rId665" ref="M264"/>
    <hyperlink r:id="rId666" ref="W264"/>
    <hyperlink r:id="rId667" ref="E265"/>
    <hyperlink r:id="rId668" ref="W265"/>
    <hyperlink r:id="rId669" ref="X265"/>
    <hyperlink r:id="rId670" ref="Y265"/>
    <hyperlink r:id="rId671" ref="Z265"/>
    <hyperlink r:id="rId672" ref="E266"/>
    <hyperlink r:id="rId673" ref="W266"/>
    <hyperlink r:id="rId674" ref="X266"/>
    <hyperlink r:id="rId675" ref="E267"/>
    <hyperlink r:id="rId676" ref="W267"/>
    <hyperlink r:id="rId677" ref="E268"/>
    <hyperlink r:id="rId678" ref="W268"/>
    <hyperlink r:id="rId679" ref="E269"/>
    <hyperlink r:id="rId680" ref="W269"/>
    <hyperlink r:id="rId681" ref="E270"/>
    <hyperlink r:id="rId682" ref="W270"/>
    <hyperlink r:id="rId683" ref="X270"/>
    <hyperlink r:id="rId684" ref="Y270"/>
    <hyperlink r:id="rId685" ref="E271"/>
    <hyperlink r:id="rId686" ref="W271"/>
    <hyperlink r:id="rId687" ref="X271"/>
    <hyperlink r:id="rId688" ref="Y271"/>
    <hyperlink r:id="rId689" ref="W272"/>
    <hyperlink r:id="rId690" ref="X272"/>
    <hyperlink r:id="rId691" ref="Y272"/>
    <hyperlink r:id="rId692" ref="E273"/>
    <hyperlink r:id="rId693" ref="W273"/>
    <hyperlink r:id="rId694" ref="X273"/>
    <hyperlink r:id="rId695" ref="E274"/>
    <hyperlink r:id="rId696" ref="W274"/>
    <hyperlink r:id="rId697" ref="E275"/>
    <hyperlink r:id="rId698" ref="W275"/>
    <hyperlink r:id="rId699" ref="E276"/>
    <hyperlink r:id="rId700" ref="W276"/>
    <hyperlink r:id="rId701" ref="E277"/>
    <hyperlink r:id="rId702" ref="W277"/>
    <hyperlink r:id="rId703" ref="E278"/>
    <hyperlink r:id="rId704" ref="W278"/>
    <hyperlink r:id="rId705" ref="E279"/>
    <hyperlink r:id="rId706" ref="W279"/>
    <hyperlink r:id="rId707" ref="X279"/>
    <hyperlink r:id="rId708" ref="E280"/>
    <hyperlink r:id="rId709" ref="W280"/>
    <hyperlink r:id="rId710" ref="E281"/>
    <hyperlink r:id="rId711" ref="W281"/>
    <hyperlink r:id="rId712" ref="E282"/>
    <hyperlink r:id="rId713" ref="W282"/>
    <hyperlink r:id="rId714" ref="E283"/>
    <hyperlink r:id="rId715" ref="M283"/>
    <hyperlink r:id="rId716" ref="W283"/>
    <hyperlink r:id="rId717" ref="B284"/>
    <hyperlink r:id="rId718" ref="E284"/>
    <hyperlink r:id="rId719" ref="W284"/>
    <hyperlink r:id="rId720" ref="E285"/>
    <hyperlink r:id="rId721" ref="W285"/>
    <hyperlink r:id="rId722" ref="X285"/>
    <hyperlink r:id="rId723" ref="E286"/>
    <hyperlink r:id="rId724" ref="W286"/>
    <hyperlink r:id="rId725" ref="E287"/>
    <hyperlink r:id="rId726" ref="W287"/>
    <hyperlink r:id="rId727" ref="X287"/>
    <hyperlink r:id="rId728" ref="E288"/>
    <hyperlink r:id="rId729" ref="W288"/>
    <hyperlink r:id="rId730" ref="X288"/>
    <hyperlink r:id="rId731" ref="Y288"/>
    <hyperlink r:id="rId732" ref="E289"/>
    <hyperlink r:id="rId733" ref="W289"/>
    <hyperlink r:id="rId734" ref="E290"/>
    <hyperlink r:id="rId735" ref="W290"/>
    <hyperlink r:id="rId736" ref="E291"/>
    <hyperlink r:id="rId737" ref="W291"/>
    <hyperlink r:id="rId738" ref="E292"/>
    <hyperlink r:id="rId739" ref="W292"/>
    <hyperlink r:id="rId740" ref="X292"/>
    <hyperlink r:id="rId741" ref="E293"/>
    <hyperlink r:id="rId742" ref="W293"/>
    <hyperlink r:id="rId743" ref="E294"/>
    <hyperlink r:id="rId744" ref="W294"/>
    <hyperlink r:id="rId745" ref="E295"/>
    <hyperlink r:id="rId746" ref="W295"/>
    <hyperlink r:id="rId747" ref="X295"/>
    <hyperlink r:id="rId748" ref="Y295"/>
    <hyperlink r:id="rId749" ref="E296"/>
    <hyperlink r:id="rId750" ref="W296"/>
    <hyperlink r:id="rId751" ref="E297"/>
    <hyperlink r:id="rId752" ref="W297"/>
    <hyperlink r:id="rId753" ref="X297"/>
    <hyperlink r:id="rId754" ref="E298"/>
    <hyperlink r:id="rId755" ref="W298"/>
    <hyperlink r:id="rId756" ref="X298"/>
    <hyperlink r:id="rId757" ref="E299"/>
    <hyperlink r:id="rId758" ref="W299"/>
    <hyperlink r:id="rId759" ref="X299"/>
    <hyperlink r:id="rId760" ref="E300"/>
    <hyperlink r:id="rId761" ref="W300"/>
    <hyperlink r:id="rId762" ref="X300"/>
    <hyperlink r:id="rId763" ref="Y300"/>
    <hyperlink r:id="rId764" ref="E301"/>
    <hyperlink r:id="rId765" ref="W301"/>
    <hyperlink r:id="rId766" ref="X301"/>
    <hyperlink r:id="rId767" ref="E302"/>
    <hyperlink r:id="rId768" ref="W302"/>
    <hyperlink r:id="rId769" ref="E303"/>
    <hyperlink r:id="rId770" ref="W303"/>
    <hyperlink r:id="rId771" ref="E304"/>
    <hyperlink r:id="rId772" ref="W304"/>
    <hyperlink r:id="rId773" ref="E305"/>
    <hyperlink r:id="rId774" ref="W305"/>
    <hyperlink r:id="rId775" ref="X305"/>
    <hyperlink r:id="rId776" ref="Y305"/>
    <hyperlink r:id="rId777" ref="E306"/>
    <hyperlink r:id="rId778" ref="W306"/>
    <hyperlink r:id="rId779" ref="X306"/>
    <hyperlink r:id="rId780" ref="E307"/>
    <hyperlink r:id="rId781" ref="W307"/>
    <hyperlink r:id="rId782" ref="E308"/>
    <hyperlink r:id="rId783" ref="W308"/>
    <hyperlink r:id="rId784" ref="X308"/>
    <hyperlink r:id="rId785" ref="E309"/>
    <hyperlink r:id="rId786" ref="W309"/>
    <hyperlink r:id="rId787" ref="E310"/>
    <hyperlink r:id="rId788" ref="W310"/>
    <hyperlink r:id="rId789" ref="E311"/>
    <hyperlink r:id="rId790" ref="W311"/>
    <hyperlink r:id="rId791" ref="E312"/>
    <hyperlink r:id="rId792" ref="W312"/>
    <hyperlink r:id="rId793" ref="E313"/>
    <hyperlink r:id="rId794" ref="W313"/>
    <hyperlink r:id="rId795" ref="E314"/>
    <hyperlink r:id="rId796" ref="W314"/>
    <hyperlink r:id="rId797" ref="X314"/>
    <hyperlink r:id="rId798" ref="W315"/>
    <hyperlink r:id="rId799" ref="E316"/>
    <hyperlink r:id="rId800" ref="W316"/>
    <hyperlink r:id="rId801" ref="E317"/>
    <hyperlink r:id="rId802" ref="W317"/>
    <hyperlink r:id="rId803" ref="X317"/>
    <hyperlink r:id="rId804" ref="E318"/>
    <hyperlink r:id="rId805" ref="W318"/>
    <hyperlink r:id="rId806" ref="E319"/>
    <hyperlink r:id="rId807" ref="W319"/>
    <hyperlink r:id="rId808" ref="E320"/>
    <hyperlink r:id="rId809" ref="M320"/>
    <hyperlink r:id="rId810" ref="W320"/>
    <hyperlink r:id="rId811" ref="E321"/>
    <hyperlink r:id="rId812" ref="W321"/>
    <hyperlink r:id="rId813" ref="E322"/>
    <hyperlink r:id="rId814" ref="W322"/>
    <hyperlink r:id="rId815" ref="X322"/>
    <hyperlink r:id="rId816" ref="E323"/>
    <hyperlink r:id="rId817" ref="W323"/>
    <hyperlink r:id="rId818" ref="E324"/>
    <hyperlink r:id="rId819" ref="M324"/>
    <hyperlink r:id="rId820" ref="W324"/>
    <hyperlink r:id="rId821" ref="B325"/>
    <hyperlink r:id="rId822" ref="M325"/>
    <hyperlink r:id="rId823" ref="W325"/>
    <hyperlink r:id="rId824" ref="E326"/>
    <hyperlink r:id="rId825" ref="W326"/>
    <hyperlink r:id="rId826" ref="X326"/>
    <hyperlink r:id="rId827" ref="Y326"/>
    <hyperlink r:id="rId828" ref="Z326"/>
    <hyperlink r:id="rId829" ref="W327"/>
    <hyperlink r:id="rId830" ref="E328"/>
    <hyperlink r:id="rId831" ref="W328"/>
    <hyperlink r:id="rId832" ref="X328"/>
    <hyperlink r:id="rId833" ref="Y328"/>
    <hyperlink r:id="rId834" ref="E329"/>
    <hyperlink r:id="rId835" ref="M329"/>
    <hyperlink r:id="rId836" ref="W329"/>
    <hyperlink r:id="rId837" ref="E330"/>
    <hyperlink r:id="rId838" ref="W330"/>
    <hyperlink r:id="rId839" ref="E331"/>
    <hyperlink r:id="rId840" ref="W331"/>
    <hyperlink r:id="rId841" ref="X331"/>
    <hyperlink r:id="rId842" ref="E332"/>
    <hyperlink r:id="rId843" ref="W332"/>
    <hyperlink r:id="rId844" ref="X332"/>
    <hyperlink r:id="rId845" ref="E333"/>
    <hyperlink r:id="rId846" ref="W333"/>
    <hyperlink r:id="rId847" ref="E334"/>
    <hyperlink r:id="rId848" ref="W334"/>
    <hyperlink r:id="rId849" ref="E335"/>
    <hyperlink r:id="rId850" ref="W335"/>
    <hyperlink r:id="rId851" ref="X335"/>
    <hyperlink r:id="rId852" ref="E336"/>
    <hyperlink r:id="rId853" ref="W336"/>
    <hyperlink r:id="rId854" ref="E337"/>
    <hyperlink r:id="rId855" ref="W337"/>
    <hyperlink r:id="rId856" ref="E338"/>
    <hyperlink r:id="rId857" ref="W338"/>
    <hyperlink r:id="rId858" ref="X338"/>
    <hyperlink r:id="rId859" ref="E339"/>
    <hyperlink r:id="rId860" ref="W339"/>
    <hyperlink r:id="rId861" ref="Y339"/>
    <hyperlink r:id="rId862" ref="E340"/>
    <hyperlink r:id="rId863" ref="W340"/>
    <hyperlink r:id="rId864" ref="X340"/>
    <hyperlink r:id="rId865" ref="E341"/>
    <hyperlink r:id="rId866" ref="W341"/>
    <hyperlink r:id="rId867" ref="E342"/>
    <hyperlink r:id="rId868" ref="W342"/>
    <hyperlink r:id="rId869" ref="E343"/>
    <hyperlink r:id="rId870" ref="W343"/>
    <hyperlink r:id="rId871" ref="X343"/>
    <hyperlink r:id="rId872" ref="E344"/>
    <hyperlink r:id="rId873" ref="W344"/>
    <hyperlink r:id="rId874" ref="B345"/>
    <hyperlink r:id="rId875" ref="E345"/>
    <hyperlink r:id="rId876" ref="W345"/>
    <hyperlink r:id="rId877" ref="E346"/>
    <hyperlink r:id="rId878" ref="W346"/>
    <hyperlink r:id="rId879" ref="E347"/>
    <hyperlink r:id="rId880" ref="W347"/>
    <hyperlink r:id="rId881" ref="X347"/>
    <hyperlink r:id="rId882" ref="Y347"/>
    <hyperlink r:id="rId883" ref="E348"/>
    <hyperlink r:id="rId884" ref="W348"/>
    <hyperlink r:id="rId885" ref="X348"/>
    <hyperlink r:id="rId886" ref="E349"/>
    <hyperlink r:id="rId887" ref="W349"/>
    <hyperlink r:id="rId888" ref="E350"/>
    <hyperlink r:id="rId889" ref="W350"/>
    <hyperlink r:id="rId890" ref="X350"/>
    <hyperlink r:id="rId891" ref="Y350"/>
    <hyperlink r:id="rId892" ref="E351"/>
    <hyperlink r:id="rId893" ref="W351"/>
    <hyperlink r:id="rId894" ref="E352"/>
    <hyperlink r:id="rId895" ref="W352"/>
    <hyperlink r:id="rId896" ref="X352"/>
    <hyperlink r:id="rId897" ref="E353"/>
    <hyperlink r:id="rId898" ref="W353"/>
    <hyperlink r:id="rId899" ref="E354"/>
    <hyperlink r:id="rId900" ref="W354"/>
    <hyperlink r:id="rId901" ref="E355"/>
    <hyperlink r:id="rId902" ref="W355"/>
    <hyperlink r:id="rId903" ref="X355"/>
    <hyperlink r:id="rId904" ref="E356"/>
    <hyperlink r:id="rId905" ref="X356"/>
    <hyperlink r:id="rId906" ref="E357"/>
    <hyperlink r:id="rId907" ref="W357"/>
    <hyperlink r:id="rId908" ref="E358"/>
    <hyperlink r:id="rId909" ref="W358"/>
    <hyperlink r:id="rId910" ref="X358"/>
    <hyperlink r:id="rId911" ref="E359"/>
    <hyperlink r:id="rId912" ref="W359"/>
    <hyperlink r:id="rId913" ref="E360"/>
    <hyperlink r:id="rId914" ref="W360"/>
    <hyperlink r:id="rId915" ref="X360"/>
    <hyperlink r:id="rId916" ref="Y360"/>
    <hyperlink r:id="rId917" ref="E361"/>
    <hyperlink r:id="rId918" ref="W361"/>
    <hyperlink r:id="rId919" ref="X361"/>
    <hyperlink r:id="rId920" ref="E362"/>
    <hyperlink r:id="rId921" ref="W362"/>
    <hyperlink r:id="rId922" ref="X362"/>
    <hyperlink r:id="rId923" ref="Y362"/>
    <hyperlink r:id="rId924" ref="E363"/>
    <hyperlink r:id="rId925" ref="W363"/>
    <hyperlink r:id="rId926" ref="E364"/>
    <hyperlink r:id="rId927" ref="W364"/>
    <hyperlink r:id="rId928" ref="X364"/>
    <hyperlink r:id="rId929" ref="Y364"/>
    <hyperlink r:id="rId930" ref="B365"/>
    <hyperlink r:id="rId931" ref="E365"/>
    <hyperlink r:id="rId932" ref="W365"/>
    <hyperlink r:id="rId933" ref="X365"/>
    <hyperlink r:id="rId934" ref="E366"/>
    <hyperlink r:id="rId935" ref="W366"/>
    <hyperlink r:id="rId936" ref="E367"/>
    <hyperlink r:id="rId937" ref="W367"/>
    <hyperlink r:id="rId938" ref="X367"/>
    <hyperlink r:id="rId939" ref="E368"/>
    <hyperlink r:id="rId940" ref="W368"/>
    <hyperlink r:id="rId941" ref="E369"/>
    <hyperlink r:id="rId942" ref="W369"/>
    <hyperlink r:id="rId943" ref="W370"/>
    <hyperlink r:id="rId944" ref="E371"/>
    <hyperlink r:id="rId945" ref="W371"/>
    <hyperlink r:id="rId946" ref="W372"/>
    <hyperlink r:id="rId947" ref="E373"/>
    <hyperlink r:id="rId948" ref="W373"/>
    <hyperlink r:id="rId949" ref="X373"/>
    <hyperlink r:id="rId950" ref="Y373"/>
    <hyperlink r:id="rId951" ref="E374"/>
    <hyperlink r:id="rId952" ref="W374"/>
    <hyperlink r:id="rId953" ref="X374"/>
    <hyperlink r:id="rId954" ref="E375"/>
    <hyperlink r:id="rId955" ref="W375"/>
    <hyperlink r:id="rId956" ref="E376"/>
    <hyperlink r:id="rId957" ref="W376"/>
    <hyperlink r:id="rId958" ref="X376"/>
    <hyperlink r:id="rId959" ref="E377"/>
    <hyperlink r:id="rId960" ref="W377"/>
    <hyperlink r:id="rId961" ref="X377"/>
    <hyperlink r:id="rId962" ref="Y377"/>
    <hyperlink r:id="rId963" ref="E378"/>
    <hyperlink r:id="rId964" ref="W378"/>
    <hyperlink r:id="rId965" ref="E379"/>
    <hyperlink r:id="rId966" ref="W379"/>
    <hyperlink r:id="rId967" ref="E380"/>
    <hyperlink r:id="rId968" ref="W380"/>
    <hyperlink r:id="rId969" ref="E381"/>
    <hyperlink r:id="rId970" ref="W381"/>
    <hyperlink r:id="rId971" ref="E382"/>
    <hyperlink r:id="rId972" ref="W382"/>
    <hyperlink r:id="rId973" ref="E383"/>
    <hyperlink r:id="rId974" ref="W383"/>
    <hyperlink r:id="rId975" ref="X383"/>
    <hyperlink r:id="rId976" ref="E384"/>
    <hyperlink r:id="rId977" ref="W384"/>
    <hyperlink r:id="rId978" ref="M385"/>
    <hyperlink r:id="rId979" ref="W385"/>
    <hyperlink r:id="rId980" ref="E386"/>
    <hyperlink r:id="rId981" ref="W386"/>
    <hyperlink r:id="rId982" ref="E387"/>
    <hyperlink r:id="rId983" ref="W387"/>
    <hyperlink r:id="rId984" ref="E388"/>
    <hyperlink r:id="rId985" ref="W388"/>
    <hyperlink r:id="rId986" ref="X388"/>
    <hyperlink r:id="rId987" ref="W389"/>
    <hyperlink r:id="rId988" ref="E390"/>
    <hyperlink r:id="rId989" ref="W390"/>
    <hyperlink r:id="rId990" ref="X390"/>
    <hyperlink r:id="rId991" ref="E391"/>
    <hyperlink r:id="rId992" ref="W391"/>
    <hyperlink r:id="rId993" ref="E392"/>
    <hyperlink r:id="rId994" ref="W392"/>
    <hyperlink r:id="rId995" ref="E393"/>
    <hyperlink r:id="rId996" ref="W393"/>
    <hyperlink r:id="rId997" ref="W394"/>
    <hyperlink r:id="rId998" ref="E395"/>
    <hyperlink r:id="rId999" ref="W395"/>
    <hyperlink r:id="rId1000" ref="E396"/>
    <hyperlink r:id="rId1001" ref="W396"/>
    <hyperlink r:id="rId1002" ref="E397"/>
    <hyperlink r:id="rId1003" ref="W397"/>
    <hyperlink r:id="rId1004" ref="X397"/>
    <hyperlink r:id="rId1005" ref="W398"/>
    <hyperlink r:id="rId1006" ref="E399"/>
    <hyperlink r:id="rId1007" ref="W399"/>
    <hyperlink r:id="rId1008" ref="E400"/>
    <hyperlink r:id="rId1009" ref="W400"/>
    <hyperlink r:id="rId1010" ref="E401"/>
    <hyperlink r:id="rId1011" ref="W401"/>
    <hyperlink r:id="rId1012" ref="E402"/>
    <hyperlink r:id="rId1013" ref="W402"/>
    <hyperlink r:id="rId1014" ref="X402"/>
    <hyperlink r:id="rId1015" ref="E403"/>
    <hyperlink r:id="rId1016" ref="W403"/>
    <hyperlink r:id="rId1017" ref="E404"/>
    <hyperlink r:id="rId1018" ref="W404"/>
    <hyperlink r:id="rId1019" ref="E405"/>
    <hyperlink r:id="rId1020" ref="W405"/>
    <hyperlink r:id="rId1021" ref="E406"/>
    <hyperlink r:id="rId1022" ref="W406"/>
    <hyperlink r:id="rId1023" ref="X406"/>
    <hyperlink r:id="rId1024" ref="E407"/>
    <hyperlink r:id="rId1025" ref="W407"/>
    <hyperlink r:id="rId1026" ref="X407"/>
    <hyperlink r:id="rId1027" ref="E408"/>
    <hyperlink r:id="rId1028" ref="W408"/>
    <hyperlink r:id="rId1029" ref="E409"/>
    <hyperlink r:id="rId1030" ref="W409"/>
    <hyperlink r:id="rId1031" ref="E410"/>
    <hyperlink r:id="rId1032" ref="W410"/>
    <hyperlink r:id="rId1033" ref="E411"/>
    <hyperlink r:id="rId1034" ref="W411"/>
    <hyperlink r:id="rId1035" ref="X411"/>
    <hyperlink r:id="rId1036" ref="E412"/>
    <hyperlink r:id="rId1037" ref="W412"/>
    <hyperlink r:id="rId1038" ref="E413"/>
    <hyperlink r:id="rId1039" ref="W413"/>
    <hyperlink r:id="rId1040" ref="E414"/>
    <hyperlink r:id="rId1041" ref="W414"/>
    <hyperlink r:id="rId1042" ref="E415"/>
    <hyperlink r:id="rId1043" ref="W415"/>
    <hyperlink r:id="rId1044" ref="E416"/>
    <hyperlink r:id="rId1045" ref="W416"/>
    <hyperlink r:id="rId1046" ref="Y416"/>
    <hyperlink r:id="rId1047" ref="E417"/>
    <hyperlink r:id="rId1048" ref="W417"/>
    <hyperlink r:id="rId1049" ref="X417"/>
    <hyperlink r:id="rId1050" ref="W418"/>
    <hyperlink r:id="rId1051" ref="W419"/>
    <hyperlink r:id="rId1052" ref="E420"/>
    <hyperlink r:id="rId1053" ref="W420"/>
    <hyperlink r:id="rId1054" ref="E421"/>
    <hyperlink r:id="rId1055" ref="W421"/>
    <hyperlink r:id="rId1056" ref="X421"/>
    <hyperlink r:id="rId1057" ref="E422"/>
    <hyperlink r:id="rId1058" ref="W422"/>
    <hyperlink r:id="rId1059" ref="E423"/>
    <hyperlink r:id="rId1060" ref="W423"/>
    <hyperlink r:id="rId1061" ref="X423"/>
    <hyperlink r:id="rId1062" ref="E424"/>
    <hyperlink r:id="rId1063" ref="W424"/>
    <hyperlink r:id="rId1064" ref="E425"/>
    <hyperlink r:id="rId1065" ref="W425"/>
    <hyperlink r:id="rId1066" ref="E426"/>
    <hyperlink r:id="rId1067" ref="W426"/>
    <hyperlink r:id="rId1068" ref="E427"/>
    <hyperlink r:id="rId1069" ref="W427"/>
    <hyperlink r:id="rId1070" ref="E428"/>
    <hyperlink r:id="rId1071" ref="W428"/>
    <hyperlink r:id="rId1072" ref="E429"/>
    <hyperlink r:id="rId1073" ref="W429"/>
    <hyperlink r:id="rId1074" ref="E430"/>
    <hyperlink r:id="rId1075" ref="W430"/>
    <hyperlink r:id="rId1076" ref="E431"/>
    <hyperlink r:id="rId1077" ref="M431"/>
    <hyperlink r:id="rId1078" ref="W431"/>
    <hyperlink r:id="rId1079" ref="E432"/>
    <hyperlink r:id="rId1080" ref="W432"/>
    <hyperlink r:id="rId1081" ref="E433"/>
    <hyperlink r:id="rId1082" ref="W433"/>
    <hyperlink r:id="rId1083" ref="X433"/>
    <hyperlink r:id="rId1084" ref="E434"/>
    <hyperlink r:id="rId1085" ref="M434"/>
    <hyperlink r:id="rId1086" ref="W434"/>
    <hyperlink r:id="rId1087" ref="E435"/>
    <hyperlink r:id="rId1088" ref="W435"/>
    <hyperlink r:id="rId1089" ref="E436"/>
    <hyperlink r:id="rId1090" ref="W436"/>
    <hyperlink r:id="rId1091" ref="W437"/>
    <hyperlink r:id="rId1092" ref="X437"/>
    <hyperlink r:id="rId1093" ref="E438"/>
    <hyperlink r:id="rId1094" ref="W438"/>
    <hyperlink r:id="rId1095" ref="E439"/>
    <hyperlink r:id="rId1096" ref="W439"/>
    <hyperlink r:id="rId1097" ref="X439"/>
    <hyperlink r:id="rId1098" ref="E440"/>
    <hyperlink r:id="rId1099" ref="W440"/>
    <hyperlink r:id="rId1100" ref="W441"/>
    <hyperlink r:id="rId1101" ref="W442"/>
    <hyperlink r:id="rId1102" ref="E443"/>
    <hyperlink r:id="rId1103" ref="W443"/>
    <hyperlink r:id="rId1104" ref="E444"/>
    <hyperlink r:id="rId1105" ref="W444"/>
    <hyperlink r:id="rId1106" ref="E445"/>
    <hyperlink r:id="rId1107" ref="W445"/>
    <hyperlink r:id="rId1108" ref="E446"/>
    <hyperlink r:id="rId1109" ref="W446"/>
    <hyperlink r:id="rId1110" ref="X446"/>
    <hyperlink r:id="rId1111" ref="Y446"/>
    <hyperlink r:id="rId1112" ref="E447"/>
    <hyperlink r:id="rId1113" ref="W447"/>
    <hyperlink r:id="rId1114" ref="X447"/>
    <hyperlink r:id="rId1115" ref="E448"/>
    <hyperlink r:id="rId1116" ref="W448"/>
    <hyperlink r:id="rId1117" ref="E449"/>
    <hyperlink r:id="rId1118" ref="W449"/>
    <hyperlink r:id="rId1119" ref="W450"/>
    <hyperlink r:id="rId1120" ref="E451"/>
    <hyperlink r:id="rId1121" ref="W451"/>
    <hyperlink r:id="rId1122" ref="X451"/>
    <hyperlink r:id="rId1123" ref="E452"/>
    <hyperlink r:id="rId1124" ref="W452"/>
    <hyperlink r:id="rId1125" ref="W453"/>
    <hyperlink r:id="rId1126" ref="E454"/>
    <hyperlink r:id="rId1127" ref="W454"/>
    <hyperlink r:id="rId1128" ref="E455"/>
    <hyperlink r:id="rId1129" ref="W455"/>
    <hyperlink r:id="rId1130" ref="X455"/>
    <hyperlink r:id="rId1131" ref="Y455"/>
    <hyperlink r:id="rId1132" ref="E456"/>
    <hyperlink r:id="rId1133" ref="W456"/>
    <hyperlink r:id="rId1134" ref="E457"/>
    <hyperlink r:id="rId1135" ref="W457"/>
    <hyperlink r:id="rId1136" ref="W458"/>
    <hyperlink r:id="rId1137" ref="X458"/>
    <hyperlink r:id="rId1138" ref="E459"/>
    <hyperlink r:id="rId1139" ref="W459"/>
    <hyperlink r:id="rId1140" ref="E460"/>
    <hyperlink r:id="rId1141" ref="W460"/>
    <hyperlink r:id="rId1142" ref="X460"/>
    <hyperlink r:id="rId1143" ref="E461"/>
    <hyperlink r:id="rId1144" ref="W461"/>
    <hyperlink r:id="rId1145" ref="E462"/>
    <hyperlink r:id="rId1146" ref="W462"/>
    <hyperlink r:id="rId1147" ref="E463"/>
    <hyperlink r:id="rId1148" ref="W463"/>
    <hyperlink r:id="rId1149" ref="W464"/>
    <hyperlink r:id="rId1150" ref="E465"/>
    <hyperlink r:id="rId1151" ref="W465"/>
    <hyperlink r:id="rId1152" ref="X465"/>
    <hyperlink r:id="rId1153" ref="E466"/>
    <hyperlink r:id="rId1154" ref="W466"/>
    <hyperlink r:id="rId1155" ref="X466"/>
    <hyperlink r:id="rId1156" ref="Y466"/>
    <hyperlink r:id="rId1157" ref="E467"/>
    <hyperlink r:id="rId1158" ref="E468"/>
    <hyperlink r:id="rId1159" ref="W468"/>
    <hyperlink r:id="rId1160" ref="X468"/>
    <hyperlink r:id="rId1161" ref="E469"/>
    <hyperlink r:id="rId1162" ref="W469"/>
    <hyperlink r:id="rId1163" ref="E470"/>
    <hyperlink r:id="rId1164" ref="W470"/>
    <hyperlink r:id="rId1165" ref="E471"/>
    <hyperlink r:id="rId1166" ref="M471"/>
    <hyperlink r:id="rId1167" ref="W471"/>
    <hyperlink r:id="rId1168" ref="E472"/>
    <hyperlink r:id="rId1169" ref="W472"/>
    <hyperlink r:id="rId1170" ref="E473"/>
    <hyperlink r:id="rId1171" ref="W473"/>
    <hyperlink r:id="rId1172" ref="E474"/>
    <hyperlink r:id="rId1173" ref="W474"/>
    <hyperlink r:id="rId1174" ref="E475"/>
    <hyperlink r:id="rId1175" ref="E476"/>
    <hyperlink r:id="rId1176" ref="W476"/>
    <hyperlink r:id="rId1177" ref="E477"/>
    <hyperlink r:id="rId1178" ref="W477"/>
    <hyperlink r:id="rId1179" ref="X477"/>
    <hyperlink r:id="rId1180" ref="E478"/>
    <hyperlink r:id="rId1181" ref="W478"/>
    <hyperlink r:id="rId1182" ref="E479"/>
    <hyperlink r:id="rId1183" ref="W479"/>
    <hyperlink r:id="rId1184" ref="E480"/>
    <hyperlink r:id="rId1185" ref="W480"/>
    <hyperlink r:id="rId1186" ref="X480"/>
    <hyperlink r:id="rId1187" ref="E481"/>
    <hyperlink r:id="rId1188" ref="W481"/>
    <hyperlink r:id="rId1189" ref="E482"/>
    <hyperlink r:id="rId1190" ref="W482"/>
    <hyperlink r:id="rId1191" ref="E483"/>
    <hyperlink r:id="rId1192" ref="W483"/>
    <hyperlink r:id="rId1193" ref="E484"/>
    <hyperlink r:id="rId1194" ref="W484"/>
    <hyperlink r:id="rId1195" ref="E485"/>
    <hyperlink r:id="rId1196" ref="W485"/>
    <hyperlink r:id="rId1197" ref="E486"/>
    <hyperlink r:id="rId1198" ref="W486"/>
    <hyperlink r:id="rId1199" ref="X486"/>
    <hyperlink r:id="rId1200" ref="Y486"/>
    <hyperlink r:id="rId1201" ref="Z486"/>
    <hyperlink r:id="rId1202" ref="E487"/>
    <hyperlink r:id="rId1203" ref="M487"/>
    <hyperlink r:id="rId1204" ref="W487"/>
    <hyperlink r:id="rId1205" ref="B488"/>
    <hyperlink r:id="rId1206" ref="E488"/>
    <hyperlink r:id="rId1207" ref="W488"/>
    <hyperlink r:id="rId1208" ref="X488"/>
    <hyperlink r:id="rId1209" ref="Y488"/>
    <hyperlink r:id="rId1210" ref="E489"/>
    <hyperlink r:id="rId1211" ref="W489"/>
    <hyperlink r:id="rId1212" ref="X489"/>
    <hyperlink r:id="rId1213" ref="Y489"/>
    <hyperlink r:id="rId1214" ref="E490"/>
    <hyperlink r:id="rId1215" ref="W490"/>
    <hyperlink r:id="rId1216" ref="X490"/>
    <hyperlink r:id="rId1217" ref="Y490"/>
    <hyperlink r:id="rId1218" ref="E491"/>
    <hyperlink r:id="rId1219" ref="W491"/>
    <hyperlink r:id="rId1220" ref="E492"/>
    <hyperlink r:id="rId1221" ref="W492"/>
    <hyperlink r:id="rId1222" ref="E493"/>
    <hyperlink r:id="rId1223" ref="W493"/>
    <hyperlink r:id="rId1224" ref="X493"/>
    <hyperlink r:id="rId1225" ref="E494"/>
    <hyperlink r:id="rId1226" ref="W494"/>
    <hyperlink r:id="rId1227" ref="E495"/>
    <hyperlink r:id="rId1228" ref="W495"/>
    <hyperlink r:id="rId1229" ref="X495"/>
    <hyperlink r:id="rId1230" ref="E496"/>
    <hyperlink r:id="rId1231" ref="W496"/>
    <hyperlink r:id="rId1232" ref="X496"/>
    <hyperlink r:id="rId1233" ref="E497"/>
    <hyperlink r:id="rId1234" ref="W497"/>
    <hyperlink r:id="rId1235" ref="E498"/>
    <hyperlink r:id="rId1236" ref="W498"/>
    <hyperlink r:id="rId1237" ref="E499"/>
    <hyperlink r:id="rId1238" ref="W499"/>
    <hyperlink r:id="rId1239" ref="W500"/>
    <hyperlink r:id="rId1240" ref="X500"/>
    <hyperlink r:id="rId1241" ref="W501"/>
    <hyperlink r:id="rId1242" ref="E502"/>
    <hyperlink r:id="rId1243" ref="W502"/>
    <hyperlink r:id="rId1244" ref="X502"/>
    <hyperlink r:id="rId1245" ref="Y502"/>
    <hyperlink r:id="rId1246" ref="B503"/>
    <hyperlink r:id="rId1247" ref="E503"/>
    <hyperlink r:id="rId1248" ref="E504"/>
    <hyperlink r:id="rId1249" ref="W504"/>
    <hyperlink r:id="rId1250" ref="X504"/>
    <hyperlink r:id="rId1251" ref="Y504"/>
    <hyperlink r:id="rId1252" ref="E505"/>
    <hyperlink r:id="rId1253" ref="W505"/>
    <hyperlink r:id="rId1254" ref="X505"/>
    <hyperlink r:id="rId1255" ref="E506"/>
    <hyperlink r:id="rId1256" ref="W506"/>
    <hyperlink r:id="rId1257" ref="X506"/>
    <hyperlink r:id="rId1258" ref="Y506"/>
    <hyperlink r:id="rId1259" ref="E507"/>
    <hyperlink r:id="rId1260" ref="W507"/>
    <hyperlink r:id="rId1261" ref="E508"/>
    <hyperlink r:id="rId1262" ref="W508"/>
    <hyperlink r:id="rId1263" ref="E509"/>
    <hyperlink r:id="rId1264" ref="W509"/>
    <hyperlink r:id="rId1265" ref="X509"/>
    <hyperlink r:id="rId1266" ref="E510"/>
    <hyperlink r:id="rId1267" ref="W510"/>
    <hyperlink r:id="rId1268" ref="E511"/>
    <hyperlink r:id="rId1269" ref="M511"/>
    <hyperlink r:id="rId1270" ref="W511"/>
    <hyperlink r:id="rId1271" ref="X511"/>
    <hyperlink r:id="rId1272" ref="E512"/>
    <hyperlink r:id="rId1273" ref="W512"/>
    <hyperlink r:id="rId1274" ref="X512"/>
    <hyperlink r:id="rId1275" ref="E513"/>
    <hyperlink r:id="rId1276" ref="W513"/>
    <hyperlink r:id="rId1277" ref="X513"/>
    <hyperlink r:id="rId1278" ref="E514"/>
    <hyperlink r:id="rId1279" ref="W514"/>
    <hyperlink r:id="rId1280" ref="X514"/>
    <hyperlink r:id="rId1281" ref="Y514"/>
    <hyperlink r:id="rId1282" ref="E515"/>
    <hyperlink r:id="rId1283" ref="W515"/>
    <hyperlink r:id="rId1284" ref="E516"/>
    <hyperlink r:id="rId1285" ref="W516"/>
    <hyperlink r:id="rId1286" ref="E517"/>
    <hyperlink r:id="rId1287" ref="W517"/>
    <hyperlink r:id="rId1288" ref="X517"/>
    <hyperlink r:id="rId1289" ref="E518"/>
    <hyperlink r:id="rId1290" ref="M518"/>
    <hyperlink r:id="rId1291" ref="W518"/>
    <hyperlink r:id="rId1292" ref="W519"/>
    <hyperlink r:id="rId1293" ref="E520"/>
    <hyperlink r:id="rId1294" ref="W520"/>
    <hyperlink r:id="rId1295" ref="X520"/>
    <hyperlink r:id="rId1296" ref="W521"/>
    <hyperlink r:id="rId1297" ref="E522"/>
    <hyperlink r:id="rId1298" ref="W522"/>
    <hyperlink r:id="rId1299" ref="E523"/>
    <hyperlink r:id="rId1300" ref="W523"/>
    <hyperlink r:id="rId1301" ref="E524"/>
    <hyperlink r:id="rId1302" ref="E525"/>
    <hyperlink r:id="rId1303" ref="W525"/>
    <hyperlink r:id="rId1304" ref="X525"/>
    <hyperlink r:id="rId1305" ref="E526"/>
    <hyperlink r:id="rId1306" ref="M526"/>
    <hyperlink r:id="rId1307" ref="W526"/>
    <hyperlink r:id="rId1308" ref="E527"/>
    <hyperlink r:id="rId1309" ref="X527"/>
    <hyperlink r:id="rId1310" ref="E528"/>
    <hyperlink r:id="rId1311" ref="W528"/>
    <hyperlink r:id="rId1312" ref="E529"/>
    <hyperlink r:id="rId1313" ref="W529"/>
    <hyperlink r:id="rId1314" ref="X529"/>
    <hyperlink r:id="rId1315" ref="E530"/>
    <hyperlink r:id="rId1316" ref="W530"/>
    <hyperlink r:id="rId1317" ref="E531"/>
    <hyperlink r:id="rId1318" ref="W531"/>
    <hyperlink r:id="rId1319" ref="B532"/>
    <hyperlink r:id="rId1320" ref="E532"/>
    <hyperlink r:id="rId1321" ref="W532"/>
    <hyperlink r:id="rId1322" ref="E533"/>
    <hyperlink r:id="rId1323" ref="W533"/>
    <hyperlink r:id="rId1324" ref="E534"/>
    <hyperlink r:id="rId1325" ref="W534"/>
    <hyperlink r:id="rId1326" ref="E535"/>
    <hyperlink r:id="rId1327" ref="W535"/>
    <hyperlink r:id="rId1328" ref="B536"/>
    <hyperlink r:id="rId1329" ref="E536"/>
    <hyperlink r:id="rId1330" ref="W536"/>
    <hyperlink r:id="rId1331" ref="E537"/>
    <hyperlink r:id="rId1332" ref="W537"/>
    <hyperlink r:id="rId1333" ref="E538"/>
    <hyperlink r:id="rId1334" ref="W538"/>
    <hyperlink r:id="rId1335" ref="X538"/>
    <hyperlink r:id="rId1336" ref="Y538"/>
    <hyperlink r:id="rId1337" ref="E539"/>
    <hyperlink r:id="rId1338" ref="W539"/>
    <hyperlink r:id="rId1339" ref="E540"/>
    <hyperlink r:id="rId1340" ref="W540"/>
    <hyperlink r:id="rId1341" ref="X540"/>
    <hyperlink r:id="rId1342" ref="E541"/>
    <hyperlink r:id="rId1343" ref="W541"/>
    <hyperlink r:id="rId1344" ref="B542"/>
    <hyperlink r:id="rId1345" ref="E542"/>
    <hyperlink r:id="rId1346" ref="M542"/>
    <hyperlink r:id="rId1347" ref="W542"/>
    <hyperlink r:id="rId1348" ref="E543"/>
    <hyperlink r:id="rId1349" ref="W543"/>
    <hyperlink r:id="rId1350" ref="E544"/>
    <hyperlink r:id="rId1351" ref="W544"/>
    <hyperlink r:id="rId1352" ref="E545"/>
    <hyperlink r:id="rId1353" ref="W545"/>
    <hyperlink r:id="rId1354" ref="E546"/>
    <hyperlink r:id="rId1355" ref="W546"/>
    <hyperlink r:id="rId1356" ref="E547"/>
    <hyperlink r:id="rId1357" ref="W547"/>
    <hyperlink r:id="rId1358" ref="E548"/>
    <hyperlink r:id="rId1359" ref="W548"/>
    <hyperlink r:id="rId1360" ref="E549"/>
    <hyperlink r:id="rId1361" ref="W549"/>
    <hyperlink r:id="rId1362" ref="E550"/>
    <hyperlink r:id="rId1363" ref="W550"/>
    <hyperlink r:id="rId1364" ref="E551"/>
    <hyperlink r:id="rId1365" ref="W551"/>
    <hyperlink r:id="rId1366" ref="X551"/>
    <hyperlink r:id="rId1367" ref="E552"/>
    <hyperlink r:id="rId1368" ref="W552"/>
    <hyperlink r:id="rId1369" ref="E553"/>
    <hyperlink r:id="rId1370" ref="M553"/>
    <hyperlink r:id="rId1371" ref="W553"/>
    <hyperlink r:id="rId1372" ref="E554"/>
    <hyperlink r:id="rId1373" ref="W554"/>
    <hyperlink r:id="rId1374" ref="X554"/>
    <hyperlink r:id="rId1375" ref="Y554"/>
    <hyperlink r:id="rId1376" ref="E555"/>
    <hyperlink r:id="rId1377" ref="W555"/>
    <hyperlink r:id="rId1378" ref="X555"/>
    <hyperlink r:id="rId1379" ref="E556"/>
    <hyperlink r:id="rId1380" ref="W556"/>
    <hyperlink r:id="rId1381" ref="X556"/>
    <hyperlink r:id="rId1382" ref="E557"/>
    <hyperlink r:id="rId1383" ref="W557"/>
    <hyperlink r:id="rId1384" ref="X557"/>
    <hyperlink r:id="rId1385" ref="E558"/>
    <hyperlink r:id="rId1386" ref="W558"/>
    <hyperlink r:id="rId1387" ref="E559"/>
    <hyperlink r:id="rId1388" ref="W559"/>
    <hyperlink r:id="rId1389" ref="X559"/>
    <hyperlink r:id="rId1390" ref="E560"/>
    <hyperlink r:id="rId1391" ref="W560"/>
    <hyperlink r:id="rId1392" ref="E561"/>
    <hyperlink r:id="rId1393" ref="M561"/>
    <hyperlink r:id="rId1394" ref="W561"/>
    <hyperlink r:id="rId1395" ref="E562"/>
    <hyperlink r:id="rId1396" ref="W562"/>
    <hyperlink r:id="rId1397" ref="E563"/>
    <hyperlink r:id="rId1398" ref="M563"/>
    <hyperlink r:id="rId1399" ref="W563"/>
    <hyperlink r:id="rId1400" ref="E564"/>
    <hyperlink r:id="rId1401" ref="W564"/>
    <hyperlink r:id="rId1402" ref="X564"/>
    <hyperlink r:id="rId1403" ref="E565"/>
    <hyperlink r:id="rId1404" ref="W565"/>
    <hyperlink r:id="rId1405" ref="X565"/>
    <hyperlink r:id="rId1406" ref="Y565"/>
    <hyperlink r:id="rId1407" ref="B566"/>
    <hyperlink r:id="rId1408" ref="E566"/>
    <hyperlink r:id="rId1409" ref="W566"/>
    <hyperlink r:id="rId1410" ref="E567"/>
    <hyperlink r:id="rId1411" ref="X567"/>
    <hyperlink r:id="rId1412" ref="B568"/>
    <hyperlink r:id="rId1413" ref="E568"/>
    <hyperlink r:id="rId1414" ref="E569"/>
    <hyperlink r:id="rId1415" ref="W569"/>
    <hyperlink r:id="rId1416" ref="E570"/>
    <hyperlink r:id="rId1417" ref="X570"/>
    <hyperlink r:id="rId1418" ref="E571"/>
    <hyperlink r:id="rId1419" ref="W571"/>
    <hyperlink r:id="rId1420" ref="E572"/>
    <hyperlink r:id="rId1421" ref="W572"/>
    <hyperlink r:id="rId1422" ref="E573"/>
    <hyperlink r:id="rId1423" ref="W573"/>
    <hyperlink r:id="rId1424" ref="X573"/>
    <hyperlink r:id="rId1425" ref="E574"/>
    <hyperlink r:id="rId1426" ref="W574"/>
    <hyperlink r:id="rId1427" ref="E575"/>
    <hyperlink r:id="rId1428" ref="W575"/>
    <hyperlink r:id="rId1429" ref="X575"/>
    <hyperlink r:id="rId1430" ref="E576"/>
    <hyperlink r:id="rId1431" ref="W576"/>
    <hyperlink r:id="rId1432" ref="E577"/>
    <hyperlink r:id="rId1433" ref="W577"/>
    <hyperlink r:id="rId1434" ref="X577"/>
    <hyperlink r:id="rId1435" ref="E578"/>
    <hyperlink r:id="rId1436" ref="M578"/>
    <hyperlink r:id="rId1437" ref="W578"/>
    <hyperlink r:id="rId1438" ref="X578"/>
    <hyperlink r:id="rId1439" ref="E579"/>
    <hyperlink r:id="rId1440" ref="M579"/>
    <hyperlink r:id="rId1441" ref="W579"/>
    <hyperlink r:id="rId1442" ref="M580"/>
    <hyperlink r:id="rId1443" ref="W580"/>
    <hyperlink r:id="rId1444" ref="W581"/>
    <hyperlink r:id="rId1445" ref="E582"/>
    <hyperlink r:id="rId1446" ref="M582"/>
    <hyperlink r:id="rId1447" ref="W582"/>
    <hyperlink r:id="rId1448" ref="E583"/>
    <hyperlink r:id="rId1449" ref="W583"/>
    <hyperlink r:id="rId1450" ref="E584"/>
    <hyperlink r:id="rId1451" ref="M584"/>
    <hyperlink r:id="rId1452" ref="W584"/>
    <hyperlink r:id="rId1453" ref="X584"/>
    <hyperlink r:id="rId1454" ref="E585"/>
    <hyperlink r:id="rId1455" ref="W585"/>
    <hyperlink r:id="rId1456" ref="X585"/>
    <hyperlink r:id="rId1457" ref="Y585"/>
    <hyperlink r:id="rId1458" ref="E586"/>
    <hyperlink r:id="rId1459" ref="W586"/>
    <hyperlink r:id="rId1460" ref="X586"/>
    <hyperlink r:id="rId1461" ref="E587"/>
    <hyperlink r:id="rId1462" ref="M587"/>
    <hyperlink r:id="rId1463" ref="W587"/>
    <hyperlink r:id="rId1464" ref="X587"/>
    <hyperlink r:id="rId1465" ref="W588"/>
    <hyperlink r:id="rId1466" ref="E589"/>
    <hyperlink r:id="rId1467" ref="W589"/>
    <hyperlink r:id="rId1468" ref="E590"/>
    <hyperlink r:id="rId1469" ref="M590"/>
    <hyperlink r:id="rId1470" ref="W590"/>
    <hyperlink r:id="rId1471" ref="X590"/>
    <hyperlink r:id="rId1472" ref="E591"/>
    <hyperlink r:id="rId1473" ref="W591"/>
    <hyperlink r:id="rId1474" ref="X591"/>
    <hyperlink r:id="rId1475" ref="E592"/>
    <hyperlink r:id="rId1476" ref="W592"/>
    <hyperlink r:id="rId1477" ref="E593"/>
    <hyperlink r:id="rId1478" ref="W593"/>
    <hyperlink r:id="rId1479" ref="X593"/>
    <hyperlink r:id="rId1480" ref="E594"/>
    <hyperlink r:id="rId1481" ref="W594"/>
    <hyperlink r:id="rId1482" ref="X594"/>
    <hyperlink r:id="rId1483" ref="E595"/>
    <hyperlink r:id="rId1484" ref="W595"/>
    <hyperlink r:id="rId1485" ref="E596"/>
    <hyperlink r:id="rId1486" ref="W596"/>
    <hyperlink r:id="rId1487" ref="X596"/>
    <hyperlink r:id="rId1488" ref="E597"/>
    <hyperlink r:id="rId1489" ref="W597"/>
    <hyperlink r:id="rId1490" ref="X597"/>
    <hyperlink r:id="rId1491" ref="Y597"/>
    <hyperlink r:id="rId1492" ref="E598"/>
    <hyperlink r:id="rId1493" ref="M598"/>
    <hyperlink r:id="rId1494" ref="W598"/>
    <hyperlink r:id="rId1495" ref="E599"/>
    <hyperlink r:id="rId1496" ref="W599"/>
    <hyperlink r:id="rId1497" ref="B600"/>
    <hyperlink r:id="rId1498" ref="E600"/>
    <hyperlink r:id="rId1499" ref="W600"/>
    <hyperlink r:id="rId1500" ref="X600"/>
    <hyperlink r:id="rId1501" ref="E601"/>
    <hyperlink r:id="rId1502" ref="W601"/>
    <hyperlink r:id="rId1503" ref="E602"/>
    <hyperlink r:id="rId1504" ref="W602"/>
    <hyperlink r:id="rId1505" ref="E603"/>
    <hyperlink r:id="rId1506" ref="W603"/>
    <hyperlink r:id="rId1507" ref="E604"/>
    <hyperlink r:id="rId1508" ref="W604"/>
    <hyperlink r:id="rId1509" ref="E605"/>
    <hyperlink r:id="rId1510" ref="W605"/>
    <hyperlink r:id="rId1511" ref="X605"/>
    <hyperlink r:id="rId1512" ref="E606"/>
    <hyperlink r:id="rId1513" ref="W606"/>
    <hyperlink r:id="rId1514" ref="E607"/>
    <hyperlink r:id="rId1515" ref="W607"/>
    <hyperlink r:id="rId1516" ref="X607"/>
    <hyperlink r:id="rId1517" ref="E608"/>
    <hyperlink r:id="rId1518" ref="W608"/>
    <hyperlink r:id="rId1519" ref="X608"/>
    <hyperlink r:id="rId1520" ref="E609"/>
    <hyperlink r:id="rId1521" ref="W609"/>
    <hyperlink r:id="rId1522" ref="E610"/>
    <hyperlink r:id="rId1523" ref="W610"/>
    <hyperlink r:id="rId1524" ref="E611"/>
    <hyperlink r:id="rId1525" ref="W611"/>
    <hyperlink r:id="rId1526" ref="E612"/>
    <hyperlink r:id="rId1527" ref="W612"/>
    <hyperlink r:id="rId1528" ref="X612"/>
    <hyperlink r:id="rId1529" ref="E613"/>
    <hyperlink r:id="rId1530" ref="W613"/>
    <hyperlink r:id="rId1531" ref="E614"/>
    <hyperlink r:id="rId1532" ref="W614"/>
    <hyperlink r:id="rId1533" ref="E615"/>
    <hyperlink r:id="rId1534" ref="W615"/>
    <hyperlink r:id="rId1535" ref="E616"/>
    <hyperlink r:id="rId1536" ref="X616"/>
    <hyperlink r:id="rId1537" ref="E617"/>
    <hyperlink r:id="rId1538" ref="W617"/>
    <hyperlink r:id="rId1539" ref="X617"/>
    <hyperlink r:id="rId1540" ref="Y617"/>
    <hyperlink r:id="rId1541" ref="E618"/>
    <hyperlink r:id="rId1542" ref="W618"/>
    <hyperlink r:id="rId1543" ref="X618"/>
    <hyperlink r:id="rId1544" ref="B619"/>
    <hyperlink r:id="rId1545" ref="E619"/>
    <hyperlink r:id="rId1546" ref="W619"/>
    <hyperlink r:id="rId1547" ref="X619"/>
    <hyperlink r:id="rId1548" ref="Y619"/>
    <hyperlink r:id="rId1549" ref="E620"/>
    <hyperlink r:id="rId1550" ref="W620"/>
    <hyperlink r:id="rId1551" ref="E621"/>
    <hyperlink r:id="rId1552" ref="W621"/>
    <hyperlink r:id="rId1553" ref="X621"/>
    <hyperlink r:id="rId1554" ref="E622"/>
    <hyperlink r:id="rId1555" ref="W622"/>
    <hyperlink r:id="rId1556" ref="E623"/>
    <hyperlink r:id="rId1557" ref="W623"/>
    <hyperlink r:id="rId1558" ref="X623"/>
    <hyperlink r:id="rId1559" ref="Y623"/>
    <hyperlink r:id="rId1560" ref="E624"/>
    <hyperlink r:id="rId1561" ref="W624"/>
    <hyperlink r:id="rId1562" ref="X624"/>
    <hyperlink r:id="rId1563" ref="E625"/>
    <hyperlink r:id="rId1564" ref="W625"/>
    <hyperlink r:id="rId1565" ref="E626"/>
    <hyperlink r:id="rId1566" ref="W626"/>
    <hyperlink r:id="rId1567" ref="X626"/>
    <hyperlink r:id="rId1568" ref="E627"/>
    <hyperlink r:id="rId1569" ref="W627"/>
    <hyperlink r:id="rId1570" ref="X627"/>
    <hyperlink r:id="rId1571" ref="Y627"/>
    <hyperlink r:id="rId1572" ref="Z627"/>
    <hyperlink r:id="rId1573" ref="E628"/>
    <hyperlink r:id="rId1574" ref="W628"/>
    <hyperlink r:id="rId1575" ref="E629"/>
    <hyperlink r:id="rId1576" ref="W629"/>
    <hyperlink r:id="rId1577" ref="X629"/>
    <hyperlink r:id="rId1578" ref="W630"/>
    <hyperlink r:id="rId1579" ref="E631"/>
    <hyperlink r:id="rId1580" ref="W631"/>
    <hyperlink r:id="rId1581" ref="E632"/>
    <hyperlink r:id="rId1582" ref="W632"/>
    <hyperlink r:id="rId1583" ref="E633"/>
    <hyperlink r:id="rId1584" ref="W633"/>
    <hyperlink r:id="rId1585" ref="E634"/>
    <hyperlink r:id="rId1586" ref="M634"/>
    <hyperlink r:id="rId1587" ref="W634"/>
    <hyperlink r:id="rId1588" ref="W635"/>
    <hyperlink r:id="rId1589" ref="X635"/>
    <hyperlink r:id="rId1590" ref="E636"/>
    <hyperlink r:id="rId1591" ref="M636"/>
    <hyperlink r:id="rId1592" ref="W636"/>
    <hyperlink r:id="rId1593" ref="W637"/>
    <hyperlink r:id="rId1594" ref="X637"/>
    <hyperlink r:id="rId1595" ref="Y637"/>
    <hyperlink r:id="rId1596" ref="E638"/>
    <hyperlink r:id="rId1597" ref="W638"/>
    <hyperlink r:id="rId1598" ref="E639"/>
    <hyperlink r:id="rId1599" ref="W639"/>
    <hyperlink r:id="rId1600" ref="E640"/>
    <hyperlink r:id="rId1601" ref="W640"/>
    <hyperlink r:id="rId1602" ref="W641"/>
    <hyperlink r:id="rId1603" ref="W642"/>
    <hyperlink r:id="rId1604" ref="E643"/>
    <hyperlink r:id="rId1605" ref="W643"/>
    <hyperlink r:id="rId1606" ref="X643"/>
    <hyperlink r:id="rId1607" ref="E644"/>
    <hyperlink r:id="rId1608" ref="W644"/>
    <hyperlink r:id="rId1609" ref="E645"/>
    <hyperlink r:id="rId1610" ref="M645"/>
    <hyperlink r:id="rId1611" ref="W645"/>
    <hyperlink r:id="rId1612" ref="X645"/>
    <hyperlink r:id="rId1613" ref="E646"/>
    <hyperlink r:id="rId1614" ref="M646"/>
    <hyperlink r:id="rId1615" ref="W646"/>
    <hyperlink r:id="rId1616" ref="B647"/>
    <hyperlink r:id="rId1617" ref="E647"/>
    <hyperlink r:id="rId1618" ref="W647"/>
    <hyperlink r:id="rId1619" ref="E648"/>
    <hyperlink r:id="rId1620" ref="W648"/>
    <hyperlink r:id="rId1621" ref="E649"/>
    <hyperlink r:id="rId1622" ref="W649"/>
    <hyperlink r:id="rId1623" ref="W650"/>
    <hyperlink r:id="rId1624" ref="E651"/>
    <hyperlink r:id="rId1625" ref="W651"/>
    <hyperlink r:id="rId1626" ref="B652"/>
    <hyperlink r:id="rId1627" ref="E652"/>
    <hyperlink r:id="rId1628" ref="M652"/>
    <hyperlink r:id="rId1629" ref="W652"/>
    <hyperlink r:id="rId1630" ref="B653"/>
    <hyperlink r:id="rId1631" ref="E653"/>
    <hyperlink r:id="rId1632" ref="W653"/>
    <hyperlink r:id="rId1633" ref="E654"/>
    <hyperlink r:id="rId1634" ref="W654"/>
    <hyperlink r:id="rId1635" ref="E655"/>
    <hyperlink r:id="rId1636" ref="W655"/>
    <hyperlink r:id="rId1637" ref="E656"/>
    <hyperlink r:id="rId1638" ref="M656"/>
    <hyperlink r:id="rId1639" ref="W656"/>
    <hyperlink r:id="rId1640" ref="E657"/>
    <hyperlink r:id="rId1641" ref="M657"/>
    <hyperlink r:id="rId1642" ref="W657"/>
    <hyperlink r:id="rId1643" ref="E658"/>
    <hyperlink r:id="rId1644" ref="E659"/>
    <hyperlink r:id="rId1645" ref="M659"/>
    <hyperlink r:id="rId1646" ref="W659"/>
    <hyperlink r:id="rId1647" ref="E660"/>
    <hyperlink r:id="rId1648" ref="W660"/>
    <hyperlink r:id="rId1649" ref="E661"/>
    <hyperlink r:id="rId1650" ref="W661"/>
    <hyperlink r:id="rId1651" ref="X661"/>
    <hyperlink r:id="rId1652" ref="E662"/>
    <hyperlink r:id="rId1653" ref="W662"/>
    <hyperlink r:id="rId1654" ref="E663"/>
    <hyperlink r:id="rId1655" ref="W663"/>
    <hyperlink r:id="rId1656" ref="X663"/>
    <hyperlink r:id="rId1657" ref="Y663"/>
    <hyperlink r:id="rId1658" ref="E665"/>
    <hyperlink r:id="rId1659" ref="W665"/>
    <hyperlink r:id="rId1660" ref="E666"/>
    <hyperlink r:id="rId1661" ref="W666"/>
    <hyperlink r:id="rId1662" ref="E667"/>
    <hyperlink r:id="rId1663" ref="X667"/>
    <hyperlink r:id="rId1664" ref="E668"/>
    <hyperlink r:id="rId1665" ref="W668"/>
    <hyperlink r:id="rId1666" ref="E669"/>
    <hyperlink r:id="rId1667" ref="W669"/>
    <hyperlink r:id="rId1668" ref="X669"/>
    <hyperlink r:id="rId1669" ref="E670"/>
    <hyperlink r:id="rId1670" ref="W670"/>
    <hyperlink r:id="rId1671" ref="E671"/>
    <hyperlink r:id="rId1672" ref="W671"/>
    <hyperlink r:id="rId1673" ref="E672"/>
    <hyperlink r:id="rId1674" ref="W672"/>
    <hyperlink r:id="rId1675" ref="E673"/>
    <hyperlink r:id="rId1676" ref="W673"/>
    <hyperlink r:id="rId1677" ref="X673"/>
    <hyperlink r:id="rId1678" ref="E674"/>
    <hyperlink r:id="rId1679" ref="W674"/>
    <hyperlink r:id="rId1680" ref="E675"/>
    <hyperlink r:id="rId1681" ref="M675"/>
    <hyperlink r:id="rId1682" ref="W675"/>
    <hyperlink r:id="rId1683" ref="E676"/>
    <hyperlink r:id="rId1684" ref="M676"/>
    <hyperlink r:id="rId1685" ref="W676"/>
    <hyperlink r:id="rId1686" ref="E677"/>
    <hyperlink r:id="rId1687" ref="W677"/>
    <hyperlink r:id="rId1688" ref="X677"/>
    <hyperlink r:id="rId1689" ref="E678"/>
    <hyperlink r:id="rId1690" ref="W678"/>
    <hyperlink r:id="rId1691" ref="E679"/>
    <hyperlink r:id="rId1692" ref="W679"/>
    <hyperlink r:id="rId1693" ref="E680"/>
    <hyperlink r:id="rId1694" ref="W680"/>
    <hyperlink r:id="rId1695" ref="X680"/>
    <hyperlink r:id="rId1696" ref="Y680"/>
    <hyperlink r:id="rId1697" ref="E681"/>
    <hyperlink r:id="rId1698" ref="W681"/>
    <hyperlink r:id="rId1699" ref="X681"/>
    <hyperlink r:id="rId1700" ref="E682"/>
    <hyperlink r:id="rId1701" ref="W682"/>
    <hyperlink r:id="rId1702" ref="E683"/>
    <hyperlink r:id="rId1703" ref="W683"/>
    <hyperlink r:id="rId1704" ref="X683"/>
    <hyperlink r:id="rId1705" ref="E684"/>
    <hyperlink r:id="rId1706" ref="W684"/>
    <hyperlink r:id="rId1707" ref="X684"/>
    <hyperlink r:id="rId1708" ref="B685"/>
    <hyperlink r:id="rId1709" ref="E685"/>
    <hyperlink r:id="rId1710" ref="W685"/>
    <hyperlink r:id="rId1711" ref="E686"/>
    <hyperlink r:id="rId1712" ref="W686"/>
    <hyperlink r:id="rId1713" ref="E687"/>
    <hyperlink r:id="rId1714" ref="W687"/>
    <hyperlink r:id="rId1715" ref="E688"/>
    <hyperlink r:id="rId1716" ref="W688"/>
    <hyperlink r:id="rId1717" ref="E689"/>
    <hyperlink r:id="rId1718" ref="W689"/>
    <hyperlink r:id="rId1719" ref="Y689"/>
    <hyperlink r:id="rId1720" ref="E690"/>
    <hyperlink r:id="rId1721" ref="W690"/>
    <hyperlink r:id="rId1722" ref="E691"/>
    <hyperlink r:id="rId1723" ref="W691"/>
    <hyperlink r:id="rId1724" ref="X691"/>
    <hyperlink r:id="rId1725" ref="Y691"/>
    <hyperlink r:id="rId1726" ref="E693"/>
    <hyperlink r:id="rId1727" ref="W693"/>
    <hyperlink r:id="rId1728" ref="E694"/>
    <hyperlink r:id="rId1729" ref="W694"/>
    <hyperlink r:id="rId1730" ref="E695"/>
    <hyperlink r:id="rId1731" ref="W695"/>
    <hyperlink r:id="rId1732" ref="X695"/>
    <hyperlink r:id="rId1733" ref="Y695"/>
    <hyperlink r:id="rId1734" ref="Z695"/>
    <hyperlink r:id="rId1735" ref="E696"/>
    <hyperlink r:id="rId1736" ref="W696"/>
    <hyperlink r:id="rId1737" ref="E697"/>
    <hyperlink r:id="rId1738" ref="W697"/>
    <hyperlink r:id="rId1739" ref="X697"/>
    <hyperlink r:id="rId1740" ref="Y697"/>
    <hyperlink r:id="rId1741" ref="E698"/>
    <hyperlink r:id="rId1742" ref="W698"/>
    <hyperlink r:id="rId1743" ref="E699"/>
    <hyperlink r:id="rId1744" ref="W699"/>
    <hyperlink r:id="rId1745" ref="E700"/>
    <hyperlink r:id="rId1746" ref="W700"/>
    <hyperlink r:id="rId1747" ref="E701"/>
    <hyperlink r:id="rId1748" ref="W701"/>
    <hyperlink r:id="rId1749" ref="X701"/>
    <hyperlink r:id="rId1750" ref="B702"/>
    <hyperlink r:id="rId1751" ref="E702"/>
    <hyperlink r:id="rId1752" ref="W702"/>
    <hyperlink r:id="rId1753" ref="X702"/>
    <hyperlink r:id="rId1754" ref="E703"/>
    <hyperlink r:id="rId1755" ref="W703"/>
    <hyperlink r:id="rId1756" ref="E704"/>
    <hyperlink r:id="rId1757" ref="W704"/>
    <hyperlink r:id="rId1758" ref="X704"/>
    <hyperlink r:id="rId1759" ref="E705"/>
    <hyperlink r:id="rId1760" ref="W705"/>
    <hyperlink r:id="rId1761" ref="B706"/>
    <hyperlink r:id="rId1762" ref="E706"/>
    <hyperlink r:id="rId1763" ref="W706"/>
    <hyperlink r:id="rId1764" ref="X706"/>
    <hyperlink r:id="rId1765" ref="E707"/>
    <hyperlink r:id="rId1766" ref="W707"/>
    <hyperlink r:id="rId1767" ref="E708"/>
    <hyperlink r:id="rId1768" ref="W708"/>
    <hyperlink r:id="rId1769" ref="X708"/>
    <hyperlink r:id="rId1770" ref="Y708"/>
  </hyperlinks>
  <drawing r:id="rId1771"/>
  <legacyDrawing r:id="rId177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33" t="s">
        <v>1</v>
      </c>
      <c r="B1" s="33" t="s">
        <v>4</v>
      </c>
      <c r="C1" s="33" t="s">
        <v>7</v>
      </c>
      <c r="D1" s="35" t="s">
        <v>8</v>
      </c>
      <c r="E1" s="33" t="s">
        <v>9</v>
      </c>
      <c r="F1" s="37" t="s">
        <v>10</v>
      </c>
      <c r="G1" s="33" t="s">
        <v>11</v>
      </c>
      <c r="H1" s="38" t="s">
        <v>12</v>
      </c>
      <c r="I1" s="33" t="s">
        <v>13</v>
      </c>
      <c r="J1" s="38" t="s">
        <v>14</v>
      </c>
      <c r="K1" s="38" t="s">
        <v>15</v>
      </c>
      <c r="L1" s="37" t="s">
        <v>16</v>
      </c>
      <c r="M1" s="37" t="s">
        <v>17</v>
      </c>
      <c r="N1" s="33" t="s">
        <v>18</v>
      </c>
      <c r="O1" s="33" t="s">
        <v>19</v>
      </c>
      <c r="P1" s="33" t="s">
        <v>20</v>
      </c>
      <c r="Q1" s="33" t="s">
        <v>21</v>
      </c>
      <c r="R1" s="33" t="s">
        <v>22</v>
      </c>
      <c r="S1" s="33" t="s">
        <v>23</v>
      </c>
      <c r="T1" s="33" t="s">
        <v>25</v>
      </c>
      <c r="U1" s="33" t="s">
        <v>26</v>
      </c>
      <c r="V1" s="35" t="s">
        <v>27</v>
      </c>
      <c r="W1" s="35" t="s">
        <v>28</v>
      </c>
      <c r="X1" s="35" t="s">
        <v>29</v>
      </c>
      <c r="Y1" s="33" t="s">
        <v>30</v>
      </c>
      <c r="Z1" s="35"/>
      <c r="AA1" s="35"/>
      <c r="AB1" s="35"/>
      <c r="AC1" s="35"/>
      <c r="AD1" s="35"/>
      <c r="AE1" s="35"/>
      <c r="AF1" s="35"/>
      <c r="AG1" s="35"/>
      <c r="AH1" s="35"/>
      <c r="AI1" s="35"/>
      <c r="AJ1" s="35"/>
      <c r="AK1" s="35"/>
      <c r="AL1" s="35"/>
      <c r="AM1" s="35"/>
      <c r="AN1" s="35"/>
      <c r="AO1" s="35"/>
      <c r="AP1" s="35"/>
      <c r="AQ1" s="35"/>
      <c r="AR1" s="35"/>
      <c r="AS1" s="35"/>
      <c r="AT1" s="35"/>
      <c r="AU1" s="35"/>
      <c r="AV1" s="35"/>
      <c r="AW1" s="35"/>
      <c r="AX1" s="35"/>
    </row>
    <row r="2">
      <c r="A2" s="42"/>
      <c r="B2" s="42"/>
      <c r="C2" s="42"/>
      <c r="D2" s="40" t="s">
        <v>2309</v>
      </c>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row>
    <row r="3">
      <c r="A3" s="42"/>
      <c r="B3" s="42"/>
      <c r="C3" s="42"/>
      <c r="D3" s="40" t="s">
        <v>2314</v>
      </c>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row>
    <row r="4">
      <c r="A4" s="39" t="s">
        <v>2318</v>
      </c>
      <c r="B4" s="42"/>
      <c r="C4" s="42"/>
      <c r="D4" s="52" t="s">
        <v>2319</v>
      </c>
      <c r="E4" s="93">
        <v>43658.0</v>
      </c>
      <c r="F4" s="42"/>
      <c r="G4" s="42"/>
      <c r="H4" s="42"/>
      <c r="I4" s="42"/>
      <c r="J4" s="42"/>
      <c r="K4" s="42"/>
      <c r="L4" s="42"/>
      <c r="M4" s="42"/>
      <c r="N4" s="42"/>
      <c r="O4" s="42"/>
      <c r="P4" s="42"/>
      <c r="Q4" s="42"/>
      <c r="R4" s="42"/>
      <c r="S4" s="42"/>
      <c r="T4" s="42"/>
      <c r="U4" s="42"/>
      <c r="V4" s="43" t="s">
        <v>2321</v>
      </c>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row>
    <row r="5">
      <c r="A5" s="42"/>
      <c r="B5" s="42"/>
      <c r="C5" s="42"/>
      <c r="D5" s="40" t="s">
        <v>2327</v>
      </c>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c r="AJ5" s="42"/>
      <c r="AK5" s="42"/>
      <c r="AL5" s="42"/>
      <c r="AM5" s="42"/>
      <c r="AN5" s="42"/>
      <c r="AO5" s="42"/>
      <c r="AP5" s="42"/>
      <c r="AQ5" s="42"/>
      <c r="AR5" s="42"/>
      <c r="AS5" s="42"/>
      <c r="AT5" s="42"/>
      <c r="AU5" s="42"/>
      <c r="AV5" s="42"/>
      <c r="AW5" s="42"/>
      <c r="AX5" s="42"/>
    </row>
    <row r="6">
      <c r="A6" s="42"/>
      <c r="B6" s="42"/>
      <c r="C6" s="42"/>
      <c r="D6" s="52" t="s">
        <v>2331</v>
      </c>
      <c r="E6" s="42"/>
      <c r="F6" s="42"/>
      <c r="G6" s="42"/>
      <c r="H6" s="42"/>
      <c r="I6" s="42"/>
      <c r="J6" s="42"/>
      <c r="K6" s="42"/>
      <c r="L6" s="42"/>
      <c r="M6" s="42"/>
      <c r="N6" s="42"/>
      <c r="O6" s="42"/>
      <c r="P6" s="42"/>
      <c r="Q6" s="42"/>
      <c r="R6" s="42"/>
      <c r="S6" s="42"/>
      <c r="T6" s="42"/>
      <c r="U6" s="42"/>
      <c r="V6" s="43" t="s">
        <v>2332</v>
      </c>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row>
    <row r="7">
      <c r="A7" s="42"/>
      <c r="B7" s="42"/>
      <c r="C7" s="42"/>
      <c r="D7" s="40" t="s">
        <v>2334</v>
      </c>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row>
    <row r="8">
      <c r="A8" s="42"/>
      <c r="B8" s="42"/>
      <c r="C8" s="42"/>
      <c r="D8" s="40" t="s">
        <v>2341</v>
      </c>
      <c r="E8" s="93">
        <v>43658.0</v>
      </c>
      <c r="F8" s="42"/>
      <c r="G8" s="42"/>
      <c r="H8" s="42"/>
      <c r="I8" s="42"/>
      <c r="J8" s="42"/>
      <c r="K8" s="42"/>
      <c r="L8" s="42"/>
      <c r="M8" s="42"/>
      <c r="N8" s="42"/>
      <c r="O8" s="42"/>
      <c r="P8" s="42"/>
      <c r="Q8" s="42"/>
      <c r="R8" s="42"/>
      <c r="S8" s="42"/>
      <c r="T8" s="42"/>
      <c r="U8" s="42"/>
      <c r="V8" s="43" t="s">
        <v>2344</v>
      </c>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row>
    <row r="9">
      <c r="A9" s="39" t="s">
        <v>1119</v>
      </c>
      <c r="B9" s="42"/>
      <c r="C9" s="42"/>
      <c r="D9" s="40" t="s">
        <v>2352</v>
      </c>
      <c r="E9" s="93">
        <v>43658.0</v>
      </c>
      <c r="F9" s="42"/>
      <c r="G9" s="42"/>
      <c r="H9" s="42"/>
      <c r="I9" s="42"/>
      <c r="J9" s="42"/>
      <c r="K9" s="42"/>
      <c r="L9" s="42"/>
      <c r="M9" s="42"/>
      <c r="N9" s="42"/>
      <c r="O9" s="42"/>
      <c r="P9" s="42"/>
      <c r="Q9" s="42"/>
      <c r="R9" s="42"/>
      <c r="S9" s="42"/>
      <c r="T9" s="42"/>
      <c r="U9" s="42"/>
      <c r="V9" s="43" t="s">
        <v>2358</v>
      </c>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row>
    <row r="10">
      <c r="A10" s="42"/>
      <c r="B10" s="42"/>
      <c r="C10" s="42"/>
      <c r="D10" s="40" t="s">
        <v>2364</v>
      </c>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row>
    <row r="11">
      <c r="A11" s="42"/>
      <c r="B11" s="42"/>
      <c r="C11" s="42"/>
      <c r="D11" s="40" t="s">
        <v>2368</v>
      </c>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row>
    <row r="12">
      <c r="A12" s="42"/>
      <c r="B12" s="42"/>
      <c r="C12" s="42"/>
      <c r="D12" s="40" t="s">
        <v>2369</v>
      </c>
      <c r="E12" s="42"/>
      <c r="F12" s="42"/>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row>
    <row r="13">
      <c r="A13" s="42"/>
      <c r="B13" s="42"/>
      <c r="C13" s="42"/>
      <c r="D13" s="40" t="s">
        <v>2375</v>
      </c>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row>
    <row r="14">
      <c r="A14" s="42"/>
      <c r="B14" s="42"/>
      <c r="C14" s="42"/>
      <c r="D14" s="40" t="s">
        <v>2385</v>
      </c>
      <c r="E14" s="42"/>
      <c r="F14" s="42"/>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row>
    <row r="15">
      <c r="A15" s="42"/>
      <c r="B15" s="42"/>
      <c r="C15" s="42"/>
      <c r="D15" s="40" t="s">
        <v>2390</v>
      </c>
      <c r="E15" s="42"/>
      <c r="F15" s="42"/>
      <c r="G15" s="42"/>
      <c r="H15" s="42"/>
      <c r="I15" s="42"/>
      <c r="J15" s="42"/>
      <c r="K15" s="42"/>
      <c r="L15" s="42"/>
      <c r="M15" s="42"/>
      <c r="N15" s="42"/>
      <c r="O15" s="42"/>
      <c r="P15" s="42"/>
      <c r="Q15" s="42"/>
      <c r="R15" s="42"/>
      <c r="S15" s="42"/>
      <c r="T15" s="42"/>
      <c r="U15" s="42"/>
      <c r="V15" s="43" t="s">
        <v>2394</v>
      </c>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row>
    <row r="16">
      <c r="A16" s="42"/>
      <c r="B16" s="42"/>
      <c r="C16" s="42"/>
      <c r="D16" s="40" t="s">
        <v>2405</v>
      </c>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row>
    <row r="17">
      <c r="A17" s="39" t="s">
        <v>2415</v>
      </c>
      <c r="B17" s="42"/>
      <c r="C17" s="42"/>
      <c r="D17" s="40" t="s">
        <v>2416</v>
      </c>
      <c r="E17" s="93">
        <v>43658.0</v>
      </c>
      <c r="F17" s="42"/>
      <c r="G17" s="42"/>
      <c r="H17" s="42"/>
      <c r="I17" s="42"/>
      <c r="J17" s="42"/>
      <c r="K17" s="42"/>
      <c r="L17" s="42"/>
      <c r="M17" s="42"/>
      <c r="N17" s="42"/>
      <c r="O17" s="42"/>
      <c r="P17" s="42"/>
      <c r="Q17" s="42"/>
      <c r="R17" s="42"/>
      <c r="S17" s="42"/>
      <c r="T17" s="42"/>
      <c r="U17" s="42"/>
      <c r="V17" s="43" t="s">
        <v>2418</v>
      </c>
      <c r="W17" s="43" t="s">
        <v>2423</v>
      </c>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row>
    <row r="18">
      <c r="A18" s="42"/>
      <c r="B18" s="42"/>
      <c r="C18" s="42"/>
      <c r="D18" s="40" t="s">
        <v>2431</v>
      </c>
      <c r="E18" s="42"/>
      <c r="F18" s="42"/>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row>
    <row r="19">
      <c r="A19" s="42"/>
      <c r="B19" s="42"/>
      <c r="C19" s="42"/>
      <c r="D19" s="40" t="s">
        <v>2436</v>
      </c>
      <c r="E19" s="42"/>
      <c r="F19" s="42"/>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row>
    <row r="20">
      <c r="A20" s="42"/>
      <c r="B20" s="42"/>
      <c r="C20" s="42"/>
      <c r="D20" s="40" t="s">
        <v>2448</v>
      </c>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row>
    <row r="21">
      <c r="A21" s="42"/>
      <c r="B21" s="42"/>
      <c r="C21" s="42"/>
      <c r="D21" s="40" t="s">
        <v>2455</v>
      </c>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row>
    <row r="22">
      <c r="A22" s="42"/>
      <c r="B22" s="42"/>
      <c r="C22" s="42"/>
      <c r="D22" s="40" t="s">
        <v>2461</v>
      </c>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row>
    <row r="23">
      <c r="A23" s="42"/>
      <c r="B23" s="42"/>
      <c r="C23" s="42"/>
      <c r="D23" s="40" t="s">
        <v>2467</v>
      </c>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row>
    <row r="24">
      <c r="A24" s="42"/>
      <c r="B24" s="42"/>
      <c r="C24" s="42"/>
      <c r="D24" s="40" t="s">
        <v>2475</v>
      </c>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row>
    <row r="25">
      <c r="A25" s="42"/>
      <c r="B25" s="42"/>
      <c r="C25" s="42"/>
      <c r="D25" s="40" t="s">
        <v>2482</v>
      </c>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row>
    <row r="26">
      <c r="A26" s="39" t="s">
        <v>1784</v>
      </c>
      <c r="B26" s="42"/>
      <c r="C26" s="42"/>
      <c r="D26" s="39" t="s">
        <v>2495</v>
      </c>
      <c r="E26" s="93">
        <v>43658.0</v>
      </c>
      <c r="F26" s="42"/>
      <c r="G26" s="42"/>
      <c r="H26" s="42"/>
      <c r="I26" s="42"/>
      <c r="J26" s="42"/>
      <c r="K26" s="42"/>
      <c r="L26" s="42"/>
      <c r="M26" s="42"/>
      <c r="N26" s="42"/>
      <c r="O26" s="42"/>
      <c r="P26" s="42"/>
      <c r="Q26" s="42"/>
      <c r="R26" s="42"/>
      <c r="S26" s="42"/>
      <c r="T26" s="42"/>
      <c r="U26" s="42"/>
      <c r="V26" s="43" t="s">
        <v>2497</v>
      </c>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row>
    <row r="27">
      <c r="A27" s="42"/>
      <c r="B27" s="42"/>
      <c r="C27" s="42"/>
      <c r="D27" s="40" t="s">
        <v>2505</v>
      </c>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row>
    <row r="28">
      <c r="A28" s="24" t="s">
        <v>2513</v>
      </c>
      <c r="B28" s="42"/>
      <c r="C28" s="42"/>
      <c r="D28" s="52" t="s">
        <v>2514</v>
      </c>
      <c r="E28" s="93">
        <v>43658.0</v>
      </c>
      <c r="F28" s="39" t="s">
        <v>44</v>
      </c>
      <c r="G28" s="39">
        <v>150.0</v>
      </c>
      <c r="H28" s="42"/>
      <c r="I28" s="39">
        <v>150.0</v>
      </c>
      <c r="J28" s="42"/>
      <c r="K28" s="42"/>
      <c r="L28" s="42"/>
      <c r="M28" s="42"/>
      <c r="N28" s="42"/>
      <c r="O28" s="42"/>
      <c r="P28" s="42"/>
      <c r="Q28" s="42"/>
      <c r="R28" s="42"/>
      <c r="S28" s="42"/>
      <c r="T28" s="42"/>
      <c r="U28" s="42"/>
      <c r="V28" s="43" t="s">
        <v>2515</v>
      </c>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row>
    <row r="29">
      <c r="A29" s="42"/>
      <c r="B29" s="42"/>
      <c r="C29" s="42"/>
      <c r="D29" s="40" t="s">
        <v>2521</v>
      </c>
      <c r="E29" s="93">
        <v>43658.0</v>
      </c>
      <c r="F29" s="42"/>
      <c r="G29" s="42"/>
      <c r="H29" s="42"/>
      <c r="I29" s="42"/>
      <c r="J29" s="42"/>
      <c r="K29" s="42"/>
      <c r="L29" s="42"/>
      <c r="M29" s="42"/>
      <c r="N29" s="42"/>
      <c r="O29" s="42"/>
      <c r="P29" s="42"/>
      <c r="Q29" s="42"/>
      <c r="R29" s="42"/>
      <c r="S29" s="42"/>
      <c r="T29" s="42"/>
      <c r="U29" s="42"/>
      <c r="V29" s="43" t="s">
        <v>2523</v>
      </c>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row>
    <row r="30">
      <c r="A30" s="42"/>
      <c r="B30" s="42"/>
      <c r="C30" s="42"/>
      <c r="D30" s="40" t="s">
        <v>2527</v>
      </c>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row>
    <row r="31">
      <c r="A31" s="42"/>
      <c r="B31" s="42"/>
      <c r="C31" s="42"/>
      <c r="D31" s="40" t="s">
        <v>2535</v>
      </c>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row>
    <row r="32">
      <c r="A32" s="42"/>
      <c r="B32" s="42"/>
      <c r="C32" s="42"/>
      <c r="D32" s="40" t="s">
        <v>2542</v>
      </c>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row>
    <row r="33">
      <c r="A33" s="42"/>
      <c r="B33" s="42"/>
      <c r="C33" s="42"/>
      <c r="D33" s="40" t="s">
        <v>2552</v>
      </c>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row>
    <row r="34">
      <c r="A34" s="42"/>
      <c r="B34" s="42"/>
      <c r="C34" s="42"/>
      <c r="D34" s="40" t="s">
        <v>2557</v>
      </c>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row>
    <row r="35">
      <c r="A35" s="42"/>
      <c r="B35" s="42"/>
      <c r="C35" s="42"/>
      <c r="D35" s="40" t="s">
        <v>2567</v>
      </c>
      <c r="E35" s="42"/>
      <c r="F35" s="42"/>
      <c r="G35" s="42"/>
      <c r="H35" s="42"/>
      <c r="I35" s="42"/>
      <c r="J35" s="42"/>
      <c r="K35" s="42"/>
      <c r="L35" s="42"/>
      <c r="M35" s="42"/>
      <c r="N35" s="42"/>
      <c r="O35" s="42"/>
      <c r="P35" s="42"/>
      <c r="Q35" s="42"/>
      <c r="R35" s="42"/>
      <c r="S35" s="42"/>
      <c r="T35" s="42"/>
      <c r="U35" s="42"/>
      <c r="V35" s="43" t="s">
        <v>2574</v>
      </c>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row>
    <row r="36">
      <c r="A36" s="42"/>
      <c r="B36" s="42"/>
      <c r="C36" s="42"/>
      <c r="D36" s="40" t="s">
        <v>2579</v>
      </c>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row>
    <row r="37">
      <c r="A37" s="42"/>
      <c r="B37" s="42"/>
      <c r="C37" s="42"/>
      <c r="D37" s="40" t="s">
        <v>2584</v>
      </c>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row>
    <row r="38">
      <c r="A38" s="42"/>
      <c r="B38" s="42"/>
      <c r="C38" s="42"/>
      <c r="D38" s="40" t="s">
        <v>2591</v>
      </c>
      <c r="E38" s="93">
        <v>43658.0</v>
      </c>
      <c r="F38" s="42"/>
      <c r="G38" s="42"/>
      <c r="H38" s="42"/>
      <c r="I38" s="42"/>
      <c r="J38" s="42"/>
      <c r="K38" s="42"/>
      <c r="L38" s="42"/>
      <c r="M38" s="42"/>
      <c r="N38" s="42"/>
      <c r="O38" s="42"/>
      <c r="P38" s="42"/>
      <c r="Q38" s="42"/>
      <c r="R38" s="42"/>
      <c r="S38" s="42"/>
      <c r="T38" s="42"/>
      <c r="U38" s="42"/>
      <c r="V38" s="43" t="s">
        <v>2598</v>
      </c>
      <c r="W38" s="42"/>
      <c r="X38" s="42"/>
      <c r="Y38" s="42"/>
      <c r="Z38" s="42"/>
      <c r="AA38" s="42"/>
      <c r="AB38" s="42"/>
      <c r="AC38" s="42"/>
      <c r="AD38" s="42"/>
      <c r="AE38" s="42"/>
      <c r="AF38" s="42"/>
      <c r="AG38" s="42"/>
      <c r="AH38" s="42"/>
      <c r="AI38" s="42"/>
      <c r="AJ38" s="42"/>
      <c r="AK38" s="42"/>
      <c r="AL38" s="42"/>
      <c r="AM38" s="42"/>
      <c r="AN38" s="42"/>
      <c r="AO38" s="42"/>
      <c r="AP38" s="42"/>
      <c r="AQ38" s="42"/>
      <c r="AR38" s="42"/>
      <c r="AS38" s="42"/>
      <c r="AT38" s="42"/>
      <c r="AU38" s="42"/>
      <c r="AV38" s="42"/>
      <c r="AW38" s="42"/>
      <c r="AX38" s="42"/>
    </row>
    <row r="39">
      <c r="A39" s="42"/>
      <c r="B39" s="42"/>
      <c r="C39" s="42"/>
      <c r="D39" s="40" t="s">
        <v>2605</v>
      </c>
      <c r="E39" s="93">
        <v>43658.0</v>
      </c>
      <c r="F39" s="39" t="s">
        <v>2613</v>
      </c>
      <c r="G39" s="39">
        <v>40.0</v>
      </c>
      <c r="H39" s="42"/>
      <c r="I39" s="39">
        <v>40.0</v>
      </c>
      <c r="J39" s="42"/>
      <c r="K39" s="42"/>
      <c r="L39" s="42"/>
      <c r="M39" s="42"/>
      <c r="N39" s="42"/>
      <c r="O39" s="42"/>
      <c r="P39" s="42"/>
      <c r="Q39" s="42"/>
      <c r="R39" s="42"/>
      <c r="S39" s="42"/>
      <c r="T39" s="42"/>
      <c r="U39" s="42"/>
      <c r="V39" s="43" t="s">
        <v>2614</v>
      </c>
      <c r="W39" s="43" t="s">
        <v>2620</v>
      </c>
      <c r="X39" s="42"/>
      <c r="Y39" s="42"/>
      <c r="Z39" s="42"/>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row>
    <row r="40">
      <c r="A40" s="42"/>
      <c r="B40" s="42"/>
      <c r="C40" s="42"/>
      <c r="D40" s="40" t="s">
        <v>2627</v>
      </c>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c r="AR40" s="42"/>
      <c r="AS40" s="42"/>
      <c r="AT40" s="42"/>
      <c r="AU40" s="42"/>
      <c r="AV40" s="42"/>
      <c r="AW40" s="42"/>
      <c r="AX40" s="42"/>
    </row>
    <row r="41">
      <c r="A41" s="42"/>
      <c r="B41" s="42"/>
      <c r="C41" s="42"/>
      <c r="D41" s="40" t="s">
        <v>2630</v>
      </c>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row>
    <row r="42">
      <c r="A42" s="42"/>
      <c r="B42" s="42"/>
      <c r="C42" s="42"/>
      <c r="D42" s="40" t="s">
        <v>2634</v>
      </c>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row>
    <row r="43">
      <c r="A43" s="39" t="s">
        <v>2640</v>
      </c>
      <c r="B43" s="42"/>
      <c r="C43" s="42"/>
      <c r="D43" s="40" t="s">
        <v>2641</v>
      </c>
      <c r="E43" s="42"/>
      <c r="F43" s="42"/>
      <c r="G43" s="42"/>
      <c r="H43" s="42"/>
      <c r="I43" s="42"/>
      <c r="J43" s="42"/>
      <c r="K43" s="42"/>
      <c r="L43" s="42"/>
      <c r="M43" s="42"/>
      <c r="N43" s="42"/>
      <c r="O43" s="42"/>
      <c r="P43" s="42"/>
      <c r="Q43" s="42"/>
      <c r="R43" s="42"/>
      <c r="S43" s="42"/>
      <c r="T43" s="42"/>
      <c r="U43" s="42"/>
      <c r="V43" s="43" t="s">
        <v>2643</v>
      </c>
      <c r="W43" s="42"/>
      <c r="X43" s="42"/>
      <c r="Y43" s="42"/>
      <c r="Z43" s="42"/>
      <c r="AA43" s="42"/>
      <c r="AB43" s="42"/>
      <c r="AC43" s="42"/>
      <c r="AD43" s="42"/>
      <c r="AE43" s="42"/>
      <c r="AF43" s="42"/>
      <c r="AG43" s="42"/>
      <c r="AH43" s="42"/>
      <c r="AI43" s="42"/>
      <c r="AJ43" s="42"/>
      <c r="AK43" s="42"/>
      <c r="AL43" s="42"/>
      <c r="AM43" s="42"/>
      <c r="AN43" s="42"/>
      <c r="AO43" s="42"/>
      <c r="AP43" s="42"/>
      <c r="AQ43" s="42"/>
      <c r="AR43" s="42"/>
      <c r="AS43" s="42"/>
      <c r="AT43" s="42"/>
      <c r="AU43" s="42"/>
      <c r="AV43" s="42"/>
      <c r="AW43" s="42"/>
      <c r="AX43" s="42"/>
    </row>
    <row r="44">
      <c r="A44" s="39" t="s">
        <v>546</v>
      </c>
      <c r="B44" s="42"/>
      <c r="C44" s="42"/>
      <c r="D44" s="40" t="s">
        <v>2650</v>
      </c>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c r="AR44" s="42"/>
      <c r="AS44" s="42"/>
      <c r="AT44" s="42"/>
      <c r="AU44" s="42"/>
      <c r="AV44" s="42"/>
      <c r="AW44" s="42"/>
      <c r="AX44" s="42"/>
    </row>
  </sheetData>
  <hyperlinks>
    <hyperlink r:id="rId2" ref="D2"/>
    <hyperlink r:id="rId3" ref="D3"/>
    <hyperlink r:id="rId4" ref="V4"/>
    <hyperlink r:id="rId5" ref="D5"/>
    <hyperlink r:id="rId6" ref="V6"/>
    <hyperlink r:id="rId7" ref="D7"/>
    <hyperlink r:id="rId8" ref="D8"/>
    <hyperlink r:id="rId9" ref="V8"/>
    <hyperlink r:id="rId10" ref="D9"/>
    <hyperlink r:id="rId11" ref="V9"/>
    <hyperlink r:id="rId12" ref="D10"/>
    <hyperlink r:id="rId13" ref="D11"/>
    <hyperlink r:id="rId14" ref="D12"/>
    <hyperlink r:id="rId15" ref="D13"/>
    <hyperlink r:id="rId16" ref="D14"/>
    <hyperlink r:id="rId17" ref="D15"/>
    <hyperlink r:id="rId18" ref="V15"/>
    <hyperlink r:id="rId19" ref="D16"/>
    <hyperlink r:id="rId20" ref="D17"/>
    <hyperlink r:id="rId21" ref="V17"/>
    <hyperlink r:id="rId22" ref="W17"/>
    <hyperlink r:id="rId23" ref="D18"/>
    <hyperlink r:id="rId24" ref="D19"/>
    <hyperlink r:id="rId25" ref="D20"/>
    <hyperlink r:id="rId26" ref="D21"/>
    <hyperlink r:id="rId27" ref="D22"/>
    <hyperlink r:id="rId28" ref="D23"/>
    <hyperlink r:id="rId29" ref="D24"/>
    <hyperlink r:id="rId30" ref="D25"/>
    <hyperlink r:id="rId31" ref="V26"/>
    <hyperlink r:id="rId32" ref="D27"/>
    <hyperlink r:id="rId33" ref="V28"/>
    <hyperlink r:id="rId34" ref="D29"/>
    <hyperlink r:id="rId35" ref="V29"/>
    <hyperlink r:id="rId36" ref="D30"/>
    <hyperlink r:id="rId37" ref="D31"/>
    <hyperlink r:id="rId38" ref="D32"/>
    <hyperlink r:id="rId39" ref="D33"/>
    <hyperlink r:id="rId40" ref="D34"/>
    <hyperlink r:id="rId41" ref="D35"/>
    <hyperlink r:id="rId42" ref="V35"/>
    <hyperlink r:id="rId43" ref="D36"/>
    <hyperlink r:id="rId44" ref="D37"/>
    <hyperlink r:id="rId45" ref="D38"/>
    <hyperlink r:id="rId46" ref="V38"/>
    <hyperlink r:id="rId47" ref="D39"/>
    <hyperlink r:id="rId48" ref="V39"/>
    <hyperlink r:id="rId49" ref="W39"/>
    <hyperlink r:id="rId50" ref="D40"/>
    <hyperlink r:id="rId51" ref="D41"/>
    <hyperlink r:id="rId52" ref="D42"/>
    <hyperlink r:id="rId53" ref="D43"/>
    <hyperlink r:id="rId54" ref="V43"/>
    <hyperlink r:id="rId55" ref="D44"/>
  </hyperlinks>
  <drawing r:id="rId56"/>
  <legacyDrawing r:id="rId5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629</v>
      </c>
      <c r="B1" s="14"/>
      <c r="C1" s="14"/>
      <c r="D1" s="14"/>
      <c r="E1" s="14"/>
      <c r="F1" s="14"/>
      <c r="G1" s="14" t="s">
        <v>110</v>
      </c>
      <c r="H1" s="2" t="s">
        <v>34</v>
      </c>
      <c r="I1" s="11">
        <v>43658.0</v>
      </c>
      <c r="J1" s="26"/>
      <c r="K1" s="14"/>
      <c r="L1" s="14"/>
      <c r="M1" s="14"/>
      <c r="N1" s="14"/>
      <c r="O1" s="14"/>
      <c r="P1" s="8" t="s">
        <v>36</v>
      </c>
      <c r="Q1" s="14" t="s">
        <v>2703</v>
      </c>
      <c r="R1" s="14">
        <v>1.0</v>
      </c>
      <c r="S1" s="22" t="s">
        <v>43</v>
      </c>
      <c r="T1" s="14"/>
      <c r="U1" s="14"/>
      <c r="V1" s="14"/>
      <c r="W1" s="14"/>
      <c r="X1" s="2">
        <v>1.0</v>
      </c>
      <c r="Y1" s="2">
        <v>1.0</v>
      </c>
      <c r="Z1" s="29" t="s">
        <v>2705</v>
      </c>
      <c r="AA1" s="14"/>
      <c r="AB1" s="14"/>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row>
    <row r="2">
      <c r="A2" s="14" t="s">
        <v>1273</v>
      </c>
      <c r="B2" s="14"/>
      <c r="C2" s="14"/>
      <c r="D2" s="14"/>
      <c r="E2" s="14"/>
      <c r="F2" s="14"/>
      <c r="G2" s="14" t="s">
        <v>110</v>
      </c>
      <c r="H2" s="2" t="s">
        <v>34</v>
      </c>
      <c r="I2" s="11">
        <v>43658.0</v>
      </c>
      <c r="J2" s="26"/>
      <c r="K2" s="14"/>
      <c r="L2" s="14"/>
      <c r="M2" s="14"/>
      <c r="N2" s="14"/>
      <c r="O2" s="14"/>
      <c r="P2" s="8" t="s">
        <v>36</v>
      </c>
      <c r="Q2" s="14" t="s">
        <v>2703</v>
      </c>
      <c r="R2" s="14">
        <v>1.0</v>
      </c>
      <c r="S2" s="22" t="s">
        <v>43</v>
      </c>
      <c r="T2" s="14"/>
      <c r="U2" s="14"/>
      <c r="V2" s="14"/>
      <c r="W2" s="14"/>
      <c r="X2" s="2">
        <v>1.0</v>
      </c>
      <c r="Y2" s="2">
        <v>1.0</v>
      </c>
      <c r="Z2" s="29" t="s">
        <v>2705</v>
      </c>
      <c r="AA2" s="14"/>
      <c r="AB2" s="14"/>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row>
    <row r="3">
      <c r="A3" s="14" t="s">
        <v>1391</v>
      </c>
      <c r="B3" s="14"/>
      <c r="C3" s="14"/>
      <c r="D3" s="14"/>
      <c r="E3" s="14"/>
      <c r="F3" s="14"/>
      <c r="G3" s="14" t="s">
        <v>110</v>
      </c>
      <c r="H3" s="2" t="s">
        <v>34</v>
      </c>
      <c r="I3" s="11">
        <v>43658.0</v>
      </c>
      <c r="J3" s="26"/>
      <c r="K3" s="14"/>
      <c r="L3" s="14"/>
      <c r="M3" s="14"/>
      <c r="N3" s="14"/>
      <c r="O3" s="14"/>
      <c r="P3" s="8" t="s">
        <v>36</v>
      </c>
      <c r="Q3" s="14" t="s">
        <v>2703</v>
      </c>
      <c r="R3" s="14">
        <v>1.0</v>
      </c>
      <c r="S3" s="22" t="s">
        <v>43</v>
      </c>
      <c r="T3" s="14"/>
      <c r="U3" s="14"/>
      <c r="V3" s="14"/>
      <c r="W3" s="14"/>
      <c r="X3" s="2">
        <v>1.0</v>
      </c>
      <c r="Y3" s="2">
        <v>1.0</v>
      </c>
      <c r="Z3" s="29" t="s">
        <v>2705</v>
      </c>
      <c r="AA3" s="14"/>
      <c r="AB3" s="14"/>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c r="A4" s="14" t="s">
        <v>1997</v>
      </c>
      <c r="B4" s="14"/>
      <c r="C4" s="14"/>
      <c r="D4" s="14"/>
      <c r="E4" s="14"/>
      <c r="F4" s="14"/>
      <c r="G4" s="14" t="s">
        <v>110</v>
      </c>
      <c r="H4" s="2" t="s">
        <v>34</v>
      </c>
      <c r="I4" s="11">
        <v>43658.0</v>
      </c>
      <c r="J4" s="26"/>
      <c r="K4" s="14"/>
      <c r="L4" s="14"/>
      <c r="M4" s="14"/>
      <c r="N4" s="14"/>
      <c r="O4" s="14"/>
      <c r="P4" s="8" t="s">
        <v>36</v>
      </c>
      <c r="Q4" s="14" t="s">
        <v>2703</v>
      </c>
      <c r="R4" s="14">
        <v>1.0</v>
      </c>
      <c r="S4" s="22" t="s">
        <v>43</v>
      </c>
      <c r="T4" s="14"/>
      <c r="U4" s="14"/>
      <c r="V4" s="14"/>
      <c r="W4" s="14"/>
      <c r="X4" s="2">
        <v>1.0</v>
      </c>
      <c r="Y4" s="2">
        <v>1.0</v>
      </c>
      <c r="Z4" s="29" t="s">
        <v>2705</v>
      </c>
      <c r="AA4" s="14"/>
      <c r="AB4" s="14"/>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row>
    <row r="5">
      <c r="A5" s="14" t="s">
        <v>2249</v>
      </c>
      <c r="B5" s="14"/>
      <c r="C5" s="14"/>
      <c r="D5" s="14"/>
      <c r="E5" s="14"/>
      <c r="F5" s="14"/>
      <c r="G5" s="14" t="s">
        <v>110</v>
      </c>
      <c r="H5" s="2" t="s">
        <v>34</v>
      </c>
      <c r="I5" s="11">
        <v>43658.0</v>
      </c>
      <c r="J5" s="26"/>
      <c r="K5" s="14"/>
      <c r="L5" s="14"/>
      <c r="M5" s="14"/>
      <c r="N5" s="14"/>
      <c r="O5" s="14"/>
      <c r="P5" s="8" t="s">
        <v>36</v>
      </c>
      <c r="Q5" s="14" t="s">
        <v>2703</v>
      </c>
      <c r="R5" s="14">
        <v>1.0</v>
      </c>
      <c r="S5" s="22" t="s">
        <v>43</v>
      </c>
      <c r="T5" s="14"/>
      <c r="U5" s="14"/>
      <c r="V5" s="14"/>
      <c r="W5" s="14"/>
      <c r="X5" s="2">
        <v>1.0</v>
      </c>
      <c r="Y5" s="2">
        <v>1.0</v>
      </c>
      <c r="Z5" s="29" t="s">
        <v>2705</v>
      </c>
      <c r="AA5" s="14"/>
      <c r="AB5" s="14"/>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row>
    <row r="6">
      <c r="A6" s="14" t="s">
        <v>2730</v>
      </c>
      <c r="B6" s="14"/>
      <c r="C6" s="14"/>
      <c r="D6" s="14"/>
      <c r="E6" s="14"/>
      <c r="F6" s="14" t="s">
        <v>2731</v>
      </c>
      <c r="G6" s="2" t="s">
        <v>99</v>
      </c>
      <c r="H6" s="2" t="s">
        <v>34</v>
      </c>
      <c r="I6" s="11">
        <v>43658.0</v>
      </c>
      <c r="J6" s="49"/>
      <c r="K6" s="22"/>
      <c r="L6" s="34"/>
      <c r="M6" s="27"/>
      <c r="N6" s="5"/>
      <c r="O6" s="5"/>
      <c r="P6" s="8" t="s">
        <v>36</v>
      </c>
      <c r="Q6" s="14" t="s">
        <v>2703</v>
      </c>
      <c r="R6" s="22">
        <v>1.0</v>
      </c>
      <c r="S6" s="22" t="s">
        <v>43</v>
      </c>
      <c r="T6" s="27"/>
      <c r="U6" s="27"/>
      <c r="V6" s="27"/>
      <c r="W6" s="27"/>
      <c r="X6" s="2">
        <v>1.0</v>
      </c>
      <c r="Y6" s="2">
        <v>1.0</v>
      </c>
      <c r="Z6" s="29" t="s">
        <v>2732</v>
      </c>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c r="A7" s="14" t="s">
        <v>108</v>
      </c>
      <c r="B7" s="14"/>
      <c r="C7" s="14"/>
      <c r="D7" s="14"/>
      <c r="E7" s="14"/>
      <c r="F7" s="14"/>
      <c r="G7" s="14" t="s">
        <v>110</v>
      </c>
      <c r="H7" s="2" t="s">
        <v>34</v>
      </c>
      <c r="I7" s="11">
        <v>43658.0</v>
      </c>
      <c r="J7" s="26"/>
      <c r="K7" s="14"/>
      <c r="L7" s="14"/>
      <c r="M7" s="14"/>
      <c r="N7" s="14"/>
      <c r="O7" s="14"/>
      <c r="P7" s="8" t="s">
        <v>36</v>
      </c>
      <c r="Q7" s="14" t="s">
        <v>2703</v>
      </c>
      <c r="R7" s="14">
        <v>1.0</v>
      </c>
      <c r="S7" s="22" t="s">
        <v>43</v>
      </c>
      <c r="T7" s="14"/>
      <c r="U7" s="14"/>
      <c r="V7" s="14"/>
      <c r="W7" s="14"/>
      <c r="X7" s="2">
        <v>1.0</v>
      </c>
      <c r="Y7" s="2">
        <v>1.0</v>
      </c>
      <c r="Z7" s="29" t="s">
        <v>2705</v>
      </c>
      <c r="AA7" s="14"/>
      <c r="AB7" s="14"/>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row>
    <row r="8">
      <c r="A8" s="14" t="s">
        <v>56</v>
      </c>
      <c r="B8" s="5"/>
      <c r="C8" s="5"/>
      <c r="D8" s="5"/>
      <c r="E8" s="5"/>
      <c r="F8" s="5"/>
      <c r="G8" s="2" t="s">
        <v>33</v>
      </c>
      <c r="H8" s="2" t="s">
        <v>34</v>
      </c>
      <c r="I8" s="11">
        <v>43658.0</v>
      </c>
      <c r="J8" s="49"/>
      <c r="K8" s="22"/>
      <c r="L8" s="34"/>
      <c r="M8" s="27"/>
      <c r="N8" s="5"/>
      <c r="O8" s="5"/>
      <c r="P8" s="8" t="s">
        <v>36</v>
      </c>
      <c r="Q8" s="14" t="s">
        <v>2703</v>
      </c>
      <c r="R8" s="22">
        <v>1.0</v>
      </c>
      <c r="S8" s="22" t="s">
        <v>43</v>
      </c>
      <c r="T8" s="27"/>
      <c r="U8" s="27"/>
      <c r="V8" s="27"/>
      <c r="W8" s="27"/>
      <c r="X8" s="2">
        <v>1.0</v>
      </c>
      <c r="Y8" s="2">
        <v>1.0</v>
      </c>
      <c r="Z8" s="29" t="s">
        <v>2750</v>
      </c>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row>
    <row r="9">
      <c r="A9" s="14" t="s">
        <v>2757</v>
      </c>
      <c r="B9" s="14"/>
      <c r="C9" s="14"/>
      <c r="D9" s="14"/>
      <c r="E9" s="14"/>
      <c r="F9" s="14"/>
      <c r="G9" s="14" t="s">
        <v>110</v>
      </c>
      <c r="H9" s="2" t="s">
        <v>34</v>
      </c>
      <c r="I9" s="11">
        <v>43658.0</v>
      </c>
      <c r="J9" s="26"/>
      <c r="K9" s="14"/>
      <c r="L9" s="14"/>
      <c r="M9" s="14"/>
      <c r="N9" s="14"/>
      <c r="O9" s="14"/>
      <c r="P9" s="8" t="s">
        <v>36</v>
      </c>
      <c r="Q9" s="14" t="s">
        <v>2703</v>
      </c>
      <c r="R9" s="14">
        <v>1.0</v>
      </c>
      <c r="S9" s="22" t="s">
        <v>43</v>
      </c>
      <c r="T9" s="14"/>
      <c r="U9" s="14"/>
      <c r="V9" s="14"/>
      <c r="W9" s="14"/>
      <c r="X9" s="2">
        <v>1.0</v>
      </c>
      <c r="Y9" s="2">
        <v>1.0</v>
      </c>
      <c r="Z9" s="29" t="s">
        <v>2705</v>
      </c>
      <c r="AA9" s="14"/>
      <c r="AB9" s="14"/>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row>
    <row r="10">
      <c r="A10" s="14" t="s">
        <v>2766</v>
      </c>
      <c r="B10" s="14"/>
      <c r="C10" s="14"/>
      <c r="D10" s="14"/>
      <c r="E10" s="14"/>
      <c r="F10" s="14"/>
      <c r="G10" s="14" t="s">
        <v>110</v>
      </c>
      <c r="H10" s="2" t="s">
        <v>34</v>
      </c>
      <c r="I10" s="11">
        <v>43658.0</v>
      </c>
      <c r="J10" s="26"/>
      <c r="K10" s="14"/>
      <c r="L10" s="14"/>
      <c r="M10" s="14"/>
      <c r="N10" s="14"/>
      <c r="O10" s="14"/>
      <c r="P10" s="8" t="s">
        <v>36</v>
      </c>
      <c r="Q10" s="14" t="s">
        <v>2703</v>
      </c>
      <c r="R10" s="14">
        <v>1.0</v>
      </c>
      <c r="S10" s="22" t="s">
        <v>43</v>
      </c>
      <c r="T10" s="14"/>
      <c r="U10" s="14"/>
      <c r="V10" s="14"/>
      <c r="W10" s="14"/>
      <c r="X10" s="2">
        <v>1.0</v>
      </c>
      <c r="Y10" s="2">
        <v>1.0</v>
      </c>
      <c r="Z10" s="29" t="s">
        <v>2705</v>
      </c>
      <c r="AA10" s="14"/>
      <c r="AB10" s="14"/>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row>
    <row r="11">
      <c r="A11" s="14" t="s">
        <v>2777</v>
      </c>
      <c r="B11" s="14"/>
      <c r="C11" s="14"/>
      <c r="D11" s="14"/>
      <c r="E11" s="14"/>
      <c r="F11" s="14"/>
      <c r="G11" s="14" t="s">
        <v>110</v>
      </c>
      <c r="H11" s="2" t="s">
        <v>34</v>
      </c>
      <c r="I11" s="11">
        <v>43658.0</v>
      </c>
      <c r="J11" s="26"/>
      <c r="K11" s="14"/>
      <c r="L11" s="14"/>
      <c r="M11" s="14"/>
      <c r="N11" s="14"/>
      <c r="O11" s="14"/>
      <c r="P11" s="8" t="s">
        <v>36</v>
      </c>
      <c r="Q11" s="14" t="s">
        <v>2703</v>
      </c>
      <c r="R11" s="14">
        <v>1.0</v>
      </c>
      <c r="S11" s="22" t="s">
        <v>43</v>
      </c>
      <c r="T11" s="14"/>
      <c r="U11" s="14"/>
      <c r="V11" s="14"/>
      <c r="W11" s="14"/>
      <c r="X11" s="2">
        <v>1.0</v>
      </c>
      <c r="Y11" s="2">
        <v>1.0</v>
      </c>
      <c r="Z11" s="29" t="s">
        <v>2705</v>
      </c>
      <c r="AA11" s="14"/>
      <c r="AB11" s="14"/>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row>
    <row r="12">
      <c r="A12" s="2" t="s">
        <v>2790</v>
      </c>
      <c r="B12" s="5"/>
      <c r="C12" s="5"/>
      <c r="D12" s="5"/>
      <c r="E12" s="5"/>
      <c r="F12" s="5"/>
      <c r="G12" s="2" t="s">
        <v>207</v>
      </c>
      <c r="H12" s="2" t="s">
        <v>34</v>
      </c>
      <c r="I12" s="11">
        <v>43658.0</v>
      </c>
      <c r="J12" s="49"/>
      <c r="K12" s="22"/>
      <c r="L12" s="34"/>
      <c r="M12" s="27"/>
      <c r="N12" s="5"/>
      <c r="O12" s="5"/>
      <c r="P12" s="8" t="s">
        <v>36</v>
      </c>
      <c r="Q12" s="14" t="s">
        <v>2703</v>
      </c>
      <c r="R12" s="22">
        <v>1.0</v>
      </c>
      <c r="S12" s="22" t="s">
        <v>43</v>
      </c>
      <c r="T12" s="27"/>
      <c r="U12" s="27"/>
      <c r="V12" s="27"/>
      <c r="W12" s="27"/>
      <c r="X12" s="2">
        <v>1.0</v>
      </c>
      <c r="Y12" s="2">
        <v>1.0</v>
      </c>
      <c r="Z12" s="29" t="s">
        <v>2795</v>
      </c>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row>
    <row r="13">
      <c r="A13" s="14" t="s">
        <v>2123</v>
      </c>
      <c r="B13" s="14"/>
      <c r="C13" s="14"/>
      <c r="D13" s="14"/>
      <c r="E13" s="14"/>
      <c r="F13" s="14"/>
      <c r="G13" s="14" t="s">
        <v>110</v>
      </c>
      <c r="H13" s="2" t="s">
        <v>34</v>
      </c>
      <c r="I13" s="11">
        <v>43658.0</v>
      </c>
      <c r="J13" s="26"/>
      <c r="K13" s="14"/>
      <c r="L13" s="14"/>
      <c r="M13" s="14"/>
      <c r="N13" s="14"/>
      <c r="O13" s="14"/>
      <c r="P13" s="8" t="s">
        <v>36</v>
      </c>
      <c r="Q13" s="14" t="s">
        <v>2703</v>
      </c>
      <c r="R13" s="14">
        <v>1.0</v>
      </c>
      <c r="S13" s="22" t="s">
        <v>43</v>
      </c>
      <c r="T13" s="14"/>
      <c r="U13" s="14"/>
      <c r="V13" s="14"/>
      <c r="W13" s="14"/>
      <c r="X13" s="2">
        <v>1.0</v>
      </c>
      <c r="Y13" s="2">
        <v>1.0</v>
      </c>
      <c r="Z13" s="29" t="s">
        <v>2705</v>
      </c>
      <c r="AA13" s="14"/>
      <c r="AB13" s="14"/>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row>
    <row r="14">
      <c r="A14" s="14" t="s">
        <v>2812</v>
      </c>
      <c r="B14" s="14"/>
      <c r="C14" s="14"/>
      <c r="D14" s="14"/>
      <c r="E14" s="14"/>
      <c r="F14" s="14" t="s">
        <v>2815</v>
      </c>
      <c r="G14" s="14" t="s">
        <v>46</v>
      </c>
      <c r="H14" s="2" t="s">
        <v>34</v>
      </c>
      <c r="I14" s="11">
        <v>43658.0</v>
      </c>
      <c r="J14" s="26"/>
      <c r="K14" s="14"/>
      <c r="L14" s="14"/>
      <c r="M14" s="14"/>
      <c r="N14" s="14"/>
      <c r="O14" s="14"/>
      <c r="P14" s="8" t="s">
        <v>36</v>
      </c>
      <c r="Q14" s="14" t="s">
        <v>2703</v>
      </c>
      <c r="R14" s="14">
        <v>1.0</v>
      </c>
      <c r="S14" s="22" t="s">
        <v>43</v>
      </c>
      <c r="T14" s="14"/>
      <c r="U14" s="14"/>
      <c r="V14" s="14"/>
      <c r="W14" s="14"/>
      <c r="X14" s="2">
        <v>1.0</v>
      </c>
      <c r="Y14" s="2">
        <v>1.0</v>
      </c>
      <c r="Z14" s="29" t="s">
        <v>2817</v>
      </c>
      <c r="AA14" s="14"/>
      <c r="AB14" s="14"/>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row>
    <row r="15">
      <c r="A15" s="2" t="s">
        <v>2825</v>
      </c>
      <c r="B15" s="2"/>
      <c r="C15" s="2"/>
      <c r="D15" s="2"/>
      <c r="E15" s="2"/>
      <c r="F15" s="2" t="s">
        <v>2828</v>
      </c>
      <c r="G15" s="2" t="s">
        <v>40</v>
      </c>
      <c r="H15" s="2" t="s">
        <v>34</v>
      </c>
      <c r="I15" s="11">
        <v>43658.0</v>
      </c>
      <c r="J15" s="49"/>
      <c r="K15" s="22"/>
      <c r="L15" s="34"/>
      <c r="M15" s="27"/>
      <c r="N15" s="5"/>
      <c r="O15" s="5"/>
      <c r="P15" s="8" t="s">
        <v>36</v>
      </c>
      <c r="Q15" s="14" t="s">
        <v>2703</v>
      </c>
      <c r="R15" s="22">
        <v>1.0</v>
      </c>
      <c r="S15" s="22" t="s">
        <v>43</v>
      </c>
      <c r="T15" s="27"/>
      <c r="U15" s="27"/>
      <c r="V15" s="27"/>
      <c r="W15" s="27"/>
      <c r="X15" s="2">
        <v>1.0</v>
      </c>
      <c r="Y15" s="2">
        <v>1.0</v>
      </c>
      <c r="Z15" s="29" t="s">
        <v>2831</v>
      </c>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row>
    <row r="16">
      <c r="A16" s="14" t="s">
        <v>69</v>
      </c>
      <c r="B16" s="14"/>
      <c r="C16" s="14"/>
      <c r="D16" s="14"/>
      <c r="E16" s="14"/>
      <c r="F16" s="14" t="s">
        <v>2843</v>
      </c>
      <c r="G16" s="14" t="s">
        <v>60</v>
      </c>
      <c r="H16" s="2" t="s">
        <v>34</v>
      </c>
      <c r="I16" s="11">
        <v>43658.0</v>
      </c>
      <c r="J16" s="26"/>
      <c r="K16" s="14"/>
      <c r="L16" s="14"/>
      <c r="M16" s="14"/>
      <c r="N16" s="14"/>
      <c r="O16" s="14"/>
      <c r="P16" s="8" t="s">
        <v>36</v>
      </c>
      <c r="Q16" s="14" t="s">
        <v>2703</v>
      </c>
      <c r="R16" s="14">
        <v>1.0</v>
      </c>
      <c r="S16" s="22" t="s">
        <v>43</v>
      </c>
      <c r="T16" s="14"/>
      <c r="U16" s="14"/>
      <c r="V16" s="14"/>
      <c r="W16" s="14"/>
      <c r="X16" s="2">
        <v>1.0</v>
      </c>
      <c r="Y16" s="2">
        <v>1.0</v>
      </c>
      <c r="Z16" s="29" t="s">
        <v>2848</v>
      </c>
      <c r="AA16" s="14"/>
      <c r="AB16" s="14"/>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row>
    <row r="17">
      <c r="A17" s="14" t="s">
        <v>2854</v>
      </c>
      <c r="B17" s="14"/>
      <c r="C17" s="14"/>
      <c r="D17" s="14"/>
      <c r="E17" s="14"/>
      <c r="F17" s="14"/>
      <c r="G17" s="14" t="s">
        <v>110</v>
      </c>
      <c r="H17" s="2" t="s">
        <v>34</v>
      </c>
      <c r="I17" s="11">
        <v>43658.0</v>
      </c>
      <c r="J17" s="26"/>
      <c r="K17" s="14"/>
      <c r="L17" s="14"/>
      <c r="M17" s="14"/>
      <c r="N17" s="14"/>
      <c r="O17" s="14"/>
      <c r="P17" s="8" t="s">
        <v>36</v>
      </c>
      <c r="Q17" s="14" t="s">
        <v>2703</v>
      </c>
      <c r="R17" s="14">
        <v>1.0</v>
      </c>
      <c r="S17" s="22" t="s">
        <v>43</v>
      </c>
      <c r="T17" s="14"/>
      <c r="U17" s="14"/>
      <c r="V17" s="14"/>
      <c r="W17" s="14"/>
      <c r="X17" s="2">
        <v>1.0</v>
      </c>
      <c r="Y17" s="2">
        <v>1.0</v>
      </c>
      <c r="Z17" s="29" t="s">
        <v>2705</v>
      </c>
      <c r="AA17" s="14"/>
      <c r="AB17" s="14"/>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row>
    <row r="18">
      <c r="A18" s="14" t="s">
        <v>768</v>
      </c>
      <c r="B18" s="14"/>
      <c r="C18" s="14"/>
      <c r="D18" s="14"/>
      <c r="E18" s="14"/>
      <c r="F18" s="14"/>
      <c r="G18" s="14" t="s">
        <v>110</v>
      </c>
      <c r="H18" s="2" t="s">
        <v>34</v>
      </c>
      <c r="I18" s="11">
        <v>43658.0</v>
      </c>
      <c r="J18" s="26"/>
      <c r="K18" s="14"/>
      <c r="L18" s="14"/>
      <c r="M18" s="14"/>
      <c r="N18" s="14"/>
      <c r="O18" s="14"/>
      <c r="P18" s="8" t="s">
        <v>36</v>
      </c>
      <c r="Q18" s="14" t="s">
        <v>2703</v>
      </c>
      <c r="R18" s="14">
        <v>1.0</v>
      </c>
      <c r="S18" s="22" t="s">
        <v>43</v>
      </c>
      <c r="T18" s="14"/>
      <c r="U18" s="14"/>
      <c r="V18" s="14"/>
      <c r="W18" s="14"/>
      <c r="X18" s="2">
        <v>1.0</v>
      </c>
      <c r="Y18" s="2">
        <v>1.0</v>
      </c>
      <c r="Z18" s="29" t="s">
        <v>2705</v>
      </c>
      <c r="AA18" s="14"/>
      <c r="AB18" s="14"/>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row>
    <row r="19">
      <c r="A19" s="14" t="s">
        <v>383</v>
      </c>
      <c r="B19" s="14"/>
      <c r="C19" s="14"/>
      <c r="D19" s="14"/>
      <c r="E19" s="14"/>
      <c r="F19" s="14"/>
      <c r="G19" s="14" t="s">
        <v>52</v>
      </c>
      <c r="H19" s="2" t="s">
        <v>34</v>
      </c>
      <c r="I19" s="11">
        <v>43658.0</v>
      </c>
      <c r="J19" s="26"/>
      <c r="K19" s="14"/>
      <c r="L19" s="14"/>
      <c r="M19" s="14"/>
      <c r="N19" s="14"/>
      <c r="O19" s="14"/>
      <c r="P19" s="8" t="s">
        <v>36</v>
      </c>
      <c r="Q19" s="14" t="s">
        <v>2703</v>
      </c>
      <c r="R19" s="14">
        <v>1.0</v>
      </c>
      <c r="S19" s="22" t="s">
        <v>43</v>
      </c>
      <c r="T19" s="14"/>
      <c r="U19" s="14"/>
      <c r="V19" s="14"/>
      <c r="W19" s="14"/>
      <c r="X19" s="2">
        <v>1.0</v>
      </c>
      <c r="Y19" s="2">
        <v>1.0</v>
      </c>
      <c r="Z19" s="29" t="s">
        <v>2879</v>
      </c>
      <c r="AA19" s="14"/>
      <c r="AB19" s="14"/>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row>
    <row r="20">
      <c r="A20" s="14" t="s">
        <v>78</v>
      </c>
      <c r="B20" s="14"/>
      <c r="C20" s="14"/>
      <c r="D20" s="14"/>
      <c r="E20" s="14"/>
      <c r="F20" s="14" t="s">
        <v>462</v>
      </c>
      <c r="G20" s="14" t="s">
        <v>80</v>
      </c>
      <c r="H20" s="2" t="s">
        <v>34</v>
      </c>
      <c r="I20" s="11">
        <v>43658.0</v>
      </c>
      <c r="J20" s="26"/>
      <c r="K20" s="14"/>
      <c r="L20" s="16"/>
      <c r="M20" s="14"/>
      <c r="N20" s="14"/>
      <c r="O20" s="14"/>
      <c r="P20" s="8" t="s">
        <v>36</v>
      </c>
      <c r="Q20" s="14" t="s">
        <v>2703</v>
      </c>
      <c r="R20" s="14">
        <v>1.0</v>
      </c>
      <c r="S20" s="22" t="s">
        <v>43</v>
      </c>
      <c r="T20" s="14"/>
      <c r="U20" s="14"/>
      <c r="V20" s="14"/>
      <c r="W20" s="14"/>
      <c r="X20" s="2">
        <v>1.0</v>
      </c>
      <c r="Y20" s="2">
        <v>1.0</v>
      </c>
      <c r="Z20" s="29" t="s">
        <v>2895</v>
      </c>
      <c r="AA20" s="29" t="s">
        <v>2899</v>
      </c>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row>
    <row r="24">
      <c r="B24" s="24" t="s">
        <v>2903</v>
      </c>
      <c r="C24" s="24" t="s">
        <v>2904</v>
      </c>
      <c r="D24" s="24" t="s">
        <v>2905</v>
      </c>
      <c r="E24" s="24" t="s">
        <v>2906</v>
      </c>
    </row>
    <row r="25">
      <c r="A25" s="39" t="s">
        <v>541</v>
      </c>
      <c r="B25" s="39" t="s">
        <v>2907</v>
      </c>
      <c r="C25" s="39">
        <f t="shared" ref="C25:C32" si="1">D25/(D25+E25)</f>
        <v>0.7127984905</v>
      </c>
      <c r="D25" s="39">
        <v>32865.0</v>
      </c>
      <c r="E25" s="39">
        <v>13242.0</v>
      </c>
      <c r="F25" s="39" t="s">
        <v>542</v>
      </c>
      <c r="G25" s="39" t="s">
        <v>176</v>
      </c>
      <c r="H25" s="40" t="s">
        <v>544</v>
      </c>
      <c r="I25" s="93">
        <v>43658.0</v>
      </c>
      <c r="J25" s="39" t="s">
        <v>545</v>
      </c>
      <c r="K25" s="39">
        <v>60.0</v>
      </c>
      <c r="L25" s="42"/>
      <c r="M25" s="39">
        <v>60.0</v>
      </c>
      <c r="N25" s="42"/>
      <c r="O25" s="42"/>
      <c r="P25" s="24" t="s">
        <v>547</v>
      </c>
      <c r="Q25" s="42"/>
      <c r="R25" s="39">
        <v>1.0</v>
      </c>
      <c r="S25" s="42"/>
      <c r="T25" s="42"/>
      <c r="U25" s="42"/>
      <c r="V25" s="42"/>
      <c r="W25" s="42"/>
      <c r="X25" s="42"/>
      <c r="Y25" s="39">
        <v>1.0</v>
      </c>
      <c r="Z25" s="44" t="s">
        <v>550</v>
      </c>
      <c r="AA25" s="43" t="s">
        <v>556</v>
      </c>
      <c r="AB25" s="43" t="s">
        <v>557</v>
      </c>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row>
    <row r="26">
      <c r="A26" s="39" t="s">
        <v>2920</v>
      </c>
      <c r="B26" s="39" t="s">
        <v>2921</v>
      </c>
      <c r="C26" s="39">
        <f t="shared" si="1"/>
        <v>0.7559995327</v>
      </c>
      <c r="D26" s="39">
        <v>32353.0</v>
      </c>
      <c r="E26" s="39">
        <v>10442.0</v>
      </c>
      <c r="F26" s="39" t="s">
        <v>2923</v>
      </c>
      <c r="G26" s="39" t="s">
        <v>176</v>
      </c>
      <c r="H26" s="40" t="s">
        <v>2924</v>
      </c>
      <c r="I26" s="93">
        <v>43658.0</v>
      </c>
      <c r="J26" s="39" t="s">
        <v>1032</v>
      </c>
      <c r="K26" s="39">
        <v>23.0</v>
      </c>
      <c r="L26" s="42"/>
      <c r="M26" s="39">
        <v>23.0</v>
      </c>
      <c r="N26" s="42"/>
      <c r="O26" s="42"/>
      <c r="P26" s="39" t="s">
        <v>36</v>
      </c>
      <c r="Q26" s="42"/>
      <c r="R26" s="39">
        <v>1.0</v>
      </c>
      <c r="S26" s="42"/>
      <c r="T26" s="42"/>
      <c r="U26" s="42"/>
      <c r="V26" s="42"/>
      <c r="W26" s="42"/>
      <c r="X26" s="42"/>
      <c r="Y26" s="39">
        <v>1.0</v>
      </c>
      <c r="Z26" s="43" t="s">
        <v>2927</v>
      </c>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row>
    <row r="27">
      <c r="A27" s="39" t="s">
        <v>2930</v>
      </c>
      <c r="B27" s="39" t="s">
        <v>2931</v>
      </c>
      <c r="C27" s="39">
        <f t="shared" si="1"/>
        <v>0.5876252117</v>
      </c>
      <c r="D27" s="39">
        <v>89520.0</v>
      </c>
      <c r="E27" s="39">
        <v>62822.0</v>
      </c>
      <c r="F27" s="39" t="s">
        <v>252</v>
      </c>
      <c r="G27" s="39" t="s">
        <v>176</v>
      </c>
      <c r="H27" s="40" t="s">
        <v>2932</v>
      </c>
      <c r="I27" s="93">
        <v>43658.0</v>
      </c>
      <c r="J27" s="39" t="s">
        <v>2934</v>
      </c>
      <c r="K27" s="39">
        <v>60.0</v>
      </c>
      <c r="L27" s="42"/>
      <c r="M27" s="39">
        <v>60.0</v>
      </c>
      <c r="N27" s="42"/>
      <c r="O27" s="42"/>
      <c r="P27" s="39" t="s">
        <v>36</v>
      </c>
      <c r="Q27" s="42"/>
      <c r="R27" s="39">
        <v>1.0</v>
      </c>
      <c r="S27" s="42"/>
      <c r="T27" s="39">
        <v>0.0</v>
      </c>
      <c r="U27" s="39">
        <v>0.0</v>
      </c>
      <c r="V27" s="39">
        <v>0.0</v>
      </c>
      <c r="W27" s="39">
        <v>0.0</v>
      </c>
      <c r="X27" s="39">
        <v>1.0</v>
      </c>
      <c r="Y27" s="39">
        <v>1.0</v>
      </c>
      <c r="Z27" s="43" t="s">
        <v>2937</v>
      </c>
      <c r="AA27" s="43" t="s">
        <v>2938</v>
      </c>
      <c r="AB27" s="43" t="s">
        <v>2940</v>
      </c>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row>
    <row r="28">
      <c r="A28" s="39" t="s">
        <v>1234</v>
      </c>
      <c r="B28" s="24" t="s">
        <v>2943</v>
      </c>
      <c r="C28" s="39">
        <f t="shared" si="1"/>
        <v>0.5685287683</v>
      </c>
      <c r="D28" s="24">
        <v>95116.0</v>
      </c>
      <c r="E28" s="24">
        <v>72186.0</v>
      </c>
      <c r="F28" s="24" t="s">
        <v>1235</v>
      </c>
      <c r="G28" s="39" t="s">
        <v>176</v>
      </c>
      <c r="H28" s="40" t="s">
        <v>1236</v>
      </c>
      <c r="I28" s="93">
        <v>43665.0</v>
      </c>
      <c r="J28" s="39" t="s">
        <v>476</v>
      </c>
      <c r="K28" s="39">
        <v>41.0</v>
      </c>
      <c r="L28" s="42"/>
      <c r="M28" s="39">
        <v>41.0</v>
      </c>
      <c r="N28" s="42"/>
      <c r="O28" s="42"/>
      <c r="P28" s="39" t="s">
        <v>1239</v>
      </c>
      <c r="Q28" s="42"/>
      <c r="R28" s="39">
        <v>1.0</v>
      </c>
      <c r="S28" s="42"/>
      <c r="T28" s="42"/>
      <c r="U28" s="42"/>
      <c r="V28" s="42"/>
      <c r="W28" s="42"/>
      <c r="X28" s="42"/>
      <c r="Y28" s="39">
        <v>1.0</v>
      </c>
      <c r="Z28" s="43" t="s">
        <v>1241</v>
      </c>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row>
    <row r="29">
      <c r="A29" s="39" t="s">
        <v>342</v>
      </c>
      <c r="B29" s="39" t="s">
        <v>342</v>
      </c>
      <c r="C29" s="39">
        <f t="shared" si="1"/>
        <v>0.3659423799</v>
      </c>
      <c r="D29" s="39">
        <v>34003.0</v>
      </c>
      <c r="E29" s="24">
        <v>58916.0</v>
      </c>
      <c r="F29" s="24" t="s">
        <v>2948</v>
      </c>
      <c r="G29" s="39" t="s">
        <v>176</v>
      </c>
      <c r="H29" s="40" t="s">
        <v>2949</v>
      </c>
      <c r="I29" s="93">
        <v>43658.0</v>
      </c>
      <c r="J29" s="39" t="s">
        <v>2617</v>
      </c>
      <c r="K29" s="39">
        <v>150.0</v>
      </c>
      <c r="L29" s="42"/>
      <c r="M29" s="39">
        <v>150.0</v>
      </c>
      <c r="N29" s="42"/>
      <c r="O29" s="42"/>
      <c r="P29" s="24" t="s">
        <v>2952</v>
      </c>
      <c r="Q29" s="42"/>
      <c r="R29" s="39">
        <v>1.0</v>
      </c>
      <c r="S29" s="39" t="s">
        <v>43</v>
      </c>
      <c r="T29" s="39">
        <v>0.0</v>
      </c>
      <c r="U29" s="39">
        <v>0.0</v>
      </c>
      <c r="V29" s="39">
        <v>0.0</v>
      </c>
      <c r="W29" s="39">
        <v>0.0</v>
      </c>
      <c r="X29" s="39">
        <v>1.0</v>
      </c>
      <c r="Y29" s="39">
        <v>1.0</v>
      </c>
      <c r="Z29" s="43" t="s">
        <v>2953</v>
      </c>
      <c r="AA29" s="43" t="s">
        <v>2955</v>
      </c>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row>
    <row r="30">
      <c r="A30" s="39" t="s">
        <v>2958</v>
      </c>
      <c r="B30" s="39" t="s">
        <v>2959</v>
      </c>
      <c r="C30" s="39">
        <f t="shared" si="1"/>
        <v>0.4621023793</v>
      </c>
      <c r="D30" s="39">
        <v>134768.0</v>
      </c>
      <c r="E30" s="160">
        <v>156873.0</v>
      </c>
      <c r="F30" s="39"/>
      <c r="G30" s="39" t="s">
        <v>176</v>
      </c>
      <c r="H30" s="52"/>
      <c r="I30" s="93">
        <v>43658.0</v>
      </c>
      <c r="J30" s="42"/>
      <c r="K30" s="42"/>
      <c r="L30" s="42"/>
      <c r="M30" s="42"/>
      <c r="N30" s="42"/>
      <c r="O30" s="42"/>
      <c r="P30" s="39" t="s">
        <v>2962</v>
      </c>
      <c r="Q30" s="42"/>
      <c r="R30" s="39">
        <v>1.0</v>
      </c>
      <c r="S30" s="42"/>
      <c r="T30" s="42"/>
      <c r="U30" s="42"/>
      <c r="V30" s="42"/>
      <c r="W30" s="42"/>
      <c r="X30" s="42"/>
      <c r="Y30" s="39">
        <v>1.0</v>
      </c>
      <c r="Z30" s="43" t="s">
        <v>2963</v>
      </c>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row>
    <row r="31">
      <c r="A31" s="39" t="s">
        <v>2958</v>
      </c>
      <c r="B31" s="24" t="s">
        <v>2965</v>
      </c>
      <c r="C31" s="39">
        <f t="shared" si="1"/>
        <v>0.8499194415</v>
      </c>
      <c r="D31" s="24">
        <v>31651.0</v>
      </c>
      <c r="E31" s="24">
        <v>5589.0</v>
      </c>
      <c r="F31" s="24"/>
      <c r="G31" s="39" t="s">
        <v>176</v>
      </c>
      <c r="H31" s="52"/>
      <c r="I31" s="93"/>
      <c r="J31" s="39"/>
      <c r="K31" s="39"/>
      <c r="L31" s="42"/>
      <c r="M31" s="39"/>
      <c r="N31" s="42"/>
      <c r="O31" s="42"/>
      <c r="P31" s="24"/>
      <c r="Q31" s="42"/>
      <c r="R31" s="39"/>
      <c r="S31" s="42"/>
      <c r="T31" s="42"/>
      <c r="U31" s="42"/>
      <c r="V31" s="42"/>
      <c r="W31" s="42"/>
      <c r="X31" s="42"/>
      <c r="Y31" s="39"/>
      <c r="Z31" s="39"/>
      <c r="AA31" s="39"/>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row>
    <row r="32">
      <c r="A32" s="39" t="s">
        <v>2969</v>
      </c>
      <c r="B32" s="161" t="s">
        <v>2969</v>
      </c>
      <c r="C32" s="39">
        <f t="shared" si="1"/>
        <v>0.6004025917</v>
      </c>
      <c r="D32" s="24">
        <v>47723.0</v>
      </c>
      <c r="E32" s="24">
        <v>31762.0</v>
      </c>
      <c r="F32" s="24" t="s">
        <v>2970</v>
      </c>
      <c r="G32" s="39" t="s">
        <v>176</v>
      </c>
      <c r="H32" s="40" t="s">
        <v>2971</v>
      </c>
      <c r="I32" s="93">
        <v>43658.0</v>
      </c>
      <c r="J32" s="39" t="s">
        <v>100</v>
      </c>
      <c r="K32" s="39">
        <v>100.0</v>
      </c>
      <c r="L32" s="42"/>
      <c r="M32" s="39">
        <v>100.0</v>
      </c>
      <c r="N32" s="42"/>
      <c r="O32" s="42"/>
      <c r="P32" s="44" t="s">
        <v>2974</v>
      </c>
      <c r="Q32" s="42"/>
      <c r="R32" s="39">
        <v>1.0</v>
      </c>
      <c r="S32" s="42"/>
      <c r="T32" s="42"/>
      <c r="U32" s="42"/>
      <c r="V32" s="42"/>
      <c r="W32" s="42"/>
      <c r="X32" s="42"/>
      <c r="Y32" s="39">
        <v>1.0</v>
      </c>
      <c r="Z32" s="43" t="s">
        <v>2977</v>
      </c>
      <c r="AA32" s="43" t="s">
        <v>2980</v>
      </c>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row>
    <row r="33">
      <c r="B33" s="24" t="s">
        <v>2984</v>
      </c>
      <c r="C33" s="39"/>
    </row>
    <row r="34">
      <c r="C34" s="39"/>
    </row>
    <row r="35">
      <c r="A35" s="39" t="s">
        <v>629</v>
      </c>
      <c r="B35" s="24" t="s">
        <v>2986</v>
      </c>
      <c r="C35" s="39">
        <f t="shared" ref="C35:C57" si="2">D35/(D35+E35)</f>
        <v>0.4247721466</v>
      </c>
      <c r="D35" s="24">
        <v>55694.0</v>
      </c>
      <c r="E35" s="24">
        <v>75421.0</v>
      </c>
      <c r="F35" s="39" t="s">
        <v>630</v>
      </c>
      <c r="G35" s="39" t="s">
        <v>110</v>
      </c>
      <c r="H35" s="40" t="s">
        <v>633</v>
      </c>
      <c r="I35" s="93">
        <v>43658.0</v>
      </c>
      <c r="J35" s="39" t="s">
        <v>637</v>
      </c>
      <c r="K35" s="39">
        <v>500.0</v>
      </c>
      <c r="L35" s="42"/>
      <c r="M35" s="39">
        <v>500.0</v>
      </c>
      <c r="N35" s="42"/>
      <c r="O35" s="42"/>
      <c r="P35" s="39" t="s">
        <v>36</v>
      </c>
      <c r="Q35" s="42"/>
      <c r="R35" s="39">
        <v>1.0</v>
      </c>
      <c r="S35" s="42"/>
      <c r="T35" s="42"/>
      <c r="U35" s="42"/>
      <c r="V35" s="42"/>
      <c r="W35" s="42"/>
      <c r="X35" s="42"/>
      <c r="Y35" s="39">
        <v>1.0</v>
      </c>
      <c r="Z35" s="44" t="s">
        <v>638</v>
      </c>
      <c r="AA35" s="42"/>
      <c r="AB35" s="42"/>
      <c r="AC35" s="39" t="s">
        <v>642</v>
      </c>
      <c r="AD35" s="42"/>
      <c r="AE35" s="42"/>
      <c r="AF35" s="42"/>
      <c r="AG35" s="42"/>
      <c r="AH35" s="42"/>
      <c r="AI35" s="42"/>
      <c r="AJ35" s="42"/>
      <c r="AK35" s="42"/>
      <c r="AL35" s="42"/>
      <c r="AM35" s="42"/>
      <c r="AN35" s="42"/>
      <c r="AO35" s="42"/>
      <c r="AP35" s="42"/>
      <c r="AQ35" s="42"/>
      <c r="AR35" s="42"/>
      <c r="AS35" s="42"/>
      <c r="AT35" s="42"/>
      <c r="AU35" s="42"/>
      <c r="AV35" s="42"/>
      <c r="AW35" s="42"/>
      <c r="AX35" s="42"/>
    </row>
    <row r="36">
      <c r="A36" s="39" t="s">
        <v>1263</v>
      </c>
      <c r="B36" s="162" t="s">
        <v>342</v>
      </c>
      <c r="C36" s="39">
        <f t="shared" si="2"/>
        <v>0.6320921986</v>
      </c>
      <c r="D36" s="24">
        <v>7130.0</v>
      </c>
      <c r="E36" s="24">
        <v>4150.0</v>
      </c>
      <c r="F36" s="39"/>
      <c r="G36" s="39" t="s">
        <v>110</v>
      </c>
      <c r="H36" s="52"/>
      <c r="I36" s="93">
        <v>43658.0</v>
      </c>
      <c r="J36" s="42"/>
      <c r="K36" s="42"/>
      <c r="L36" s="42"/>
      <c r="M36" s="42"/>
      <c r="N36" s="42"/>
      <c r="O36" s="42"/>
      <c r="P36" s="42"/>
      <c r="Q36" s="42"/>
      <c r="R36" s="39">
        <v>1.0</v>
      </c>
      <c r="S36" s="42"/>
      <c r="T36" s="42"/>
      <c r="U36" s="42"/>
      <c r="V36" s="42"/>
      <c r="W36" s="42"/>
      <c r="X36" s="42"/>
      <c r="Y36" s="39">
        <v>1.0</v>
      </c>
      <c r="Z36" s="44" t="s">
        <v>1267</v>
      </c>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row>
    <row r="37">
      <c r="A37" s="39" t="s">
        <v>1273</v>
      </c>
      <c r="B37" s="24" t="s">
        <v>2986</v>
      </c>
      <c r="C37" s="39">
        <f t="shared" si="2"/>
        <v>0.4247721466</v>
      </c>
      <c r="D37" s="24">
        <v>55694.0</v>
      </c>
      <c r="E37" s="24">
        <v>75421.0</v>
      </c>
      <c r="F37" s="39" t="s">
        <v>1274</v>
      </c>
      <c r="G37" s="39" t="s">
        <v>110</v>
      </c>
      <c r="H37" s="40" t="s">
        <v>1276</v>
      </c>
      <c r="I37" s="93">
        <v>43658.0</v>
      </c>
      <c r="J37" s="39" t="s">
        <v>196</v>
      </c>
      <c r="K37" s="39">
        <v>250.0</v>
      </c>
      <c r="L37" s="42"/>
      <c r="M37" s="39">
        <v>300.0</v>
      </c>
      <c r="N37" s="42"/>
      <c r="O37" s="42"/>
      <c r="P37" s="42"/>
      <c r="Q37" s="42"/>
      <c r="R37" s="39">
        <v>1.0</v>
      </c>
      <c r="S37" s="42"/>
      <c r="T37" s="42"/>
      <c r="U37" s="42"/>
      <c r="V37" s="42"/>
      <c r="W37" s="42"/>
      <c r="X37" s="42"/>
      <c r="Y37" s="39">
        <v>1.0</v>
      </c>
      <c r="Z37" s="44" t="s">
        <v>1282</v>
      </c>
      <c r="AA37" s="42"/>
      <c r="AB37" s="42"/>
      <c r="AC37" s="42"/>
      <c r="AD37" s="42"/>
      <c r="AE37" s="42"/>
      <c r="AF37" s="42"/>
      <c r="AG37" s="42"/>
      <c r="AH37" s="42"/>
      <c r="AI37" s="42"/>
      <c r="AJ37" s="42"/>
      <c r="AK37" s="42"/>
      <c r="AL37" s="42"/>
      <c r="AM37" s="42"/>
      <c r="AN37" s="42"/>
      <c r="AO37" s="42"/>
      <c r="AP37" s="42"/>
      <c r="AQ37" s="42"/>
      <c r="AR37" s="42"/>
      <c r="AS37" s="42"/>
      <c r="AT37" s="42"/>
      <c r="AU37" s="42"/>
      <c r="AV37" s="42"/>
      <c r="AW37" s="42"/>
      <c r="AX37" s="42"/>
    </row>
    <row r="38">
      <c r="A38" s="39" t="s">
        <v>1391</v>
      </c>
      <c r="B38" s="24" t="s">
        <v>2999</v>
      </c>
      <c r="C38" s="39">
        <f t="shared" si="2"/>
        <v>0.4920783187</v>
      </c>
      <c r="D38" s="24">
        <v>13697.0</v>
      </c>
      <c r="E38" s="24">
        <v>14138.0</v>
      </c>
      <c r="F38" s="39" t="s">
        <v>1392</v>
      </c>
      <c r="G38" s="39" t="s">
        <v>110</v>
      </c>
      <c r="H38" s="40" t="s">
        <v>1393</v>
      </c>
      <c r="I38" s="93">
        <v>43658.0</v>
      </c>
      <c r="J38" s="39" t="s">
        <v>44</v>
      </c>
      <c r="K38" s="39">
        <v>175.0</v>
      </c>
      <c r="L38" s="42"/>
      <c r="M38" s="39">
        <v>175.0</v>
      </c>
      <c r="N38" s="42"/>
      <c r="O38" s="42"/>
      <c r="P38" s="39" t="s">
        <v>1399</v>
      </c>
      <c r="Q38" s="42"/>
      <c r="R38" s="39">
        <v>1.0</v>
      </c>
      <c r="S38" s="42"/>
      <c r="T38" s="42"/>
      <c r="U38" s="42"/>
      <c r="V38" s="42"/>
      <c r="W38" s="42"/>
      <c r="X38" s="42"/>
      <c r="Y38" s="39">
        <v>1.0</v>
      </c>
      <c r="Z38" s="44" t="s">
        <v>1400</v>
      </c>
      <c r="AA38" s="42"/>
      <c r="AB38" s="42"/>
      <c r="AC38" s="39" t="s">
        <v>642</v>
      </c>
      <c r="AD38" s="42"/>
      <c r="AE38" s="42"/>
      <c r="AF38" s="42"/>
      <c r="AG38" s="42"/>
      <c r="AH38" s="42"/>
      <c r="AI38" s="42"/>
      <c r="AJ38" s="42"/>
      <c r="AK38" s="42"/>
      <c r="AL38" s="42"/>
      <c r="AM38" s="42"/>
      <c r="AN38" s="42"/>
      <c r="AO38" s="42"/>
      <c r="AP38" s="42"/>
      <c r="AQ38" s="42"/>
      <c r="AR38" s="42"/>
      <c r="AS38" s="42"/>
      <c r="AT38" s="42"/>
      <c r="AU38" s="42"/>
      <c r="AV38" s="42"/>
      <c r="AW38" s="42"/>
      <c r="AX38" s="42"/>
    </row>
    <row r="39">
      <c r="A39" s="39" t="s">
        <v>1997</v>
      </c>
      <c r="B39" s="24" t="s">
        <v>3006</v>
      </c>
      <c r="C39" s="39">
        <f t="shared" si="2"/>
        <v>0.2364551478</v>
      </c>
      <c r="D39" s="160">
        <v>18557.0</v>
      </c>
      <c r="E39" s="24">
        <v>59923.0</v>
      </c>
      <c r="F39" s="39" t="s">
        <v>1998</v>
      </c>
      <c r="G39" s="39" t="s">
        <v>110</v>
      </c>
      <c r="H39" s="40" t="s">
        <v>2000</v>
      </c>
      <c r="I39" s="93">
        <v>43658.0</v>
      </c>
      <c r="J39" s="39" t="s">
        <v>2003</v>
      </c>
      <c r="K39" s="39">
        <v>151.0</v>
      </c>
      <c r="L39" s="42"/>
      <c r="M39" s="39">
        <v>151.0</v>
      </c>
      <c r="N39" s="42"/>
      <c r="O39" s="42"/>
      <c r="P39" s="44" t="s">
        <v>2004</v>
      </c>
      <c r="Q39" s="42"/>
      <c r="R39" s="39">
        <v>1.0</v>
      </c>
      <c r="S39" s="42"/>
      <c r="T39" s="42"/>
      <c r="U39" s="42"/>
      <c r="V39" s="42"/>
      <c r="W39" s="42"/>
      <c r="X39" s="42"/>
      <c r="Y39" s="39">
        <v>1.0</v>
      </c>
      <c r="Z39" s="44" t="s">
        <v>2015</v>
      </c>
      <c r="AA39" s="42"/>
      <c r="AB39" s="42"/>
      <c r="AC39" s="42"/>
      <c r="AD39" s="42"/>
      <c r="AE39" s="42"/>
      <c r="AF39" s="42"/>
      <c r="AG39" s="42"/>
      <c r="AH39" s="42"/>
      <c r="AI39" s="42"/>
      <c r="AJ39" s="42"/>
      <c r="AK39" s="42"/>
      <c r="AL39" s="42"/>
      <c r="AM39" s="42"/>
      <c r="AN39" s="42"/>
      <c r="AO39" s="42"/>
      <c r="AP39" s="42"/>
      <c r="AQ39" s="42"/>
      <c r="AR39" s="42"/>
      <c r="AS39" s="42"/>
      <c r="AT39" s="42"/>
      <c r="AU39" s="42"/>
      <c r="AV39" s="42"/>
      <c r="AW39" s="42"/>
      <c r="AX39" s="42"/>
    </row>
    <row r="40">
      <c r="A40" s="39" t="s">
        <v>2249</v>
      </c>
      <c r="B40" s="24" t="s">
        <v>3012</v>
      </c>
      <c r="C40" s="39">
        <f t="shared" si="2"/>
        <v>0.3455341273</v>
      </c>
      <c r="D40" s="160">
        <v>155518.0</v>
      </c>
      <c r="E40" s="24">
        <v>294562.0</v>
      </c>
      <c r="F40" s="39" t="s">
        <v>3014</v>
      </c>
      <c r="G40" s="39" t="s">
        <v>110</v>
      </c>
      <c r="H40" s="40" t="s">
        <v>2252</v>
      </c>
      <c r="I40" s="93">
        <v>43658.0</v>
      </c>
      <c r="J40" s="39" t="s">
        <v>3015</v>
      </c>
      <c r="K40" s="39">
        <v>200.0</v>
      </c>
      <c r="L40" s="42"/>
      <c r="M40" s="39">
        <v>200.0</v>
      </c>
      <c r="N40" s="42"/>
      <c r="O40" s="42"/>
      <c r="P40" s="39" t="s">
        <v>3017</v>
      </c>
      <c r="Q40" s="42"/>
      <c r="R40" s="39">
        <v>1.0</v>
      </c>
      <c r="S40" s="42"/>
      <c r="T40" s="42"/>
      <c r="U40" s="42"/>
      <c r="V40" s="42"/>
      <c r="W40" s="42"/>
      <c r="X40" s="42"/>
      <c r="Y40" s="39">
        <v>1.0</v>
      </c>
      <c r="Z40" s="44" t="s">
        <v>3020</v>
      </c>
      <c r="AA40" s="42"/>
      <c r="AB40" s="42"/>
      <c r="AC40" s="39" t="s">
        <v>642</v>
      </c>
      <c r="AD40" s="42"/>
      <c r="AE40" s="42"/>
      <c r="AF40" s="42"/>
      <c r="AG40" s="42"/>
      <c r="AH40" s="42"/>
      <c r="AI40" s="42"/>
      <c r="AJ40" s="42"/>
      <c r="AK40" s="42"/>
      <c r="AL40" s="42"/>
      <c r="AM40" s="42"/>
      <c r="AN40" s="42"/>
      <c r="AO40" s="42"/>
      <c r="AP40" s="42"/>
      <c r="AQ40" s="42"/>
      <c r="AR40" s="42"/>
      <c r="AS40" s="42"/>
      <c r="AT40" s="42"/>
      <c r="AU40" s="42"/>
      <c r="AV40" s="42"/>
      <c r="AW40" s="42"/>
      <c r="AX40" s="42"/>
    </row>
    <row r="41">
      <c r="A41" s="39" t="s">
        <v>2249</v>
      </c>
      <c r="B41" s="24" t="s">
        <v>3012</v>
      </c>
      <c r="C41" s="39">
        <f t="shared" si="2"/>
        <v>0.3455341273</v>
      </c>
      <c r="D41" s="160">
        <v>155518.0</v>
      </c>
      <c r="E41" s="24">
        <v>294562.0</v>
      </c>
      <c r="F41" s="39" t="s">
        <v>2250</v>
      </c>
      <c r="G41" s="39" t="s">
        <v>110</v>
      </c>
      <c r="H41" s="40" t="s">
        <v>2252</v>
      </c>
      <c r="I41" s="93">
        <v>43658.0</v>
      </c>
      <c r="J41" s="39" t="s">
        <v>2257</v>
      </c>
      <c r="K41" s="39">
        <v>22.0</v>
      </c>
      <c r="L41" s="42"/>
      <c r="M41" s="39">
        <v>22.0</v>
      </c>
      <c r="N41" s="42"/>
      <c r="O41" s="42"/>
      <c r="P41" s="39" t="s">
        <v>36</v>
      </c>
      <c r="Q41" s="42"/>
      <c r="R41" s="39">
        <v>1.0</v>
      </c>
      <c r="S41" s="42"/>
      <c r="T41" s="42"/>
      <c r="U41" s="42"/>
      <c r="V41" s="42"/>
      <c r="W41" s="42"/>
      <c r="X41" s="42"/>
      <c r="Y41" s="39">
        <v>1.0</v>
      </c>
      <c r="Z41" s="44" t="s">
        <v>2260</v>
      </c>
      <c r="AA41" s="42"/>
      <c r="AB41" s="42"/>
      <c r="AC41" s="42"/>
      <c r="AD41" s="42"/>
      <c r="AE41" s="42"/>
      <c r="AF41" s="42"/>
      <c r="AG41" s="42"/>
      <c r="AH41" s="42"/>
      <c r="AI41" s="42"/>
      <c r="AJ41" s="42"/>
      <c r="AK41" s="42"/>
      <c r="AL41" s="42"/>
      <c r="AM41" s="42"/>
      <c r="AN41" s="42"/>
      <c r="AO41" s="42"/>
      <c r="AP41" s="42"/>
      <c r="AQ41" s="42"/>
      <c r="AR41" s="42"/>
      <c r="AS41" s="42"/>
      <c r="AT41" s="42"/>
      <c r="AU41" s="42"/>
      <c r="AV41" s="42"/>
      <c r="AW41" s="42"/>
      <c r="AX41" s="42"/>
    </row>
    <row r="42">
      <c r="A42" s="39" t="s">
        <v>2433</v>
      </c>
      <c r="B42" s="162" t="s">
        <v>3029</v>
      </c>
      <c r="C42" s="39">
        <f t="shared" si="2"/>
        <v>0.6023471707</v>
      </c>
      <c r="D42" s="160">
        <v>53789.0</v>
      </c>
      <c r="E42" s="24">
        <v>35510.0</v>
      </c>
      <c r="F42" s="39" t="s">
        <v>2622</v>
      </c>
      <c r="G42" s="39" t="s">
        <v>110</v>
      </c>
      <c r="H42" s="40" t="s">
        <v>2623</v>
      </c>
      <c r="I42" s="93">
        <v>43658.0</v>
      </c>
      <c r="J42" s="39" t="s">
        <v>135</v>
      </c>
      <c r="K42" s="39">
        <v>26.0</v>
      </c>
      <c r="L42" s="42"/>
      <c r="M42" s="39">
        <v>26.0</v>
      </c>
      <c r="N42" s="42"/>
      <c r="O42" s="42"/>
      <c r="P42" s="39" t="s">
        <v>2622</v>
      </c>
      <c r="Q42" s="42"/>
      <c r="R42" s="39">
        <v>1.0</v>
      </c>
      <c r="S42" s="42"/>
      <c r="T42" s="42"/>
      <c r="U42" s="42"/>
      <c r="V42" s="42"/>
      <c r="W42" s="42"/>
      <c r="X42" s="42"/>
      <c r="Y42" s="39">
        <v>1.0</v>
      </c>
      <c r="Z42" s="44" t="s">
        <v>2629</v>
      </c>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row>
    <row r="43">
      <c r="A43" s="39" t="s">
        <v>108</v>
      </c>
      <c r="B43" s="24" t="s">
        <v>3036</v>
      </c>
      <c r="C43" s="39">
        <f t="shared" si="2"/>
        <v>0.1894166444</v>
      </c>
      <c r="D43" s="24">
        <v>28314.0</v>
      </c>
      <c r="E43" s="160">
        <v>121166.0</v>
      </c>
      <c r="F43" s="39" t="s">
        <v>109</v>
      </c>
      <c r="G43" s="39" t="s">
        <v>110</v>
      </c>
      <c r="H43" s="40" t="s">
        <v>3009</v>
      </c>
      <c r="I43" s="93">
        <v>43658.0</v>
      </c>
      <c r="J43" s="39" t="s">
        <v>3010</v>
      </c>
      <c r="K43" s="39">
        <v>800.0</v>
      </c>
      <c r="L43" s="42"/>
      <c r="M43" s="39">
        <v>800.0</v>
      </c>
      <c r="N43" s="42"/>
      <c r="O43" s="42"/>
      <c r="P43" s="39" t="s">
        <v>36</v>
      </c>
      <c r="Q43" s="42"/>
      <c r="R43" s="39">
        <v>1.0</v>
      </c>
      <c r="S43" s="42"/>
      <c r="T43" s="42"/>
      <c r="U43" s="42"/>
      <c r="V43" s="42"/>
      <c r="W43" s="42"/>
      <c r="X43" s="42"/>
      <c r="Y43" s="39">
        <v>1.0</v>
      </c>
      <c r="Z43" s="44" t="s">
        <v>3011</v>
      </c>
      <c r="AA43" s="43" t="s">
        <v>3013</v>
      </c>
      <c r="AB43" s="42"/>
      <c r="AC43" s="39" t="s">
        <v>642</v>
      </c>
      <c r="AD43" s="42"/>
      <c r="AE43" s="42"/>
      <c r="AF43" s="42"/>
      <c r="AG43" s="42"/>
      <c r="AH43" s="42"/>
      <c r="AI43" s="42"/>
      <c r="AJ43" s="42"/>
      <c r="AK43" s="42"/>
      <c r="AL43" s="42"/>
      <c r="AM43" s="42"/>
      <c r="AN43" s="42"/>
      <c r="AO43" s="42"/>
      <c r="AP43" s="42"/>
      <c r="AQ43" s="42"/>
      <c r="AR43" s="42"/>
      <c r="AS43" s="42"/>
      <c r="AT43" s="42"/>
      <c r="AU43" s="42"/>
      <c r="AV43" s="42"/>
      <c r="AW43" s="42"/>
      <c r="AX43" s="42"/>
    </row>
    <row r="44">
      <c r="A44" s="39" t="s">
        <v>2757</v>
      </c>
      <c r="B44" s="24" t="s">
        <v>3040</v>
      </c>
      <c r="C44" s="39">
        <f t="shared" si="2"/>
        <v>0.396514496</v>
      </c>
      <c r="D44" s="24">
        <v>98062.0</v>
      </c>
      <c r="E44" s="160">
        <v>149248.0</v>
      </c>
      <c r="F44" s="24" t="s">
        <v>3041</v>
      </c>
      <c r="G44" s="39" t="s">
        <v>110</v>
      </c>
      <c r="H44" s="40" t="s">
        <v>3042</v>
      </c>
      <c r="I44" s="93">
        <v>43658.0</v>
      </c>
      <c r="J44" s="39" t="s">
        <v>196</v>
      </c>
      <c r="K44" s="39">
        <v>500.0</v>
      </c>
      <c r="L44" s="42"/>
      <c r="M44" s="39">
        <v>700.0</v>
      </c>
      <c r="N44" s="42"/>
      <c r="O44" s="42"/>
      <c r="P44" s="42"/>
      <c r="Q44" s="42"/>
      <c r="R44" s="39">
        <v>1.0</v>
      </c>
      <c r="S44" s="39" t="s">
        <v>43</v>
      </c>
      <c r="T44" s="39">
        <v>0.0</v>
      </c>
      <c r="U44" s="39">
        <v>0.0</v>
      </c>
      <c r="V44" s="39">
        <v>0.0</v>
      </c>
      <c r="W44" s="39">
        <v>0.0</v>
      </c>
      <c r="X44" s="39">
        <v>1.0</v>
      </c>
      <c r="Y44" s="39">
        <v>1.0</v>
      </c>
      <c r="Z44" s="44" t="s">
        <v>3045</v>
      </c>
      <c r="AA44" s="43" t="s">
        <v>3048</v>
      </c>
      <c r="AB44" s="43" t="s">
        <v>3052</v>
      </c>
      <c r="AC44" s="43" t="s">
        <v>3054</v>
      </c>
      <c r="AD44" s="42"/>
      <c r="AE44" s="42"/>
      <c r="AF44" s="42"/>
      <c r="AG44" s="42"/>
      <c r="AH44" s="42"/>
      <c r="AI44" s="42"/>
      <c r="AJ44" s="42"/>
      <c r="AK44" s="42"/>
      <c r="AL44" s="42"/>
      <c r="AM44" s="42"/>
      <c r="AN44" s="42"/>
      <c r="AO44" s="42"/>
      <c r="AP44" s="42"/>
      <c r="AQ44" s="42"/>
      <c r="AR44" s="42"/>
      <c r="AS44" s="42"/>
      <c r="AT44" s="42"/>
      <c r="AU44" s="42"/>
      <c r="AV44" s="42"/>
      <c r="AW44" s="42"/>
      <c r="AX44" s="42"/>
    </row>
    <row r="45">
      <c r="A45" s="39" t="s">
        <v>2766</v>
      </c>
      <c r="B45" s="162" t="s">
        <v>3058</v>
      </c>
      <c r="C45" s="39">
        <f t="shared" si="2"/>
        <v>0.6436172125</v>
      </c>
      <c r="D45" s="163">
        <v>35807.0</v>
      </c>
      <c r="E45" s="24">
        <v>19827.0</v>
      </c>
      <c r="F45" s="39" t="s">
        <v>3060</v>
      </c>
      <c r="G45" s="39" t="s">
        <v>110</v>
      </c>
      <c r="H45" s="40" t="s">
        <v>3061</v>
      </c>
      <c r="I45" s="93">
        <v>43658.0</v>
      </c>
      <c r="J45" s="39" t="s">
        <v>196</v>
      </c>
      <c r="K45" s="39">
        <v>175.0</v>
      </c>
      <c r="L45" s="42"/>
      <c r="M45" s="39">
        <v>200.0</v>
      </c>
      <c r="N45" s="42"/>
      <c r="O45" s="42"/>
      <c r="P45" s="42"/>
      <c r="Q45" s="42"/>
      <c r="R45" s="39">
        <v>1.0</v>
      </c>
      <c r="S45" s="42"/>
      <c r="T45" s="42"/>
      <c r="U45" s="42"/>
      <c r="V45" s="42"/>
      <c r="W45" s="42"/>
      <c r="X45" s="42"/>
      <c r="Y45" s="39">
        <v>1.0</v>
      </c>
      <c r="Z45" s="44" t="s">
        <v>3065</v>
      </c>
      <c r="AA45" s="42"/>
      <c r="AB45" s="42"/>
      <c r="AC45" s="42"/>
      <c r="AD45" s="42"/>
      <c r="AE45" s="42"/>
      <c r="AF45" s="42"/>
      <c r="AG45" s="42"/>
      <c r="AH45" s="42"/>
      <c r="AI45" s="42"/>
      <c r="AJ45" s="42"/>
      <c r="AK45" s="42"/>
      <c r="AL45" s="42"/>
      <c r="AM45" s="42"/>
      <c r="AN45" s="42"/>
      <c r="AO45" s="42"/>
      <c r="AP45" s="42"/>
      <c r="AQ45" s="42"/>
      <c r="AR45" s="42"/>
      <c r="AS45" s="42"/>
      <c r="AT45" s="42"/>
      <c r="AU45" s="42"/>
      <c r="AV45" s="42"/>
      <c r="AW45" s="42"/>
      <c r="AX45" s="42"/>
    </row>
    <row r="46">
      <c r="A46" s="39" t="s">
        <v>2777</v>
      </c>
      <c r="B46" s="162" t="s">
        <v>3069</v>
      </c>
      <c r="C46" s="39">
        <f t="shared" si="2"/>
        <v>0.6949094047</v>
      </c>
      <c r="D46" s="163">
        <v>48324.0</v>
      </c>
      <c r="E46" s="24">
        <v>21216.0</v>
      </c>
      <c r="F46" s="39" t="s">
        <v>3070</v>
      </c>
      <c r="G46" s="39" t="s">
        <v>110</v>
      </c>
      <c r="H46" s="40" t="s">
        <v>3071</v>
      </c>
      <c r="I46" s="93">
        <v>43658.0</v>
      </c>
      <c r="J46" s="39" t="s">
        <v>3073</v>
      </c>
      <c r="K46" s="39">
        <v>150.0</v>
      </c>
      <c r="L46" s="42"/>
      <c r="M46" s="39">
        <v>150.0</v>
      </c>
      <c r="N46" s="42"/>
      <c r="O46" s="42"/>
      <c r="P46" s="39" t="s">
        <v>3074</v>
      </c>
      <c r="Q46" s="42"/>
      <c r="R46" s="39">
        <v>1.0</v>
      </c>
      <c r="S46" s="42"/>
      <c r="T46" s="42"/>
      <c r="U46" s="42"/>
      <c r="V46" s="42"/>
      <c r="W46" s="42"/>
      <c r="X46" s="42"/>
      <c r="Y46" s="39">
        <v>1.0</v>
      </c>
      <c r="Z46" s="44" t="s">
        <v>3075</v>
      </c>
      <c r="AA46" s="42"/>
      <c r="AB46" s="42"/>
      <c r="AC46" s="39" t="s">
        <v>642</v>
      </c>
      <c r="AD46" s="42"/>
      <c r="AE46" s="42"/>
      <c r="AF46" s="42"/>
      <c r="AG46" s="42"/>
      <c r="AH46" s="42"/>
      <c r="AI46" s="42"/>
      <c r="AJ46" s="42"/>
      <c r="AK46" s="42"/>
      <c r="AL46" s="42"/>
      <c r="AM46" s="42"/>
      <c r="AN46" s="42"/>
      <c r="AO46" s="42"/>
      <c r="AP46" s="42"/>
      <c r="AQ46" s="42"/>
      <c r="AR46" s="42"/>
      <c r="AS46" s="42"/>
      <c r="AT46" s="42"/>
      <c r="AU46" s="42"/>
      <c r="AV46" s="42"/>
      <c r="AW46" s="42"/>
      <c r="AX46" s="42"/>
    </row>
    <row r="47">
      <c r="A47" s="39" t="s">
        <v>3078</v>
      </c>
      <c r="B47" s="24" t="s">
        <v>3006</v>
      </c>
      <c r="C47" s="39">
        <f t="shared" si="2"/>
        <v>0.2364551478</v>
      </c>
      <c r="D47" s="160">
        <v>18557.0</v>
      </c>
      <c r="E47" s="24">
        <v>59923.0</v>
      </c>
      <c r="F47" s="39" t="s">
        <v>3079</v>
      </c>
      <c r="G47" s="39" t="s">
        <v>110</v>
      </c>
      <c r="H47" s="40" t="s">
        <v>3080</v>
      </c>
      <c r="I47" s="93">
        <v>43658.0</v>
      </c>
      <c r="J47" s="42"/>
      <c r="K47" s="42"/>
      <c r="L47" s="42"/>
      <c r="M47" s="42"/>
      <c r="N47" s="42"/>
      <c r="O47" s="42"/>
      <c r="P47" s="39" t="s">
        <v>3082</v>
      </c>
      <c r="Q47" s="42"/>
      <c r="R47" s="39">
        <v>1.0</v>
      </c>
      <c r="S47" s="42"/>
      <c r="T47" s="42"/>
      <c r="U47" s="42"/>
      <c r="V47" s="42"/>
      <c r="W47" s="42"/>
      <c r="X47" s="42"/>
      <c r="Y47" s="39">
        <v>1.0</v>
      </c>
      <c r="Z47" s="44" t="s">
        <v>3083</v>
      </c>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row>
    <row r="48">
      <c r="A48" s="39" t="s">
        <v>3085</v>
      </c>
      <c r="B48" s="162" t="s">
        <v>3086</v>
      </c>
      <c r="C48" s="39">
        <f t="shared" si="2"/>
        <v>0.6333924736</v>
      </c>
      <c r="D48" s="163">
        <v>6783.0</v>
      </c>
      <c r="E48" s="24">
        <v>3926.0</v>
      </c>
      <c r="F48" s="39" t="s">
        <v>3087</v>
      </c>
      <c r="G48" s="39" t="s">
        <v>110</v>
      </c>
      <c r="H48" s="40" t="s">
        <v>3089</v>
      </c>
      <c r="I48" s="93">
        <v>43658.0</v>
      </c>
      <c r="J48" s="39" t="s">
        <v>3090</v>
      </c>
      <c r="K48" s="39">
        <v>16.0</v>
      </c>
      <c r="L48" s="42"/>
      <c r="M48" s="39">
        <v>16.0</v>
      </c>
      <c r="N48" s="42"/>
      <c r="O48" s="42"/>
      <c r="P48" s="39" t="s">
        <v>3091</v>
      </c>
      <c r="Q48" s="42"/>
      <c r="R48" s="39">
        <v>1.0</v>
      </c>
      <c r="S48" s="42"/>
      <c r="T48" s="42"/>
      <c r="U48" s="42"/>
      <c r="V48" s="42"/>
      <c r="W48" s="42"/>
      <c r="X48" s="42"/>
      <c r="Y48" s="39">
        <v>1.0</v>
      </c>
      <c r="Z48" s="44" t="s">
        <v>3094</v>
      </c>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row>
    <row r="49">
      <c r="A49" s="39" t="s">
        <v>2123</v>
      </c>
      <c r="B49" s="162" t="s">
        <v>3097</v>
      </c>
      <c r="C49" s="39">
        <f t="shared" si="2"/>
        <v>0.6794421261</v>
      </c>
      <c r="D49" s="163">
        <v>37122.0</v>
      </c>
      <c r="E49" s="24">
        <v>17514.0</v>
      </c>
      <c r="F49" s="39" t="s">
        <v>3098</v>
      </c>
      <c r="G49" s="39" t="s">
        <v>110</v>
      </c>
      <c r="H49" s="40" t="s">
        <v>3099</v>
      </c>
      <c r="I49" s="93">
        <v>43658.0</v>
      </c>
      <c r="J49" s="39" t="s">
        <v>3102</v>
      </c>
      <c r="K49" s="39">
        <v>40.0</v>
      </c>
      <c r="L49" s="42"/>
      <c r="M49" s="39">
        <v>40.0</v>
      </c>
      <c r="N49" s="42"/>
      <c r="O49" s="42"/>
      <c r="P49" s="39" t="s">
        <v>36</v>
      </c>
      <c r="Q49" s="42"/>
      <c r="R49" s="39">
        <v>1.0</v>
      </c>
      <c r="S49" s="42"/>
      <c r="T49" s="39">
        <v>0.0</v>
      </c>
      <c r="U49" s="39">
        <v>0.0</v>
      </c>
      <c r="V49" s="39">
        <v>0.0</v>
      </c>
      <c r="W49" s="39">
        <v>0.0</v>
      </c>
      <c r="X49" s="39">
        <v>1.0</v>
      </c>
      <c r="Y49" s="39">
        <v>1.0</v>
      </c>
      <c r="Z49" s="44" t="s">
        <v>3103</v>
      </c>
      <c r="AA49" s="43" t="s">
        <v>3105</v>
      </c>
      <c r="AB49" s="42"/>
      <c r="AC49" s="39" t="s">
        <v>3106</v>
      </c>
      <c r="AD49" s="42"/>
      <c r="AE49" s="42"/>
      <c r="AF49" s="42"/>
      <c r="AG49" s="42"/>
      <c r="AH49" s="42"/>
      <c r="AI49" s="42"/>
      <c r="AJ49" s="42"/>
      <c r="AK49" s="42"/>
      <c r="AL49" s="42"/>
      <c r="AM49" s="42"/>
      <c r="AN49" s="42"/>
      <c r="AO49" s="42"/>
      <c r="AP49" s="42"/>
      <c r="AQ49" s="42"/>
      <c r="AR49" s="42"/>
      <c r="AS49" s="42"/>
      <c r="AT49" s="42"/>
      <c r="AU49" s="42"/>
      <c r="AV49" s="42"/>
      <c r="AW49" s="42"/>
      <c r="AX49" s="42"/>
    </row>
    <row r="50">
      <c r="A50" s="39" t="s">
        <v>1151</v>
      </c>
      <c r="B50" s="162" t="s">
        <v>3107</v>
      </c>
      <c r="C50" s="39">
        <f t="shared" si="2"/>
        <v>0.7913018097</v>
      </c>
      <c r="D50" s="163">
        <v>10844.0</v>
      </c>
      <c r="E50" s="24">
        <v>2860.0</v>
      </c>
      <c r="F50" s="24" t="s">
        <v>3110</v>
      </c>
      <c r="G50" s="39" t="s">
        <v>110</v>
      </c>
      <c r="H50" s="52"/>
      <c r="I50" s="93">
        <v>43658.0</v>
      </c>
      <c r="J50" s="39"/>
      <c r="K50" s="39"/>
      <c r="L50" s="42"/>
      <c r="M50" s="39"/>
      <c r="N50" s="42"/>
      <c r="O50" s="42"/>
      <c r="P50" s="39" t="s">
        <v>36</v>
      </c>
      <c r="Q50" s="42"/>
      <c r="R50" s="39">
        <v>1.0</v>
      </c>
      <c r="S50" s="42"/>
      <c r="T50" s="39"/>
      <c r="U50" s="39"/>
      <c r="V50" s="39"/>
      <c r="W50" s="39"/>
      <c r="X50" s="39"/>
      <c r="Y50" s="39">
        <v>1.0</v>
      </c>
      <c r="Z50" s="44" t="s">
        <v>1158</v>
      </c>
      <c r="AA50" s="39"/>
      <c r="AB50" s="42"/>
      <c r="AC50" s="42"/>
      <c r="AD50" s="42"/>
      <c r="AE50" s="42"/>
      <c r="AF50" s="42"/>
      <c r="AG50" s="42"/>
      <c r="AH50" s="42"/>
      <c r="AI50" s="42"/>
      <c r="AJ50" s="42"/>
      <c r="AK50" s="42"/>
      <c r="AL50" s="42"/>
      <c r="AM50" s="42"/>
      <c r="AN50" s="42"/>
      <c r="AO50" s="42"/>
      <c r="AP50" s="42"/>
      <c r="AQ50" s="42"/>
      <c r="AR50" s="42"/>
      <c r="AS50" s="42"/>
      <c r="AT50" s="42"/>
      <c r="AU50" s="42"/>
      <c r="AV50" s="42"/>
      <c r="AW50" s="42"/>
      <c r="AX50" s="42"/>
    </row>
    <row r="51">
      <c r="A51" s="39" t="s">
        <v>3115</v>
      </c>
      <c r="B51" s="162" t="s">
        <v>3116</v>
      </c>
      <c r="C51" s="39">
        <f t="shared" si="2"/>
        <v>0.6135416117</v>
      </c>
      <c r="D51" s="163">
        <v>11626.0</v>
      </c>
      <c r="E51" s="24">
        <v>7323.0</v>
      </c>
      <c r="F51" s="39" t="s">
        <v>3117</v>
      </c>
      <c r="G51" s="39" t="s">
        <v>110</v>
      </c>
      <c r="H51" s="40" t="s">
        <v>3118</v>
      </c>
      <c r="I51" s="93">
        <v>43658.0</v>
      </c>
      <c r="J51" s="39" t="s">
        <v>3120</v>
      </c>
      <c r="K51" s="39">
        <v>60.0</v>
      </c>
      <c r="L51" s="42"/>
      <c r="M51" s="39">
        <v>100.0</v>
      </c>
      <c r="N51" s="42"/>
      <c r="O51" s="42"/>
      <c r="P51" s="42"/>
      <c r="Q51" s="42"/>
      <c r="R51" s="39">
        <v>1.0</v>
      </c>
      <c r="S51" s="42"/>
      <c r="T51" s="39">
        <v>0.0</v>
      </c>
      <c r="U51" s="39">
        <v>0.0</v>
      </c>
      <c r="V51" s="39">
        <v>0.0</v>
      </c>
      <c r="W51" s="39">
        <v>0.0</v>
      </c>
      <c r="X51" s="39">
        <v>1.0</v>
      </c>
      <c r="Y51" s="39">
        <v>1.0</v>
      </c>
      <c r="Z51" s="44" t="s">
        <v>3121</v>
      </c>
      <c r="AA51" s="43" t="s">
        <v>3125</v>
      </c>
      <c r="AB51" s="42"/>
      <c r="AC51" s="42"/>
      <c r="AD51" s="42"/>
      <c r="AE51" s="42"/>
      <c r="AF51" s="42"/>
      <c r="AG51" s="42"/>
      <c r="AH51" s="42"/>
      <c r="AI51" s="42"/>
      <c r="AJ51" s="42"/>
      <c r="AK51" s="42"/>
      <c r="AL51" s="42"/>
      <c r="AM51" s="42"/>
      <c r="AN51" s="42"/>
      <c r="AO51" s="42"/>
      <c r="AP51" s="42"/>
      <c r="AQ51" s="42"/>
      <c r="AR51" s="42"/>
      <c r="AS51" s="42"/>
      <c r="AT51" s="42"/>
      <c r="AU51" s="42"/>
      <c r="AV51" s="42"/>
      <c r="AW51" s="42"/>
      <c r="AX51" s="42"/>
    </row>
    <row r="52">
      <c r="A52" s="39" t="s">
        <v>2854</v>
      </c>
      <c r="B52" s="24" t="s">
        <v>2280</v>
      </c>
      <c r="C52" s="39">
        <f t="shared" si="2"/>
        <v>0.4481268012</v>
      </c>
      <c r="D52" s="163">
        <v>17105.0</v>
      </c>
      <c r="E52" s="24">
        <v>21065.0</v>
      </c>
      <c r="F52" s="39" t="s">
        <v>3127</v>
      </c>
      <c r="G52" s="39" t="s">
        <v>110</v>
      </c>
      <c r="H52" s="40" t="s">
        <v>3128</v>
      </c>
      <c r="I52" s="93">
        <v>43658.0</v>
      </c>
      <c r="J52" s="39" t="s">
        <v>3130</v>
      </c>
      <c r="K52" s="39">
        <v>44.0</v>
      </c>
      <c r="L52" s="42"/>
      <c r="M52" s="39">
        <v>44.0</v>
      </c>
      <c r="N52" s="42"/>
      <c r="O52" s="42"/>
      <c r="P52" s="39" t="s">
        <v>36</v>
      </c>
      <c r="Q52" s="42"/>
      <c r="R52" s="39">
        <v>1.0</v>
      </c>
      <c r="S52" s="42"/>
      <c r="T52" s="42"/>
      <c r="U52" s="42"/>
      <c r="V52" s="42"/>
      <c r="W52" s="42"/>
      <c r="X52" s="42"/>
      <c r="Y52" s="39">
        <v>1.0</v>
      </c>
      <c r="Z52" s="44" t="s">
        <v>3131</v>
      </c>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row>
    <row r="53">
      <c r="A53" s="39" t="s">
        <v>496</v>
      </c>
      <c r="B53" s="162" t="s">
        <v>3133</v>
      </c>
      <c r="C53" s="39">
        <f t="shared" si="2"/>
        <v>0.6881530301</v>
      </c>
      <c r="D53" s="163">
        <v>42810.0</v>
      </c>
      <c r="E53" s="24">
        <v>19400.0</v>
      </c>
      <c r="F53" s="39" t="s">
        <v>3134</v>
      </c>
      <c r="G53" s="39" t="s">
        <v>110</v>
      </c>
      <c r="H53" s="40" t="s">
        <v>3135</v>
      </c>
      <c r="I53" s="93">
        <v>43658.0</v>
      </c>
      <c r="J53" s="42"/>
      <c r="K53" s="42"/>
      <c r="L53" s="42"/>
      <c r="M53" s="42"/>
      <c r="N53" s="42"/>
      <c r="O53" s="42"/>
      <c r="P53" s="39" t="s">
        <v>3137</v>
      </c>
      <c r="Q53" s="42"/>
      <c r="R53" s="39">
        <v>1.0</v>
      </c>
      <c r="S53" s="42"/>
      <c r="T53" s="42"/>
      <c r="U53" s="42"/>
      <c r="V53" s="42"/>
      <c r="W53" s="42"/>
      <c r="X53" s="42"/>
      <c r="Y53" s="39">
        <v>1.0</v>
      </c>
      <c r="Z53" s="44" t="s">
        <v>3138</v>
      </c>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row>
    <row r="54">
      <c r="A54" s="39" t="s">
        <v>768</v>
      </c>
      <c r="B54" s="24" t="s">
        <v>3142</v>
      </c>
      <c r="C54" s="39">
        <f t="shared" si="2"/>
        <v>0.3930979317</v>
      </c>
      <c r="D54" s="163">
        <v>196080.0</v>
      </c>
      <c r="E54" s="163">
        <v>302727.0</v>
      </c>
      <c r="F54" s="39" t="s">
        <v>3143</v>
      </c>
      <c r="G54" s="39" t="s">
        <v>110</v>
      </c>
      <c r="H54" s="40" t="s">
        <v>3144</v>
      </c>
      <c r="I54" s="93">
        <v>43658.0</v>
      </c>
      <c r="J54" s="39" t="s">
        <v>566</v>
      </c>
      <c r="K54" s="39">
        <v>200.0</v>
      </c>
      <c r="L54" s="42"/>
      <c r="M54" s="39">
        <v>200.0</v>
      </c>
      <c r="N54" s="42"/>
      <c r="O54" s="42"/>
      <c r="P54" s="39" t="s">
        <v>3147</v>
      </c>
      <c r="Q54" s="42"/>
      <c r="R54" s="39">
        <v>1.0</v>
      </c>
      <c r="S54" s="39" t="s">
        <v>43</v>
      </c>
      <c r="T54" s="39">
        <v>0.0</v>
      </c>
      <c r="U54" s="39">
        <v>0.0</v>
      </c>
      <c r="V54" s="39">
        <v>0.0</v>
      </c>
      <c r="W54" s="39">
        <v>0.0</v>
      </c>
      <c r="X54" s="39">
        <v>1.0</v>
      </c>
      <c r="Y54" s="39">
        <v>1.0</v>
      </c>
      <c r="Z54" s="44" t="s">
        <v>3148</v>
      </c>
      <c r="AA54" s="43" t="s">
        <v>3152</v>
      </c>
      <c r="AB54" s="42"/>
      <c r="AC54" s="42"/>
      <c r="AD54" s="42"/>
      <c r="AE54" s="42"/>
      <c r="AF54" s="42"/>
      <c r="AG54" s="42"/>
      <c r="AH54" s="42"/>
      <c r="AI54" s="42"/>
      <c r="AJ54" s="42"/>
      <c r="AK54" s="42"/>
      <c r="AL54" s="42"/>
      <c r="AM54" s="42"/>
      <c r="AN54" s="42"/>
      <c r="AO54" s="42"/>
      <c r="AP54" s="42"/>
      <c r="AQ54" s="42"/>
      <c r="AR54" s="42"/>
      <c r="AS54" s="42"/>
      <c r="AT54" s="42"/>
      <c r="AU54" s="42"/>
      <c r="AV54" s="42"/>
      <c r="AW54" s="42"/>
      <c r="AX54" s="42"/>
    </row>
    <row r="55">
      <c r="A55" s="39" t="s">
        <v>3155</v>
      </c>
      <c r="B55" s="162" t="s">
        <v>3156</v>
      </c>
      <c r="C55" s="39">
        <f t="shared" si="2"/>
        <v>0.6534658288</v>
      </c>
      <c r="D55" s="163">
        <v>26830.0</v>
      </c>
      <c r="E55" s="24">
        <v>14228.0</v>
      </c>
      <c r="F55" s="39" t="s">
        <v>3158</v>
      </c>
      <c r="G55" s="39" t="s">
        <v>110</v>
      </c>
      <c r="H55" s="40" t="s">
        <v>3159</v>
      </c>
      <c r="I55" s="93">
        <v>43658.0</v>
      </c>
      <c r="J55" s="39" t="s">
        <v>881</v>
      </c>
      <c r="K55" s="39">
        <v>20.0</v>
      </c>
      <c r="L55" s="42"/>
      <c r="M55" s="39">
        <v>20.0</v>
      </c>
      <c r="N55" s="42"/>
      <c r="O55" s="42"/>
      <c r="P55" s="39" t="s">
        <v>36</v>
      </c>
      <c r="Q55" s="42"/>
      <c r="R55" s="39">
        <v>1.0</v>
      </c>
      <c r="S55" s="42"/>
      <c r="T55" s="42"/>
      <c r="U55" s="42"/>
      <c r="V55" s="42"/>
      <c r="W55" s="42"/>
      <c r="X55" s="42"/>
      <c r="Y55" s="39">
        <v>1.0</v>
      </c>
      <c r="Z55" s="44" t="s">
        <v>3161</v>
      </c>
      <c r="AA55" s="42"/>
      <c r="AB55" s="42"/>
      <c r="AC55" s="39" t="s">
        <v>642</v>
      </c>
      <c r="AD55" s="42"/>
      <c r="AE55" s="42"/>
      <c r="AF55" s="42"/>
      <c r="AG55" s="42"/>
      <c r="AH55" s="42"/>
      <c r="AI55" s="42"/>
      <c r="AJ55" s="42"/>
      <c r="AK55" s="42"/>
      <c r="AL55" s="42"/>
      <c r="AM55" s="42"/>
      <c r="AN55" s="42"/>
      <c r="AO55" s="42"/>
      <c r="AP55" s="42"/>
      <c r="AQ55" s="42"/>
      <c r="AR55" s="42"/>
      <c r="AS55" s="42"/>
      <c r="AT55" s="42"/>
      <c r="AU55" s="42"/>
      <c r="AV55" s="42"/>
      <c r="AW55" s="42"/>
      <c r="AX55" s="42"/>
    </row>
    <row r="56">
      <c r="A56" s="39" t="s">
        <v>3165</v>
      </c>
      <c r="B56" s="162" t="s">
        <v>3166</v>
      </c>
      <c r="C56" s="39">
        <f t="shared" si="2"/>
        <v>0.6437997415</v>
      </c>
      <c r="D56" s="24">
        <v>18929.0</v>
      </c>
      <c r="E56" s="163">
        <v>10473.0</v>
      </c>
      <c r="F56" s="39" t="s">
        <v>3167</v>
      </c>
      <c r="G56" s="39" t="s">
        <v>110</v>
      </c>
      <c r="H56" s="40" t="s">
        <v>3168</v>
      </c>
      <c r="I56" s="93">
        <v>43658.0</v>
      </c>
      <c r="J56" s="39" t="s">
        <v>2896</v>
      </c>
      <c r="K56" s="39">
        <v>68.0</v>
      </c>
      <c r="L56" s="42"/>
      <c r="M56" s="39">
        <v>68.0</v>
      </c>
      <c r="N56" s="42"/>
      <c r="O56" s="42"/>
      <c r="P56" s="39" t="s">
        <v>36</v>
      </c>
      <c r="Q56" s="42"/>
      <c r="R56" s="39">
        <v>1.0</v>
      </c>
      <c r="S56" s="42"/>
      <c r="T56" s="42"/>
      <c r="U56" s="42"/>
      <c r="V56" s="42"/>
      <c r="W56" s="42"/>
      <c r="X56" s="42"/>
      <c r="Y56" s="39">
        <v>1.0</v>
      </c>
      <c r="Z56" s="44" t="s">
        <v>3170</v>
      </c>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row>
    <row r="57">
      <c r="A57" s="39" t="s">
        <v>3174</v>
      </c>
      <c r="B57" s="24" t="s">
        <v>3175</v>
      </c>
      <c r="C57" s="39">
        <f t="shared" si="2"/>
        <v>0.4457271303</v>
      </c>
      <c r="D57" s="163">
        <v>75947.0</v>
      </c>
      <c r="E57" s="24">
        <v>94442.0</v>
      </c>
      <c r="F57" s="39" t="s">
        <v>3176</v>
      </c>
      <c r="G57" s="39" t="s">
        <v>110</v>
      </c>
      <c r="H57" s="40" t="s">
        <v>3177</v>
      </c>
      <c r="I57" s="93">
        <v>43658.0</v>
      </c>
      <c r="J57" s="39" t="s">
        <v>3180</v>
      </c>
      <c r="K57" s="39">
        <v>100.0</v>
      </c>
      <c r="L57" s="42"/>
      <c r="M57" s="39">
        <v>200.0</v>
      </c>
      <c r="N57" s="42"/>
      <c r="O57" s="42"/>
      <c r="P57" s="39" t="s">
        <v>3181</v>
      </c>
      <c r="Q57" s="42"/>
      <c r="R57" s="39">
        <v>1.0</v>
      </c>
      <c r="S57" s="39" t="s">
        <v>43</v>
      </c>
      <c r="T57" s="39">
        <v>0.0</v>
      </c>
      <c r="U57" s="39">
        <v>0.0</v>
      </c>
      <c r="V57" s="39">
        <v>0.0</v>
      </c>
      <c r="W57" s="39">
        <v>0.0</v>
      </c>
      <c r="X57" s="39">
        <v>1.0</v>
      </c>
      <c r="Y57" s="39">
        <v>1.0</v>
      </c>
      <c r="Z57" s="44" t="s">
        <v>3182</v>
      </c>
      <c r="AA57" s="43" t="s">
        <v>3183</v>
      </c>
      <c r="AB57" s="43" t="s">
        <v>3186</v>
      </c>
      <c r="AC57" s="42"/>
      <c r="AD57" s="42"/>
      <c r="AE57" s="42"/>
      <c r="AF57" s="42"/>
      <c r="AG57" s="42"/>
      <c r="AH57" s="42"/>
      <c r="AI57" s="42"/>
      <c r="AJ57" s="42"/>
      <c r="AK57" s="42"/>
      <c r="AL57" s="42"/>
      <c r="AM57" s="42"/>
      <c r="AN57" s="42"/>
      <c r="AO57" s="42"/>
      <c r="AP57" s="42"/>
      <c r="AQ57" s="42"/>
      <c r="AR57" s="42"/>
      <c r="AS57" s="42"/>
      <c r="AT57" s="42"/>
      <c r="AU57" s="42"/>
      <c r="AV57" s="42"/>
      <c r="AW57" s="42"/>
      <c r="AX57" s="42"/>
    </row>
    <row r="59">
      <c r="B59" s="24">
        <v>23.0</v>
      </c>
    </row>
    <row r="60">
      <c r="B60" s="24">
        <v>11.0</v>
      </c>
    </row>
  </sheetData>
  <hyperlinks>
    <hyperlink r:id="rId1" ref="Z1"/>
    <hyperlink r:id="rId2" ref="Z2"/>
    <hyperlink r:id="rId3" ref="Z3"/>
    <hyperlink r:id="rId4" ref="Z4"/>
    <hyperlink r:id="rId5" ref="Z5"/>
    <hyperlink r:id="rId6" ref="Z6"/>
    <hyperlink r:id="rId7" ref="Z7"/>
    <hyperlink r:id="rId8" ref="Z8"/>
    <hyperlink r:id="rId9" ref="Z9"/>
    <hyperlink r:id="rId10" ref="Z10"/>
    <hyperlink r:id="rId11" ref="Z11"/>
    <hyperlink r:id="rId12" ref="Z12"/>
    <hyperlink r:id="rId13" ref="Z13"/>
    <hyperlink r:id="rId14" ref="Z14"/>
    <hyperlink r:id="rId15" ref="Z15"/>
    <hyperlink r:id="rId16" ref="Z16"/>
    <hyperlink r:id="rId17" ref="Z17"/>
    <hyperlink r:id="rId18" ref="Z18"/>
    <hyperlink r:id="rId19" ref="Z19"/>
    <hyperlink r:id="rId20" ref="Z20"/>
    <hyperlink r:id="rId21" ref="AA20"/>
    <hyperlink r:id="rId22" ref="H25"/>
    <hyperlink r:id="rId23" ref="Z25"/>
    <hyperlink r:id="rId24" ref="AA25"/>
    <hyperlink r:id="rId25" location="18" ref="AB25"/>
    <hyperlink r:id="rId26" ref="H26"/>
    <hyperlink r:id="rId27" ref="Z26"/>
    <hyperlink r:id="rId28" ref="H27"/>
    <hyperlink r:id="rId29" ref="Z27"/>
    <hyperlink r:id="rId30" ref="AA27"/>
    <hyperlink r:id="rId31" ref="AB27"/>
    <hyperlink r:id="rId32" ref="H28"/>
    <hyperlink r:id="rId33" ref="Z28"/>
    <hyperlink r:id="rId34" ref="H29"/>
    <hyperlink r:id="rId35" ref="Z29"/>
    <hyperlink r:id="rId36" ref="AA29"/>
    <hyperlink r:id="rId37" ref="Z30"/>
    <hyperlink r:id="rId38" ref="H32"/>
    <hyperlink r:id="rId39" ref="P32"/>
    <hyperlink r:id="rId40" ref="Z32"/>
    <hyperlink r:id="rId41" ref="AA32"/>
    <hyperlink r:id="rId42" ref="H35"/>
    <hyperlink r:id="rId43" ref="Z35"/>
    <hyperlink r:id="rId44" ref="Z36"/>
    <hyperlink r:id="rId45" ref="H37"/>
    <hyperlink r:id="rId46" ref="Z37"/>
    <hyperlink r:id="rId47" ref="H38"/>
    <hyperlink r:id="rId48" ref="Z38"/>
    <hyperlink r:id="rId49" ref="H39"/>
    <hyperlink r:id="rId50" ref="P39"/>
    <hyperlink r:id="rId51" ref="Z39"/>
    <hyperlink r:id="rId52" ref="H40"/>
    <hyperlink r:id="rId53" ref="Z40"/>
    <hyperlink r:id="rId54" ref="H41"/>
    <hyperlink r:id="rId55" ref="Z41"/>
    <hyperlink r:id="rId56" ref="H42"/>
    <hyperlink r:id="rId57" ref="Z42"/>
    <hyperlink r:id="rId58" ref="H43"/>
    <hyperlink r:id="rId59" ref="Z43"/>
    <hyperlink r:id="rId60" ref="AA43"/>
    <hyperlink r:id="rId61" ref="H44"/>
    <hyperlink r:id="rId62" ref="Z44"/>
    <hyperlink r:id="rId63" ref="AA44"/>
    <hyperlink r:id="rId64" ref="AB44"/>
    <hyperlink r:id="rId65" location="4" ref="AC44"/>
    <hyperlink r:id="rId66" ref="H45"/>
    <hyperlink r:id="rId67" ref="Z45"/>
    <hyperlink r:id="rId68" ref="H46"/>
    <hyperlink r:id="rId69" ref="Z46"/>
    <hyperlink r:id="rId70" ref="H47"/>
    <hyperlink r:id="rId71" ref="Z47"/>
    <hyperlink r:id="rId72" ref="H48"/>
    <hyperlink r:id="rId73" ref="Z48"/>
    <hyperlink r:id="rId74" ref="H49"/>
    <hyperlink r:id="rId75" ref="Z49"/>
    <hyperlink r:id="rId76" ref="AA49"/>
    <hyperlink r:id="rId77" ref="Z50"/>
    <hyperlink r:id="rId78" ref="H51"/>
    <hyperlink r:id="rId79" ref="Z51"/>
    <hyperlink r:id="rId80" ref="AA51"/>
    <hyperlink r:id="rId81" ref="H52"/>
    <hyperlink r:id="rId82" ref="Z52"/>
    <hyperlink r:id="rId83" ref="H53"/>
    <hyperlink r:id="rId84" ref="Z53"/>
    <hyperlink r:id="rId85" ref="H54"/>
    <hyperlink r:id="rId86" ref="Z54"/>
    <hyperlink r:id="rId87" ref="AA54"/>
    <hyperlink r:id="rId88" ref="H55"/>
    <hyperlink r:id="rId89" ref="Z55"/>
    <hyperlink r:id="rId90" ref="H56"/>
    <hyperlink r:id="rId91" ref="Z56"/>
    <hyperlink r:id="rId92" ref="H57"/>
    <hyperlink r:id="rId93" ref="Z57"/>
    <hyperlink r:id="rId94" ref="AA57"/>
    <hyperlink r:id="rId95" ref="AB57"/>
  </hyperlinks>
  <drawing r:id="rId9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9" t="s">
        <v>3203</v>
      </c>
      <c r="B1" s="39" t="s">
        <v>3204</v>
      </c>
      <c r="D1" s="24" t="s">
        <v>3205</v>
      </c>
    </row>
    <row r="2">
      <c r="A2" s="39">
        <v>164.0</v>
      </c>
      <c r="B2" s="39">
        <v>418.0</v>
      </c>
    </row>
    <row r="3">
      <c r="A3" s="39">
        <v>23.0</v>
      </c>
      <c r="B3" s="39">
        <v>31.0</v>
      </c>
    </row>
    <row r="4">
      <c r="A4" s="39">
        <v>65.0</v>
      </c>
      <c r="B4" s="39">
        <v>249.0</v>
      </c>
    </row>
    <row r="5">
      <c r="A5" s="39">
        <v>40.0</v>
      </c>
      <c r="B5" s="39">
        <v>84.0</v>
      </c>
    </row>
    <row r="6">
      <c r="A6" s="39">
        <v>27.0</v>
      </c>
      <c r="B6" s="39">
        <v>76.0</v>
      </c>
    </row>
    <row r="7">
      <c r="A7" s="39">
        <v>59.0</v>
      </c>
      <c r="B7" s="39">
        <v>168.0</v>
      </c>
    </row>
    <row r="8">
      <c r="A8" s="39">
        <v>139.0</v>
      </c>
      <c r="B8" s="39">
        <v>408.0</v>
      </c>
    </row>
    <row r="9">
      <c r="A9" s="39">
        <v>404.0</v>
      </c>
      <c r="B9" s="39">
        <v>1126.0</v>
      </c>
    </row>
    <row r="10">
      <c r="A10" s="39">
        <v>301.0</v>
      </c>
      <c r="B10" s="39">
        <v>731.0</v>
      </c>
    </row>
    <row r="11">
      <c r="A11" s="39">
        <v>22.0</v>
      </c>
      <c r="B11" s="39">
        <v>57.0</v>
      </c>
    </row>
    <row r="12">
      <c r="A12" s="39">
        <v>6.0</v>
      </c>
      <c r="B12" s="39">
        <v>27.0</v>
      </c>
    </row>
    <row r="13">
      <c r="A13" s="39">
        <v>17.0</v>
      </c>
      <c r="B13" s="39">
        <v>80.0</v>
      </c>
    </row>
    <row r="14">
      <c r="A14" s="39">
        <v>32.0</v>
      </c>
      <c r="B14" s="39">
        <v>77.0</v>
      </c>
      <c r="D14">
        <f>1578*(0.9)+4759*(0.33)</f>
        <v>2990.67</v>
      </c>
      <c r="E14" s="24" t="s">
        <v>3210</v>
      </c>
      <c r="F14" s="24">
        <v>5.814</v>
      </c>
    </row>
    <row r="15">
      <c r="A15" s="39">
        <v>216.0</v>
      </c>
      <c r="B15" s="39">
        <v>1034.0</v>
      </c>
      <c r="E15" s="24" t="s">
        <v>34</v>
      </c>
      <c r="F15" s="24">
        <v>327.2</v>
      </c>
    </row>
    <row r="16">
      <c r="A16" s="39">
        <v>20.0</v>
      </c>
      <c r="B16" s="39">
        <v>82.0</v>
      </c>
      <c r="F16">
        <f>F14/F15</f>
        <v>0.01776894866</v>
      </c>
    </row>
    <row r="17">
      <c r="A17" s="39">
        <v>40.0</v>
      </c>
      <c r="B17" s="39">
        <v>101.0</v>
      </c>
    </row>
    <row r="18">
      <c r="A18" s="39">
        <v>3.0</v>
      </c>
      <c r="B18" s="39">
        <v>10.0</v>
      </c>
      <c r="E18" s="24" t="s">
        <v>3212</v>
      </c>
      <c r="F18">
        <f>D14*(1/F16)</f>
        <v>168308.7761</v>
      </c>
    </row>
    <row r="19">
      <c r="A19">
        <f t="shared" ref="A19:B19" si="1">SUM(A2:A18)</f>
        <v>1578</v>
      </c>
      <c r="B19">
        <f t="shared" si="1"/>
        <v>4759</v>
      </c>
    </row>
    <row r="21">
      <c r="A21" s="24" t="s">
        <v>1025</v>
      </c>
    </row>
    <row r="22">
      <c r="A22" s="39">
        <v>19.0</v>
      </c>
      <c r="B22" s="39">
        <v>68.0</v>
      </c>
      <c r="E22" s="24" t="s">
        <v>3215</v>
      </c>
      <c r="F22" s="24">
        <v>1.806</v>
      </c>
    </row>
    <row r="23">
      <c r="A23" s="39">
        <v>48.0</v>
      </c>
      <c r="B23" s="39">
        <v>151.0</v>
      </c>
      <c r="D23">
        <f>A27*0.9+B27*0.33</f>
        <v>348.72</v>
      </c>
      <c r="F23">
        <f>F22/F15</f>
        <v>0.005519559902</v>
      </c>
    </row>
    <row r="24">
      <c r="A24" s="39">
        <v>25.0</v>
      </c>
      <c r="B24" s="39">
        <v>54.0</v>
      </c>
      <c r="F24">
        <f>D23*(1/F23)</f>
        <v>63178.95017</v>
      </c>
    </row>
    <row r="25">
      <c r="A25" s="39">
        <v>25.0</v>
      </c>
      <c r="B25" s="39">
        <v>55.0</v>
      </c>
    </row>
    <row r="26">
      <c r="A26" s="39">
        <v>60.0</v>
      </c>
      <c r="B26" s="39">
        <v>246.0</v>
      </c>
    </row>
    <row r="27">
      <c r="A27">
        <f t="shared" ref="A27:B27" si="2">SUM(A22:A26)</f>
        <v>177</v>
      </c>
      <c r="B27">
        <f t="shared" si="2"/>
        <v>574</v>
      </c>
    </row>
    <row r="29">
      <c r="A29" s="24" t="s">
        <v>122</v>
      </c>
    </row>
    <row r="30">
      <c r="A30" s="39">
        <v>25.0</v>
      </c>
      <c r="B30" s="39">
        <v>85.0</v>
      </c>
      <c r="E30" s="24" t="s">
        <v>122</v>
      </c>
      <c r="F30" s="24">
        <v>0.882235</v>
      </c>
    </row>
    <row r="31">
      <c r="A31" s="39">
        <v>54.0</v>
      </c>
      <c r="B31" s="39">
        <v>229.0</v>
      </c>
      <c r="D31">
        <f>A33*0.9+B33*0.33</f>
        <v>228.03</v>
      </c>
      <c r="F31">
        <f>F30/F15</f>
        <v>0.002696317237</v>
      </c>
    </row>
    <row r="32">
      <c r="A32" s="39">
        <v>31.0</v>
      </c>
      <c r="B32" s="39">
        <v>77.0</v>
      </c>
      <c r="F32">
        <f>D31*(1/F31)</f>
        <v>84570.90911</v>
      </c>
    </row>
    <row r="33">
      <c r="A33">
        <f t="shared" ref="A33:B33" si="3">SUM(A30:A32)</f>
        <v>110</v>
      </c>
      <c r="B33">
        <f t="shared" si="3"/>
        <v>391</v>
      </c>
    </row>
    <row r="35">
      <c r="A35" s="24" t="s">
        <v>80</v>
      </c>
      <c r="E35" s="24" t="s">
        <v>80</v>
      </c>
      <c r="F35" s="24">
        <v>0.633427</v>
      </c>
    </row>
    <row r="36">
      <c r="A36" s="24">
        <v>2006.0</v>
      </c>
      <c r="B36" s="24">
        <v>4211.0</v>
      </c>
      <c r="D36">
        <f>A36*0.9+B36*0.33</f>
        <v>3195.03</v>
      </c>
      <c r="F36">
        <f>F35/F15</f>
        <v>0.001935901589</v>
      </c>
    </row>
    <row r="37">
      <c r="F37">
        <f>D36*(1/F36)</f>
        <v>1650409.307</v>
      </c>
    </row>
    <row r="39">
      <c r="D39">
        <f>D14+D23+D31+D36</f>
        <v>6762.45</v>
      </c>
      <c r="F39">
        <f>F14+F22+F30+F35</f>
        <v>9.135662</v>
      </c>
    </row>
    <row r="40">
      <c r="F40">
        <f>F39/F15</f>
        <v>0.02792072738</v>
      </c>
    </row>
    <row r="41">
      <c r="F41">
        <f>D39*(1/F40)</f>
        <v>242201.7846</v>
      </c>
    </row>
  </sheetData>
  <drawing r:id="rId1"/>
</worksheet>
</file>