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00598623\Desktop\"/>
    </mc:Choice>
  </mc:AlternateContent>
  <xr:revisionPtr revIDLastSave="0" documentId="13_ncr:1_{9B76D184-E004-406C-92F4-AB1D218939F0}" xr6:coauthVersionLast="47" xr6:coauthVersionMax="47" xr10:uidLastSave="{00000000-0000-0000-0000-000000000000}"/>
  <bookViews>
    <workbookView xWindow="-110" yWindow="-110" windowWidth="22780" windowHeight="14540" activeTab="11" xr2:uid="{6968D011-871E-4D1D-95CA-378E34C81E0A}"/>
  </bookViews>
  <sheets>
    <sheet name="analyse" sheetId="9" r:id="rId1"/>
    <sheet name="3" sheetId="2" r:id="rId2"/>
    <sheet name="4" sheetId="7" r:id="rId3"/>
    <sheet name="5" sheetId="10" r:id="rId4"/>
    <sheet name="6" sheetId="13" r:id="rId5"/>
    <sheet name="7" sheetId="12" r:id="rId6"/>
    <sheet name="8" sheetId="15" r:id="rId7"/>
    <sheet name="9" sheetId="16" r:id="rId8"/>
    <sheet name="korea trip" sheetId="5" r:id="rId9"/>
    <sheet name="hk trip" sheetId="11" r:id="rId10"/>
    <sheet name="perth trip" sheetId="8" r:id="rId11"/>
    <sheet name="perth分帳" sheetId="17" r:id="rId12"/>
    <sheet name="工作表3" sheetId="3" r:id="rId13"/>
  </sheets>
  <definedNames>
    <definedName name="_xlnm._FilterDatabase" localSheetId="1" hidden="1">'3'!$E$1:$F$81</definedName>
    <definedName name="_xlnm._FilterDatabase" localSheetId="2" hidden="1">'4'!$A$1:$F$85</definedName>
    <definedName name="_xlnm._FilterDatabase" localSheetId="3" hidden="1">'5'!$C$1:$C$134</definedName>
    <definedName name="_xlnm._FilterDatabase" localSheetId="5" hidden="1">'7'!$A$1:$E$84</definedName>
    <definedName name="_xlnm._FilterDatabase" localSheetId="6" hidden="1">'8'!$A$1:$F$128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7" l="1"/>
  <c r="C18" i="17"/>
  <c r="G101" i="17"/>
  <c r="D22" i="17"/>
  <c r="D21" i="17"/>
  <c r="D20" i="17"/>
  <c r="J20" i="17"/>
  <c r="C101" i="17"/>
  <c r="E28" i="17"/>
  <c r="J30" i="17"/>
  <c r="D30" i="17" s="1"/>
  <c r="E30" i="17" s="1"/>
  <c r="C29" i="17"/>
  <c r="J29" i="17" s="1"/>
  <c r="D29" i="17" s="1"/>
  <c r="E29" i="17" s="1"/>
  <c r="D40" i="17"/>
  <c r="D32" i="17"/>
  <c r="D31" i="17"/>
  <c r="E31" i="17" s="1"/>
  <c r="J24" i="17"/>
  <c r="D24" i="17" s="1"/>
  <c r="E24" i="17" s="1"/>
  <c r="D23" i="17"/>
  <c r="E23" i="17" s="1"/>
  <c r="E22" i="17"/>
  <c r="E21" i="17"/>
  <c r="E20" i="17"/>
  <c r="D14" i="17"/>
  <c r="E14" i="17" s="1"/>
  <c r="D17" i="17"/>
  <c r="E17" i="17" s="1"/>
  <c r="D19" i="17"/>
  <c r="E19" i="17" s="1"/>
  <c r="D13" i="17"/>
  <c r="E13" i="17" s="1"/>
  <c r="D9" i="17"/>
  <c r="W7" i="17"/>
  <c r="W6" i="17"/>
  <c r="W2" i="17"/>
  <c r="W3" i="17"/>
  <c r="W4" i="17"/>
  <c r="W5" i="17"/>
  <c r="N3" i="17"/>
  <c r="N4" i="17"/>
  <c r="B9" i="8"/>
  <c r="E2" i="17"/>
  <c r="N2" i="17"/>
  <c r="B8" i="8"/>
  <c r="J1" i="15"/>
  <c r="C7" i="9" s="1"/>
  <c r="E40" i="17"/>
  <c r="E4" i="17"/>
  <c r="E5" i="17"/>
  <c r="E6" i="17"/>
  <c r="E7" i="17"/>
  <c r="E8" i="17"/>
  <c r="E9" i="17"/>
  <c r="E10" i="17"/>
  <c r="E11" i="17"/>
  <c r="E12" i="17"/>
  <c r="E15" i="17"/>
  <c r="E16" i="17"/>
  <c r="E18" i="17"/>
  <c r="D25" i="17"/>
  <c r="E25" i="17" s="1"/>
  <c r="E26" i="17"/>
  <c r="E27" i="17"/>
  <c r="E32" i="17"/>
  <c r="E33" i="17"/>
  <c r="E35" i="17"/>
  <c r="E36" i="17"/>
  <c r="E38" i="17"/>
  <c r="E39" i="17"/>
  <c r="E3" i="17"/>
  <c r="C34" i="17"/>
  <c r="J34" i="17" s="1"/>
  <c r="D34" i="17" s="1"/>
  <c r="E34" i="17" s="1"/>
  <c r="F1" i="8"/>
  <c r="B6" i="8"/>
  <c r="B7" i="8"/>
  <c r="B3" i="8"/>
  <c r="B2" i="8"/>
  <c r="F7" i="9"/>
  <c r="E7" i="9"/>
  <c r="D7" i="9"/>
  <c r="J4" i="16"/>
  <c r="E8" i="9" s="1"/>
  <c r="J3" i="16"/>
  <c r="D8" i="9" s="1"/>
  <c r="J2" i="16"/>
  <c r="F8" i="9" s="1"/>
  <c r="J1" i="16"/>
  <c r="C8" i="9" s="1"/>
  <c r="F6" i="9"/>
  <c r="E6" i="9"/>
  <c r="D6" i="9"/>
  <c r="C6" i="9"/>
  <c r="C82" i="15"/>
  <c r="J4" i="15" s="1"/>
  <c r="C95" i="15"/>
  <c r="W5" i="9"/>
  <c r="X5" i="9" s="1"/>
  <c r="X4" i="9"/>
  <c r="X3" i="9"/>
  <c r="A45" i="9"/>
  <c r="B45" i="9" s="1"/>
  <c r="B43" i="9"/>
  <c r="B44" i="9"/>
  <c r="J1" i="13"/>
  <c r="C5" i="9" s="1"/>
  <c r="J3" i="15"/>
  <c r="J2" i="15"/>
  <c r="J4" i="10"/>
  <c r="E4" i="9"/>
  <c r="B3" i="9"/>
  <c r="F4" i="9"/>
  <c r="F3" i="9"/>
  <c r="F2" i="9"/>
  <c r="E2" i="9"/>
  <c r="C4" i="9"/>
  <c r="C3" i="9"/>
  <c r="C2" i="9"/>
  <c r="E3" i="9"/>
  <c r="D2" i="9"/>
  <c r="D4" i="9"/>
  <c r="D3" i="9"/>
  <c r="F1" i="2"/>
  <c r="J6" i="2" s="1"/>
  <c r="J4" i="2"/>
  <c r="J3" i="2"/>
  <c r="J2" i="2"/>
  <c r="J1" i="2"/>
  <c r="J6" i="7"/>
  <c r="J1" i="7"/>
  <c r="M1" i="7"/>
  <c r="J2" i="7"/>
  <c r="J3" i="7"/>
  <c r="J7" i="10"/>
  <c r="J6" i="10"/>
  <c r="J3" i="10"/>
  <c r="J2" i="10"/>
  <c r="J1" i="10"/>
  <c r="J4" i="12"/>
  <c r="J3" i="12"/>
  <c r="J2" i="12"/>
  <c r="J1" i="12"/>
  <c r="E1" i="12"/>
  <c r="E1" i="13"/>
  <c r="J2" i="13"/>
  <c r="F5" i="9" s="1"/>
  <c r="J4" i="13"/>
  <c r="E5" i="9" s="1"/>
  <c r="J3" i="13"/>
  <c r="D5" i="9" s="1"/>
  <c r="D10" i="11"/>
  <c r="D16" i="11"/>
  <c r="D18" i="11"/>
  <c r="C19" i="11"/>
  <c r="C18" i="11"/>
  <c r="D1" i="11"/>
  <c r="C14" i="11"/>
  <c r="D4" i="11"/>
  <c r="J1" i="11"/>
  <c r="Q22" i="5"/>
  <c r="Q21" i="5"/>
  <c r="H14" i="5"/>
  <c r="H15" i="5"/>
  <c r="H16" i="5"/>
  <c r="B6" i="5"/>
  <c r="H13" i="5"/>
  <c r="B4" i="5"/>
  <c r="J10" i="3"/>
  <c r="J8" i="3"/>
  <c r="D15" i="3"/>
  <c r="B5" i="5"/>
  <c r="J4" i="7"/>
  <c r="N11" i="7"/>
  <c r="E1" i="5"/>
  <c r="I45" i="17" l="1"/>
  <c r="I44" i="17"/>
  <c r="H46" i="17"/>
  <c r="H44" i="17"/>
  <c r="G46" i="17"/>
  <c r="G45" i="17"/>
  <c r="M1" i="16"/>
  <c r="B8" i="9" s="1"/>
  <c r="G1" i="15"/>
  <c r="M1" i="12"/>
  <c r="B6" i="9" s="1"/>
  <c r="M1" i="15"/>
  <c r="B7" i="9" s="1"/>
  <c r="M1" i="2"/>
  <c r="B2" i="9" s="1"/>
  <c r="J5" i="7"/>
  <c r="M1" i="10"/>
  <c r="B4" i="9" s="1"/>
  <c r="M1" i="13"/>
  <c r="B5" i="9" s="1"/>
  <c r="H48" i="17" l="1"/>
  <c r="G48" i="17"/>
  <c r="K46" i="17"/>
  <c r="K45" i="17"/>
  <c r="I48" i="17"/>
  <c r="K44" i="17"/>
  <c r="G55" i="17" l="1"/>
  <c r="G54" i="17"/>
  <c r="G56" i="17"/>
</calcChain>
</file>

<file path=xl/sharedStrings.xml><?xml version="1.0" encoding="utf-8"?>
<sst xmlns="http://schemas.openxmlformats.org/spreadsheetml/2006/main" count="2219" uniqueCount="452">
  <si>
    <t>信用卡費</t>
    <phoneticPr fontId="2" type="noConversion"/>
  </si>
  <si>
    <t>學貸</t>
    <phoneticPr fontId="2" type="noConversion"/>
  </si>
  <si>
    <t>消費日</t>
  </si>
  <si>
    <t>交易說明</t>
  </si>
  <si>
    <t>新臺幣金額</t>
  </si>
  <si>
    <t>連加＊晚安早餐</t>
  </si>
  <si>
    <t>連加＊美廉社</t>
  </si>
  <si>
    <t>連加＊連加＊摩斯漢堡Ａ</t>
  </si>
  <si>
    <t>樂購蝦皮－ｌｉｌｉａｎ</t>
  </si>
  <si>
    <t>連加＊再睡５分鐘（台北</t>
  </si>
  <si>
    <t>連加＊統一超商股份有限</t>
  </si>
  <si>
    <t>連加＊瑞光藥局</t>
  </si>
  <si>
    <t>連加＊白暮蛋餅先生３號</t>
  </si>
  <si>
    <t>優步－大慶大車隊</t>
  </si>
  <si>
    <t>全家便利商店－頂好店</t>
  </si>
  <si>
    <t>國外交易手續費 -COUPAN</t>
  </si>
  <si>
    <t>COUPANG CO.,LTD 3564101</t>
  </si>
  <si>
    <t>連加＊星巴克</t>
  </si>
  <si>
    <t>ＣＯＵＰＡＮＧ</t>
  </si>
  <si>
    <t>連加＊ｍｏｍｏ購物網</t>
  </si>
  <si>
    <t>樂購蝦皮－ｑｅｋ８８８</t>
  </si>
  <si>
    <t>全家便利商店－陽鑫店</t>
  </si>
  <si>
    <t>電子化繳費稅台哥大</t>
  </si>
  <si>
    <t>國外退貨手續費 -COUPAN</t>
  </si>
  <si>
    <t>宏匯廣場</t>
  </si>
  <si>
    <t>宏匯廣場－百貨</t>
  </si>
  <si>
    <t>連加＊寓見胖Ｂｒｕｎ</t>
  </si>
  <si>
    <t>連加＊森．七七</t>
  </si>
  <si>
    <t>徐匯廣場</t>
  </si>
  <si>
    <t>連加＊連加＊ＮＯＺＯＭ</t>
  </si>
  <si>
    <t>全家便利商店－松京店</t>
  </si>
  <si>
    <t>連加＊黑沃咖啡（陽光四</t>
  </si>
  <si>
    <t>連加＊紅ｇｉｍｂａｐ韓</t>
  </si>
  <si>
    <t>連加＊ＣｈａｒｇｅＳＰ</t>
  </si>
  <si>
    <t>連加＊大苑子－新莊幸福</t>
  </si>
  <si>
    <t>優食－胖老爹新莊中華店</t>
  </si>
  <si>
    <t>連加＊誠品生活</t>
  </si>
  <si>
    <t>台灣壽司郎股份有限公司</t>
  </si>
  <si>
    <t>連加＊ＪｏｋｅＲｃｏ</t>
  </si>
  <si>
    <t>連加＊城中好屋餐坊</t>
  </si>
  <si>
    <t>豐富墨西哥菜</t>
  </si>
  <si>
    <t>和雲行動服務（和運租車</t>
  </si>
  <si>
    <t>星巴克內湖陽光門市</t>
  </si>
  <si>
    <t>連加＊連加＊摩斯漢堡</t>
  </si>
  <si>
    <t>連加＊ＳＯＧＯ復興店</t>
  </si>
  <si>
    <t>全聯福利中心－新莊幸福</t>
  </si>
  <si>
    <t>優步－ＱＴａｘｉ車</t>
  </si>
  <si>
    <t>國外交易手續費 -PAYPAL</t>
  </si>
  <si>
    <t>PAYPAL *WEVERSESHOP</t>
  </si>
  <si>
    <t>安源資訊（ｉｂｏｎ服務</t>
  </si>
  <si>
    <t>優食－小木屋鬆餅新莊</t>
  </si>
  <si>
    <t>全聯福利中心－內湖瑞光</t>
  </si>
  <si>
    <t>Type</t>
    <phoneticPr fontId="2" type="noConversion"/>
  </si>
  <si>
    <t>F</t>
    <phoneticPr fontId="2" type="noConversion"/>
  </si>
  <si>
    <t>Food</t>
    <phoneticPr fontId="2" type="noConversion"/>
  </si>
  <si>
    <t>C</t>
    <phoneticPr fontId="2" type="noConversion"/>
  </si>
  <si>
    <t>S</t>
    <phoneticPr fontId="2" type="noConversion"/>
  </si>
  <si>
    <t>Shopping</t>
    <phoneticPr fontId="2" type="noConversion"/>
  </si>
  <si>
    <t>korea trip</t>
    <phoneticPr fontId="2" type="noConversion"/>
  </si>
  <si>
    <t>flight</t>
    <phoneticPr fontId="2" type="noConversion"/>
  </si>
  <si>
    <t>airbnb</t>
    <phoneticPr fontId="2" type="noConversion"/>
  </si>
  <si>
    <t>concert</t>
    <phoneticPr fontId="2" type="noConversion"/>
  </si>
  <si>
    <t>total</t>
    <phoneticPr fontId="2" type="noConversion"/>
  </si>
  <si>
    <t>全聯福利中心－新莊中安</t>
  </si>
  <si>
    <t>全家便利商店－陽盛店</t>
  </si>
  <si>
    <t>明曜百貨股份有限公司</t>
  </si>
  <si>
    <t>富邦ｍｏｍｏ－ＥＣ</t>
  </si>
  <si>
    <t>連加＊迷客夏ｍｉｌｋｓ</t>
  </si>
  <si>
    <t>全家便利商店－新店保高</t>
  </si>
  <si>
    <t>PAYPAL *DISNEYPLUS</t>
  </si>
  <si>
    <t>連加＊ｅｚＴｒａｖｅｌ</t>
  </si>
  <si>
    <t>遠東百貨股份有限公司信</t>
  </si>
  <si>
    <t>AIRBNB * HMSSZSHHBE</t>
  </si>
  <si>
    <t>ＧＵ－ＡＴＴ４ＦＵＮ店</t>
  </si>
  <si>
    <t>EXIMBAY*interpark</t>
  </si>
  <si>
    <t>連加＊抿茶（內湖江南店</t>
  </si>
  <si>
    <t>L</t>
    <phoneticPr fontId="2" type="noConversion"/>
  </si>
  <si>
    <t>K</t>
    <phoneticPr fontId="2" type="noConversion"/>
  </si>
  <si>
    <t>消費國家/幣別</t>
  </si>
  <si>
    <t>外幣金額</t>
  </si>
  <si>
    <t>−</t>
  </si>
  <si>
    <t>TW / TWD</t>
  </si>
  <si>
    <t>國外交易手續費 -EXIMBA</t>
  </si>
  <si>
    <t>KR / KOR</t>
  </si>
  <si>
    <t>國外交易手續費 -AIRBNB</t>
  </si>
  <si>
    <t>GB / TWD</t>
  </si>
  <si>
    <t>SG / TWD</t>
  </si>
  <si>
    <t>優食－ＭａＢｏＰｏｋ</t>
  </si>
  <si>
    <t>連加＊七盞茶內湖江南店</t>
  </si>
  <si>
    <t>Ｓｕｂｗａｙ－瑞光店</t>
  </si>
  <si>
    <t>連加＊一沐日＿蘆洲民族</t>
  </si>
  <si>
    <t>連加＊美好的一天早午餐</t>
  </si>
  <si>
    <t>樂購蝦皮－雲奕商行</t>
  </si>
  <si>
    <t>連加＊ＳＵＢＷＡＹ瑞</t>
  </si>
  <si>
    <t>全家便利商店新莊新福義</t>
  </si>
  <si>
    <t>優食－黑傑克原味炭烤牛</t>
  </si>
  <si>
    <t>全聯福利中心－中正華山</t>
  </si>
  <si>
    <t>藍新－拉亞北市濟南店</t>
  </si>
  <si>
    <t>國外交易手續費 -PlaySt</t>
  </si>
  <si>
    <t>PlayStation Network</t>
  </si>
  <si>
    <t>JP / TWD</t>
  </si>
  <si>
    <t>優食－拉亞漢堡新莊中</t>
  </si>
  <si>
    <t>優食－全聯福利中心</t>
  </si>
  <si>
    <t>覺旅咖啡</t>
  </si>
  <si>
    <t>Korean Trip</t>
    <phoneticPr fontId="2" type="noConversion"/>
  </si>
  <si>
    <t>Life spending</t>
    <phoneticPr fontId="2" type="noConversion"/>
  </si>
  <si>
    <t>扶養70親屬</t>
    <phoneticPr fontId="2" type="noConversion"/>
  </si>
  <si>
    <t>所得總額</t>
    <phoneticPr fontId="2" type="noConversion"/>
  </si>
  <si>
    <t>扣除額(標準)</t>
    <phoneticPr fontId="2" type="noConversion"/>
  </si>
  <si>
    <t>綜合所得淨額</t>
    <phoneticPr fontId="2" type="noConversion"/>
  </si>
  <si>
    <t>(所得總額-免稅額-扣除額)</t>
    <phoneticPr fontId="2" type="noConversion"/>
  </si>
  <si>
    <t>免稅額(無親屬)</t>
    <phoneticPr fontId="2" type="noConversion"/>
  </si>
  <si>
    <t>優食－ＵｂｅｒＭａｒ</t>
  </si>
  <si>
    <t>CATHAYPACAIR1602121250863</t>
  </si>
  <si>
    <t>優食－ＧｒｅｅｋＹｏ</t>
  </si>
  <si>
    <t>台灣麥當勞歡樂送－總公</t>
  </si>
  <si>
    <t>台灣麥當勞歡樂送－４５</t>
  </si>
  <si>
    <t>全聯福利中心－蘆洲民權</t>
  </si>
  <si>
    <t>連加＊春和捲食內湖店</t>
  </si>
  <si>
    <t>連加＊大雄先生</t>
  </si>
  <si>
    <t>連加＊拉亞漢堡－內湖江</t>
  </si>
  <si>
    <t>連加＊台灣麥當勞歡樂送</t>
  </si>
  <si>
    <t>優食－天香麵食館</t>
  </si>
  <si>
    <t>連加＊ＨＡＬＯＡＰＯＫ</t>
  </si>
  <si>
    <t>連加＊特有種商行</t>
  </si>
  <si>
    <t>APPLE.COM/BILL</t>
  </si>
  <si>
    <t>連加＊大茗本位製茶堂</t>
  </si>
  <si>
    <t>連加＊永業書局</t>
  </si>
  <si>
    <t>來好</t>
  </si>
  <si>
    <t>國泰世紀產物保險股份有</t>
  </si>
  <si>
    <t>SSIYUGONGDUKPOOLEUZIOJ</t>
  </si>
  <si>
    <t>連加＊連加＊黑松股份有</t>
  </si>
  <si>
    <t>昇昌（股）公司桃園免</t>
  </si>
  <si>
    <t>連加＊昇？昌股份有限公</t>
  </si>
  <si>
    <t>JAYUNDAMEUNHWARO</t>
  </si>
  <si>
    <t>BIZIEPLITEILOLLIMPICGU</t>
  </si>
  <si>
    <t>NOIEOMOODEU(Noirmood)</t>
  </si>
  <si>
    <t>國外交易手續費 -CO.,L</t>
  </si>
  <si>
    <t>KR / TWD</t>
  </si>
  <si>
    <t>國外交易手續費 -APPLE.</t>
  </si>
  <si>
    <t>IE / TWD</t>
  </si>
  <si>
    <t>國外交易手續費 -SSIYUG</t>
  </si>
  <si>
    <t>國外交易手續費 -LGU+C</t>
  </si>
  <si>
    <t>LGU+ COMMUNICATION CHARGI</t>
  </si>
  <si>
    <t>國外交易手續費 -CO.,LT</t>
  </si>
  <si>
    <t>CO.,LTD BLUE ELEPHANT</t>
  </si>
  <si>
    <t>國外交易手續費 -GS25S</t>
  </si>
  <si>
    <t>GS25 SINCHONGREENJUM</t>
  </si>
  <si>
    <t>國外交易手續費 -JAYUND</t>
  </si>
  <si>
    <t>國外交易手續費 -FOOD</t>
  </si>
  <si>
    <t>FOOD 6237339</t>
  </si>
  <si>
    <t>國外交易手續費 -JAKDAN</t>
  </si>
  <si>
    <t>JAKDANGMOEUI 0863961</t>
  </si>
  <si>
    <t>國外交易手續費 -CJOLI</t>
  </si>
  <si>
    <t>CJ OLIVE YOUNG GONGDEOK P</t>
  </si>
  <si>
    <t>國外交易手續費 -CAPEUY</t>
  </si>
  <si>
    <t>CAPEUYOAJEONG SEONGSUCAPE</t>
  </si>
  <si>
    <t>國外交易手續費 -YUKJEO</t>
  </si>
  <si>
    <t>YUKJEON GUKBAP SEONGSU S</t>
  </si>
  <si>
    <t>國外交易手續費 -GS25M</t>
  </si>
  <si>
    <t>GS25 MAPOGONGDUKJUM</t>
  </si>
  <si>
    <t>CO., LTD. BUT COM 0039240</t>
  </si>
  <si>
    <t>國外交易手續費 -NOIEOM</t>
  </si>
  <si>
    <t>國外交易手續費 -SEUTEU</t>
  </si>
  <si>
    <t>SEUTEULETO 1341082</t>
  </si>
  <si>
    <t>國外交易手續費 -KATSU</t>
  </si>
  <si>
    <t>KATSU O WOO GONGDEOK BR</t>
  </si>
  <si>
    <t>國外交易手續費 -LAGRI</t>
  </si>
  <si>
    <t>LA GRILLIA INCHEON AIR P</t>
  </si>
  <si>
    <t>國外交易手續費 -BOKHOD</t>
  </si>
  <si>
    <t>BOKHODOO GONGDEOKJEOM</t>
  </si>
  <si>
    <t>A</t>
    <phoneticPr fontId="2" type="noConversion"/>
  </si>
  <si>
    <t>Australia Trip</t>
    <phoneticPr fontId="2" type="noConversion"/>
  </si>
  <si>
    <t>連加＊ＥｎｖｉｅＰ</t>
    <phoneticPr fontId="2" type="noConversion"/>
  </si>
  <si>
    <t>speending</t>
    <phoneticPr fontId="2" type="noConversion"/>
  </si>
  <si>
    <t>spending detail</t>
    <phoneticPr fontId="2" type="noConversion"/>
  </si>
  <si>
    <t>I</t>
    <phoneticPr fontId="2" type="noConversion"/>
  </si>
  <si>
    <t>Insurance</t>
    <phoneticPr fontId="2" type="noConversion"/>
  </si>
  <si>
    <t>T</t>
    <phoneticPr fontId="2" type="noConversion"/>
  </si>
  <si>
    <t>Tansport</t>
    <phoneticPr fontId="2" type="noConversion"/>
  </si>
  <si>
    <t>olive young</t>
    <phoneticPr fontId="2" type="noConversion"/>
  </si>
  <si>
    <t>港幣700</t>
    <phoneticPr fontId="2" type="noConversion"/>
  </si>
  <si>
    <t>港幣花費細項</t>
    <phoneticPr fontId="2" type="noConversion"/>
  </si>
  <si>
    <t>買</t>
    <phoneticPr fontId="2" type="noConversion"/>
  </si>
  <si>
    <t>Matihe帽子</t>
    <phoneticPr fontId="2" type="noConversion"/>
  </si>
  <si>
    <t>交通</t>
    <phoneticPr fontId="2" type="noConversion"/>
  </si>
  <si>
    <t>uber</t>
    <phoneticPr fontId="2" type="noConversion"/>
  </si>
  <si>
    <t>Nike褲子</t>
    <phoneticPr fontId="2" type="noConversion"/>
  </si>
  <si>
    <t>M&amp;S茶</t>
    <phoneticPr fontId="2" type="noConversion"/>
  </si>
  <si>
    <t>MLB帽子</t>
    <phoneticPr fontId="2" type="noConversion"/>
  </si>
  <si>
    <t>紀念品</t>
    <phoneticPr fontId="2" type="noConversion"/>
  </si>
  <si>
    <t>八達通</t>
    <phoneticPr fontId="2" type="noConversion"/>
  </si>
  <si>
    <t>CD</t>
    <phoneticPr fontId="2" type="noConversion"/>
  </si>
  <si>
    <t>吃</t>
    <phoneticPr fontId="2" type="noConversion"/>
  </si>
  <si>
    <t>水</t>
    <phoneticPr fontId="2" type="noConversion"/>
  </si>
  <si>
    <t>711水 飲料</t>
    <phoneticPr fontId="2" type="noConversion"/>
  </si>
  <si>
    <t>抹茶</t>
    <phoneticPr fontId="2" type="noConversion"/>
  </si>
  <si>
    <t>八達通儲值</t>
    <phoneticPr fontId="2" type="noConversion"/>
  </si>
  <si>
    <t>點心到         (149 hkd+ 8 twd)</t>
    <phoneticPr fontId="2" type="noConversion"/>
  </si>
  <si>
    <t>保險</t>
    <phoneticPr fontId="2" type="noConversion"/>
  </si>
  <si>
    <t>漢堡王</t>
    <phoneticPr fontId="2" type="noConversion"/>
  </si>
  <si>
    <t>波蘿油</t>
    <phoneticPr fontId="2" type="noConversion"/>
  </si>
  <si>
    <t>燒鵝</t>
    <phoneticPr fontId="2" type="noConversion"/>
  </si>
  <si>
    <t>蛋塔Hashtag</t>
    <phoneticPr fontId="2" type="noConversion"/>
  </si>
  <si>
    <t>牙刷組</t>
    <phoneticPr fontId="2" type="noConversion"/>
  </si>
  <si>
    <t>聯華茶餐廳</t>
    <phoneticPr fontId="2" type="noConversion"/>
  </si>
  <si>
    <t>澳洲牛奶公司</t>
    <phoneticPr fontId="2" type="noConversion"/>
  </si>
  <si>
    <t>麥當勞</t>
    <phoneticPr fontId="2" type="noConversion"/>
  </si>
  <si>
    <t>蛋塔Bakehouse</t>
    <phoneticPr fontId="2" type="noConversion"/>
  </si>
  <si>
    <t>MCD?</t>
    <phoneticPr fontId="2" type="noConversion"/>
  </si>
  <si>
    <t>MCD(38hkd + ?)</t>
    <phoneticPr fontId="2" type="noConversion"/>
  </si>
  <si>
    <t>(HKD)</t>
    <phoneticPr fontId="2" type="noConversion"/>
  </si>
  <si>
    <t>shake shack?</t>
    <phoneticPr fontId="2" type="noConversion"/>
  </si>
  <si>
    <t>台幣花費</t>
    <phoneticPr fontId="2" type="noConversion"/>
  </si>
  <si>
    <t>機酒</t>
    <phoneticPr fontId="2" type="noConversion"/>
  </si>
  <si>
    <t>連加＊約翰紅茶</t>
  </si>
  <si>
    <t>爭鮮迴轉壽司－古亭店</t>
  </si>
  <si>
    <t>連加＊得正＃內湖江南計</t>
  </si>
  <si>
    <t>飲研餐飲股份有限公司</t>
  </si>
  <si>
    <t>吉拿圈咖啡</t>
  </si>
  <si>
    <t>連加＊八方雲集新莊新中</t>
  </si>
  <si>
    <t>連加＊先喝道－內湖江南</t>
  </si>
  <si>
    <t>遠東ＳＯＧＯ百貨台北復</t>
  </si>
  <si>
    <t>凱悅ＫＴＶ新莊店</t>
  </si>
  <si>
    <t>統一超商－匯陽</t>
  </si>
  <si>
    <t>星巴克－預設信用卡加值</t>
  </si>
  <si>
    <t>家樂福超市新莊中信店－</t>
  </si>
  <si>
    <t>優食－下老麵攤</t>
  </si>
  <si>
    <t>波赫士領地</t>
  </si>
  <si>
    <t>連加＊晨間廚房－新莊昌</t>
  </si>
  <si>
    <t>連加＊采食集Ｍｉｎｉ</t>
  </si>
  <si>
    <t>連加＊鹿之森日式厚鬆餅</t>
  </si>
  <si>
    <t>連加＊連加＊迪卡儂三重</t>
  </si>
  <si>
    <t>連加＊好好基地</t>
  </si>
  <si>
    <t>ＩＫＥＡ宜家家居－新莊</t>
  </si>
  <si>
    <t>ｍｏｍｏ＊ＡＩ購物－</t>
  </si>
  <si>
    <t>國外交易手續費 -KOBOS</t>
  </si>
  <si>
    <t>KOBO SOFTWARE IRELAND</t>
  </si>
  <si>
    <t>客路－Ｆｌｉｃｋｋｅｔ</t>
  </si>
  <si>
    <t>樂購蝦皮－ｌｏｓｏａ</t>
  </si>
  <si>
    <t>連加＊清心福全－新北市</t>
  </si>
  <si>
    <t>連加＊榮和牙醫診所</t>
  </si>
  <si>
    <t>優食－拿坡里湯城店８</t>
  </si>
  <si>
    <t>ＷｅＭｏＳｃｏｏｔｅ</t>
  </si>
  <si>
    <t>優食－上紅小火鍋化成店</t>
  </si>
  <si>
    <t>連加＊ＡｍａｚｉｎｇＴ</t>
  </si>
  <si>
    <t>優食－麥當勞Ｓ５４６</t>
  </si>
  <si>
    <t>五大國際唱片股份有限公</t>
  </si>
  <si>
    <t>連加＊ｃｏｃｏ－昌隆</t>
  </si>
  <si>
    <t>連加＊可不可熟成紅茶＿</t>
  </si>
  <si>
    <t>連加＊上宇林頂級茶飲－</t>
  </si>
  <si>
    <t>樂購蝦皮－ＰＡＧＡＮＳ</t>
  </si>
  <si>
    <t>偵軒火鍋（中平店）</t>
  </si>
  <si>
    <t>PAYPAL *AGODACOMPAN</t>
  </si>
  <si>
    <t>優食－洋雞隊脆皮雞排</t>
  </si>
  <si>
    <t>連加＊宏匯廣場</t>
  </si>
  <si>
    <t>total spend</t>
    <phoneticPr fontId="2" type="noConversion"/>
  </si>
  <si>
    <t>Travel</t>
    <phoneticPr fontId="2" type="noConversion"/>
  </si>
  <si>
    <t>Life Spending</t>
    <phoneticPr fontId="2" type="noConversion"/>
  </si>
  <si>
    <t>廣英管理顧問有限公司</t>
    <phoneticPr fontId="2" type="noConversion"/>
  </si>
  <si>
    <t>連加＊網購－９１ＡＰＰ</t>
    <phoneticPr fontId="2" type="noConversion"/>
  </si>
  <si>
    <t>Month</t>
    <phoneticPr fontId="2" type="noConversion"/>
  </si>
  <si>
    <t>Total Spend</t>
    <phoneticPr fontId="2" type="noConversion"/>
  </si>
  <si>
    <t>Clothes</t>
    <phoneticPr fontId="2" type="noConversion"/>
  </si>
  <si>
    <t>衝浪</t>
    <phoneticPr fontId="2" type="noConversion"/>
  </si>
  <si>
    <t>divide the hairs</t>
    <phoneticPr fontId="2" type="noConversion"/>
  </si>
  <si>
    <t>換港幣</t>
    <phoneticPr fontId="2" type="noConversion"/>
  </si>
  <si>
    <t>剩餘</t>
    <phoneticPr fontId="2" type="noConversion"/>
  </si>
  <si>
    <t>HK / TWD</t>
  </si>
  <si>
    <t>HK / HKD</t>
  </si>
  <si>
    <t>連加＊美廉社</t>
    <phoneticPr fontId="2" type="noConversion"/>
  </si>
  <si>
    <t>TW / TWD</t>
    <phoneticPr fontId="2" type="noConversion"/>
  </si>
  <si>
    <t>ＣＯＵＰＡＮＧ</t>
    <phoneticPr fontId="2" type="noConversion"/>
  </si>
  <si>
    <t>連加＊爭鮮迴轉壽司</t>
    <phoneticPr fontId="2" type="noConversion"/>
  </si>
  <si>
    <t>連加＊采食集Ｍｉｎｉ</t>
    <phoneticPr fontId="2" type="noConversion"/>
  </si>
  <si>
    <t>富邦ｍｏｍｏ－ＥＣ</t>
    <phoneticPr fontId="2" type="noConversion"/>
  </si>
  <si>
    <t>連加＊迷客夏ｍｉｌｋｓ</t>
    <phoneticPr fontId="2" type="noConversion"/>
  </si>
  <si>
    <t>連加＊統一超商股份有限</t>
    <phoneticPr fontId="2" type="noConversion"/>
  </si>
  <si>
    <t>全聯福利中心－內湖瑞光</t>
    <phoneticPr fontId="2" type="noConversion"/>
  </si>
  <si>
    <t>全家便利商店－陽鑫店</t>
    <phoneticPr fontId="2" type="noConversion"/>
  </si>
  <si>
    <t>國外交易手續費 -APPLE.</t>
    <phoneticPr fontId="2" type="noConversion"/>
  </si>
  <si>
    <t>APPLE.COM/BILL</t>
    <phoneticPr fontId="2" type="noConversion"/>
  </si>
  <si>
    <t>頂尖運動行銷股份有限公</t>
    <phoneticPr fontId="2" type="noConversion"/>
  </si>
  <si>
    <t>ＧｏＳｈａｒｅ服務</t>
    <phoneticPr fontId="2" type="noConversion"/>
  </si>
  <si>
    <t>全國加油站新莊站</t>
    <phoneticPr fontId="2" type="noConversion"/>
  </si>
  <si>
    <t>連加＊晨間廚房－新莊昌</t>
    <phoneticPr fontId="2" type="noConversion"/>
  </si>
  <si>
    <t>連加＊ＨＯＬＡ和樂家</t>
    <phoneticPr fontId="2" type="noConversion"/>
  </si>
  <si>
    <t>連加＊麥當勞</t>
    <phoneticPr fontId="2" type="noConversion"/>
  </si>
  <si>
    <t>連加＊宏匯廣場</t>
    <phoneticPr fontId="2" type="noConversion"/>
  </si>
  <si>
    <t>連加＊５０嵐（新莊中和</t>
    <phoneticPr fontId="2" type="noConversion"/>
  </si>
  <si>
    <t>杰樂娛樂股份有限公司</t>
    <phoneticPr fontId="2" type="noConversion"/>
  </si>
  <si>
    <t>優步－大慶大車隊</t>
    <phoneticPr fontId="2" type="noConversion"/>
  </si>
  <si>
    <t>京都御握丸</t>
    <phoneticPr fontId="2" type="noConversion"/>
  </si>
  <si>
    <t>優步－皇冠大車隊</t>
    <phoneticPr fontId="2" type="noConversion"/>
  </si>
  <si>
    <t>全聯福利中心－新莊中安</t>
    <phoneticPr fontId="2" type="noConversion"/>
  </si>
  <si>
    <t>連加＊ＣｈａｒｇｅＳＰ</t>
    <phoneticPr fontId="2" type="noConversion"/>
  </si>
  <si>
    <t>連加＊ＤＪＢｅＳＩＭ</t>
    <phoneticPr fontId="2" type="noConversion"/>
  </si>
  <si>
    <t>連加＊星巴克</t>
    <phoneticPr fontId="2" type="noConversion"/>
  </si>
  <si>
    <t>連加＊瑞光藥局</t>
    <phoneticPr fontId="2" type="noConversion"/>
  </si>
  <si>
    <t>連加＊久大文具復北店</t>
    <phoneticPr fontId="2" type="noConversion"/>
  </si>
  <si>
    <t>寶雅生活館台北復興北店</t>
    <phoneticPr fontId="2" type="noConversion"/>
  </si>
  <si>
    <t>國外交易手續費 -KOBOS</t>
    <phoneticPr fontId="2" type="noConversion"/>
  </si>
  <si>
    <t>KOBO SOFTWARE IRELAND</t>
    <phoneticPr fontId="2" type="noConversion"/>
  </si>
  <si>
    <t>ＭｏｏｎＢａｋｉｎｇ</t>
    <phoneticPr fontId="2" type="noConversion"/>
  </si>
  <si>
    <t>國泰世紀產物保險股份有</t>
    <phoneticPr fontId="2" type="noConversion"/>
  </si>
  <si>
    <t>國外交易手續費 -OCL*O</t>
    <phoneticPr fontId="2" type="noConversion"/>
  </si>
  <si>
    <t>OCL* OCTOPUS IS8113919</t>
    <phoneticPr fontId="2" type="noConversion"/>
  </si>
  <si>
    <t>國外交易手續費 -7-ELEV</t>
    <phoneticPr fontId="2" type="noConversion"/>
  </si>
  <si>
    <t>7-ELEVEN, HK (1642)</t>
    <phoneticPr fontId="2" type="noConversion"/>
  </si>
  <si>
    <t>國外交易手續費 -MARKS</t>
    <phoneticPr fontId="2" type="noConversion"/>
  </si>
  <si>
    <t>MARKS &amp; SPENCER</t>
    <phoneticPr fontId="2" type="noConversion"/>
  </si>
  <si>
    <t>國外交易手續費 -MLB-M1</t>
    <phoneticPr fontId="2" type="noConversion"/>
  </si>
  <si>
    <t>MLB-M10 ISQUARE</t>
    <phoneticPr fontId="2" type="noConversion"/>
  </si>
  <si>
    <t>國外交易手續費 -425940</t>
    <phoneticPr fontId="2" type="noConversion"/>
  </si>
  <si>
    <t>425940000025252*ELEGANT T</t>
    <phoneticPr fontId="2" type="noConversion"/>
  </si>
  <si>
    <t>連加＊連加＊黑松股份有</t>
    <phoneticPr fontId="2" type="noConversion"/>
  </si>
  <si>
    <t>連加＊昇？昌股份有限公</t>
    <phoneticPr fontId="2" type="noConversion"/>
  </si>
  <si>
    <t>國外交易手續費 -EFTPAY</t>
    <phoneticPr fontId="2" type="noConversion"/>
  </si>
  <si>
    <t>EFTPAY*THE MATCHA TOKYO</t>
    <phoneticPr fontId="2" type="noConversion"/>
  </si>
  <si>
    <t>國外交易手續費 -MARITH</t>
    <phoneticPr fontId="2" type="noConversion"/>
  </si>
  <si>
    <t>MARITHE FRANCOIS GIRBA</t>
    <phoneticPr fontId="2" type="noConversion"/>
  </si>
  <si>
    <t>國外交易手續費 -THENI</t>
    <phoneticPr fontId="2" type="noConversion"/>
  </si>
  <si>
    <t>THE NIKE STORE</t>
    <phoneticPr fontId="2" type="noConversion"/>
  </si>
  <si>
    <t>國外交易手續費 -DimSu</t>
    <phoneticPr fontId="2" type="noConversion"/>
  </si>
  <si>
    <t>Dim Sum Here</t>
    <phoneticPr fontId="2" type="noConversion"/>
  </si>
  <si>
    <t>國外交易手續費 -HKL020</t>
    <phoneticPr fontId="2" type="noConversion"/>
  </si>
  <si>
    <t>HKL020-Lagardere HKAir</t>
    <phoneticPr fontId="2" type="noConversion"/>
  </si>
  <si>
    <t>國外交易手續費 -MCDONA</t>
    <phoneticPr fontId="2" type="noConversion"/>
  </si>
  <si>
    <t>MCDONALD'S-STORE 367</t>
    <phoneticPr fontId="2" type="noConversion"/>
  </si>
  <si>
    <t>國外交易手續費 -BEAUTY</t>
    <phoneticPr fontId="2" type="noConversion"/>
  </si>
  <si>
    <t>BEAUTY AND YOU</t>
    <phoneticPr fontId="2" type="noConversion"/>
  </si>
  <si>
    <t>國外交易手續費 -KPAY*I</t>
    <phoneticPr fontId="2" type="noConversion"/>
  </si>
  <si>
    <t>KPAY*INFREE RECORDS</t>
    <phoneticPr fontId="2" type="noConversion"/>
  </si>
  <si>
    <t>連加＊宏匯廣場停車場</t>
    <phoneticPr fontId="2" type="noConversion"/>
  </si>
  <si>
    <t>藏壽司－新莊宏匯店</t>
    <phoneticPr fontId="2" type="noConversion"/>
  </si>
  <si>
    <t>連加＊ｃｏｃｏ－昌隆</t>
    <phoneticPr fontId="2" type="noConversion"/>
  </si>
  <si>
    <t>連加＊助安企業有限公司</t>
    <phoneticPr fontId="2" type="noConversion"/>
  </si>
  <si>
    <t>樂購蝦皮－ａｒｚ＿ｐｏ</t>
    <phoneticPr fontId="2" type="noConversion"/>
  </si>
  <si>
    <t>優步－舒騰國際車隊</t>
    <phoneticPr fontId="2" type="noConversion"/>
  </si>
  <si>
    <t>連加＊連加＊摩斯漢堡Ａ</t>
    <phoneticPr fontId="2" type="noConversion"/>
  </si>
  <si>
    <t>連加＊得正＃台北松江計</t>
    <phoneticPr fontId="2" type="noConversion"/>
  </si>
  <si>
    <t>連加＊一鷺炭火燒鳥工房</t>
    <phoneticPr fontId="2" type="noConversion"/>
  </si>
  <si>
    <t>星巴克－預設信用卡加值</t>
    <phoneticPr fontId="2" type="noConversion"/>
  </si>
  <si>
    <t>連加＊一沐日＿蘆洲民族</t>
    <phoneticPr fontId="2" type="noConversion"/>
  </si>
  <si>
    <t>連加＊Ｏｖａｌｍｅａ</t>
    <phoneticPr fontId="2" type="noConversion"/>
  </si>
  <si>
    <t>連加＊ＵＮＩＱＬＯ－新</t>
    <phoneticPr fontId="2" type="noConversion"/>
  </si>
  <si>
    <t>連加＊肯德基</t>
    <phoneticPr fontId="2" type="noConversion"/>
  </si>
  <si>
    <t>樂購蝦皮－ｓｐｏｒｔｓ</t>
    <phoneticPr fontId="2" type="noConversion"/>
  </si>
  <si>
    <t>連加＊麥味登＿新莊中信</t>
    <phoneticPr fontId="2" type="noConversion"/>
  </si>
  <si>
    <t>偵軒火鍋（中平店）</t>
    <phoneticPr fontId="2" type="noConversion"/>
  </si>
  <si>
    <t>川師傅功夫麵舖</t>
    <phoneticPr fontId="2" type="noConversion"/>
  </si>
  <si>
    <t>電子化繳費稅衛生福</t>
    <phoneticPr fontId="2" type="noConversion"/>
  </si>
  <si>
    <t>全聯福利中心－新莊中榮</t>
    <phoneticPr fontId="2" type="noConversion"/>
  </si>
  <si>
    <t>統一超商－匯陽</t>
    <phoneticPr fontId="2" type="noConversion"/>
  </si>
  <si>
    <t>品都 茗香園</t>
    <phoneticPr fontId="2" type="noConversion"/>
  </si>
  <si>
    <t>悠遊卡</t>
    <phoneticPr fontId="2" type="noConversion"/>
  </si>
  <si>
    <t>優食－肯德基ＫＦＣ</t>
  </si>
  <si>
    <t>連加＊ＬＩＮＥＰＡＹ＊</t>
  </si>
  <si>
    <t>全家便利商店新莊華寧店</t>
  </si>
  <si>
    <t>國外交易手續費 -SHOPEE</t>
  </si>
  <si>
    <t>SHOPEEPAY (FOR )</t>
  </si>
  <si>
    <t>全聯福利中心－新莊中榮</t>
  </si>
  <si>
    <t>連加＊Ｍｕｎｃｈｉｅｓ</t>
  </si>
  <si>
    <t>連加＊雞湯桑</t>
  </si>
  <si>
    <t>連加＊５０嵐（新莊中和</t>
  </si>
  <si>
    <t>國外退貨手續費 -SHOPEE</t>
  </si>
  <si>
    <t>SHOPEEPAY (FOR SHOPEE)</t>
  </si>
  <si>
    <t>AIRBNB * HM3MNNZT33</t>
  </si>
  <si>
    <t>樂購蝦皮－ａｄｄｉｃｔ</t>
  </si>
  <si>
    <t>頂尖運動行銷股份有限公</t>
  </si>
  <si>
    <t>全家便利商店新莊昌盛店</t>
  </si>
  <si>
    <t>樂購蝦皮－３７９４０９</t>
  </si>
  <si>
    <t>連加＊作燴ＺｏｈｅｙＥ</t>
  </si>
  <si>
    <t>連加＊美艾咖啡</t>
  </si>
  <si>
    <t>全家便利商店瑞光店</t>
  </si>
  <si>
    <t>國外交易手續費 -AGODA.</t>
  </si>
  <si>
    <t>AGODA.COM MIU HOSTEL</t>
  </si>
  <si>
    <t>馬柔餐飲股份有限公司</t>
  </si>
  <si>
    <t>連加＊ＰＯＹＡ寶雅</t>
  </si>
  <si>
    <t>連加＊麥味登＿新莊中信</t>
  </si>
  <si>
    <t>AU / TWD</t>
  </si>
  <si>
    <t>visa</t>
    <phoneticPr fontId="2" type="noConversion"/>
  </si>
  <si>
    <t>sim卡</t>
    <phoneticPr fontId="2" type="noConversion"/>
  </si>
  <si>
    <t>傑拉爾頓住宿</t>
    <phoneticPr fontId="2" type="noConversion"/>
  </si>
  <si>
    <t>租車</t>
    <phoneticPr fontId="2" type="noConversion"/>
  </si>
  <si>
    <t>Perth住宿</t>
    <phoneticPr fontId="2" type="noConversion"/>
  </si>
  <si>
    <t>朱利安灣住宿</t>
    <phoneticPr fontId="2" type="noConversion"/>
  </si>
  <si>
    <t>機場附近住宿</t>
    <phoneticPr fontId="2" type="noConversion"/>
  </si>
  <si>
    <t>當地花費</t>
    <phoneticPr fontId="2" type="noConversion"/>
  </si>
  <si>
    <t>ping</t>
    <phoneticPr fontId="2" type="noConversion"/>
  </si>
  <si>
    <t>已付：</t>
  </si>
  <si>
    <t>Geraldon住宿</t>
  </si>
  <si>
    <t>滑沙租版</t>
  </si>
  <si>
    <t>Chu麵包</t>
  </si>
  <si>
    <t>711水</t>
  </si>
  <si>
    <t>朱利安晚餐</t>
  </si>
  <si>
    <t>飲料</t>
  </si>
  <si>
    <t>加油</t>
  </si>
  <si>
    <t>甜甜圈</t>
  </si>
  <si>
    <t>龍蝦工廠</t>
  </si>
  <si>
    <t>龍蝦工廠飲料</t>
  </si>
  <si>
    <t>沙漠</t>
  </si>
  <si>
    <t>Grill'd</t>
  </si>
  <si>
    <t>晚餐義大利麵</t>
  </si>
  <si>
    <t>回住宿uber</t>
  </si>
  <si>
    <t>午餐披薩</t>
  </si>
  <si>
    <t>早餐咖啡</t>
  </si>
  <si>
    <t>Gelato</t>
  </si>
  <si>
    <t>果汁</t>
  </si>
  <si>
    <t>行李寄放</t>
  </si>
  <si>
    <t>韓式</t>
  </si>
  <si>
    <t>Uber day1</t>
    <phoneticPr fontId="2" type="noConversion"/>
  </si>
  <si>
    <t>Checkin冰淇淋</t>
    <phoneticPr fontId="2" type="noConversion"/>
  </si>
  <si>
    <t>UberToNobird</t>
    <phoneticPr fontId="2" type="noConversion"/>
  </si>
  <si>
    <t>南線酒莊 主餐</t>
    <phoneticPr fontId="2" type="noConversion"/>
  </si>
  <si>
    <t>南線酒莊 酒</t>
    <phoneticPr fontId="2" type="noConversion"/>
  </si>
  <si>
    <t>南線酒莊 peach tea</t>
    <phoneticPr fontId="2" type="noConversion"/>
  </si>
  <si>
    <t>老鼠島船票</t>
    <phoneticPr fontId="2" type="noConversion"/>
  </si>
  <si>
    <t>租腳踏車</t>
    <phoneticPr fontId="2" type="noConversion"/>
  </si>
  <si>
    <t>腳踏車籃子</t>
    <phoneticPr fontId="2" type="noConversion"/>
  </si>
  <si>
    <t>Honey cake</t>
    <phoneticPr fontId="2" type="noConversion"/>
  </si>
  <si>
    <t>naaa</t>
    <phoneticPr fontId="2" type="noConversion"/>
  </si>
  <si>
    <t>yj</t>
    <phoneticPr fontId="2" type="noConversion"/>
  </si>
  <si>
    <t>(AUD)</t>
    <phoneticPr fontId="2" type="noConversion"/>
  </si>
  <si>
    <t>(TWD)</t>
    <phoneticPr fontId="2" type="noConversion"/>
  </si>
  <si>
    <t>PAYPAL *BLOUETJOEVI</t>
    <phoneticPr fontId="2" type="noConversion"/>
  </si>
  <si>
    <t>加油</t>
    <phoneticPr fontId="2" type="noConversion"/>
  </si>
  <si>
    <t>perth住宿</t>
    <phoneticPr fontId="2" type="noConversion"/>
  </si>
  <si>
    <t>ping付</t>
    <phoneticPr fontId="2" type="noConversion"/>
  </si>
  <si>
    <t>ping欠</t>
    <phoneticPr fontId="2" type="noConversion"/>
  </si>
  <si>
    <t>第一天住宿</t>
    <phoneticPr fontId="2" type="noConversion"/>
  </si>
  <si>
    <t>第二天住宿</t>
    <phoneticPr fontId="2" type="noConversion"/>
  </si>
  <si>
    <t>火車票</t>
    <phoneticPr fontId="2" type="noConversion"/>
  </si>
  <si>
    <t>超市</t>
    <phoneticPr fontId="2" type="noConversion"/>
  </si>
  <si>
    <t>車票</t>
    <phoneticPr fontId="2" type="noConversion"/>
  </si>
  <si>
    <t>澳幣 ping</t>
    <phoneticPr fontId="2" type="noConversion"/>
  </si>
  <si>
    <t>澳幣  naaa</t>
    <phoneticPr fontId="2" type="noConversion"/>
  </si>
  <si>
    <t>超市(63.3)</t>
    <phoneticPr fontId="2" type="noConversion"/>
  </si>
  <si>
    <t>午餐Market(38.61)</t>
    <phoneticPr fontId="2" type="noConversion"/>
  </si>
  <si>
    <t>巧達濃湯</t>
    <phoneticPr fontId="2" type="noConversion"/>
  </si>
  <si>
    <t>去老鼠島uber</t>
    <phoneticPr fontId="2" type="noConversion"/>
  </si>
  <si>
    <t>grape</t>
    <phoneticPr fontId="2" type="noConversion"/>
  </si>
  <si>
    <t>eggs</t>
    <phoneticPr fontId="2" type="noConversion"/>
  </si>
  <si>
    <t>kiwi</t>
    <phoneticPr fontId="2" type="noConversion"/>
  </si>
  <si>
    <t>blueberry</t>
    <phoneticPr fontId="2" type="noConversion"/>
  </si>
  <si>
    <t>chocalate</t>
    <phoneticPr fontId="2" type="noConversion"/>
  </si>
  <si>
    <t>yoguart</t>
    <phoneticPr fontId="2" type="noConversion"/>
  </si>
  <si>
    <t>water</t>
    <phoneticPr fontId="2" type="noConversion"/>
  </si>
  <si>
    <t>超市 55.2（水,水果,蛋)</t>
    <phoneticPr fontId="2" type="noConversion"/>
  </si>
  <si>
    <t>蘋果派</t>
    <phoneticPr fontId="2" type="noConversion"/>
  </si>
  <si>
    <t>薰衣草冰</t>
    <phoneticPr fontId="2" type="noConversion"/>
  </si>
  <si>
    <t>red rooster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</si>
</sst>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73737"/>
      <name val="Arial"/>
      <family val="2"/>
    </font>
    <font>
      <sz val="12"/>
      <color rgb="FF373737"/>
      <name val="Arial"/>
      <family val="2"/>
    </font>
    <font>
      <sz val="12"/>
      <color theme="1"/>
      <name val="Microsoft JhengHei Light"/>
      <family val="2"/>
      <charset val="136"/>
    </font>
    <font>
      <sz val="12"/>
      <color rgb="FF373737"/>
      <name val="Microsoft JhengHei Light"/>
      <family val="2"/>
      <charset val="136"/>
    </font>
    <font>
      <sz val="12"/>
      <color rgb="FF373737"/>
      <name val="Var(--chakra-fonts-heading)"/>
      <family val="2"/>
    </font>
    <font>
      <sz val="12"/>
      <color theme="1"/>
      <name val="Microsoft JhengHei UI"/>
      <family val="2"/>
      <charset val="136"/>
    </font>
    <font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20" fontId="0" fillId="0" borderId="0" xfId="0" applyNumberFormat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Fill="1" applyBorder="1">
      <alignment vertical="center"/>
    </xf>
    <xf numFmtId="0" fontId="5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12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8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Alignment="1">
      <alignment vertical="center" wrapText="1"/>
    </xf>
    <xf numFmtId="176" fontId="6" fillId="2" borderId="6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3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6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17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0" fillId="0" borderId="12" xfId="0" applyFont="1" applyFill="1" applyBorder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6" fontId="4" fillId="2" borderId="6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0" borderId="4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3" fontId="4" fillId="2" borderId="0" xfId="0" applyNumberFormat="1" applyFont="1" applyFill="1" applyAlignment="1">
      <alignment horizontal="right" vertical="center"/>
    </xf>
    <xf numFmtId="4" fontId="4" fillId="2" borderId="6" xfId="0" applyNumberFormat="1" applyFont="1" applyFill="1" applyBorder="1" applyAlignment="1">
      <alignment horizontal="right"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analyse!$C$1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analyse!$A$2:$A$8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analyse!$C$2:$C$8</c:f>
              <c:numCache>
                <c:formatCode>General</c:formatCode>
                <c:ptCount val="7"/>
                <c:pt idx="0">
                  <c:v>6546</c:v>
                </c:pt>
                <c:pt idx="1">
                  <c:v>6635</c:v>
                </c:pt>
                <c:pt idx="2">
                  <c:v>6479</c:v>
                </c:pt>
                <c:pt idx="3">
                  <c:v>7740</c:v>
                </c:pt>
                <c:pt idx="4">
                  <c:v>11452</c:v>
                </c:pt>
                <c:pt idx="5">
                  <c:v>10681.5</c:v>
                </c:pt>
                <c:pt idx="6">
                  <c:v>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B3-4485-8F4B-8718134ED8A1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analyse!$A$2:$A$8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analyse!$D$2:$D$8</c:f>
              <c:numCache>
                <c:formatCode>General</c:formatCode>
                <c:ptCount val="7"/>
                <c:pt idx="0">
                  <c:v>18653</c:v>
                </c:pt>
                <c:pt idx="1">
                  <c:v>8868</c:v>
                </c:pt>
                <c:pt idx="2">
                  <c:v>2685</c:v>
                </c:pt>
                <c:pt idx="3">
                  <c:v>4059</c:v>
                </c:pt>
                <c:pt idx="4">
                  <c:v>13586</c:v>
                </c:pt>
                <c:pt idx="5">
                  <c:v>6638</c:v>
                </c:pt>
                <c:pt idx="6">
                  <c:v>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B3-4485-8F4B-8718134ED8A1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analyse!$A$2:$A$8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analyse!$E$2:$E$8</c:f>
              <c:numCache>
                <c:formatCode>General</c:formatCode>
                <c:ptCount val="7"/>
                <c:pt idx="0">
                  <c:v>0</c:v>
                </c:pt>
                <c:pt idx="1">
                  <c:v>13827</c:v>
                </c:pt>
                <c:pt idx="2">
                  <c:v>43240</c:v>
                </c:pt>
                <c:pt idx="3">
                  <c:v>8995</c:v>
                </c:pt>
                <c:pt idx="4">
                  <c:v>0</c:v>
                </c:pt>
                <c:pt idx="5">
                  <c:v>18461</c:v>
                </c:pt>
                <c:pt idx="6">
                  <c:v>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B3-4485-8F4B-8718134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452336"/>
        <c:axId val="388455664"/>
      </c:barChart>
      <c:lineChart>
        <c:grouping val="standar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Total 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analyse!$A$2:$A$8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analyse!$B$2:$B$8</c:f>
              <c:numCache>
                <c:formatCode>General</c:formatCode>
                <c:ptCount val="7"/>
                <c:pt idx="0">
                  <c:v>27340</c:v>
                </c:pt>
                <c:pt idx="1">
                  <c:v>30999</c:v>
                </c:pt>
                <c:pt idx="2">
                  <c:v>52404</c:v>
                </c:pt>
                <c:pt idx="3">
                  <c:v>21261</c:v>
                </c:pt>
                <c:pt idx="4">
                  <c:v>27378</c:v>
                </c:pt>
                <c:pt idx="5">
                  <c:v>42817.5</c:v>
                </c:pt>
                <c:pt idx="6">
                  <c:v>22100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3-4485-8F4B-8718134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452336"/>
        <c:axId val="388455664"/>
      </c:lineChart>
      <c:catAx>
        <c:axId val="38845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455664"/>
        <c:crosses val="autoZero"/>
        <c:auto val="1"/>
        <c:lblAlgn val="ctr"/>
        <c:lblOffset val="100"/>
        <c:noMultiLvlLbl val="0"/>
      </c:catAx>
      <c:valAx>
        <c:axId val="388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4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22225</xdr:rowOff>
    </xdr:from>
    <xdr:to>
      <xdr:col>15</xdr:col>
      <xdr:colOff>273050</xdr:colOff>
      <xdr:row>13</xdr:row>
      <xdr:rowOff>174625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FB81344-2D24-4F11-A3DA-D945AB45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6163-1B16-4C0E-B474-5D9257EA4063}">
  <dimension ref="A1:Y45"/>
  <sheetViews>
    <sheetView workbookViewId="0">
      <selection activeCell="B13" sqref="B13"/>
    </sheetView>
  </sheetViews>
  <sheetFormatPr defaultRowHeight="17"/>
  <cols>
    <col min="2" max="2" width="11.26953125" customWidth="1"/>
    <col min="6" max="6" width="12.26953125" customWidth="1"/>
  </cols>
  <sheetData>
    <row r="1" spans="1:25">
      <c r="A1" t="s">
        <v>261</v>
      </c>
      <c r="B1" t="s">
        <v>262</v>
      </c>
      <c r="C1" t="s">
        <v>54</v>
      </c>
      <c r="D1" t="s">
        <v>57</v>
      </c>
      <c r="E1" t="s">
        <v>257</v>
      </c>
      <c r="F1" t="s">
        <v>258</v>
      </c>
      <c r="W1">
        <v>54689</v>
      </c>
    </row>
    <row r="2" spans="1:25">
      <c r="A2">
        <v>3</v>
      </c>
      <c r="B2">
        <f>'3'!M1</f>
        <v>27340</v>
      </c>
      <c r="C2">
        <f>'3'!J1</f>
        <v>6546</v>
      </c>
      <c r="D2">
        <f>'3'!J3</f>
        <v>18653</v>
      </c>
      <c r="E2">
        <f>'3'!J4</f>
        <v>0</v>
      </c>
      <c r="F2">
        <f>'3'!J2</f>
        <v>2141</v>
      </c>
    </row>
    <row r="3" spans="1:25">
      <c r="A3">
        <v>4</v>
      </c>
      <c r="B3">
        <f>'4'!M1</f>
        <v>30999</v>
      </c>
      <c r="C3">
        <f>'4'!J1</f>
        <v>6635</v>
      </c>
      <c r="D3">
        <f>'4'!J3</f>
        <v>8868</v>
      </c>
      <c r="E3">
        <f>'4'!J4</f>
        <v>13827</v>
      </c>
      <c r="F3">
        <f>'4'!J2</f>
        <v>1669</v>
      </c>
      <c r="W3">
        <v>-27340</v>
      </c>
      <c r="X3" s="1">
        <f>ABS(W3/W1)</f>
        <v>0.49991771654263195</v>
      </c>
      <c r="Y3" t="s">
        <v>0</v>
      </c>
    </row>
    <row r="4" spans="1:25">
      <c r="A4">
        <v>5</v>
      </c>
      <c r="B4">
        <f>'5'!M1</f>
        <v>52404</v>
      </c>
      <c r="C4">
        <f>'5'!J1</f>
        <v>6479</v>
      </c>
      <c r="D4">
        <f>'5'!J3</f>
        <v>2685</v>
      </c>
      <c r="E4">
        <f>'5'!J4</f>
        <v>43240</v>
      </c>
      <c r="F4">
        <f>'5'!J2</f>
        <v>0</v>
      </c>
      <c r="W4">
        <v>-11000</v>
      </c>
      <c r="X4" s="1">
        <f>ABS(W4/W1)</f>
        <v>0.2011373402329536</v>
      </c>
      <c r="Y4" t="s">
        <v>1</v>
      </c>
    </row>
    <row r="5" spans="1:25">
      <c r="A5">
        <v>6</v>
      </c>
      <c r="B5">
        <f>'6'!M1</f>
        <v>21261</v>
      </c>
      <c r="C5">
        <f>'6'!J1</f>
        <v>7740</v>
      </c>
      <c r="D5">
        <f>'6'!J3</f>
        <v>4059</v>
      </c>
      <c r="E5">
        <f>'6'!J4</f>
        <v>8995</v>
      </c>
      <c r="F5">
        <f>'6'!J2</f>
        <v>467</v>
      </c>
      <c r="W5">
        <f>SUM(W$41:W$44)</f>
        <v>0</v>
      </c>
      <c r="X5" s="1">
        <f>ABS(W5/W1)</f>
        <v>0</v>
      </c>
      <c r="Y5" t="s">
        <v>267</v>
      </c>
    </row>
    <row r="6" spans="1:25">
      <c r="A6">
        <v>7</v>
      </c>
      <c r="B6">
        <f>'7'!M1</f>
        <v>27378</v>
      </c>
      <c r="C6">
        <f>'7'!J1</f>
        <v>11452</v>
      </c>
      <c r="D6">
        <f>'7'!J3</f>
        <v>13586</v>
      </c>
      <c r="E6">
        <f>'7'!J4</f>
        <v>0</v>
      </c>
      <c r="F6">
        <f>'7'!J2</f>
        <v>2340</v>
      </c>
    </row>
    <row r="7" spans="1:25">
      <c r="A7">
        <v>8</v>
      </c>
      <c r="B7">
        <f>'8'!M1</f>
        <v>42817.5</v>
      </c>
      <c r="C7">
        <f>'8'!J1</f>
        <v>10681.5</v>
      </c>
      <c r="D7">
        <f>'8'!J3</f>
        <v>6638</v>
      </c>
      <c r="E7">
        <f>'8'!J4</f>
        <v>18461</v>
      </c>
      <c r="F7">
        <f>'8'!J2</f>
        <v>7037</v>
      </c>
    </row>
    <row r="8" spans="1:25">
      <c r="A8">
        <v>9</v>
      </c>
      <c r="B8">
        <f>'9'!M1</f>
        <v>22100</v>
      </c>
      <c r="C8">
        <f>'9'!J1</f>
        <v>8130</v>
      </c>
      <c r="D8">
        <f>'9'!J3</f>
        <v>4464</v>
      </c>
      <c r="E8">
        <f>'9'!J4</f>
        <v>8386</v>
      </c>
      <c r="F8">
        <f>'9'!J2</f>
        <v>1120</v>
      </c>
    </row>
    <row r="41" spans="1:3">
      <c r="A41">
        <v>54689</v>
      </c>
    </row>
    <row r="43" spans="1:3">
      <c r="A43">
        <v>-27340</v>
      </c>
      <c r="B43" s="1">
        <f>ABS(A43/A41)</f>
        <v>0.49991771654263195</v>
      </c>
      <c r="C43" t="s">
        <v>0</v>
      </c>
    </row>
    <row r="44" spans="1:3">
      <c r="A44">
        <v>-11000</v>
      </c>
      <c r="B44" s="1">
        <f>ABS(A44/A41)</f>
        <v>0.2011373402329536</v>
      </c>
      <c r="C44" t="s">
        <v>1</v>
      </c>
    </row>
    <row r="45" spans="1:3">
      <c r="A45">
        <f>SUM(A$41:A$44)</f>
        <v>16349</v>
      </c>
      <c r="B45" s="1">
        <f>ABS(A45/A41)</f>
        <v>0.29894494322441439</v>
      </c>
      <c r="C45" t="s">
        <v>267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0085-5F5D-4898-94E8-0C94292FC073}">
  <dimension ref="A1:K19"/>
  <sheetViews>
    <sheetView workbookViewId="0">
      <selection activeCell="P9" sqref="P9"/>
    </sheetView>
  </sheetViews>
  <sheetFormatPr defaultRowHeight="17"/>
  <cols>
    <col min="2" max="2" width="14.90625" customWidth="1"/>
    <col min="8" max="8" width="14.08984375" customWidth="1"/>
  </cols>
  <sheetData>
    <row r="1" spans="1:11">
      <c r="B1" t="s">
        <v>213</v>
      </c>
      <c r="D1">
        <f>SUM(C:C)</f>
        <v>22787</v>
      </c>
      <c r="H1" t="s">
        <v>182</v>
      </c>
      <c r="J1">
        <f>SUM(I2:I13)</f>
        <v>662.5</v>
      </c>
      <c r="K1" t="s">
        <v>211</v>
      </c>
    </row>
    <row r="2" spans="1:11">
      <c r="B2" t="s">
        <v>199</v>
      </c>
      <c r="C2">
        <v>795</v>
      </c>
      <c r="H2" t="s">
        <v>197</v>
      </c>
      <c r="I2">
        <v>400</v>
      </c>
    </row>
    <row r="3" spans="1:11">
      <c r="B3" t="s">
        <v>181</v>
      </c>
      <c r="C3">
        <v>2644</v>
      </c>
      <c r="H3" t="s">
        <v>201</v>
      </c>
      <c r="I3">
        <v>6.5</v>
      </c>
    </row>
    <row r="4" spans="1:11">
      <c r="A4" t="s">
        <v>183</v>
      </c>
      <c r="B4" t="s">
        <v>184</v>
      </c>
      <c r="C4">
        <v>1597</v>
      </c>
      <c r="D4">
        <f>SUM(C4:C9)</f>
        <v>8366</v>
      </c>
      <c r="H4" t="s">
        <v>202</v>
      </c>
      <c r="I4">
        <v>44</v>
      </c>
    </row>
    <row r="5" spans="1:11">
      <c r="B5" t="s">
        <v>187</v>
      </c>
      <c r="C5">
        <v>1897</v>
      </c>
      <c r="H5" t="s">
        <v>203</v>
      </c>
      <c r="I5">
        <v>28</v>
      </c>
    </row>
    <row r="6" spans="1:11">
      <c r="B6" t="s">
        <v>188</v>
      </c>
      <c r="C6">
        <v>317</v>
      </c>
      <c r="H6" t="s">
        <v>194</v>
      </c>
      <c r="I6">
        <v>17</v>
      </c>
    </row>
    <row r="7" spans="1:11">
      <c r="B7" t="s">
        <v>189</v>
      </c>
      <c r="C7">
        <v>1061</v>
      </c>
      <c r="H7" t="s">
        <v>204</v>
      </c>
      <c r="I7">
        <v>5</v>
      </c>
    </row>
    <row r="8" spans="1:11">
      <c r="B8" t="s">
        <v>190</v>
      </c>
      <c r="C8">
        <v>300</v>
      </c>
      <c r="H8" t="s">
        <v>205</v>
      </c>
      <c r="I8">
        <v>39</v>
      </c>
    </row>
    <row r="9" spans="1:11">
      <c r="B9" t="s">
        <v>192</v>
      </c>
      <c r="C9">
        <v>3194</v>
      </c>
      <c r="H9" t="s">
        <v>206</v>
      </c>
      <c r="I9">
        <v>40</v>
      </c>
    </row>
    <row r="10" spans="1:11" ht="34">
      <c r="A10" t="s">
        <v>193</v>
      </c>
      <c r="B10" s="20" t="s">
        <v>198</v>
      </c>
      <c r="C10">
        <v>566</v>
      </c>
      <c r="D10">
        <f>SUM(C10:C15)</f>
        <v>1482</v>
      </c>
      <c r="H10" t="s">
        <v>207</v>
      </c>
      <c r="I10">
        <v>11</v>
      </c>
    </row>
    <row r="11" spans="1:11">
      <c r="B11" t="s">
        <v>210</v>
      </c>
      <c r="C11">
        <v>145</v>
      </c>
      <c r="H11" t="s">
        <v>208</v>
      </c>
      <c r="I11">
        <v>72</v>
      </c>
    </row>
    <row r="12" spans="1:11">
      <c r="B12" t="s">
        <v>195</v>
      </c>
      <c r="C12">
        <v>151</v>
      </c>
      <c r="H12" t="s">
        <v>209</v>
      </c>
    </row>
    <row r="13" spans="1:11">
      <c r="B13" t="s">
        <v>194</v>
      </c>
      <c r="C13">
        <v>84</v>
      </c>
      <c r="H13" t="s">
        <v>212</v>
      </c>
    </row>
    <row r="14" spans="1:11">
      <c r="B14" t="s">
        <v>200</v>
      </c>
      <c r="C14">
        <f>370-154</f>
        <v>216</v>
      </c>
    </row>
    <row r="15" spans="1:11">
      <c r="B15" t="s">
        <v>196</v>
      </c>
      <c r="C15">
        <v>320</v>
      </c>
    </row>
    <row r="16" spans="1:11">
      <c r="A16" t="s">
        <v>185</v>
      </c>
      <c r="B16" t="s">
        <v>186</v>
      </c>
      <c r="C16">
        <v>1500</v>
      </c>
      <c r="D16">
        <f>SUM(C16:C17)</f>
        <v>2104</v>
      </c>
    </row>
    <row r="17" spans="1:4">
      <c r="B17" t="s">
        <v>191</v>
      </c>
      <c r="C17">
        <v>604</v>
      </c>
    </row>
    <row r="18" spans="1:4">
      <c r="A18" t="s">
        <v>214</v>
      </c>
      <c r="C18">
        <f>7022*0.5</f>
        <v>3511</v>
      </c>
      <c r="D18">
        <f>SUM(C18:C19)</f>
        <v>7396</v>
      </c>
    </row>
    <row r="19" spans="1:4">
      <c r="B19" t="s">
        <v>59</v>
      </c>
      <c r="C19">
        <f>7770*0.5</f>
        <v>3885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FF85-5B0E-4321-B99F-80B4FFB8568E}">
  <dimension ref="A1:F10"/>
  <sheetViews>
    <sheetView workbookViewId="0">
      <selection activeCell="B10" sqref="B10"/>
    </sheetView>
  </sheetViews>
  <sheetFormatPr defaultRowHeight="17"/>
  <cols>
    <col min="1" max="1" width="14.7265625" bestFit="1" customWidth="1"/>
  </cols>
  <sheetData>
    <row r="1" spans="1:6">
      <c r="A1" t="s">
        <v>59</v>
      </c>
      <c r="B1">
        <v>27642</v>
      </c>
      <c r="E1" t="s">
        <v>62</v>
      </c>
      <c r="F1">
        <f>SUM(B:B)</f>
        <v>65413.000000000007</v>
      </c>
    </row>
    <row r="2" spans="1:6">
      <c r="A2" t="s">
        <v>381</v>
      </c>
      <c r="B2">
        <f>404+6</f>
        <v>410</v>
      </c>
    </row>
    <row r="3" spans="1:6">
      <c r="A3" t="s">
        <v>382</v>
      </c>
      <c r="B3">
        <f>830+12</f>
        <v>842</v>
      </c>
    </row>
    <row r="4" spans="1:6">
      <c r="A4" t="s">
        <v>199</v>
      </c>
      <c r="B4">
        <v>1750</v>
      </c>
    </row>
    <row r="5" spans="1:6">
      <c r="A5" t="s">
        <v>387</v>
      </c>
      <c r="B5">
        <v>1000</v>
      </c>
    </row>
    <row r="6" spans="1:6">
      <c r="A6" t="s">
        <v>386</v>
      </c>
      <c r="B6">
        <f>6061/3</f>
        <v>2020.3333333333333</v>
      </c>
    </row>
    <row r="7" spans="1:6">
      <c r="A7" t="s">
        <v>383</v>
      </c>
      <c r="B7">
        <f>(5740+86)/3</f>
        <v>1942</v>
      </c>
    </row>
    <row r="8" spans="1:6">
      <c r="A8" t="s">
        <v>385</v>
      </c>
      <c r="B8">
        <f>1607*20/3</f>
        <v>10713.333333333334</v>
      </c>
    </row>
    <row r="9" spans="1:6">
      <c r="A9" t="s">
        <v>384</v>
      </c>
      <c r="B9">
        <f>614*20/3</f>
        <v>4093.3333333333335</v>
      </c>
    </row>
    <row r="10" spans="1:6">
      <c r="A10" t="s">
        <v>388</v>
      </c>
      <c r="B10">
        <v>15000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0B0A-E5BE-47CB-807B-6955B8DF58E5}">
  <dimension ref="A1:Z101"/>
  <sheetViews>
    <sheetView tabSelected="1" topLeftCell="B1" workbookViewId="0">
      <selection activeCell="G54" sqref="G54"/>
    </sheetView>
  </sheetViews>
  <sheetFormatPr defaultRowHeight="17"/>
  <cols>
    <col min="1" max="1" width="9.36328125" customWidth="1"/>
    <col min="2" max="2" width="23.453125" style="62" bestFit="1" customWidth="1"/>
    <col min="5" max="5" width="8.7265625" hidden="1" customWidth="1"/>
    <col min="11" max="11" width="12.453125" bestFit="1" customWidth="1"/>
    <col min="12" max="12" width="9.1796875" bestFit="1" customWidth="1"/>
    <col min="14" max="14" width="0" hidden="1" customWidth="1"/>
    <col min="20" max="20" width="10.54296875" bestFit="1" customWidth="1"/>
    <col min="23" max="23" width="0" hidden="1" customWidth="1"/>
  </cols>
  <sheetData>
    <row r="1" spans="1:26">
      <c r="A1" s="64" t="s">
        <v>389</v>
      </c>
      <c r="B1" s="62" t="s">
        <v>390</v>
      </c>
      <c r="C1" t="s">
        <v>423</v>
      </c>
      <c r="D1" t="s">
        <v>424</v>
      </c>
      <c r="F1" t="s">
        <v>389</v>
      </c>
      <c r="G1" t="s">
        <v>421</v>
      </c>
      <c r="H1" t="s">
        <v>422</v>
      </c>
      <c r="J1" s="64" t="s">
        <v>421</v>
      </c>
      <c r="L1" t="s">
        <v>423</v>
      </c>
      <c r="M1" t="s">
        <v>424</v>
      </c>
      <c r="O1" t="s">
        <v>389</v>
      </c>
      <c r="P1" t="s">
        <v>421</v>
      </c>
      <c r="Q1" t="s">
        <v>422</v>
      </c>
      <c r="S1" s="64" t="s">
        <v>422</v>
      </c>
      <c r="U1" t="s">
        <v>423</v>
      </c>
      <c r="V1" t="s">
        <v>424</v>
      </c>
      <c r="X1" t="s">
        <v>389</v>
      </c>
      <c r="Y1" t="s">
        <v>421</v>
      </c>
      <c r="Z1" t="s">
        <v>422</v>
      </c>
    </row>
    <row r="2" spans="1:26">
      <c r="A2" s="61"/>
      <c r="B2" s="62" t="s">
        <v>391</v>
      </c>
      <c r="D2">
        <v>5740.27</v>
      </c>
      <c r="E2">
        <f>D2/SUM(F2:H2)</f>
        <v>1913.4233333333334</v>
      </c>
      <c r="F2">
        <v>1</v>
      </c>
      <c r="G2">
        <v>1</v>
      </c>
      <c r="H2">
        <v>1</v>
      </c>
      <c r="K2" t="s">
        <v>427</v>
      </c>
      <c r="M2">
        <v>32304</v>
      </c>
      <c r="N2">
        <f>M2/SUM(O2:Q2)</f>
        <v>10768</v>
      </c>
      <c r="O2">
        <v>1</v>
      </c>
      <c r="P2">
        <v>1</v>
      </c>
      <c r="Q2">
        <v>1</v>
      </c>
      <c r="T2" t="s">
        <v>384</v>
      </c>
      <c r="V2">
        <v>12376</v>
      </c>
      <c r="W2">
        <f>V2/SUM(X2:Z2)</f>
        <v>4125.333333333333</v>
      </c>
      <c r="X2">
        <v>1</v>
      </c>
      <c r="Y2">
        <v>1</v>
      </c>
      <c r="Z2">
        <v>1</v>
      </c>
    </row>
    <row r="3" spans="1:26">
      <c r="B3" s="66" t="s">
        <v>392</v>
      </c>
      <c r="C3">
        <v>30</v>
      </c>
      <c r="D3">
        <v>697</v>
      </c>
      <c r="E3">
        <f t="shared" ref="E3:E40" si="0">D3/SUM(F3:H3)</f>
        <v>232.33333333333334</v>
      </c>
      <c r="F3">
        <v>1</v>
      </c>
      <c r="G3">
        <v>1</v>
      </c>
      <c r="H3">
        <v>1</v>
      </c>
      <c r="K3" s="63" t="s">
        <v>430</v>
      </c>
      <c r="M3">
        <v>3580</v>
      </c>
      <c r="N3">
        <f t="shared" ref="N3:N4" si="1">M3/SUM(O3:Q3)</f>
        <v>1193.3333333333333</v>
      </c>
      <c r="O3">
        <v>1</v>
      </c>
      <c r="P3">
        <v>1</v>
      </c>
      <c r="Q3">
        <v>1</v>
      </c>
      <c r="T3" t="s">
        <v>432</v>
      </c>
      <c r="V3">
        <v>1169</v>
      </c>
      <c r="W3">
        <f t="shared" ref="W3:W7" si="2">V3/SUM(X3:Z3)</f>
        <v>389.66666666666669</v>
      </c>
      <c r="X3">
        <v>1</v>
      </c>
      <c r="Y3">
        <v>1</v>
      </c>
      <c r="Z3">
        <v>1</v>
      </c>
    </row>
    <row r="4" spans="1:26">
      <c r="A4" s="61">
        <v>45933</v>
      </c>
      <c r="B4" s="62" t="s">
        <v>411</v>
      </c>
      <c r="C4">
        <v>24.26</v>
      </c>
      <c r="D4">
        <v>497</v>
      </c>
      <c r="E4">
        <f t="shared" si="0"/>
        <v>165.66666666666666</v>
      </c>
      <c r="F4">
        <v>1</v>
      </c>
      <c r="G4">
        <v>1</v>
      </c>
      <c r="H4">
        <v>1</v>
      </c>
      <c r="K4" t="s">
        <v>431</v>
      </c>
      <c r="M4">
        <v>6060</v>
      </c>
      <c r="N4">
        <f t="shared" si="1"/>
        <v>2020</v>
      </c>
      <c r="O4">
        <v>1</v>
      </c>
      <c r="P4">
        <v>1</v>
      </c>
      <c r="Q4">
        <v>1</v>
      </c>
      <c r="T4" t="s">
        <v>433</v>
      </c>
      <c r="V4">
        <v>1430</v>
      </c>
      <c r="W4">
        <f t="shared" si="2"/>
        <v>476.66666666666669</v>
      </c>
      <c r="X4">
        <v>1</v>
      </c>
      <c r="Y4">
        <v>1</v>
      </c>
      <c r="Z4">
        <v>1</v>
      </c>
    </row>
    <row r="5" spans="1:26">
      <c r="B5" s="62" t="s">
        <v>412</v>
      </c>
      <c r="C5">
        <v>10.24</v>
      </c>
      <c r="D5">
        <v>209</v>
      </c>
      <c r="E5">
        <f t="shared" si="0"/>
        <v>69.666666666666671</v>
      </c>
      <c r="F5">
        <v>1</v>
      </c>
      <c r="G5">
        <v>1</v>
      </c>
      <c r="H5">
        <v>1</v>
      </c>
      <c r="K5" t="s">
        <v>449</v>
      </c>
      <c r="M5">
        <v>444</v>
      </c>
      <c r="O5">
        <v>1</v>
      </c>
      <c r="P5">
        <v>1</v>
      </c>
      <c r="Q5">
        <v>1</v>
      </c>
      <c r="T5" t="s">
        <v>434</v>
      </c>
      <c r="V5">
        <v>420</v>
      </c>
      <c r="W5">
        <f t="shared" si="2"/>
        <v>140</v>
      </c>
      <c r="X5">
        <v>1</v>
      </c>
      <c r="Y5">
        <v>1</v>
      </c>
      <c r="Z5">
        <v>1</v>
      </c>
    </row>
    <row r="6" spans="1:26">
      <c r="A6" s="61">
        <v>45934</v>
      </c>
      <c r="B6" s="62" t="s">
        <v>413</v>
      </c>
      <c r="C6">
        <v>13.46</v>
      </c>
      <c r="D6">
        <v>275</v>
      </c>
      <c r="E6">
        <f t="shared" si="0"/>
        <v>91.666666666666671</v>
      </c>
      <c r="F6">
        <v>1</v>
      </c>
      <c r="G6">
        <v>1</v>
      </c>
      <c r="H6">
        <v>1</v>
      </c>
      <c r="K6" t="s">
        <v>450</v>
      </c>
      <c r="M6">
        <v>143</v>
      </c>
      <c r="O6">
        <v>1</v>
      </c>
      <c r="P6">
        <v>1</v>
      </c>
      <c r="Q6">
        <v>1</v>
      </c>
      <c r="T6" t="s">
        <v>435</v>
      </c>
      <c r="V6">
        <v>2036</v>
      </c>
      <c r="W6">
        <f t="shared" si="2"/>
        <v>2036</v>
      </c>
      <c r="X6">
        <v>1</v>
      </c>
      <c r="Y6">
        <v>0</v>
      </c>
      <c r="Z6">
        <v>0</v>
      </c>
    </row>
    <row r="7" spans="1:26">
      <c r="B7" s="62" t="s">
        <v>393</v>
      </c>
      <c r="C7">
        <v>36.42</v>
      </c>
      <c r="D7">
        <v>744</v>
      </c>
      <c r="E7">
        <f t="shared" si="0"/>
        <v>248</v>
      </c>
      <c r="F7">
        <v>1</v>
      </c>
      <c r="G7">
        <v>1</v>
      </c>
      <c r="H7">
        <v>1</v>
      </c>
      <c r="K7" t="s">
        <v>451</v>
      </c>
      <c r="M7">
        <v>311</v>
      </c>
      <c r="O7">
        <v>0</v>
      </c>
      <c r="P7">
        <v>1</v>
      </c>
      <c r="Q7">
        <v>1</v>
      </c>
      <c r="T7" t="s">
        <v>436</v>
      </c>
      <c r="V7">
        <v>5090</v>
      </c>
      <c r="W7">
        <f t="shared" si="2"/>
        <v>5090</v>
      </c>
      <c r="X7">
        <v>0</v>
      </c>
      <c r="Y7">
        <v>1</v>
      </c>
      <c r="Z7">
        <v>0</v>
      </c>
    </row>
    <row r="8" spans="1:26">
      <c r="B8" s="62" t="s">
        <v>394</v>
      </c>
      <c r="C8">
        <v>13.2</v>
      </c>
      <c r="D8">
        <v>269</v>
      </c>
      <c r="E8">
        <f t="shared" si="0"/>
        <v>89.666666666666671</v>
      </c>
      <c r="F8">
        <v>1</v>
      </c>
      <c r="G8">
        <v>1</v>
      </c>
      <c r="H8">
        <v>1</v>
      </c>
    </row>
    <row r="9" spans="1:26">
      <c r="B9" s="62" t="s">
        <v>395</v>
      </c>
      <c r="C9">
        <v>107.48</v>
      </c>
      <c r="D9">
        <f>2163+32</f>
        <v>2195</v>
      </c>
      <c r="E9">
        <f t="shared" si="0"/>
        <v>731.66666666666663</v>
      </c>
      <c r="F9">
        <v>1</v>
      </c>
      <c r="G9">
        <v>1</v>
      </c>
      <c r="H9">
        <v>1</v>
      </c>
    </row>
    <row r="10" spans="1:26">
      <c r="B10" s="62" t="s">
        <v>396</v>
      </c>
      <c r="C10">
        <v>20.5</v>
      </c>
      <c r="D10">
        <v>419</v>
      </c>
      <c r="E10">
        <f t="shared" si="0"/>
        <v>139.66666666666666</v>
      </c>
      <c r="F10">
        <v>1</v>
      </c>
      <c r="G10">
        <v>1</v>
      </c>
      <c r="H10">
        <v>1</v>
      </c>
    </row>
    <row r="11" spans="1:26">
      <c r="B11" s="62" t="s">
        <v>397</v>
      </c>
      <c r="C11">
        <v>46.87</v>
      </c>
      <c r="D11">
        <v>957</v>
      </c>
      <c r="E11">
        <f t="shared" si="0"/>
        <v>319</v>
      </c>
      <c r="F11">
        <v>1</v>
      </c>
      <c r="G11">
        <v>1</v>
      </c>
      <c r="H11">
        <v>1</v>
      </c>
    </row>
    <row r="12" spans="1:26">
      <c r="A12" s="61">
        <v>45935</v>
      </c>
      <c r="B12" s="62" t="s">
        <v>398</v>
      </c>
      <c r="C12">
        <v>25.5</v>
      </c>
      <c r="D12">
        <v>521</v>
      </c>
      <c r="E12">
        <f t="shared" si="0"/>
        <v>173.66666666666666</v>
      </c>
      <c r="F12">
        <v>1</v>
      </c>
      <c r="G12">
        <v>1</v>
      </c>
      <c r="H12">
        <v>1</v>
      </c>
    </row>
    <row r="13" spans="1:26">
      <c r="B13" s="62" t="s">
        <v>426</v>
      </c>
      <c r="C13">
        <v>61.31</v>
      </c>
      <c r="D13">
        <f>1233+18</f>
        <v>1251</v>
      </c>
      <c r="E13">
        <f t="shared" si="0"/>
        <v>417</v>
      </c>
      <c r="F13">
        <v>1</v>
      </c>
      <c r="G13">
        <v>1</v>
      </c>
      <c r="H13">
        <v>1</v>
      </c>
    </row>
    <row r="14" spans="1:26">
      <c r="A14" s="61">
        <v>45936</v>
      </c>
      <c r="B14" s="62" t="s">
        <v>399</v>
      </c>
      <c r="C14">
        <v>166.65</v>
      </c>
      <c r="D14">
        <f>3353+50</f>
        <v>3403</v>
      </c>
      <c r="E14">
        <f t="shared" si="0"/>
        <v>1134.3333333333333</v>
      </c>
      <c r="F14">
        <v>1</v>
      </c>
      <c r="G14">
        <v>1</v>
      </c>
      <c r="H14">
        <v>1</v>
      </c>
    </row>
    <row r="15" spans="1:26">
      <c r="B15" s="62" t="s">
        <v>400</v>
      </c>
      <c r="C15">
        <v>20.2</v>
      </c>
      <c r="D15">
        <v>413</v>
      </c>
      <c r="E15">
        <f t="shared" si="0"/>
        <v>137.66666666666666</v>
      </c>
      <c r="F15">
        <v>1</v>
      </c>
      <c r="G15">
        <v>1</v>
      </c>
      <c r="H15">
        <v>1</v>
      </c>
    </row>
    <row r="16" spans="1:26">
      <c r="B16" s="62" t="s">
        <v>401</v>
      </c>
      <c r="C16">
        <v>17</v>
      </c>
      <c r="D16">
        <v>347</v>
      </c>
      <c r="E16">
        <f t="shared" si="0"/>
        <v>115.66666666666667</v>
      </c>
      <c r="F16">
        <v>1</v>
      </c>
      <c r="G16">
        <v>1</v>
      </c>
      <c r="H16">
        <v>1</v>
      </c>
    </row>
    <row r="17" spans="1:11">
      <c r="B17" s="62" t="s">
        <v>397</v>
      </c>
      <c r="C17">
        <v>57.64</v>
      </c>
      <c r="D17">
        <f>1160+17</f>
        <v>1177</v>
      </c>
      <c r="E17">
        <f t="shared" si="0"/>
        <v>392.33333333333331</v>
      </c>
      <c r="F17">
        <v>1</v>
      </c>
      <c r="G17">
        <v>1</v>
      </c>
      <c r="H17">
        <v>1</v>
      </c>
    </row>
    <row r="18" spans="1:11">
      <c r="B18" s="66" t="s">
        <v>448</v>
      </c>
      <c r="C18">
        <f>55.52-G101</f>
        <v>25.820000000000004</v>
      </c>
      <c r="D18">
        <f>((1117+17)/55.2)*C18</f>
        <v>530.43260869565222</v>
      </c>
      <c r="E18">
        <f t="shared" si="0"/>
        <v>176.81086956521742</v>
      </c>
      <c r="F18">
        <v>1</v>
      </c>
      <c r="G18">
        <v>1</v>
      </c>
      <c r="H18">
        <v>1</v>
      </c>
    </row>
    <row r="19" spans="1:11">
      <c r="B19" s="62" t="s">
        <v>402</v>
      </c>
      <c r="C19">
        <v>81.400000000000006</v>
      </c>
      <c r="D19">
        <f>1683+25</f>
        <v>1708</v>
      </c>
      <c r="E19">
        <f t="shared" si="0"/>
        <v>569.33333333333337</v>
      </c>
      <c r="F19">
        <v>1</v>
      </c>
      <c r="G19">
        <v>1</v>
      </c>
      <c r="H19">
        <v>1</v>
      </c>
    </row>
    <row r="20" spans="1:11">
      <c r="B20" s="62" t="s">
        <v>414</v>
      </c>
      <c r="C20">
        <v>255</v>
      </c>
      <c r="D20">
        <f>C20*J20</f>
        <v>5359.273743016759</v>
      </c>
      <c r="E20">
        <f t="shared" si="0"/>
        <v>1786.4245810055863</v>
      </c>
      <c r="F20">
        <v>1</v>
      </c>
      <c r="G20">
        <v>1</v>
      </c>
      <c r="H20">
        <v>1</v>
      </c>
      <c r="J20">
        <f>(7413+111)/SUM(C20:C22)</f>
        <v>21.016759776536311</v>
      </c>
    </row>
    <row r="21" spans="1:11">
      <c r="B21" s="62" t="s">
        <v>415</v>
      </c>
      <c r="C21">
        <v>89</v>
      </c>
      <c r="D21">
        <f>C21*J20</f>
        <v>1870.4916201117317</v>
      </c>
      <c r="E21">
        <f t="shared" si="0"/>
        <v>935.24581005586583</v>
      </c>
      <c r="F21">
        <v>1</v>
      </c>
      <c r="G21">
        <v>1</v>
      </c>
      <c r="H21">
        <v>0</v>
      </c>
    </row>
    <row r="22" spans="1:11">
      <c r="B22" s="62" t="s">
        <v>416</v>
      </c>
      <c r="C22">
        <v>14</v>
      </c>
      <c r="D22">
        <f>C22*J20</f>
        <v>294.23463687150837</v>
      </c>
      <c r="E22">
        <f t="shared" si="0"/>
        <v>294.23463687150837</v>
      </c>
      <c r="F22">
        <v>0</v>
      </c>
      <c r="G22">
        <v>0</v>
      </c>
      <c r="H22">
        <v>1</v>
      </c>
    </row>
    <row r="23" spans="1:11">
      <c r="B23" s="62" t="s">
        <v>417</v>
      </c>
      <c r="C23">
        <v>292.58999999999997</v>
      </c>
      <c r="D23">
        <f>5913+89</f>
        <v>6002</v>
      </c>
      <c r="E23">
        <f t="shared" si="0"/>
        <v>2000.6666666666667</v>
      </c>
      <c r="F23">
        <v>1</v>
      </c>
      <c r="G23">
        <v>1</v>
      </c>
      <c r="H23">
        <v>1</v>
      </c>
    </row>
    <row r="24" spans="1:11">
      <c r="A24" s="61">
        <v>45937</v>
      </c>
      <c r="B24" s="62" t="s">
        <v>437</v>
      </c>
      <c r="C24">
        <v>56.6</v>
      </c>
      <c r="D24">
        <f>(1279+19)*J24</f>
        <v>1160.6129541864141</v>
      </c>
      <c r="E24">
        <f t="shared" si="0"/>
        <v>386.87098472880467</v>
      </c>
      <c r="F24">
        <v>1</v>
      </c>
      <c r="G24">
        <v>1</v>
      </c>
      <c r="H24">
        <v>1</v>
      </c>
      <c r="J24">
        <f>56.6/63.3</f>
        <v>0.89415481832543453</v>
      </c>
    </row>
    <row r="25" spans="1:11">
      <c r="B25" s="65" t="s">
        <v>397</v>
      </c>
      <c r="C25">
        <v>69.47</v>
      </c>
      <c r="D25">
        <f t="shared" ref="D18:D25" si="3">C25*20</f>
        <v>1389.4</v>
      </c>
      <c r="E25">
        <f t="shared" si="0"/>
        <v>463.13333333333338</v>
      </c>
      <c r="F25">
        <v>1</v>
      </c>
      <c r="G25">
        <v>1</v>
      </c>
      <c r="H25">
        <v>1</v>
      </c>
    </row>
    <row r="26" spans="1:11">
      <c r="A26" s="61">
        <v>45938</v>
      </c>
      <c r="B26" s="62" t="s">
        <v>403</v>
      </c>
      <c r="C26">
        <v>99.27</v>
      </c>
      <c r="D26">
        <v>2035</v>
      </c>
      <c r="E26">
        <f t="shared" si="0"/>
        <v>678.33333333333337</v>
      </c>
      <c r="F26">
        <v>1</v>
      </c>
      <c r="G26">
        <v>1</v>
      </c>
      <c r="H26">
        <v>1</v>
      </c>
    </row>
    <row r="27" spans="1:11">
      <c r="B27" s="62" t="s">
        <v>404</v>
      </c>
      <c r="C27">
        <v>10.72</v>
      </c>
      <c r="D27">
        <v>219</v>
      </c>
      <c r="E27">
        <f t="shared" si="0"/>
        <v>73</v>
      </c>
      <c r="F27">
        <v>1</v>
      </c>
      <c r="G27">
        <v>1</v>
      </c>
      <c r="H27">
        <v>1</v>
      </c>
    </row>
    <row r="28" spans="1:11">
      <c r="A28" s="61">
        <v>45939</v>
      </c>
      <c r="B28" s="62" t="s">
        <v>440</v>
      </c>
      <c r="C28">
        <v>27.21</v>
      </c>
      <c r="D28">
        <v>556</v>
      </c>
      <c r="E28">
        <f t="shared" si="0"/>
        <v>185.33333333333334</v>
      </c>
      <c r="F28">
        <v>1</v>
      </c>
      <c r="G28">
        <v>1</v>
      </c>
      <c r="H28">
        <v>1</v>
      </c>
    </row>
    <row r="29" spans="1:11">
      <c r="B29" s="62" t="s">
        <v>418</v>
      </c>
      <c r="C29">
        <f>104-5</f>
        <v>99</v>
      </c>
      <c r="D29">
        <f>K30*J29</f>
        <v>1996.1826923076922</v>
      </c>
      <c r="E29">
        <f t="shared" si="0"/>
        <v>665.39423076923072</v>
      </c>
      <c r="F29">
        <v>1</v>
      </c>
      <c r="G29">
        <v>1</v>
      </c>
      <c r="H29">
        <v>1</v>
      </c>
      <c r="J29">
        <f>C29/K29</f>
        <v>0.95192307692307687</v>
      </c>
      <c r="K29">
        <v>104</v>
      </c>
    </row>
    <row r="30" spans="1:11">
      <c r="B30" s="62" t="s">
        <v>419</v>
      </c>
      <c r="C30">
        <v>5</v>
      </c>
      <c r="D30">
        <f>K30*J30</f>
        <v>100.81730769230769</v>
      </c>
      <c r="E30">
        <f t="shared" si="0"/>
        <v>100.81730769230769</v>
      </c>
      <c r="F30">
        <v>0</v>
      </c>
      <c r="G30">
        <v>0</v>
      </c>
      <c r="H30">
        <v>1</v>
      </c>
      <c r="J30">
        <f>C30/K29</f>
        <v>4.807692307692308E-2</v>
      </c>
      <c r="K30">
        <v>2097</v>
      </c>
    </row>
    <row r="31" spans="1:11">
      <c r="A31" s="61">
        <v>45940</v>
      </c>
      <c r="B31" s="62" t="s">
        <v>405</v>
      </c>
      <c r="C31">
        <v>89.98</v>
      </c>
      <c r="D31">
        <f>1814+27</f>
        <v>1841</v>
      </c>
      <c r="E31">
        <f t="shared" si="0"/>
        <v>613.66666666666663</v>
      </c>
      <c r="F31">
        <v>1</v>
      </c>
      <c r="G31">
        <v>1</v>
      </c>
      <c r="H31">
        <v>1</v>
      </c>
    </row>
    <row r="32" spans="1:11">
      <c r="B32" s="62" t="s">
        <v>406</v>
      </c>
      <c r="C32">
        <v>24.9</v>
      </c>
      <c r="D32">
        <f>503+8</f>
        <v>511</v>
      </c>
      <c r="E32">
        <f t="shared" si="0"/>
        <v>170.33333333333334</v>
      </c>
      <c r="F32">
        <v>1</v>
      </c>
      <c r="G32">
        <v>1</v>
      </c>
      <c r="H32">
        <v>1</v>
      </c>
    </row>
    <row r="33" spans="1:11">
      <c r="B33" s="62" t="s">
        <v>407</v>
      </c>
      <c r="C33">
        <v>13</v>
      </c>
      <c r="D33">
        <v>266</v>
      </c>
      <c r="E33">
        <f t="shared" si="0"/>
        <v>88.666666666666671</v>
      </c>
      <c r="F33">
        <v>1</v>
      </c>
      <c r="G33">
        <v>1</v>
      </c>
      <c r="H33">
        <v>1</v>
      </c>
    </row>
    <row r="34" spans="1:11">
      <c r="B34" s="62" t="s">
        <v>438</v>
      </c>
      <c r="C34">
        <f>38.61-13</f>
        <v>25.61</v>
      </c>
      <c r="D34">
        <f>794*J34</f>
        <v>526.65993265993268</v>
      </c>
      <c r="E34">
        <f t="shared" si="0"/>
        <v>175.55331088664423</v>
      </c>
      <c r="F34">
        <v>1</v>
      </c>
      <c r="G34">
        <v>1</v>
      </c>
      <c r="H34">
        <v>1</v>
      </c>
      <c r="J34">
        <f>C34/38.61</f>
        <v>0.66329966329966328</v>
      </c>
    </row>
    <row r="35" spans="1:11">
      <c r="B35" s="62" t="s">
        <v>420</v>
      </c>
      <c r="C35">
        <v>8</v>
      </c>
      <c r="D35">
        <v>164</v>
      </c>
      <c r="E35">
        <f t="shared" si="0"/>
        <v>54.666666666666664</v>
      </c>
      <c r="F35">
        <v>1</v>
      </c>
      <c r="G35">
        <v>1</v>
      </c>
      <c r="H35">
        <v>1</v>
      </c>
    </row>
    <row r="36" spans="1:11">
      <c r="B36" s="62" t="s">
        <v>408</v>
      </c>
      <c r="C36">
        <v>7</v>
      </c>
      <c r="D36">
        <v>144</v>
      </c>
      <c r="E36">
        <f t="shared" si="0"/>
        <v>48</v>
      </c>
      <c r="F36">
        <v>1</v>
      </c>
      <c r="G36">
        <v>1</v>
      </c>
      <c r="H36">
        <v>1</v>
      </c>
    </row>
    <row r="37" spans="1:11">
      <c r="A37" s="61">
        <v>45941</v>
      </c>
      <c r="B37" s="62" t="s">
        <v>439</v>
      </c>
      <c r="C37">
        <v>25.24</v>
      </c>
      <c r="D37">
        <v>519</v>
      </c>
    </row>
    <row r="38" spans="1:11">
      <c r="B38" s="62" t="s">
        <v>409</v>
      </c>
      <c r="C38">
        <v>11</v>
      </c>
      <c r="D38">
        <v>224</v>
      </c>
      <c r="E38">
        <f t="shared" si="0"/>
        <v>74.666666666666671</v>
      </c>
      <c r="F38">
        <v>1</v>
      </c>
      <c r="G38">
        <v>1</v>
      </c>
      <c r="H38">
        <v>1</v>
      </c>
    </row>
    <row r="39" spans="1:11">
      <c r="B39" s="62" t="s">
        <v>407</v>
      </c>
      <c r="C39">
        <v>10</v>
      </c>
      <c r="D39">
        <v>207</v>
      </c>
      <c r="E39">
        <f t="shared" si="0"/>
        <v>69</v>
      </c>
      <c r="F39">
        <v>1</v>
      </c>
      <c r="G39">
        <v>1</v>
      </c>
      <c r="H39">
        <v>1</v>
      </c>
    </row>
    <row r="40" spans="1:11">
      <c r="B40" s="62" t="s">
        <v>410</v>
      </c>
      <c r="C40">
        <v>77.319999999999993</v>
      </c>
      <c r="D40">
        <f>1558+23</f>
        <v>1581</v>
      </c>
      <c r="E40">
        <f t="shared" si="0"/>
        <v>527</v>
      </c>
      <c r="F40">
        <v>1</v>
      </c>
      <c r="G40">
        <v>1</v>
      </c>
      <c r="H40">
        <v>1</v>
      </c>
    </row>
    <row r="43" spans="1:11">
      <c r="G43" t="s">
        <v>428</v>
      </c>
      <c r="H43" t="s">
        <v>421</v>
      </c>
      <c r="I43" t="s">
        <v>422</v>
      </c>
    </row>
    <row r="44" spans="1:11">
      <c r="F44" t="s">
        <v>429</v>
      </c>
      <c r="H44">
        <f>SUMPRODUCT(N2:N39, O2:O39)</f>
        <v>13981.333333333334</v>
      </c>
      <c r="I44">
        <f>SUMPRODUCT(W2:W39, X2:X39)</f>
        <v>7167.666666666667</v>
      </c>
      <c r="K44">
        <f>SUM(G44:I44)</f>
        <v>21149</v>
      </c>
    </row>
    <row r="45" spans="1:11">
      <c r="F45" t="s">
        <v>421</v>
      </c>
      <c r="G45">
        <f>SUMPRODUCT(E2:E40, G2:G40)</f>
        <v>16113.523120344678</v>
      </c>
      <c r="I45">
        <f>SUMPRODUCT(W2:W39, Y2:Y39)</f>
        <v>10221.666666666668</v>
      </c>
      <c r="K45">
        <f t="shared" ref="K45:K46" si="4">SUM(G45:I45)</f>
        <v>26335.189787011346</v>
      </c>
    </row>
    <row r="46" spans="1:11">
      <c r="F46" t="s">
        <v>422</v>
      </c>
      <c r="G46">
        <f>SUMPRODUCT(E2:E40, H2:H40)</f>
        <v>15573.32925485263</v>
      </c>
      <c r="H46">
        <f>SUMPRODUCT(N2:N39, Q2:Q39)</f>
        <v>13981.333333333334</v>
      </c>
      <c r="K46">
        <f t="shared" si="4"/>
        <v>29554.662588185965</v>
      </c>
    </row>
    <row r="48" spans="1:11">
      <c r="G48">
        <f>SUM(G44:G46)</f>
        <v>31686.852375197308</v>
      </c>
      <c r="H48">
        <f t="shared" ref="H48:I48" si="5">SUM(H44:H46)</f>
        <v>27962.666666666668</v>
      </c>
      <c r="I48">
        <f t="shared" si="5"/>
        <v>17389.333333333336</v>
      </c>
    </row>
    <row r="54" spans="6:7">
      <c r="F54" t="s">
        <v>389</v>
      </c>
      <c r="G54">
        <f>G48-K44</f>
        <v>10537.852375197308</v>
      </c>
    </row>
    <row r="55" spans="6:7">
      <c r="F55" t="s">
        <v>421</v>
      </c>
      <c r="G55">
        <f>H48-K45</f>
        <v>1627.4768796553217</v>
      </c>
    </row>
    <row r="56" spans="6:7">
      <c r="F56" t="s">
        <v>422</v>
      </c>
      <c r="G56">
        <f>I48-K46</f>
        <v>-12165.32925485263</v>
      </c>
    </row>
    <row r="95" spans="2:7">
      <c r="B95" s="62" t="s">
        <v>441</v>
      </c>
      <c r="C95">
        <v>7.87</v>
      </c>
      <c r="F95" t="s">
        <v>444</v>
      </c>
      <c r="G95">
        <v>8.9</v>
      </c>
    </row>
    <row r="96" spans="2:7">
      <c r="B96" s="62" t="s">
        <v>442</v>
      </c>
      <c r="C96">
        <v>8.9499999999999993</v>
      </c>
      <c r="F96" t="s">
        <v>445</v>
      </c>
      <c r="G96">
        <v>4.8</v>
      </c>
    </row>
    <row r="97" spans="2:7">
      <c r="B97" s="62" t="s">
        <v>443</v>
      </c>
      <c r="C97">
        <v>6.9</v>
      </c>
      <c r="G97">
        <v>3.5</v>
      </c>
    </row>
    <row r="98" spans="2:7">
      <c r="B98" s="62" t="s">
        <v>447</v>
      </c>
      <c r="C98">
        <v>1.6</v>
      </c>
      <c r="G98">
        <v>3</v>
      </c>
    </row>
    <row r="99" spans="2:7">
      <c r="C99">
        <v>0.5</v>
      </c>
      <c r="G99">
        <v>3</v>
      </c>
    </row>
    <row r="100" spans="2:7">
      <c r="F100" t="s">
        <v>446</v>
      </c>
      <c r="G100">
        <v>6.5</v>
      </c>
    </row>
    <row r="101" spans="2:7">
      <c r="C101">
        <f>SUM(C95:C99)</f>
        <v>25.82</v>
      </c>
      <c r="G101">
        <f>SUM(G95:G100)</f>
        <v>29.7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CC78-5712-4117-99E3-3C8C2B19ABFE}">
  <dimension ref="A1:J18"/>
  <sheetViews>
    <sheetView workbookViewId="0">
      <selection activeCell="I28" sqref="I28"/>
    </sheetView>
  </sheetViews>
  <sheetFormatPr defaultRowHeight="17"/>
  <cols>
    <col min="3" max="3" width="14.81640625" customWidth="1"/>
    <col min="5" max="5" width="11" customWidth="1"/>
    <col min="6" max="6" width="12.1796875" bestFit="1" customWidth="1"/>
    <col min="9" max="9" width="35.7265625" customWidth="1"/>
  </cols>
  <sheetData>
    <row r="1" spans="1:10">
      <c r="A1" s="7"/>
      <c r="B1" s="7"/>
      <c r="D1" s="7"/>
    </row>
    <row r="2" spans="1:10">
      <c r="A2" s="7"/>
      <c r="B2" s="7"/>
      <c r="D2" s="7"/>
    </row>
    <row r="3" spans="1:10">
      <c r="D3" s="7"/>
    </row>
    <row r="8" spans="1:10">
      <c r="C8" t="s">
        <v>107</v>
      </c>
      <c r="D8">
        <v>900000</v>
      </c>
      <c r="I8" t="s">
        <v>109</v>
      </c>
      <c r="J8">
        <f>D8-D9-D10</f>
        <v>672000</v>
      </c>
    </row>
    <row r="9" spans="1:10">
      <c r="C9" t="s">
        <v>111</v>
      </c>
      <c r="D9">
        <v>97000</v>
      </c>
      <c r="I9" t="s">
        <v>110</v>
      </c>
    </row>
    <row r="10" spans="1:10">
      <c r="C10" t="s">
        <v>108</v>
      </c>
      <c r="D10">
        <v>131000</v>
      </c>
      <c r="J10">
        <f>J8*0.05</f>
        <v>33600</v>
      </c>
    </row>
    <row r="15" spans="1:10">
      <c r="C15" t="s">
        <v>106</v>
      </c>
      <c r="D15">
        <f>145500</f>
        <v>145500</v>
      </c>
    </row>
    <row r="16" spans="1:10">
      <c r="G16" s="7"/>
    </row>
    <row r="17" spans="7:7">
      <c r="G17" s="7"/>
    </row>
    <row r="18" spans="7:7">
      <c r="G18" s="7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F90D-06D3-4695-B07A-268B14A6B5E4}">
  <dimension ref="A1:M81"/>
  <sheetViews>
    <sheetView workbookViewId="0">
      <selection activeCell="G96" sqref="G96"/>
    </sheetView>
  </sheetViews>
  <sheetFormatPr defaultRowHeight="17"/>
  <cols>
    <col min="1" max="1" width="11" style="2" bestFit="1" customWidth="1"/>
    <col min="2" max="2" width="14.453125" style="2" customWidth="1"/>
    <col min="3" max="3" width="10.1796875" style="2" customWidth="1"/>
    <col min="5" max="8" width="8.7265625" style="2"/>
    <col min="9" max="9" width="20.08984375" style="2" bestFit="1" customWidth="1"/>
    <col min="10" max="11" width="8.7265625" style="2"/>
    <col min="12" max="12" width="13.1796875" style="2" customWidth="1"/>
    <col min="13" max="16384" width="8.7265625" style="2"/>
  </cols>
  <sheetData>
    <row r="1" spans="1:13" ht="31.5" thickBot="1">
      <c r="A1" s="29" t="s">
        <v>2</v>
      </c>
      <c r="B1" s="29" t="s">
        <v>3</v>
      </c>
      <c r="C1" s="30" t="s">
        <v>4</v>
      </c>
      <c r="D1" s="2"/>
      <c r="E1" s="2" t="s">
        <v>52</v>
      </c>
      <c r="F1" s="2">
        <f>SUM(C:C)</f>
        <v>27340</v>
      </c>
      <c r="G1" s="37"/>
      <c r="H1" s="3" t="s">
        <v>53</v>
      </c>
      <c r="I1" s="4" t="s">
        <v>54</v>
      </c>
      <c r="J1" s="4">
        <f>SUMIF(E:E, H1,C:C)</f>
        <v>6546</v>
      </c>
      <c r="K1" s="10"/>
      <c r="L1" s="10" t="s">
        <v>256</v>
      </c>
      <c r="M1" s="10">
        <f>SUM(J1:J4)</f>
        <v>27340</v>
      </c>
    </row>
    <row r="2" spans="1:13" ht="31.5" thickBot="1">
      <c r="A2" s="31">
        <v>45706</v>
      </c>
      <c r="B2" s="32" t="s">
        <v>5</v>
      </c>
      <c r="C2" s="33">
        <v>150</v>
      </c>
      <c r="D2" s="2"/>
      <c r="E2" s="2" t="s">
        <v>53</v>
      </c>
      <c r="G2" s="37"/>
      <c r="H2" s="12" t="s">
        <v>76</v>
      </c>
      <c r="I2" s="13" t="s">
        <v>258</v>
      </c>
      <c r="J2" s="14">
        <f>SUMIF(E:E, H2,C:C)</f>
        <v>2141</v>
      </c>
      <c r="K2" s="10"/>
      <c r="L2" s="10"/>
      <c r="M2" s="10"/>
    </row>
    <row r="3" spans="1:13" ht="17.5" thickBot="1">
      <c r="A3" s="31">
        <v>45707</v>
      </c>
      <c r="B3" s="32" t="s">
        <v>6</v>
      </c>
      <c r="C3" s="33">
        <v>71</v>
      </c>
      <c r="D3" s="2"/>
      <c r="E3" s="2" t="s">
        <v>53</v>
      </c>
      <c r="G3" s="37"/>
      <c r="H3" s="5" t="s">
        <v>56</v>
      </c>
      <c r="I3" s="6" t="s">
        <v>57</v>
      </c>
      <c r="J3" s="8">
        <f>SUMIF(E:E, H3,C:C)</f>
        <v>18653</v>
      </c>
      <c r="K3" s="10"/>
      <c r="L3" s="10"/>
      <c r="M3" s="10"/>
    </row>
    <row r="4" spans="1:13" ht="31.5" thickBot="1">
      <c r="A4" s="31">
        <v>45707</v>
      </c>
      <c r="B4" s="32" t="s">
        <v>7</v>
      </c>
      <c r="C4" s="33">
        <v>130</v>
      </c>
      <c r="D4" s="2"/>
      <c r="E4" s="2" t="s">
        <v>53</v>
      </c>
      <c r="G4" s="37"/>
      <c r="H4" s="9" t="s">
        <v>178</v>
      </c>
      <c r="I4" s="36" t="s">
        <v>257</v>
      </c>
      <c r="J4" s="36">
        <f>SUMIF(E:E, H4,C:C)</f>
        <v>0</v>
      </c>
      <c r="K4" s="10"/>
      <c r="L4" s="10"/>
      <c r="M4" s="10"/>
    </row>
    <row r="5" spans="1:13" ht="31">
      <c r="A5" s="31">
        <v>45708</v>
      </c>
      <c r="B5" s="32" t="s">
        <v>8</v>
      </c>
      <c r="C5" s="33">
        <v>366</v>
      </c>
      <c r="D5" s="2"/>
      <c r="E5" s="2" t="s">
        <v>56</v>
      </c>
      <c r="G5" s="37"/>
      <c r="K5" s="10"/>
      <c r="L5" s="10"/>
      <c r="M5" s="10"/>
    </row>
    <row r="6" spans="1:13" ht="31">
      <c r="A6" s="31">
        <v>45708</v>
      </c>
      <c r="B6" s="32" t="s">
        <v>5</v>
      </c>
      <c r="C6" s="33">
        <v>105</v>
      </c>
      <c r="D6" s="2"/>
      <c r="E6" s="2" t="s">
        <v>53</v>
      </c>
      <c r="H6" s="41" t="s">
        <v>55</v>
      </c>
      <c r="I6" s="41" t="s">
        <v>263</v>
      </c>
      <c r="J6" s="41">
        <f>SUMIF(F:F, H6,C:C)</f>
        <v>11360</v>
      </c>
    </row>
    <row r="7" spans="1:13" ht="31">
      <c r="A7" s="31">
        <v>45708</v>
      </c>
      <c r="B7" s="32" t="s">
        <v>9</v>
      </c>
      <c r="C7" s="33">
        <v>80</v>
      </c>
      <c r="D7" s="2"/>
      <c r="E7" s="2" t="s">
        <v>53</v>
      </c>
    </row>
    <row r="8" spans="1:13" ht="31">
      <c r="A8" s="31">
        <v>45708</v>
      </c>
      <c r="B8" s="32" t="s">
        <v>10</v>
      </c>
      <c r="C8" s="33">
        <v>30</v>
      </c>
      <c r="D8" s="2"/>
      <c r="E8" s="2" t="s">
        <v>53</v>
      </c>
    </row>
    <row r="9" spans="1:13" ht="31">
      <c r="A9" s="31">
        <v>45709</v>
      </c>
      <c r="B9" s="32" t="s">
        <v>11</v>
      </c>
      <c r="C9" s="33">
        <v>265</v>
      </c>
      <c r="D9" s="2"/>
      <c r="E9" s="2" t="s">
        <v>56</v>
      </c>
    </row>
    <row r="10" spans="1:13" ht="31">
      <c r="A10" s="31">
        <v>45709</v>
      </c>
      <c r="B10" s="32" t="s">
        <v>12</v>
      </c>
      <c r="C10" s="33">
        <v>90</v>
      </c>
      <c r="D10" s="2"/>
      <c r="E10" s="2" t="s">
        <v>53</v>
      </c>
    </row>
    <row r="11" spans="1:13" ht="31">
      <c r="A11" s="31">
        <v>45709</v>
      </c>
      <c r="B11" s="32" t="s">
        <v>10</v>
      </c>
      <c r="C11" s="33">
        <v>10</v>
      </c>
      <c r="D11" s="2"/>
      <c r="E11" s="2" t="s">
        <v>53</v>
      </c>
    </row>
    <row r="12" spans="1:13" ht="31">
      <c r="A12" s="31">
        <v>45710</v>
      </c>
      <c r="B12" s="32" t="s">
        <v>13</v>
      </c>
      <c r="C12" s="33">
        <v>236</v>
      </c>
      <c r="D12" s="2"/>
      <c r="E12" s="2" t="s">
        <v>76</v>
      </c>
    </row>
    <row r="13" spans="1:13" ht="31">
      <c r="A13" s="31">
        <v>45710</v>
      </c>
      <c r="B13" s="32" t="s">
        <v>14</v>
      </c>
      <c r="C13" s="33">
        <v>28</v>
      </c>
      <c r="D13" s="2"/>
      <c r="E13" s="2" t="s">
        <v>53</v>
      </c>
    </row>
    <row r="14" spans="1:13" ht="31">
      <c r="A14" s="31">
        <v>45710</v>
      </c>
      <c r="B14" s="32" t="s">
        <v>10</v>
      </c>
      <c r="C14" s="33">
        <v>39</v>
      </c>
      <c r="D14" s="2"/>
      <c r="E14" s="2" t="s">
        <v>53</v>
      </c>
    </row>
    <row r="15" spans="1:13" ht="31">
      <c r="A15" s="31">
        <v>45711</v>
      </c>
      <c r="B15" s="32" t="s">
        <v>15</v>
      </c>
      <c r="C15" s="33">
        <v>13</v>
      </c>
      <c r="D15" s="2"/>
      <c r="E15" s="2" t="s">
        <v>56</v>
      </c>
    </row>
    <row r="16" spans="1:13" ht="46.5">
      <c r="A16" s="31">
        <v>45711</v>
      </c>
      <c r="B16" s="32" t="s">
        <v>16</v>
      </c>
      <c r="C16" s="33">
        <v>864</v>
      </c>
      <c r="D16" s="2"/>
      <c r="E16" s="2" t="s">
        <v>56</v>
      </c>
    </row>
    <row r="17" spans="1:6">
      <c r="A17" s="31">
        <v>45711</v>
      </c>
      <c r="B17" s="32" t="s">
        <v>17</v>
      </c>
      <c r="C17" s="33">
        <v>50</v>
      </c>
      <c r="D17" s="2"/>
      <c r="E17" s="2" t="s">
        <v>53</v>
      </c>
    </row>
    <row r="18" spans="1:6" ht="31">
      <c r="A18" s="31">
        <v>45711</v>
      </c>
      <c r="B18" s="32" t="s">
        <v>18</v>
      </c>
      <c r="C18" s="34">
        <v>1168</v>
      </c>
      <c r="D18" s="2"/>
      <c r="E18" s="2" t="s">
        <v>56</v>
      </c>
    </row>
    <row r="19" spans="1:6" ht="31">
      <c r="A19" s="31">
        <v>45712</v>
      </c>
      <c r="B19" s="32" t="s">
        <v>19</v>
      </c>
      <c r="C19" s="33">
        <v>43</v>
      </c>
      <c r="D19" s="2"/>
      <c r="E19" s="2" t="s">
        <v>56</v>
      </c>
    </row>
    <row r="20" spans="1:6" ht="31">
      <c r="A20" s="31">
        <v>45712</v>
      </c>
      <c r="B20" s="32" t="s">
        <v>7</v>
      </c>
      <c r="C20" s="33">
        <v>110</v>
      </c>
      <c r="D20" s="2"/>
      <c r="E20" s="2" t="s">
        <v>53</v>
      </c>
    </row>
    <row r="21" spans="1:6">
      <c r="A21" s="31">
        <v>45713</v>
      </c>
      <c r="B21" s="32" t="s">
        <v>6</v>
      </c>
      <c r="C21" s="33">
        <v>32</v>
      </c>
      <c r="D21" s="2"/>
      <c r="E21" s="2" t="s">
        <v>53</v>
      </c>
    </row>
    <row r="22" spans="1:6" ht="31">
      <c r="A22" s="31">
        <v>45713</v>
      </c>
      <c r="B22" s="32" t="s">
        <v>7</v>
      </c>
      <c r="C22" s="33">
        <v>155</v>
      </c>
      <c r="D22" s="2"/>
      <c r="E22" s="2" t="s">
        <v>53</v>
      </c>
    </row>
    <row r="23" spans="1:6" ht="31">
      <c r="A23" s="31">
        <v>45714</v>
      </c>
      <c r="B23" s="32" t="s">
        <v>5</v>
      </c>
      <c r="C23" s="33">
        <v>75</v>
      </c>
      <c r="D23" s="2"/>
      <c r="E23" s="2" t="s">
        <v>53</v>
      </c>
    </row>
    <row r="24" spans="1:6" ht="31">
      <c r="A24" s="31">
        <v>45714</v>
      </c>
      <c r="B24" s="32" t="s">
        <v>18</v>
      </c>
      <c r="C24" s="34">
        <v>1148</v>
      </c>
      <c r="D24" s="2"/>
      <c r="E24" s="2" t="s">
        <v>56</v>
      </c>
    </row>
    <row r="25" spans="1:6" ht="31">
      <c r="A25" s="31">
        <v>45714</v>
      </c>
      <c r="B25" s="32" t="s">
        <v>20</v>
      </c>
      <c r="C25" s="33">
        <v>318</v>
      </c>
      <c r="D25" s="2"/>
      <c r="E25" s="2" t="s">
        <v>56</v>
      </c>
    </row>
    <row r="26" spans="1:6" ht="31">
      <c r="A26" s="31">
        <v>45715</v>
      </c>
      <c r="B26" s="32" t="s">
        <v>21</v>
      </c>
      <c r="C26" s="33">
        <v>65</v>
      </c>
      <c r="D26" s="2"/>
      <c r="E26" s="2" t="s">
        <v>53</v>
      </c>
    </row>
    <row r="27" spans="1:6" ht="31">
      <c r="A27" s="31">
        <v>45715</v>
      </c>
      <c r="B27" s="32" t="s">
        <v>7</v>
      </c>
      <c r="C27" s="33">
        <v>160</v>
      </c>
      <c r="D27" s="2"/>
      <c r="E27" s="2" t="s">
        <v>53</v>
      </c>
    </row>
    <row r="28" spans="1:6" ht="31">
      <c r="A28" s="31">
        <v>45715</v>
      </c>
      <c r="B28" s="32" t="s">
        <v>22</v>
      </c>
      <c r="C28" s="34">
        <v>1022</v>
      </c>
      <c r="D28" s="2"/>
      <c r="E28" s="2" t="s">
        <v>76</v>
      </c>
    </row>
    <row r="29" spans="1:6" ht="31">
      <c r="A29" s="31">
        <v>45715</v>
      </c>
      <c r="B29" s="32" t="s">
        <v>10</v>
      </c>
      <c r="C29" s="33">
        <v>10</v>
      </c>
      <c r="D29" s="2"/>
      <c r="E29" s="2" t="s">
        <v>53</v>
      </c>
    </row>
    <row r="30" spans="1:6" ht="31">
      <c r="A30" s="31">
        <v>45716</v>
      </c>
      <c r="B30" s="32" t="s">
        <v>23</v>
      </c>
      <c r="C30" s="33">
        <v>-1</v>
      </c>
      <c r="D30" s="2"/>
      <c r="E30" s="2" t="s">
        <v>56</v>
      </c>
    </row>
    <row r="31" spans="1:6" ht="46.5">
      <c r="A31" s="31">
        <v>45716</v>
      </c>
      <c r="B31" s="32" t="s">
        <v>16</v>
      </c>
      <c r="C31" s="33">
        <v>-53</v>
      </c>
      <c r="D31" s="2"/>
      <c r="E31" s="2" t="s">
        <v>56</v>
      </c>
    </row>
    <row r="32" spans="1:6">
      <c r="A32" s="31">
        <v>45716</v>
      </c>
      <c r="B32" s="32" t="s">
        <v>24</v>
      </c>
      <c r="C32" s="34">
        <v>2321</v>
      </c>
      <c r="D32" s="2"/>
      <c r="E32" s="2" t="s">
        <v>56</v>
      </c>
      <c r="F32" s="2" t="s">
        <v>55</v>
      </c>
    </row>
    <row r="33" spans="1:6" ht="31">
      <c r="A33" s="31">
        <v>45716</v>
      </c>
      <c r="B33" s="32" t="s">
        <v>10</v>
      </c>
      <c r="C33" s="33">
        <v>30</v>
      </c>
      <c r="D33" s="2"/>
      <c r="E33" s="2" t="s">
        <v>53</v>
      </c>
    </row>
    <row r="34" spans="1:6" ht="31">
      <c r="A34" s="31">
        <v>45716</v>
      </c>
      <c r="B34" s="32" t="s">
        <v>25</v>
      </c>
      <c r="C34" s="34">
        <v>3320</v>
      </c>
      <c r="D34" s="2"/>
      <c r="E34" s="2" t="s">
        <v>56</v>
      </c>
      <c r="F34" s="2" t="s">
        <v>55</v>
      </c>
    </row>
    <row r="35" spans="1:6">
      <c r="A35" s="31">
        <v>45716</v>
      </c>
      <c r="B35" s="32" t="s">
        <v>24</v>
      </c>
      <c r="C35" s="34">
        <v>5420</v>
      </c>
      <c r="D35" s="2"/>
      <c r="E35" s="2" t="s">
        <v>56</v>
      </c>
      <c r="F35" s="2" t="s">
        <v>55</v>
      </c>
    </row>
    <row r="36" spans="1:6" ht="31">
      <c r="A36" s="31">
        <v>45717</v>
      </c>
      <c r="B36" s="32" t="s">
        <v>10</v>
      </c>
      <c r="C36" s="33">
        <v>88</v>
      </c>
      <c r="D36" s="2"/>
      <c r="E36" s="2" t="s">
        <v>53</v>
      </c>
    </row>
    <row r="37" spans="1:6" ht="31">
      <c r="A37" s="31">
        <v>45717</v>
      </c>
      <c r="B37" s="32" t="s">
        <v>8</v>
      </c>
      <c r="C37" s="33">
        <v>-366</v>
      </c>
      <c r="D37" s="2"/>
      <c r="E37" s="2" t="s">
        <v>56</v>
      </c>
    </row>
    <row r="38" spans="1:6" ht="31">
      <c r="A38" s="31">
        <v>45717</v>
      </c>
      <c r="B38" s="32" t="s">
        <v>26</v>
      </c>
      <c r="C38" s="33">
        <v>280</v>
      </c>
      <c r="D38" s="2"/>
      <c r="E38" s="2" t="s">
        <v>53</v>
      </c>
    </row>
    <row r="39" spans="1:6" ht="31">
      <c r="A39" s="31">
        <v>45717</v>
      </c>
      <c r="B39" s="32" t="s">
        <v>27</v>
      </c>
      <c r="C39" s="33">
        <v>500</v>
      </c>
      <c r="D39" s="2"/>
      <c r="E39" s="2" t="s">
        <v>53</v>
      </c>
    </row>
    <row r="40" spans="1:6">
      <c r="A40" s="31">
        <v>45717</v>
      </c>
      <c r="B40" s="32" t="s">
        <v>28</v>
      </c>
      <c r="C40" s="33">
        <v>299</v>
      </c>
      <c r="D40" s="2"/>
      <c r="E40" s="2" t="s">
        <v>56</v>
      </c>
      <c r="F40" s="2" t="s">
        <v>55</v>
      </c>
    </row>
    <row r="41" spans="1:6" ht="31">
      <c r="A41" s="31">
        <v>45719</v>
      </c>
      <c r="B41" s="32" t="s">
        <v>29</v>
      </c>
      <c r="C41" s="33">
        <v>18</v>
      </c>
      <c r="D41" s="2"/>
      <c r="E41" s="2" t="s">
        <v>53</v>
      </c>
    </row>
    <row r="42" spans="1:6" ht="31">
      <c r="A42" s="31">
        <v>45719</v>
      </c>
      <c r="B42" s="32" t="s">
        <v>30</v>
      </c>
      <c r="C42" s="33">
        <v>20</v>
      </c>
      <c r="D42" s="2"/>
      <c r="E42" s="2" t="s">
        <v>53</v>
      </c>
    </row>
    <row r="43" spans="1:6" ht="31">
      <c r="A43" s="31">
        <v>45719</v>
      </c>
      <c r="B43" s="32" t="s">
        <v>31</v>
      </c>
      <c r="C43" s="33">
        <v>160</v>
      </c>
      <c r="D43" s="2"/>
      <c r="E43" s="2" t="s">
        <v>53</v>
      </c>
    </row>
    <row r="44" spans="1:6" ht="31">
      <c r="A44" s="31">
        <v>45719</v>
      </c>
      <c r="B44" s="32" t="s">
        <v>32</v>
      </c>
      <c r="C44" s="33">
        <v>180</v>
      </c>
      <c r="D44" s="2"/>
      <c r="E44" s="2" t="s">
        <v>53</v>
      </c>
    </row>
    <row r="45" spans="1:6" ht="31">
      <c r="A45" s="31">
        <v>45719</v>
      </c>
      <c r="B45" s="32" t="s">
        <v>33</v>
      </c>
      <c r="C45" s="33">
        <v>45</v>
      </c>
      <c r="D45" s="2"/>
      <c r="E45" s="2" t="s">
        <v>76</v>
      </c>
    </row>
    <row r="46" spans="1:6" ht="31">
      <c r="A46" s="31">
        <v>45720</v>
      </c>
      <c r="B46" s="32" t="s">
        <v>7</v>
      </c>
      <c r="C46" s="33">
        <v>195</v>
      </c>
      <c r="D46" s="2"/>
      <c r="E46" s="2" t="s">
        <v>53</v>
      </c>
    </row>
    <row r="47" spans="1:6">
      <c r="A47" s="31">
        <v>45721</v>
      </c>
      <c r="B47" s="32" t="s">
        <v>6</v>
      </c>
      <c r="C47" s="33">
        <v>48</v>
      </c>
      <c r="D47" s="2"/>
      <c r="E47" s="2" t="s">
        <v>53</v>
      </c>
    </row>
    <row r="48" spans="1:6" ht="31">
      <c r="A48" s="31">
        <v>45721</v>
      </c>
      <c r="B48" s="32" t="s">
        <v>10</v>
      </c>
      <c r="C48" s="33">
        <v>49</v>
      </c>
      <c r="D48" s="2"/>
      <c r="E48" s="2" t="s">
        <v>53</v>
      </c>
    </row>
    <row r="49" spans="1:5" ht="31">
      <c r="A49" s="31">
        <v>45722</v>
      </c>
      <c r="B49" s="32" t="s">
        <v>34</v>
      </c>
      <c r="C49" s="33">
        <v>110</v>
      </c>
      <c r="D49" s="2"/>
      <c r="E49" s="2" t="s">
        <v>53</v>
      </c>
    </row>
    <row r="50" spans="1:5" ht="31">
      <c r="A50" s="31">
        <v>45722</v>
      </c>
      <c r="B50" s="32" t="s">
        <v>35</v>
      </c>
      <c r="C50" s="33">
        <v>225</v>
      </c>
      <c r="D50" s="2"/>
      <c r="E50" s="2" t="s">
        <v>53</v>
      </c>
    </row>
    <row r="51" spans="1:5" ht="31">
      <c r="A51" s="31">
        <v>45722</v>
      </c>
      <c r="B51" s="32" t="s">
        <v>36</v>
      </c>
      <c r="C51" s="33">
        <v>120</v>
      </c>
      <c r="D51" s="2"/>
      <c r="E51" s="2" t="s">
        <v>76</v>
      </c>
    </row>
    <row r="52" spans="1:5" ht="31">
      <c r="A52" s="31">
        <v>45722</v>
      </c>
      <c r="B52" s="32" t="s">
        <v>37</v>
      </c>
      <c r="C52" s="33">
        <v>415</v>
      </c>
      <c r="D52" s="2"/>
      <c r="E52" s="2" t="s">
        <v>53</v>
      </c>
    </row>
    <row r="53" spans="1:5" ht="31">
      <c r="A53" s="31">
        <v>45722</v>
      </c>
      <c r="B53" s="32" t="s">
        <v>33</v>
      </c>
      <c r="C53" s="33">
        <v>15</v>
      </c>
      <c r="D53" s="2"/>
      <c r="E53" s="2" t="s">
        <v>76</v>
      </c>
    </row>
    <row r="54" spans="1:5" ht="31">
      <c r="A54" s="31">
        <v>45723</v>
      </c>
      <c r="B54" s="32" t="s">
        <v>38</v>
      </c>
      <c r="C54" s="33">
        <v>272</v>
      </c>
      <c r="D54" s="2"/>
      <c r="E54" s="2" t="s">
        <v>76</v>
      </c>
    </row>
    <row r="55" spans="1:5">
      <c r="A55" s="31">
        <v>45723</v>
      </c>
      <c r="B55" s="32" t="s">
        <v>6</v>
      </c>
      <c r="C55" s="33">
        <v>34</v>
      </c>
      <c r="D55" s="2"/>
      <c r="E55" s="2" t="s">
        <v>53</v>
      </c>
    </row>
    <row r="56" spans="1:5" ht="31">
      <c r="A56" s="31">
        <v>45723</v>
      </c>
      <c r="B56" s="32" t="s">
        <v>39</v>
      </c>
      <c r="C56" s="33">
        <v>80</v>
      </c>
      <c r="D56" s="2"/>
      <c r="E56" s="2" t="s">
        <v>53</v>
      </c>
    </row>
    <row r="57" spans="1:5" ht="31">
      <c r="A57" s="31">
        <v>45724</v>
      </c>
      <c r="B57" s="32" t="s">
        <v>10</v>
      </c>
      <c r="C57" s="33">
        <v>10</v>
      </c>
      <c r="D57" s="2"/>
      <c r="E57" s="2" t="s">
        <v>53</v>
      </c>
    </row>
    <row r="58" spans="1:5">
      <c r="A58" s="31">
        <v>45724</v>
      </c>
      <c r="B58" s="32" t="s">
        <v>40</v>
      </c>
      <c r="C58" s="33">
        <v>495</v>
      </c>
      <c r="D58" s="2"/>
      <c r="E58" s="2" t="s">
        <v>53</v>
      </c>
    </row>
    <row r="59" spans="1:5" ht="31">
      <c r="A59" s="31">
        <v>45726</v>
      </c>
      <c r="B59" s="32" t="s">
        <v>41</v>
      </c>
      <c r="C59" s="33">
        <v>8</v>
      </c>
      <c r="D59" s="2"/>
      <c r="E59" s="2" t="s">
        <v>76</v>
      </c>
    </row>
    <row r="60" spans="1:5" ht="31">
      <c r="A60" s="31">
        <v>45727</v>
      </c>
      <c r="B60" s="32" t="s">
        <v>7</v>
      </c>
      <c r="C60" s="33">
        <v>165</v>
      </c>
      <c r="D60" s="2"/>
      <c r="E60" s="2" t="s">
        <v>53</v>
      </c>
    </row>
    <row r="61" spans="1:5" ht="31">
      <c r="A61" s="31">
        <v>45727</v>
      </c>
      <c r="B61" s="32" t="s">
        <v>10</v>
      </c>
      <c r="C61" s="33">
        <v>240</v>
      </c>
      <c r="D61" s="2"/>
      <c r="E61" s="2" t="s">
        <v>53</v>
      </c>
    </row>
    <row r="62" spans="1:5" ht="31">
      <c r="A62" s="31">
        <v>45727</v>
      </c>
      <c r="B62" s="32" t="s">
        <v>10</v>
      </c>
      <c r="C62" s="33">
        <v>20</v>
      </c>
      <c r="D62" s="2"/>
      <c r="E62" s="2" t="s">
        <v>53</v>
      </c>
    </row>
    <row r="63" spans="1:5" ht="31">
      <c r="A63" s="31">
        <v>45728</v>
      </c>
      <c r="B63" s="32" t="s">
        <v>10</v>
      </c>
      <c r="C63" s="33">
        <v>65</v>
      </c>
      <c r="D63" s="2"/>
      <c r="E63" s="2" t="s">
        <v>53</v>
      </c>
    </row>
    <row r="64" spans="1:5" ht="31">
      <c r="A64" s="31">
        <v>45728</v>
      </c>
      <c r="B64" s="32" t="s">
        <v>42</v>
      </c>
      <c r="C64" s="33">
        <v>50</v>
      </c>
      <c r="D64" s="2"/>
      <c r="E64" s="2" t="s">
        <v>53</v>
      </c>
    </row>
    <row r="65" spans="1:5" ht="31">
      <c r="A65" s="31">
        <v>45728</v>
      </c>
      <c r="B65" s="32" t="s">
        <v>5</v>
      </c>
      <c r="C65" s="33">
        <v>130</v>
      </c>
      <c r="D65" s="2"/>
      <c r="E65" s="2" t="s">
        <v>53</v>
      </c>
    </row>
    <row r="66" spans="1:5" ht="31">
      <c r="A66" s="31">
        <v>45729</v>
      </c>
      <c r="B66" s="32" t="s">
        <v>43</v>
      </c>
      <c r="C66" s="33">
        <v>250</v>
      </c>
      <c r="D66" s="2"/>
      <c r="E66" s="2" t="s">
        <v>53</v>
      </c>
    </row>
    <row r="67" spans="1:5" ht="31">
      <c r="A67" s="31">
        <v>45730</v>
      </c>
      <c r="B67" s="32" t="s">
        <v>44</v>
      </c>
      <c r="C67" s="33">
        <v>260</v>
      </c>
      <c r="D67" s="2"/>
      <c r="E67" s="2" t="s">
        <v>56</v>
      </c>
    </row>
    <row r="68" spans="1:5">
      <c r="A68" s="31">
        <v>45730</v>
      </c>
      <c r="B68" s="32" t="s">
        <v>17</v>
      </c>
      <c r="C68" s="33">
        <v>260</v>
      </c>
      <c r="D68" s="2"/>
      <c r="E68" s="2" t="s">
        <v>53</v>
      </c>
    </row>
    <row r="69" spans="1:5" ht="31">
      <c r="A69" s="31">
        <v>45731</v>
      </c>
      <c r="B69" s="32" t="s">
        <v>45</v>
      </c>
      <c r="C69" s="33">
        <v>55</v>
      </c>
      <c r="D69" s="2"/>
      <c r="E69" s="2" t="s">
        <v>53</v>
      </c>
    </row>
    <row r="70" spans="1:5" ht="31">
      <c r="A70" s="31">
        <v>45731</v>
      </c>
      <c r="B70" s="32" t="s">
        <v>46</v>
      </c>
      <c r="C70" s="33">
        <v>423</v>
      </c>
      <c r="D70" s="2"/>
      <c r="E70" s="2" t="s">
        <v>76</v>
      </c>
    </row>
    <row r="71" spans="1:5" ht="31">
      <c r="A71" s="31">
        <v>45731</v>
      </c>
      <c r="B71" s="32" t="s">
        <v>47</v>
      </c>
      <c r="C71" s="33">
        <v>10</v>
      </c>
      <c r="D71" s="2"/>
      <c r="E71" s="2" t="s">
        <v>56</v>
      </c>
    </row>
    <row r="72" spans="1:5" ht="46.5">
      <c r="A72" s="31">
        <v>45731</v>
      </c>
      <c r="B72" s="32" t="s">
        <v>48</v>
      </c>
      <c r="C72" s="33">
        <v>699</v>
      </c>
      <c r="D72" s="2"/>
      <c r="E72" s="2" t="s">
        <v>56</v>
      </c>
    </row>
    <row r="73" spans="1:5" ht="31">
      <c r="A73" s="31">
        <v>45732</v>
      </c>
      <c r="B73" s="32" t="s">
        <v>49</v>
      </c>
      <c r="C73" s="34">
        <v>2000</v>
      </c>
      <c r="D73" s="2"/>
      <c r="E73" s="2" t="s">
        <v>56</v>
      </c>
    </row>
    <row r="74" spans="1:5" ht="31">
      <c r="A74" s="31">
        <v>45732</v>
      </c>
      <c r="B74" s="32" t="s">
        <v>18</v>
      </c>
      <c r="C74" s="33">
        <v>559</v>
      </c>
      <c r="D74" s="2"/>
      <c r="E74" s="2" t="s">
        <v>56</v>
      </c>
    </row>
    <row r="75" spans="1:5" ht="31">
      <c r="A75" s="31">
        <v>45733</v>
      </c>
      <c r="B75" s="32" t="s">
        <v>10</v>
      </c>
      <c r="C75" s="33">
        <v>364</v>
      </c>
      <c r="D75" s="2"/>
      <c r="E75" s="2" t="s">
        <v>53</v>
      </c>
    </row>
    <row r="76" spans="1:5" ht="31">
      <c r="A76" s="31">
        <v>45733</v>
      </c>
      <c r="B76" s="32" t="s">
        <v>7</v>
      </c>
      <c r="C76" s="33">
        <v>175</v>
      </c>
      <c r="D76" s="2"/>
      <c r="E76" s="2" t="s">
        <v>53</v>
      </c>
    </row>
    <row r="77" spans="1:5">
      <c r="A77" s="31">
        <v>45733</v>
      </c>
      <c r="B77" s="32" t="s">
        <v>6</v>
      </c>
      <c r="C77" s="33">
        <v>44</v>
      </c>
      <c r="D77" s="2"/>
      <c r="E77" s="2" t="s">
        <v>53</v>
      </c>
    </row>
    <row r="78" spans="1:5" ht="31">
      <c r="A78" s="31">
        <v>45733</v>
      </c>
      <c r="B78" s="32" t="s">
        <v>50</v>
      </c>
      <c r="C78" s="33">
        <v>227</v>
      </c>
      <c r="D78" s="2"/>
      <c r="E78" s="2" t="s">
        <v>53</v>
      </c>
    </row>
    <row r="79" spans="1:5" ht="31">
      <c r="A79" s="31">
        <v>45734</v>
      </c>
      <c r="B79" s="32" t="s">
        <v>10</v>
      </c>
      <c r="C79" s="33">
        <v>39</v>
      </c>
      <c r="D79" s="2"/>
      <c r="E79" s="2" t="s">
        <v>53</v>
      </c>
    </row>
    <row r="80" spans="1:5" ht="31">
      <c r="A80" s="31">
        <v>45734</v>
      </c>
      <c r="B80" s="32" t="s">
        <v>51</v>
      </c>
      <c r="C80" s="33">
        <v>125</v>
      </c>
      <c r="D80" s="2"/>
      <c r="E80" s="2" t="s">
        <v>53</v>
      </c>
    </row>
    <row r="81" spans="1:5" ht="31">
      <c r="A81" s="31">
        <v>45735</v>
      </c>
      <c r="B81" s="32" t="s">
        <v>10</v>
      </c>
      <c r="C81" s="33">
        <v>10</v>
      </c>
      <c r="D81" s="2"/>
      <c r="E81" s="2" t="s">
        <v>53</v>
      </c>
    </row>
  </sheetData>
  <autoFilter ref="E1:F81" xr:uid="{D77EF90D-06D3-4695-B07A-268B14A6B5E4}"/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872E-3B7D-4496-B5A5-4B72F6CEF5F2}">
  <dimension ref="A1:N85"/>
  <sheetViews>
    <sheetView zoomScaleNormal="100" workbookViewId="0">
      <selection activeCell="H6" sqref="H6:J6"/>
    </sheetView>
  </sheetViews>
  <sheetFormatPr defaultRowHeight="17"/>
  <cols>
    <col min="1" max="1" width="12.54296875" style="41" bestFit="1" customWidth="1"/>
    <col min="2" max="2" width="27.7265625" style="41" bestFit="1" customWidth="1"/>
    <col min="3" max="3" width="12.54296875" style="41" bestFit="1" customWidth="1"/>
    <col min="4" max="4" width="20.1796875" style="41" bestFit="1" customWidth="1"/>
    <col min="5" max="5" width="12.36328125" style="41" bestFit="1" customWidth="1"/>
    <col min="6" max="6" width="10.81640625" style="41" bestFit="1" customWidth="1"/>
    <col min="7" max="7" width="5.1796875" style="41" customWidth="1"/>
    <col min="8" max="8" width="2.7265625" style="41" bestFit="1" customWidth="1"/>
    <col min="9" max="9" width="12.7265625" style="41" bestFit="1" customWidth="1"/>
    <col min="10" max="10" width="6.26953125" style="41" bestFit="1" customWidth="1"/>
    <col min="11" max="11" width="5.26953125" style="41" bestFit="1" customWidth="1"/>
    <col min="12" max="12" width="12.81640625" style="41" bestFit="1" customWidth="1"/>
    <col min="13" max="13" width="7.81640625" style="41" bestFit="1" customWidth="1"/>
    <col min="14" max="14" width="12.453125" style="41" bestFit="1" customWidth="1"/>
    <col min="15" max="16384" width="8.7265625" style="41"/>
  </cols>
  <sheetData>
    <row r="1" spans="1:14" ht="17.5" thickBot="1">
      <c r="A1" s="39" t="s">
        <v>2</v>
      </c>
      <c r="B1" s="39" t="s">
        <v>3</v>
      </c>
      <c r="C1" s="40" t="s">
        <v>4</v>
      </c>
      <c r="D1" s="39" t="s">
        <v>78</v>
      </c>
      <c r="E1" s="40" t="s">
        <v>79</v>
      </c>
      <c r="F1" s="39" t="s">
        <v>52</v>
      </c>
      <c r="G1" s="41">
        <v>4</v>
      </c>
      <c r="H1" s="42" t="s">
        <v>53</v>
      </c>
      <c r="I1" s="43" t="s">
        <v>54</v>
      </c>
      <c r="J1" s="44">
        <f>SUMIF(F:F, H1,C:C)</f>
        <v>6635</v>
      </c>
      <c r="L1" s="45" t="s">
        <v>256</v>
      </c>
      <c r="M1" s="45">
        <f>SUM(C:C)</f>
        <v>30999</v>
      </c>
    </row>
    <row r="2" spans="1:14" ht="17.5" thickBot="1">
      <c r="A2" s="46">
        <v>45734</v>
      </c>
      <c r="B2" s="47" t="s">
        <v>39</v>
      </c>
      <c r="C2" s="48">
        <v>120</v>
      </c>
      <c r="D2" s="47" t="s">
        <v>81</v>
      </c>
      <c r="E2" s="49" t="s">
        <v>80</v>
      </c>
      <c r="F2" s="41" t="s">
        <v>53</v>
      </c>
      <c r="H2" s="42" t="s">
        <v>76</v>
      </c>
      <c r="I2" s="43" t="s">
        <v>105</v>
      </c>
      <c r="J2" s="44">
        <f>SUMIF(F:F, H2,C:C)</f>
        <v>1669</v>
      </c>
    </row>
    <row r="3" spans="1:14" ht="17.5" thickBot="1">
      <c r="A3" s="46">
        <v>45735</v>
      </c>
      <c r="B3" s="47" t="s">
        <v>75</v>
      </c>
      <c r="C3" s="48">
        <v>60</v>
      </c>
      <c r="D3" s="47" t="s">
        <v>81</v>
      </c>
      <c r="E3" s="49" t="s">
        <v>80</v>
      </c>
      <c r="F3" s="41" t="s">
        <v>53</v>
      </c>
      <c r="H3" s="50" t="s">
        <v>56</v>
      </c>
      <c r="I3" s="51" t="s">
        <v>57</v>
      </c>
      <c r="J3" s="52">
        <f>SUMIF(F:F, H3,C:C)</f>
        <v>8868</v>
      </c>
    </row>
    <row r="4" spans="1:14" ht="17.5" thickBot="1">
      <c r="A4" s="46">
        <v>45736</v>
      </c>
      <c r="B4" s="47" t="s">
        <v>82</v>
      </c>
      <c r="C4" s="48">
        <v>52</v>
      </c>
      <c r="D4" s="47" t="s">
        <v>80</v>
      </c>
      <c r="E4" s="49" t="s">
        <v>80</v>
      </c>
      <c r="F4" s="41" t="s">
        <v>77</v>
      </c>
      <c r="H4" s="55" t="s">
        <v>77</v>
      </c>
      <c r="I4" s="56" t="s">
        <v>104</v>
      </c>
      <c r="J4" s="44">
        <f>SUMIF(F:F, H4,C:C)</f>
        <v>13827</v>
      </c>
    </row>
    <row r="5" spans="1:14" ht="17.5" thickBot="1">
      <c r="A5" s="46">
        <v>45736</v>
      </c>
      <c r="B5" s="47" t="s">
        <v>74</v>
      </c>
      <c r="C5" s="53">
        <v>3492</v>
      </c>
      <c r="D5" s="47" t="s">
        <v>83</v>
      </c>
      <c r="E5" s="54">
        <v>153000</v>
      </c>
      <c r="F5" s="41" t="s">
        <v>77</v>
      </c>
      <c r="J5" s="57">
        <f>SUM(J1:J4)</f>
        <v>30999</v>
      </c>
    </row>
    <row r="6" spans="1:14" ht="17.5" thickBot="1">
      <c r="A6" s="46">
        <v>45736</v>
      </c>
      <c r="B6" s="47" t="s">
        <v>7</v>
      </c>
      <c r="C6" s="48">
        <v>195</v>
      </c>
      <c r="D6" s="47" t="s">
        <v>81</v>
      </c>
      <c r="E6" s="49" t="s">
        <v>80</v>
      </c>
      <c r="F6" s="41" t="s">
        <v>53</v>
      </c>
      <c r="H6" s="41" t="s">
        <v>55</v>
      </c>
      <c r="I6" s="41" t="s">
        <v>263</v>
      </c>
      <c r="J6" s="41">
        <f>SUMIF(G:G, H6,C:C)</f>
        <v>5178</v>
      </c>
    </row>
    <row r="7" spans="1:14" ht="17.5" thickBot="1">
      <c r="A7" s="46">
        <v>45736</v>
      </c>
      <c r="B7" s="47" t="s">
        <v>10</v>
      </c>
      <c r="C7" s="48">
        <v>20</v>
      </c>
      <c r="D7" s="47" t="s">
        <v>81</v>
      </c>
      <c r="E7" s="49" t="s">
        <v>80</v>
      </c>
      <c r="F7" s="41" t="s">
        <v>53</v>
      </c>
    </row>
    <row r="8" spans="1:14" ht="17.5" thickBot="1">
      <c r="A8" s="46">
        <v>45737</v>
      </c>
      <c r="B8" s="47" t="s">
        <v>73</v>
      </c>
      <c r="C8" s="48">
        <v>993</v>
      </c>
      <c r="D8" s="47" t="s">
        <v>81</v>
      </c>
      <c r="E8" s="49" t="s">
        <v>80</v>
      </c>
      <c r="F8" s="41" t="s">
        <v>56</v>
      </c>
      <c r="G8" s="41" t="s">
        <v>55</v>
      </c>
      <c r="K8" s="10"/>
      <c r="L8" s="10"/>
      <c r="M8" s="10"/>
    </row>
    <row r="9" spans="1:14" ht="17.5" thickBot="1">
      <c r="A9" s="46">
        <v>45737</v>
      </c>
      <c r="B9" s="47" t="s">
        <v>64</v>
      </c>
      <c r="C9" s="48">
        <v>49</v>
      </c>
      <c r="D9" s="47" t="s">
        <v>81</v>
      </c>
      <c r="E9" s="49" t="s">
        <v>80</v>
      </c>
      <c r="F9" s="41" t="s">
        <v>53</v>
      </c>
      <c r="K9" s="10"/>
      <c r="L9" s="10"/>
      <c r="M9" s="10"/>
    </row>
    <row r="10" spans="1:14" ht="17.5" thickBot="1">
      <c r="A10" s="46">
        <v>45738</v>
      </c>
      <c r="B10" s="47" t="s">
        <v>33</v>
      </c>
      <c r="C10" s="48">
        <v>60</v>
      </c>
      <c r="D10" s="47" t="s">
        <v>81</v>
      </c>
      <c r="E10" s="49" t="s">
        <v>80</v>
      </c>
      <c r="F10" s="41" t="s">
        <v>76</v>
      </c>
      <c r="K10" s="10"/>
      <c r="L10" s="10"/>
      <c r="M10" s="10"/>
    </row>
    <row r="11" spans="1:14" ht="17.5" thickBot="1">
      <c r="A11" s="46">
        <v>45738</v>
      </c>
      <c r="B11" s="47" t="s">
        <v>10</v>
      </c>
      <c r="C11" s="48">
        <v>49</v>
      </c>
      <c r="D11" s="47" t="s">
        <v>81</v>
      </c>
      <c r="E11" s="49" t="s">
        <v>80</v>
      </c>
      <c r="F11" s="41" t="s">
        <v>53</v>
      </c>
      <c r="K11" s="10"/>
      <c r="L11" s="10"/>
      <c r="M11" s="10"/>
      <c r="N11" s="41">
        <f>E5/C5</f>
        <v>43.814432989690722</v>
      </c>
    </row>
    <row r="12" spans="1:14" ht="17.5" thickBot="1">
      <c r="A12" s="46">
        <v>45738</v>
      </c>
      <c r="B12" s="47" t="s">
        <v>71</v>
      </c>
      <c r="C12" s="48">
        <v>160</v>
      </c>
      <c r="D12" s="47" t="s">
        <v>81</v>
      </c>
      <c r="E12" s="49" t="s">
        <v>80</v>
      </c>
      <c r="F12" s="41" t="s">
        <v>76</v>
      </c>
    </row>
    <row r="13" spans="1:14" ht="17.5" thickBot="1">
      <c r="A13" s="46">
        <v>45738</v>
      </c>
      <c r="B13" s="47" t="s">
        <v>13</v>
      </c>
      <c r="C13" s="48">
        <v>351</v>
      </c>
      <c r="D13" s="47" t="s">
        <v>81</v>
      </c>
      <c r="E13" s="49" t="s">
        <v>80</v>
      </c>
      <c r="F13" s="41" t="s">
        <v>76</v>
      </c>
    </row>
    <row r="14" spans="1:14" ht="17.5" thickBot="1">
      <c r="A14" s="46">
        <v>45738</v>
      </c>
      <c r="B14" s="47" t="s">
        <v>84</v>
      </c>
      <c r="C14" s="48">
        <v>64</v>
      </c>
      <c r="D14" s="47" t="s">
        <v>80</v>
      </c>
      <c r="E14" s="49" t="s">
        <v>80</v>
      </c>
      <c r="F14" s="41" t="s">
        <v>77</v>
      </c>
    </row>
    <row r="15" spans="1:14" ht="17.5" thickBot="1">
      <c r="A15" s="46">
        <v>45738</v>
      </c>
      <c r="B15" s="47" t="s">
        <v>72</v>
      </c>
      <c r="C15" s="53">
        <v>4239</v>
      </c>
      <c r="D15" s="47" t="s">
        <v>85</v>
      </c>
      <c r="E15" s="49" t="s">
        <v>80</v>
      </c>
      <c r="F15" s="41" t="s">
        <v>77</v>
      </c>
    </row>
    <row r="16" spans="1:14" ht="17.5" thickBot="1">
      <c r="A16" s="46">
        <v>45738</v>
      </c>
      <c r="B16" s="47" t="s">
        <v>10</v>
      </c>
      <c r="C16" s="48">
        <v>90</v>
      </c>
      <c r="D16" s="47" t="s">
        <v>81</v>
      </c>
      <c r="E16" s="49" t="s">
        <v>80</v>
      </c>
      <c r="F16" s="41" t="s">
        <v>53</v>
      </c>
    </row>
    <row r="17" spans="1:6" ht="17.5" thickBot="1">
      <c r="A17" s="46">
        <v>45739</v>
      </c>
      <c r="B17" s="47" t="s">
        <v>47</v>
      </c>
      <c r="C17" s="48">
        <v>25</v>
      </c>
      <c r="D17" s="47" t="s">
        <v>80</v>
      </c>
      <c r="E17" s="49" t="s">
        <v>80</v>
      </c>
      <c r="F17" s="41" t="s">
        <v>56</v>
      </c>
    </row>
    <row r="18" spans="1:6" ht="17.5" thickBot="1">
      <c r="A18" s="46">
        <v>45739</v>
      </c>
      <c r="B18" s="47" t="s">
        <v>69</v>
      </c>
      <c r="C18" s="53">
        <v>1680</v>
      </c>
      <c r="D18" s="47" t="s">
        <v>86</v>
      </c>
      <c r="E18" s="49" t="s">
        <v>80</v>
      </c>
      <c r="F18" s="41" t="s">
        <v>56</v>
      </c>
    </row>
    <row r="19" spans="1:6" ht="17.5" thickBot="1">
      <c r="A19" s="46">
        <v>45739</v>
      </c>
      <c r="B19" s="47" t="s">
        <v>10</v>
      </c>
      <c r="C19" s="48">
        <v>45</v>
      </c>
      <c r="D19" s="47" t="s">
        <v>81</v>
      </c>
      <c r="E19" s="49" t="s">
        <v>80</v>
      </c>
      <c r="F19" s="41" t="s">
        <v>53</v>
      </c>
    </row>
    <row r="20" spans="1:6" ht="17.5" thickBot="1">
      <c r="A20" s="46">
        <v>45739</v>
      </c>
      <c r="B20" s="47" t="s">
        <v>70</v>
      </c>
      <c r="C20" s="53">
        <v>5980</v>
      </c>
      <c r="D20" s="47" t="s">
        <v>81</v>
      </c>
      <c r="E20" s="49" t="s">
        <v>80</v>
      </c>
      <c r="F20" s="41" t="s">
        <v>77</v>
      </c>
    </row>
    <row r="21" spans="1:6" ht="17.5" thickBot="1">
      <c r="A21" s="46">
        <v>45740</v>
      </c>
      <c r="B21" s="47" t="s">
        <v>10</v>
      </c>
      <c r="C21" s="48">
        <v>79</v>
      </c>
      <c r="D21" s="47" t="s">
        <v>81</v>
      </c>
      <c r="E21" s="49" t="s">
        <v>80</v>
      </c>
      <c r="F21" s="41" t="s">
        <v>53</v>
      </c>
    </row>
    <row r="22" spans="1:6" ht="17.5" thickBot="1">
      <c r="A22" s="46">
        <v>45740</v>
      </c>
      <c r="B22" s="47" t="s">
        <v>68</v>
      </c>
      <c r="C22" s="48">
        <v>29</v>
      </c>
      <c r="D22" s="47" t="s">
        <v>81</v>
      </c>
      <c r="E22" s="49" t="s">
        <v>80</v>
      </c>
      <c r="F22" s="41" t="s">
        <v>53</v>
      </c>
    </row>
    <row r="23" spans="1:6" ht="17.5" thickBot="1">
      <c r="A23" s="46">
        <v>45741</v>
      </c>
      <c r="B23" s="47" t="s">
        <v>11</v>
      </c>
      <c r="C23" s="48">
        <v>295</v>
      </c>
      <c r="D23" s="47" t="s">
        <v>81</v>
      </c>
      <c r="E23" s="49" t="s">
        <v>80</v>
      </c>
      <c r="F23" s="41" t="s">
        <v>76</v>
      </c>
    </row>
    <row r="24" spans="1:6" ht="17.5" thickBot="1">
      <c r="A24" s="46">
        <v>45741</v>
      </c>
      <c r="B24" s="47" t="s">
        <v>7</v>
      </c>
      <c r="C24" s="48">
        <v>180</v>
      </c>
      <c r="D24" s="47" t="s">
        <v>81</v>
      </c>
      <c r="E24" s="49" t="s">
        <v>80</v>
      </c>
      <c r="F24" s="41" t="s">
        <v>53</v>
      </c>
    </row>
    <row r="25" spans="1:6" ht="17.5" thickBot="1">
      <c r="A25" s="46">
        <v>45741</v>
      </c>
      <c r="B25" s="47" t="s">
        <v>67</v>
      </c>
      <c r="C25" s="48">
        <v>90</v>
      </c>
      <c r="D25" s="47" t="s">
        <v>81</v>
      </c>
      <c r="E25" s="49" t="s">
        <v>80</v>
      </c>
      <c r="F25" s="41" t="s">
        <v>53</v>
      </c>
    </row>
    <row r="26" spans="1:6" ht="17.5" thickBot="1">
      <c r="A26" s="46">
        <v>45741</v>
      </c>
      <c r="B26" s="47" t="s">
        <v>13</v>
      </c>
      <c r="C26" s="48">
        <v>88</v>
      </c>
      <c r="D26" s="47" t="s">
        <v>81</v>
      </c>
      <c r="E26" s="49" t="s">
        <v>80</v>
      </c>
      <c r="F26" s="41" t="s">
        <v>76</v>
      </c>
    </row>
    <row r="27" spans="1:6" ht="17.5" thickBot="1">
      <c r="A27" s="46">
        <v>45742</v>
      </c>
      <c r="B27" s="47" t="s">
        <v>39</v>
      </c>
      <c r="C27" s="48">
        <v>105</v>
      </c>
      <c r="D27" s="47" t="s">
        <v>81</v>
      </c>
      <c r="E27" s="49" t="s">
        <v>80</v>
      </c>
      <c r="F27" s="41" t="s">
        <v>53</v>
      </c>
    </row>
    <row r="28" spans="1:6" ht="17.5" thickBot="1">
      <c r="A28" s="46">
        <v>45742</v>
      </c>
      <c r="B28" s="47" t="s">
        <v>10</v>
      </c>
      <c r="C28" s="48">
        <v>79</v>
      </c>
      <c r="D28" s="47" t="s">
        <v>81</v>
      </c>
      <c r="E28" s="49" t="s">
        <v>80</v>
      </c>
      <c r="F28" s="41" t="s">
        <v>53</v>
      </c>
    </row>
    <row r="29" spans="1:6" ht="17.5" thickBot="1">
      <c r="A29" s="46">
        <v>45742</v>
      </c>
      <c r="B29" s="47" t="s">
        <v>10</v>
      </c>
      <c r="C29" s="48">
        <v>39</v>
      </c>
      <c r="D29" s="47" t="s">
        <v>81</v>
      </c>
      <c r="E29" s="49" t="s">
        <v>80</v>
      </c>
      <c r="F29" s="41" t="s">
        <v>53</v>
      </c>
    </row>
    <row r="30" spans="1:6" ht="17.5" thickBot="1">
      <c r="A30" s="46">
        <v>45743</v>
      </c>
      <c r="B30" s="47" t="s">
        <v>66</v>
      </c>
      <c r="C30" s="48">
        <v>900</v>
      </c>
      <c r="D30" s="47" t="s">
        <v>81</v>
      </c>
      <c r="E30" s="49" t="s">
        <v>80</v>
      </c>
      <c r="F30" s="41" t="s">
        <v>56</v>
      </c>
    </row>
    <row r="31" spans="1:6" ht="17.5" thickBot="1">
      <c r="A31" s="46">
        <v>45743</v>
      </c>
      <c r="B31" s="47" t="s">
        <v>10</v>
      </c>
      <c r="C31" s="48">
        <v>65</v>
      </c>
      <c r="D31" s="47" t="s">
        <v>81</v>
      </c>
      <c r="E31" s="49" t="s">
        <v>80</v>
      </c>
      <c r="F31" s="41" t="s">
        <v>53</v>
      </c>
    </row>
    <row r="32" spans="1:6" ht="17.5" thickBot="1">
      <c r="A32" s="46">
        <v>45744</v>
      </c>
      <c r="B32" s="47" t="s">
        <v>10</v>
      </c>
      <c r="C32" s="48">
        <v>10</v>
      </c>
      <c r="D32" s="47" t="s">
        <v>81</v>
      </c>
      <c r="E32" s="49" t="s">
        <v>80</v>
      </c>
      <c r="F32" s="41" t="s">
        <v>53</v>
      </c>
    </row>
    <row r="33" spans="1:7" ht="17.5" thickBot="1">
      <c r="A33" s="46">
        <v>45744</v>
      </c>
      <c r="B33" s="47" t="s">
        <v>65</v>
      </c>
      <c r="C33" s="48">
        <v>980</v>
      </c>
      <c r="D33" s="47" t="s">
        <v>81</v>
      </c>
      <c r="E33" s="49" t="s">
        <v>80</v>
      </c>
      <c r="F33" s="41" t="s">
        <v>56</v>
      </c>
      <c r="G33" s="41" t="s">
        <v>55</v>
      </c>
    </row>
    <row r="34" spans="1:7" ht="17.5" thickBot="1">
      <c r="A34" s="46">
        <v>45744</v>
      </c>
      <c r="B34" s="47" t="s">
        <v>65</v>
      </c>
      <c r="C34" s="48">
        <v>993</v>
      </c>
      <c r="D34" s="47" t="s">
        <v>81</v>
      </c>
      <c r="E34" s="49" t="s">
        <v>80</v>
      </c>
      <c r="F34" s="41" t="s">
        <v>56</v>
      </c>
      <c r="G34" s="41" t="s">
        <v>55</v>
      </c>
    </row>
    <row r="35" spans="1:7" ht="17.5" thickBot="1">
      <c r="A35" s="46">
        <v>45745</v>
      </c>
      <c r="B35" s="47" t="s">
        <v>10</v>
      </c>
      <c r="C35" s="48">
        <v>59</v>
      </c>
      <c r="D35" s="47" t="s">
        <v>81</v>
      </c>
      <c r="E35" s="49" t="s">
        <v>80</v>
      </c>
      <c r="F35" s="41" t="s">
        <v>53</v>
      </c>
    </row>
    <row r="36" spans="1:7" ht="17.5" thickBot="1">
      <c r="A36" s="46">
        <v>45745</v>
      </c>
      <c r="B36" s="47" t="s">
        <v>10</v>
      </c>
      <c r="C36" s="48">
        <v>149</v>
      </c>
      <c r="D36" s="47" t="s">
        <v>81</v>
      </c>
      <c r="E36" s="49" t="s">
        <v>80</v>
      </c>
      <c r="F36" s="41" t="s">
        <v>53</v>
      </c>
    </row>
    <row r="37" spans="1:7" ht="17.5" thickBot="1">
      <c r="A37" s="46">
        <v>45746</v>
      </c>
      <c r="B37" s="47" t="s">
        <v>25</v>
      </c>
      <c r="C37" s="53">
        <v>1382</v>
      </c>
      <c r="D37" s="47" t="s">
        <v>81</v>
      </c>
      <c r="E37" s="49" t="s">
        <v>80</v>
      </c>
      <c r="F37" s="41" t="s">
        <v>56</v>
      </c>
      <c r="G37" s="41" t="s">
        <v>55</v>
      </c>
    </row>
    <row r="38" spans="1:7" ht="17.5" thickBot="1">
      <c r="A38" s="46">
        <v>45746</v>
      </c>
      <c r="B38" s="47" t="s">
        <v>25</v>
      </c>
      <c r="C38" s="48">
        <v>830</v>
      </c>
      <c r="D38" s="47" t="s">
        <v>81</v>
      </c>
      <c r="E38" s="49" t="s">
        <v>80</v>
      </c>
      <c r="F38" s="41" t="s">
        <v>56</v>
      </c>
      <c r="G38" s="41" t="s">
        <v>55</v>
      </c>
    </row>
    <row r="39" spans="1:7" ht="17.5" thickBot="1">
      <c r="A39" s="46">
        <v>45746</v>
      </c>
      <c r="B39" s="47" t="s">
        <v>24</v>
      </c>
      <c r="C39" s="48">
        <v>780</v>
      </c>
      <c r="D39" s="47" t="s">
        <v>81</v>
      </c>
      <c r="E39" s="49" t="s">
        <v>80</v>
      </c>
      <c r="F39" s="41" t="s">
        <v>56</v>
      </c>
    </row>
    <row r="40" spans="1:7" ht="17.5" thickBot="1">
      <c r="A40" s="46">
        <v>45746</v>
      </c>
      <c r="B40" s="47" t="s">
        <v>67</v>
      </c>
      <c r="C40" s="48">
        <v>75</v>
      </c>
      <c r="D40" s="47" t="s">
        <v>81</v>
      </c>
      <c r="E40" s="49" t="s">
        <v>80</v>
      </c>
      <c r="F40" s="41" t="s">
        <v>53</v>
      </c>
    </row>
    <row r="41" spans="1:7" ht="17.5" thickBot="1">
      <c r="A41" s="46">
        <v>45747</v>
      </c>
      <c r="B41" s="47" t="s">
        <v>6</v>
      </c>
      <c r="C41" s="48">
        <v>78</v>
      </c>
      <c r="D41" s="47" t="s">
        <v>81</v>
      </c>
      <c r="E41" s="49" t="s">
        <v>80</v>
      </c>
      <c r="F41" s="41" t="s">
        <v>53</v>
      </c>
    </row>
    <row r="42" spans="1:7" ht="17.5" thickBot="1">
      <c r="A42" s="46">
        <v>45748</v>
      </c>
      <c r="B42" s="47" t="s">
        <v>10</v>
      </c>
      <c r="C42" s="48">
        <v>154</v>
      </c>
      <c r="D42" s="47" t="s">
        <v>81</v>
      </c>
      <c r="E42" s="49" t="s">
        <v>80</v>
      </c>
      <c r="F42" s="41" t="s">
        <v>53</v>
      </c>
    </row>
    <row r="43" spans="1:7" ht="17.5" thickBot="1">
      <c r="A43" s="46">
        <v>45748</v>
      </c>
      <c r="B43" s="47" t="s">
        <v>7</v>
      </c>
      <c r="C43" s="48">
        <v>55</v>
      </c>
      <c r="D43" s="47" t="s">
        <v>81</v>
      </c>
      <c r="E43" s="49" t="s">
        <v>80</v>
      </c>
      <c r="F43" s="41" t="s">
        <v>53</v>
      </c>
    </row>
    <row r="44" spans="1:7" ht="17.5" thickBot="1">
      <c r="A44" s="46">
        <v>45748</v>
      </c>
      <c r="B44" s="47" t="s">
        <v>10</v>
      </c>
      <c r="C44" s="48">
        <v>10</v>
      </c>
      <c r="D44" s="47" t="s">
        <v>81</v>
      </c>
      <c r="E44" s="49" t="s">
        <v>80</v>
      </c>
      <c r="F44" s="41" t="s">
        <v>53</v>
      </c>
    </row>
    <row r="45" spans="1:7" ht="17.5" thickBot="1">
      <c r="A45" s="46">
        <v>45749</v>
      </c>
      <c r="B45" s="47" t="s">
        <v>10</v>
      </c>
      <c r="C45" s="48">
        <v>39</v>
      </c>
      <c r="D45" s="47" t="s">
        <v>81</v>
      </c>
      <c r="E45" s="49" t="s">
        <v>80</v>
      </c>
      <c r="F45" s="41" t="s">
        <v>53</v>
      </c>
    </row>
    <row r="46" spans="1:7" ht="17.5" thickBot="1">
      <c r="A46" s="46">
        <v>45749</v>
      </c>
      <c r="B46" s="47" t="s">
        <v>21</v>
      </c>
      <c r="C46" s="48">
        <v>35</v>
      </c>
      <c r="D46" s="47" t="s">
        <v>81</v>
      </c>
      <c r="E46" s="49" t="s">
        <v>80</v>
      </c>
      <c r="F46" s="41" t="s">
        <v>53</v>
      </c>
    </row>
    <row r="47" spans="1:7" ht="17.5" thickBot="1">
      <c r="A47" s="46">
        <v>45749</v>
      </c>
      <c r="B47" s="47" t="s">
        <v>87</v>
      </c>
      <c r="C47" s="48">
        <v>228</v>
      </c>
      <c r="D47" s="47" t="s">
        <v>81</v>
      </c>
      <c r="E47" s="49" t="s">
        <v>80</v>
      </c>
      <c r="F47" s="41" t="s">
        <v>53</v>
      </c>
    </row>
    <row r="48" spans="1:7" ht="17.5" thickBot="1">
      <c r="A48" s="46">
        <v>45749</v>
      </c>
      <c r="B48" s="47" t="s">
        <v>6</v>
      </c>
      <c r="C48" s="48">
        <v>83</v>
      </c>
      <c r="D48" s="47" t="s">
        <v>81</v>
      </c>
      <c r="E48" s="49" t="s">
        <v>80</v>
      </c>
      <c r="F48" s="41" t="s">
        <v>53</v>
      </c>
    </row>
    <row r="49" spans="1:6" ht="17.5" thickBot="1">
      <c r="A49" s="46">
        <v>45749</v>
      </c>
      <c r="B49" s="47" t="s">
        <v>88</v>
      </c>
      <c r="C49" s="48">
        <v>45</v>
      </c>
      <c r="D49" s="47" t="s">
        <v>81</v>
      </c>
      <c r="E49" s="49" t="s">
        <v>80</v>
      </c>
      <c r="F49" s="41" t="s">
        <v>53</v>
      </c>
    </row>
    <row r="50" spans="1:6" ht="17.5" thickBot="1">
      <c r="A50" s="46">
        <v>45749</v>
      </c>
      <c r="B50" s="47" t="s">
        <v>89</v>
      </c>
      <c r="C50" s="48">
        <v>163</v>
      </c>
      <c r="D50" s="47" t="s">
        <v>81</v>
      </c>
      <c r="E50" s="49" t="s">
        <v>80</v>
      </c>
      <c r="F50" s="41" t="s">
        <v>53</v>
      </c>
    </row>
    <row r="51" spans="1:6" ht="17.5" thickBot="1">
      <c r="A51" s="46">
        <v>45751</v>
      </c>
      <c r="B51" s="47" t="s">
        <v>90</v>
      </c>
      <c r="C51" s="48">
        <v>240</v>
      </c>
      <c r="D51" s="47" t="s">
        <v>81</v>
      </c>
      <c r="E51" s="49" t="s">
        <v>80</v>
      </c>
      <c r="F51" s="41" t="s">
        <v>53</v>
      </c>
    </row>
    <row r="52" spans="1:6" ht="17.5" thickBot="1">
      <c r="A52" s="46">
        <v>45752</v>
      </c>
      <c r="B52" s="47" t="s">
        <v>63</v>
      </c>
      <c r="C52" s="48">
        <v>729</v>
      </c>
      <c r="D52" s="47" t="s">
        <v>81</v>
      </c>
      <c r="E52" s="49" t="s">
        <v>80</v>
      </c>
      <c r="F52" s="41" t="s">
        <v>53</v>
      </c>
    </row>
    <row r="53" spans="1:6" ht="17.5" thickBot="1">
      <c r="A53" s="46">
        <v>45752</v>
      </c>
      <c r="B53" s="47" t="s">
        <v>91</v>
      </c>
      <c r="C53" s="48">
        <v>154</v>
      </c>
      <c r="D53" s="47" t="s">
        <v>81</v>
      </c>
      <c r="E53" s="49" t="s">
        <v>80</v>
      </c>
      <c r="F53" s="41" t="s">
        <v>53</v>
      </c>
    </row>
    <row r="54" spans="1:6" ht="17.5" thickBot="1">
      <c r="A54" s="46">
        <v>45753</v>
      </c>
      <c r="B54" s="47" t="s">
        <v>92</v>
      </c>
      <c r="C54" s="53">
        <v>2400</v>
      </c>
      <c r="D54" s="47" t="s">
        <v>81</v>
      </c>
      <c r="E54" s="49" t="s">
        <v>80</v>
      </c>
      <c r="F54" s="41" t="s">
        <v>56</v>
      </c>
    </row>
    <row r="55" spans="1:6" ht="17.5" thickBot="1">
      <c r="A55" s="46">
        <v>45754</v>
      </c>
      <c r="B55" s="47" t="s">
        <v>93</v>
      </c>
      <c r="C55" s="48">
        <v>208</v>
      </c>
      <c r="D55" s="47" t="s">
        <v>81</v>
      </c>
      <c r="E55" s="49" t="s">
        <v>80</v>
      </c>
      <c r="F55" s="41" t="s">
        <v>53</v>
      </c>
    </row>
    <row r="56" spans="1:6" ht="17.5" thickBot="1">
      <c r="A56" s="46">
        <v>45754</v>
      </c>
      <c r="B56" s="47" t="s">
        <v>66</v>
      </c>
      <c r="C56" s="48">
        <v>239</v>
      </c>
      <c r="D56" s="47" t="s">
        <v>81</v>
      </c>
      <c r="E56" s="49" t="s">
        <v>80</v>
      </c>
      <c r="F56" s="41" t="s">
        <v>76</v>
      </c>
    </row>
    <row r="57" spans="1:6" ht="17.5" thickBot="1">
      <c r="A57" s="46">
        <v>45755</v>
      </c>
      <c r="B57" s="47" t="s">
        <v>10</v>
      </c>
      <c r="C57" s="48">
        <v>10</v>
      </c>
      <c r="D57" s="47" t="s">
        <v>81</v>
      </c>
      <c r="E57" s="49" t="s">
        <v>80</v>
      </c>
      <c r="F57" s="41" t="s">
        <v>53</v>
      </c>
    </row>
    <row r="58" spans="1:6" ht="17.5" thickBot="1">
      <c r="A58" s="46">
        <v>45755</v>
      </c>
      <c r="B58" s="47" t="s">
        <v>93</v>
      </c>
      <c r="C58" s="48">
        <v>163</v>
      </c>
      <c r="D58" s="47" t="s">
        <v>81</v>
      </c>
      <c r="E58" s="49" t="s">
        <v>80</v>
      </c>
      <c r="F58" s="41" t="s">
        <v>53</v>
      </c>
    </row>
    <row r="59" spans="1:6" ht="17.5" thickBot="1">
      <c r="A59" s="46">
        <v>45756</v>
      </c>
      <c r="B59" s="47" t="s">
        <v>94</v>
      </c>
      <c r="C59" s="48">
        <v>76</v>
      </c>
      <c r="D59" s="47" t="s">
        <v>81</v>
      </c>
      <c r="E59" s="49" t="s">
        <v>80</v>
      </c>
      <c r="F59" s="41" t="s">
        <v>53</v>
      </c>
    </row>
    <row r="60" spans="1:6" ht="17.5" thickBot="1">
      <c r="A60" s="46">
        <v>45756</v>
      </c>
      <c r="B60" s="47" t="s">
        <v>7</v>
      </c>
      <c r="C60" s="48">
        <v>80</v>
      </c>
      <c r="D60" s="47" t="s">
        <v>81</v>
      </c>
      <c r="E60" s="49" t="s">
        <v>80</v>
      </c>
      <c r="F60" s="41" t="s">
        <v>53</v>
      </c>
    </row>
    <row r="61" spans="1:6" ht="17.5" thickBot="1">
      <c r="A61" s="46">
        <v>45756</v>
      </c>
      <c r="B61" s="47" t="s">
        <v>10</v>
      </c>
      <c r="C61" s="48">
        <v>10</v>
      </c>
      <c r="D61" s="47" t="s">
        <v>81</v>
      </c>
      <c r="E61" s="49" t="s">
        <v>80</v>
      </c>
      <c r="F61" s="41" t="s">
        <v>53</v>
      </c>
    </row>
    <row r="62" spans="1:6" ht="17.5" thickBot="1">
      <c r="A62" s="46">
        <v>45756</v>
      </c>
      <c r="B62" s="47" t="s">
        <v>10</v>
      </c>
      <c r="C62" s="48">
        <v>174</v>
      </c>
      <c r="D62" s="47" t="s">
        <v>81</v>
      </c>
      <c r="E62" s="49" t="s">
        <v>80</v>
      </c>
      <c r="F62" s="41" t="s">
        <v>53</v>
      </c>
    </row>
    <row r="63" spans="1:6" ht="17.5" thickBot="1">
      <c r="A63" s="46">
        <v>45757</v>
      </c>
      <c r="B63" s="47" t="s">
        <v>10</v>
      </c>
      <c r="C63" s="48">
        <v>10</v>
      </c>
      <c r="D63" s="47" t="s">
        <v>81</v>
      </c>
      <c r="E63" s="49" t="s">
        <v>80</v>
      </c>
      <c r="F63" s="41" t="s">
        <v>53</v>
      </c>
    </row>
    <row r="64" spans="1:6" ht="17.5" thickBot="1">
      <c r="A64" s="46">
        <v>45758</v>
      </c>
      <c r="B64" s="47" t="s">
        <v>95</v>
      </c>
      <c r="C64" s="48">
        <v>399</v>
      </c>
      <c r="D64" s="47" t="s">
        <v>81</v>
      </c>
      <c r="E64" s="49" t="s">
        <v>80</v>
      </c>
      <c r="F64" s="41" t="s">
        <v>53</v>
      </c>
    </row>
    <row r="65" spans="1:6" ht="17.5" thickBot="1">
      <c r="A65" s="46">
        <v>45758</v>
      </c>
      <c r="B65" s="47" t="s">
        <v>7</v>
      </c>
      <c r="C65" s="48">
        <v>155</v>
      </c>
      <c r="D65" s="47" t="s">
        <v>81</v>
      </c>
      <c r="E65" s="49" t="s">
        <v>80</v>
      </c>
      <c r="F65" s="41" t="s">
        <v>53</v>
      </c>
    </row>
    <row r="66" spans="1:6" ht="17.5" thickBot="1">
      <c r="A66" s="46">
        <v>45758</v>
      </c>
      <c r="B66" s="47" t="s">
        <v>10</v>
      </c>
      <c r="C66" s="48">
        <v>10</v>
      </c>
      <c r="D66" s="47" t="s">
        <v>81</v>
      </c>
      <c r="E66" s="49" t="s">
        <v>80</v>
      </c>
      <c r="F66" s="41" t="s">
        <v>53</v>
      </c>
    </row>
    <row r="67" spans="1:6" ht="17.5" thickBot="1">
      <c r="A67" s="46">
        <v>45759</v>
      </c>
      <c r="B67" s="47" t="s">
        <v>10</v>
      </c>
      <c r="C67" s="48">
        <v>39</v>
      </c>
      <c r="D67" s="47" t="s">
        <v>81</v>
      </c>
      <c r="E67" s="49" t="s">
        <v>80</v>
      </c>
      <c r="F67" s="41" t="s">
        <v>53</v>
      </c>
    </row>
    <row r="68" spans="1:6" ht="17.5" thickBot="1">
      <c r="A68" s="46">
        <v>45759</v>
      </c>
      <c r="B68" s="47" t="s">
        <v>10</v>
      </c>
      <c r="C68" s="48">
        <v>65</v>
      </c>
      <c r="D68" s="47" t="s">
        <v>81</v>
      </c>
      <c r="E68" s="49" t="s">
        <v>80</v>
      </c>
      <c r="F68" s="41" t="s">
        <v>53</v>
      </c>
    </row>
    <row r="69" spans="1:6" ht="17.5" thickBot="1">
      <c r="A69" s="46">
        <v>45759</v>
      </c>
      <c r="B69" s="47" t="s">
        <v>96</v>
      </c>
      <c r="C69" s="48">
        <v>476</v>
      </c>
      <c r="D69" s="47" t="s">
        <v>81</v>
      </c>
      <c r="E69" s="49" t="s">
        <v>80</v>
      </c>
      <c r="F69" s="41" t="s">
        <v>76</v>
      </c>
    </row>
    <row r="70" spans="1:6" ht="17.5" thickBot="1">
      <c r="A70" s="46">
        <v>45760</v>
      </c>
      <c r="B70" s="47" t="s">
        <v>97</v>
      </c>
      <c r="C70" s="48">
        <v>154</v>
      </c>
      <c r="D70" s="47" t="s">
        <v>81</v>
      </c>
      <c r="E70" s="49" t="s">
        <v>80</v>
      </c>
      <c r="F70" s="41" t="s">
        <v>53</v>
      </c>
    </row>
    <row r="71" spans="1:6" ht="17.5" thickBot="1">
      <c r="A71" s="46">
        <v>45761</v>
      </c>
      <c r="B71" s="47" t="s">
        <v>7</v>
      </c>
      <c r="C71" s="48">
        <v>80</v>
      </c>
      <c r="D71" s="47" t="s">
        <v>81</v>
      </c>
      <c r="E71" s="49" t="s">
        <v>80</v>
      </c>
      <c r="F71" s="41" t="s">
        <v>53</v>
      </c>
    </row>
    <row r="72" spans="1:6" ht="17.5" thickBot="1">
      <c r="A72" s="46">
        <v>45761</v>
      </c>
      <c r="B72" s="47" t="s">
        <v>21</v>
      </c>
      <c r="C72" s="48">
        <v>45</v>
      </c>
      <c r="D72" s="47" t="s">
        <v>81</v>
      </c>
      <c r="E72" s="49" t="s">
        <v>80</v>
      </c>
      <c r="F72" s="41" t="s">
        <v>53</v>
      </c>
    </row>
    <row r="73" spans="1:6" ht="17.5" thickBot="1">
      <c r="A73" s="46">
        <v>45762</v>
      </c>
      <c r="B73" s="47" t="s">
        <v>98</v>
      </c>
      <c r="C73" s="48">
        <v>5</v>
      </c>
      <c r="D73" s="47" t="s">
        <v>80</v>
      </c>
      <c r="E73" s="49" t="s">
        <v>80</v>
      </c>
      <c r="F73" s="41" t="s">
        <v>56</v>
      </c>
    </row>
    <row r="74" spans="1:6" ht="17.5" thickBot="1">
      <c r="A74" s="46">
        <v>45762</v>
      </c>
      <c r="B74" s="47" t="s">
        <v>99</v>
      </c>
      <c r="C74" s="48">
        <v>300</v>
      </c>
      <c r="D74" s="47" t="s">
        <v>100</v>
      </c>
      <c r="E74" s="49" t="s">
        <v>80</v>
      </c>
      <c r="F74" s="41" t="s">
        <v>56</v>
      </c>
    </row>
    <row r="75" spans="1:6" ht="17.5" thickBot="1">
      <c r="A75" s="46">
        <v>45762</v>
      </c>
      <c r="B75" s="47" t="s">
        <v>10</v>
      </c>
      <c r="C75" s="48">
        <v>10</v>
      </c>
      <c r="D75" s="47" t="s">
        <v>81</v>
      </c>
      <c r="E75" s="49" t="s">
        <v>80</v>
      </c>
      <c r="F75" s="41" t="s">
        <v>53</v>
      </c>
    </row>
    <row r="76" spans="1:6" ht="17.5" thickBot="1">
      <c r="A76" s="46">
        <v>45762</v>
      </c>
      <c r="B76" s="47" t="s">
        <v>101</v>
      </c>
      <c r="C76" s="48">
        <v>199</v>
      </c>
      <c r="D76" s="47" t="s">
        <v>81</v>
      </c>
      <c r="E76" s="49" t="s">
        <v>80</v>
      </c>
      <c r="F76" s="41" t="s">
        <v>53</v>
      </c>
    </row>
    <row r="77" spans="1:6" ht="17.5" thickBot="1">
      <c r="A77" s="46">
        <v>45763</v>
      </c>
      <c r="B77" s="47" t="s">
        <v>93</v>
      </c>
      <c r="C77" s="48">
        <v>149</v>
      </c>
      <c r="D77" s="47" t="s">
        <v>81</v>
      </c>
      <c r="E77" s="49" t="s">
        <v>80</v>
      </c>
      <c r="F77" s="41" t="s">
        <v>53</v>
      </c>
    </row>
    <row r="78" spans="1:6" ht="17.5" thickBot="1">
      <c r="A78" s="46">
        <v>45763</v>
      </c>
      <c r="B78" s="47" t="s">
        <v>102</v>
      </c>
      <c r="C78" s="48">
        <v>311</v>
      </c>
      <c r="D78" s="47" t="s">
        <v>81</v>
      </c>
      <c r="E78" s="49" t="s">
        <v>80</v>
      </c>
      <c r="F78" s="41" t="s">
        <v>53</v>
      </c>
    </row>
    <row r="79" spans="1:6" ht="17.5" thickBot="1">
      <c r="A79" s="46">
        <v>45764</v>
      </c>
      <c r="B79" s="47" t="s">
        <v>7</v>
      </c>
      <c r="C79" s="48">
        <v>135</v>
      </c>
      <c r="D79" s="47" t="s">
        <v>81</v>
      </c>
      <c r="E79" s="49" t="s">
        <v>80</v>
      </c>
      <c r="F79" s="41" t="s">
        <v>53</v>
      </c>
    </row>
    <row r="80" spans="1:6" ht="17.5" thickBot="1">
      <c r="A80" s="46">
        <v>45764</v>
      </c>
      <c r="B80" s="47" t="s">
        <v>10</v>
      </c>
      <c r="C80" s="48">
        <v>20</v>
      </c>
      <c r="D80" s="47" t="s">
        <v>81</v>
      </c>
      <c r="E80" s="49" t="s">
        <v>80</v>
      </c>
      <c r="F80" s="41" t="s">
        <v>53</v>
      </c>
    </row>
    <row r="81" spans="1:6" ht="17.5" thickBot="1">
      <c r="A81" s="46">
        <v>45764</v>
      </c>
      <c r="B81" s="47" t="s">
        <v>21</v>
      </c>
      <c r="C81" s="48">
        <v>59</v>
      </c>
      <c r="D81" s="47" t="s">
        <v>81</v>
      </c>
      <c r="E81" s="49" t="s">
        <v>80</v>
      </c>
      <c r="F81" s="41" t="s">
        <v>53</v>
      </c>
    </row>
    <row r="82" spans="1:6" ht="17.5" thickBot="1">
      <c r="A82" s="46">
        <v>45764</v>
      </c>
      <c r="B82" s="47" t="s">
        <v>10</v>
      </c>
      <c r="C82" s="48">
        <v>29</v>
      </c>
      <c r="D82" s="47" t="s">
        <v>81</v>
      </c>
      <c r="E82" s="49" t="s">
        <v>80</v>
      </c>
      <c r="F82" s="41" t="s">
        <v>53</v>
      </c>
    </row>
    <row r="83" spans="1:6" ht="17.5" thickBot="1">
      <c r="A83" s="46">
        <v>45765</v>
      </c>
      <c r="B83" s="47" t="s">
        <v>103</v>
      </c>
      <c r="C83" s="48">
        <v>425</v>
      </c>
      <c r="D83" s="47" t="s">
        <v>81</v>
      </c>
      <c r="E83" s="49" t="s">
        <v>80</v>
      </c>
      <c r="F83" s="41" t="s">
        <v>53</v>
      </c>
    </row>
    <row r="84" spans="1:6" ht="17.5" thickBot="1">
      <c r="A84" s="46">
        <v>45766</v>
      </c>
      <c r="B84" s="47" t="s">
        <v>10</v>
      </c>
      <c r="C84" s="48">
        <v>20</v>
      </c>
      <c r="D84" s="47" t="s">
        <v>81</v>
      </c>
      <c r="E84" s="49" t="s">
        <v>80</v>
      </c>
      <c r="F84" s="41" t="s">
        <v>53</v>
      </c>
    </row>
    <row r="85" spans="1:6">
      <c r="A85" s="46">
        <v>45768</v>
      </c>
      <c r="B85" s="47" t="s">
        <v>92</v>
      </c>
      <c r="C85" s="53">
        <v>-2400</v>
      </c>
      <c r="D85" s="47" t="s">
        <v>81</v>
      </c>
      <c r="E85" s="49" t="s">
        <v>80</v>
      </c>
      <c r="F85" s="41" t="s">
        <v>56</v>
      </c>
    </row>
  </sheetData>
  <autoFilter ref="A1:F85" xr:uid="{657C872E-3B7D-4496-B5A5-4B72F6CEF5F2}"/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5ADB-98D1-4CFA-BAF2-BC97A1258475}">
  <dimension ref="A1:M113"/>
  <sheetViews>
    <sheetView topLeftCell="B1" zoomScaleNormal="100" workbookViewId="0">
      <selection activeCell="G20" sqref="G20"/>
    </sheetView>
  </sheetViews>
  <sheetFormatPr defaultRowHeight="15.5"/>
  <cols>
    <col min="1" max="1" width="9.54296875" style="10" bestFit="1" customWidth="1"/>
    <col min="2" max="2" width="39.453125" style="10" customWidth="1"/>
    <col min="3" max="3" width="15.08984375" style="10" customWidth="1"/>
    <col min="4" max="4" width="14.1796875" style="10" customWidth="1"/>
    <col min="5" max="8" width="8.7265625" style="10"/>
    <col min="9" max="9" width="18.7265625" style="10" customWidth="1"/>
    <col min="10" max="10" width="8.81640625" style="10" bestFit="1" customWidth="1"/>
    <col min="11" max="11" width="8.7265625" style="10"/>
    <col min="12" max="12" width="12.36328125" style="10" customWidth="1"/>
    <col min="13" max="16384" width="8.7265625" style="10"/>
  </cols>
  <sheetData>
    <row r="1" spans="1:13" ht="17.5" thickBot="1">
      <c r="A1" s="10">
        <v>45766</v>
      </c>
      <c r="B1" s="10" t="s">
        <v>6</v>
      </c>
      <c r="C1" s="10">
        <v>178</v>
      </c>
      <c r="D1" s="10" t="s">
        <v>81</v>
      </c>
      <c r="E1" s="10" t="s">
        <v>53</v>
      </c>
      <c r="G1" s="10">
        <v>5</v>
      </c>
      <c r="H1" s="3" t="s">
        <v>53</v>
      </c>
      <c r="I1" s="4" t="s">
        <v>54</v>
      </c>
      <c r="J1" s="4">
        <f>SUMIF(E:E, H1,C:C)</f>
        <v>6479</v>
      </c>
      <c r="L1" s="10" t="s">
        <v>256</v>
      </c>
      <c r="M1" s="10">
        <f>SUM(J1:J4)</f>
        <v>52404</v>
      </c>
    </row>
    <row r="2" spans="1:13" ht="17.5" thickBot="1">
      <c r="A2" s="10">
        <v>45768</v>
      </c>
      <c r="B2" s="10" t="s">
        <v>10</v>
      </c>
      <c r="C2" s="10">
        <v>30</v>
      </c>
      <c r="D2" s="10" t="s">
        <v>81</v>
      </c>
      <c r="E2" s="10" t="s">
        <v>53</v>
      </c>
      <c r="H2" s="12" t="s">
        <v>76</v>
      </c>
      <c r="I2" s="13" t="s">
        <v>258</v>
      </c>
      <c r="J2" s="14">
        <f>SUMIF(E:E, H2,C:C)</f>
        <v>0</v>
      </c>
    </row>
    <row r="3" spans="1:13" ht="17.5" thickBot="1">
      <c r="A3" s="10">
        <v>45769</v>
      </c>
      <c r="B3" s="10" t="s">
        <v>93</v>
      </c>
      <c r="C3" s="10">
        <v>170</v>
      </c>
      <c r="D3" s="10" t="s">
        <v>81</v>
      </c>
      <c r="E3" s="10" t="s">
        <v>53</v>
      </c>
      <c r="H3" s="5" t="s">
        <v>56</v>
      </c>
      <c r="I3" s="6" t="s">
        <v>57</v>
      </c>
      <c r="J3" s="8">
        <f>SUMIF(E:E, H3,C:C)</f>
        <v>2685</v>
      </c>
    </row>
    <row r="4" spans="1:13" ht="17.5" thickBot="1">
      <c r="A4" s="10">
        <v>45769</v>
      </c>
      <c r="B4" s="10" t="s">
        <v>112</v>
      </c>
      <c r="C4" s="10">
        <v>373</v>
      </c>
      <c r="D4" s="10" t="s">
        <v>81</v>
      </c>
      <c r="E4" s="10" t="s">
        <v>53</v>
      </c>
      <c r="H4" s="9" t="s">
        <v>178</v>
      </c>
      <c r="I4" s="36" t="s">
        <v>257</v>
      </c>
      <c r="J4" s="36">
        <f>SUMIF(E:E, H4,C:C)</f>
        <v>43240</v>
      </c>
    </row>
    <row r="5" spans="1:13" ht="16" thickBot="1">
      <c r="A5" s="10">
        <v>45769</v>
      </c>
      <c r="B5" s="10" t="s">
        <v>10</v>
      </c>
      <c r="C5" s="10">
        <v>10</v>
      </c>
      <c r="D5" s="10" t="s">
        <v>81</v>
      </c>
      <c r="E5" s="10" t="s">
        <v>53</v>
      </c>
    </row>
    <row r="6" spans="1:13" ht="17.5" thickBot="1">
      <c r="A6" s="10">
        <v>45770</v>
      </c>
      <c r="B6" s="10" t="s">
        <v>10</v>
      </c>
      <c r="C6" s="10">
        <v>10</v>
      </c>
      <c r="D6" s="10" t="s">
        <v>81</v>
      </c>
      <c r="E6" s="10" t="s">
        <v>53</v>
      </c>
      <c r="H6" s="11" t="s">
        <v>77</v>
      </c>
      <c r="I6" s="4" t="s">
        <v>104</v>
      </c>
      <c r="J6" s="4">
        <f>SUMIF(F:F, H6,C:C)</f>
        <v>15598</v>
      </c>
    </row>
    <row r="7" spans="1:13" ht="17.5" thickBot="1">
      <c r="A7" s="10">
        <v>45770</v>
      </c>
      <c r="B7" s="10" t="s">
        <v>113</v>
      </c>
      <c r="C7" s="10">
        <v>27642</v>
      </c>
      <c r="D7" s="10" t="s">
        <v>81</v>
      </c>
      <c r="E7" s="10" t="s">
        <v>178</v>
      </c>
      <c r="F7" s="10" t="s">
        <v>171</v>
      </c>
      <c r="H7" s="12" t="s">
        <v>171</v>
      </c>
      <c r="I7" s="13" t="s">
        <v>172</v>
      </c>
      <c r="J7" s="14">
        <f>SUMIF(F:F, H7,C:C)</f>
        <v>27642</v>
      </c>
    </row>
    <row r="8" spans="1:13">
      <c r="A8" s="10">
        <v>45770</v>
      </c>
      <c r="B8" s="10" t="s">
        <v>10</v>
      </c>
      <c r="C8" s="10">
        <v>45</v>
      </c>
      <c r="D8" s="10" t="s">
        <v>81</v>
      </c>
      <c r="E8" s="10" t="s">
        <v>53</v>
      </c>
    </row>
    <row r="9" spans="1:13">
      <c r="A9" s="10">
        <v>45770</v>
      </c>
      <c r="B9" s="10" t="s">
        <v>114</v>
      </c>
      <c r="C9" s="10">
        <v>205</v>
      </c>
      <c r="D9" s="10" t="s">
        <v>81</v>
      </c>
      <c r="E9" s="10" t="s">
        <v>53</v>
      </c>
    </row>
    <row r="10" spans="1:13">
      <c r="A10" s="10">
        <v>45771</v>
      </c>
      <c r="B10" s="10" t="s">
        <v>10</v>
      </c>
      <c r="C10" s="10">
        <v>118</v>
      </c>
      <c r="D10" s="10" t="s">
        <v>81</v>
      </c>
      <c r="E10" s="10" t="s">
        <v>53</v>
      </c>
    </row>
    <row r="11" spans="1:13">
      <c r="A11" s="10">
        <v>45771</v>
      </c>
      <c r="B11" s="10" t="s">
        <v>115</v>
      </c>
      <c r="C11" s="10">
        <v>120</v>
      </c>
      <c r="D11" s="10" t="s">
        <v>81</v>
      </c>
      <c r="E11" s="10" t="s">
        <v>53</v>
      </c>
    </row>
    <row r="12" spans="1:13">
      <c r="A12" s="10">
        <v>45771</v>
      </c>
      <c r="B12" s="10" t="s">
        <v>10</v>
      </c>
      <c r="C12" s="10">
        <v>10</v>
      </c>
      <c r="D12" s="10" t="s">
        <v>81</v>
      </c>
      <c r="E12" s="10" t="s">
        <v>53</v>
      </c>
    </row>
    <row r="13" spans="1:13">
      <c r="A13" s="10">
        <v>45772</v>
      </c>
      <c r="B13" s="10" t="s">
        <v>24</v>
      </c>
      <c r="C13" s="10">
        <v>319</v>
      </c>
      <c r="D13" s="10" t="s">
        <v>81</v>
      </c>
      <c r="E13" s="10" t="s">
        <v>53</v>
      </c>
    </row>
    <row r="14" spans="1:13">
      <c r="A14" s="10">
        <v>45772</v>
      </c>
      <c r="B14" s="10" t="s">
        <v>21</v>
      </c>
      <c r="C14" s="10">
        <v>69</v>
      </c>
      <c r="D14" s="10" t="s">
        <v>81</v>
      </c>
      <c r="E14" s="10" t="s">
        <v>53</v>
      </c>
    </row>
    <row r="15" spans="1:13">
      <c r="A15" s="10">
        <v>45772</v>
      </c>
      <c r="B15" s="10" t="s">
        <v>10</v>
      </c>
      <c r="C15" s="10">
        <v>25</v>
      </c>
      <c r="D15" s="10" t="s">
        <v>81</v>
      </c>
      <c r="E15" s="10" t="s">
        <v>53</v>
      </c>
    </row>
    <row r="16" spans="1:13">
      <c r="A16" s="10">
        <v>45773</v>
      </c>
      <c r="B16" s="10" t="s">
        <v>10</v>
      </c>
      <c r="C16" s="10">
        <v>10</v>
      </c>
      <c r="D16" s="10" t="s">
        <v>81</v>
      </c>
      <c r="E16" s="10" t="s">
        <v>53</v>
      </c>
    </row>
    <row r="17" spans="1:6">
      <c r="A17" s="10">
        <v>45773</v>
      </c>
      <c r="B17" s="10" t="s">
        <v>10</v>
      </c>
      <c r="C17" s="10">
        <v>39</v>
      </c>
      <c r="D17" s="10" t="s">
        <v>81</v>
      </c>
      <c r="E17" s="10" t="s">
        <v>53</v>
      </c>
    </row>
    <row r="18" spans="1:6">
      <c r="A18" s="10">
        <v>45773</v>
      </c>
      <c r="B18" s="10" t="s">
        <v>116</v>
      </c>
      <c r="C18" s="10">
        <v>120</v>
      </c>
      <c r="D18" s="10" t="s">
        <v>81</v>
      </c>
      <c r="E18" s="10" t="s">
        <v>53</v>
      </c>
    </row>
    <row r="19" spans="1:6">
      <c r="A19" s="10">
        <v>45773</v>
      </c>
      <c r="B19" s="10" t="s">
        <v>10</v>
      </c>
      <c r="C19" s="10">
        <v>129</v>
      </c>
      <c r="D19" s="10" t="s">
        <v>81</v>
      </c>
      <c r="E19" s="10" t="s">
        <v>53</v>
      </c>
    </row>
    <row r="20" spans="1:6">
      <c r="A20" s="10">
        <v>45774</v>
      </c>
      <c r="B20" s="10" t="s">
        <v>117</v>
      </c>
      <c r="C20" s="10">
        <v>496</v>
      </c>
      <c r="D20" s="10" t="s">
        <v>81</v>
      </c>
      <c r="E20" s="10" t="s">
        <v>53</v>
      </c>
    </row>
    <row r="21" spans="1:6">
      <c r="A21" s="10">
        <v>45776</v>
      </c>
      <c r="B21" s="10" t="s">
        <v>15</v>
      </c>
      <c r="C21" s="10">
        <v>17</v>
      </c>
      <c r="D21" s="10" t="s">
        <v>80</v>
      </c>
      <c r="E21" s="10" t="s">
        <v>56</v>
      </c>
    </row>
    <row r="22" spans="1:6">
      <c r="A22" s="10">
        <v>45776</v>
      </c>
      <c r="B22" s="10" t="s">
        <v>16</v>
      </c>
      <c r="C22" s="10">
        <v>1150</v>
      </c>
      <c r="D22" s="10" t="s">
        <v>138</v>
      </c>
      <c r="E22" s="10" t="s">
        <v>56</v>
      </c>
    </row>
    <row r="23" spans="1:6">
      <c r="A23" s="10">
        <v>45776</v>
      </c>
      <c r="B23" s="10" t="s">
        <v>10</v>
      </c>
      <c r="C23" s="10">
        <v>45</v>
      </c>
      <c r="D23" s="10" t="s">
        <v>81</v>
      </c>
      <c r="E23" s="10" t="s">
        <v>53</v>
      </c>
    </row>
    <row r="24" spans="1:6">
      <c r="A24" s="10">
        <v>45777</v>
      </c>
      <c r="B24" s="10" t="s">
        <v>21</v>
      </c>
      <c r="C24" s="10">
        <v>49</v>
      </c>
      <c r="D24" s="10" t="s">
        <v>81</v>
      </c>
      <c r="E24" s="10" t="s">
        <v>53</v>
      </c>
    </row>
    <row r="25" spans="1:6">
      <c r="A25" s="10">
        <v>45777</v>
      </c>
      <c r="B25" s="10" t="s">
        <v>10</v>
      </c>
      <c r="C25" s="10">
        <v>20</v>
      </c>
      <c r="D25" s="10" t="s">
        <v>81</v>
      </c>
      <c r="E25" s="10" t="s">
        <v>53</v>
      </c>
    </row>
    <row r="26" spans="1:6">
      <c r="A26" s="10">
        <v>45777</v>
      </c>
      <c r="B26" s="10" t="s">
        <v>118</v>
      </c>
      <c r="C26" s="10">
        <v>100</v>
      </c>
      <c r="D26" s="10" t="s">
        <v>81</v>
      </c>
      <c r="E26" s="10" t="s">
        <v>53</v>
      </c>
    </row>
    <row r="27" spans="1:6">
      <c r="A27" s="10">
        <v>45777</v>
      </c>
      <c r="B27" s="10" t="s">
        <v>119</v>
      </c>
      <c r="C27" s="10">
        <v>60</v>
      </c>
      <c r="D27" s="10" t="s">
        <v>81</v>
      </c>
      <c r="E27" s="10" t="s">
        <v>53</v>
      </c>
    </row>
    <row r="28" spans="1:6">
      <c r="A28" s="10">
        <v>45778</v>
      </c>
      <c r="B28" s="10" t="s">
        <v>84</v>
      </c>
      <c r="C28" s="10">
        <v>56</v>
      </c>
      <c r="D28" s="10" t="s">
        <v>80</v>
      </c>
      <c r="E28" s="10" t="s">
        <v>178</v>
      </c>
      <c r="F28" s="10" t="s">
        <v>77</v>
      </c>
    </row>
    <row r="29" spans="1:6">
      <c r="A29" s="10">
        <v>45778</v>
      </c>
      <c r="B29" s="10" t="s">
        <v>72</v>
      </c>
      <c r="C29" s="10">
        <v>3710</v>
      </c>
      <c r="D29" s="10" t="s">
        <v>85</v>
      </c>
      <c r="E29" s="10" t="s">
        <v>178</v>
      </c>
      <c r="F29" s="10" t="s">
        <v>77</v>
      </c>
    </row>
    <row r="30" spans="1:6">
      <c r="A30" s="10">
        <v>45779</v>
      </c>
      <c r="B30" s="10" t="s">
        <v>120</v>
      </c>
      <c r="C30" s="10">
        <v>134</v>
      </c>
      <c r="D30" s="10" t="s">
        <v>81</v>
      </c>
      <c r="E30" s="10" t="s">
        <v>53</v>
      </c>
    </row>
    <row r="31" spans="1:6">
      <c r="A31" s="10">
        <v>45780</v>
      </c>
      <c r="B31" s="10" t="s">
        <v>10</v>
      </c>
      <c r="C31" s="10">
        <v>85</v>
      </c>
      <c r="D31" s="10" t="s">
        <v>81</v>
      </c>
      <c r="E31" s="10" t="s">
        <v>53</v>
      </c>
    </row>
    <row r="32" spans="1:6">
      <c r="A32" s="10">
        <v>45780</v>
      </c>
      <c r="B32" s="10" t="s">
        <v>121</v>
      </c>
      <c r="C32" s="10">
        <v>201</v>
      </c>
      <c r="D32" s="10" t="s">
        <v>81</v>
      </c>
      <c r="E32" s="10" t="s">
        <v>53</v>
      </c>
    </row>
    <row r="33" spans="1:5">
      <c r="A33" s="10">
        <v>45782</v>
      </c>
      <c r="B33" s="10" t="s">
        <v>122</v>
      </c>
      <c r="C33" s="10">
        <v>260</v>
      </c>
      <c r="D33" s="10" t="s">
        <v>81</v>
      </c>
      <c r="E33" s="10" t="s">
        <v>53</v>
      </c>
    </row>
    <row r="34" spans="1:5">
      <c r="A34" s="10">
        <v>45782</v>
      </c>
      <c r="B34" s="10" t="s">
        <v>123</v>
      </c>
      <c r="C34" s="10">
        <v>165</v>
      </c>
      <c r="D34" s="10" t="s">
        <v>81</v>
      </c>
      <c r="E34" s="10" t="s">
        <v>53</v>
      </c>
    </row>
    <row r="35" spans="1:5">
      <c r="A35" s="10">
        <v>45783</v>
      </c>
      <c r="B35" s="10" t="s">
        <v>93</v>
      </c>
      <c r="C35" s="10">
        <v>155</v>
      </c>
      <c r="D35" s="10" t="s">
        <v>81</v>
      </c>
      <c r="E35" s="10" t="s">
        <v>53</v>
      </c>
    </row>
    <row r="36" spans="1:5">
      <c r="A36" s="10">
        <v>45783</v>
      </c>
      <c r="B36" s="10" t="s">
        <v>10</v>
      </c>
      <c r="C36" s="10">
        <v>55</v>
      </c>
      <c r="D36" s="10" t="s">
        <v>81</v>
      </c>
      <c r="E36" s="10" t="s">
        <v>53</v>
      </c>
    </row>
    <row r="37" spans="1:5">
      <c r="A37" s="10">
        <v>45784</v>
      </c>
      <c r="B37" s="10" t="s">
        <v>10</v>
      </c>
      <c r="C37" s="10">
        <v>10</v>
      </c>
      <c r="D37" s="10" t="s">
        <v>81</v>
      </c>
      <c r="E37" s="10" t="s">
        <v>53</v>
      </c>
    </row>
    <row r="38" spans="1:5">
      <c r="A38" s="10">
        <v>45784</v>
      </c>
      <c r="B38" s="10" t="s">
        <v>23</v>
      </c>
      <c r="C38" s="10">
        <v>-4</v>
      </c>
      <c r="D38" s="10" t="s">
        <v>80</v>
      </c>
      <c r="E38" s="10" t="s">
        <v>56</v>
      </c>
    </row>
    <row r="39" spans="1:5">
      <c r="A39" s="10">
        <v>45784</v>
      </c>
      <c r="B39" s="10" t="s">
        <v>16</v>
      </c>
      <c r="C39" s="10">
        <v>-238</v>
      </c>
      <c r="D39" s="10" t="s">
        <v>138</v>
      </c>
      <c r="E39" s="10" t="s">
        <v>56</v>
      </c>
    </row>
    <row r="40" spans="1:5">
      <c r="A40" s="10">
        <v>45784</v>
      </c>
      <c r="B40" s="10" t="s">
        <v>21</v>
      </c>
      <c r="C40" s="10">
        <v>144</v>
      </c>
      <c r="D40" s="10" t="s">
        <v>81</v>
      </c>
      <c r="E40" s="10" t="s">
        <v>53</v>
      </c>
    </row>
    <row r="41" spans="1:5">
      <c r="A41" s="10">
        <v>45785</v>
      </c>
      <c r="B41" s="10" t="s">
        <v>21</v>
      </c>
      <c r="C41" s="10">
        <v>120</v>
      </c>
      <c r="D41" s="10" t="s">
        <v>81</v>
      </c>
      <c r="E41" s="10" t="s">
        <v>53</v>
      </c>
    </row>
    <row r="42" spans="1:5">
      <c r="A42" s="10">
        <v>45786</v>
      </c>
      <c r="B42" s="10" t="s">
        <v>10</v>
      </c>
      <c r="C42" s="10">
        <v>20</v>
      </c>
      <c r="D42" s="10" t="s">
        <v>81</v>
      </c>
      <c r="E42" s="10" t="s">
        <v>53</v>
      </c>
    </row>
    <row r="43" spans="1:5">
      <c r="A43" s="10">
        <v>45786</v>
      </c>
      <c r="B43" s="10" t="s">
        <v>124</v>
      </c>
      <c r="C43" s="10">
        <v>190</v>
      </c>
      <c r="D43" s="10" t="s">
        <v>81</v>
      </c>
      <c r="E43" s="10" t="s">
        <v>53</v>
      </c>
    </row>
    <row r="44" spans="1:5">
      <c r="A44" s="10">
        <v>45786</v>
      </c>
      <c r="B44" s="10" t="s">
        <v>21</v>
      </c>
      <c r="C44" s="10">
        <v>65</v>
      </c>
      <c r="D44" s="10" t="s">
        <v>81</v>
      </c>
      <c r="E44" s="10" t="s">
        <v>53</v>
      </c>
    </row>
    <row r="45" spans="1:5">
      <c r="A45" s="10">
        <v>45787</v>
      </c>
      <c r="B45" s="10" t="s">
        <v>10</v>
      </c>
      <c r="C45" s="10">
        <v>10</v>
      </c>
      <c r="D45" s="10" t="s">
        <v>81</v>
      </c>
      <c r="E45" s="10" t="s">
        <v>53</v>
      </c>
    </row>
    <row r="46" spans="1:5">
      <c r="A46" s="10">
        <v>45787</v>
      </c>
      <c r="B46" s="10" t="s">
        <v>173</v>
      </c>
      <c r="C46" s="10">
        <v>730</v>
      </c>
      <c r="D46" s="10" t="s">
        <v>81</v>
      </c>
      <c r="E46" s="10" t="s">
        <v>56</v>
      </c>
    </row>
    <row r="47" spans="1:5">
      <c r="A47" s="10">
        <v>45788</v>
      </c>
      <c r="B47" s="10" t="s">
        <v>139</v>
      </c>
      <c r="C47" s="10">
        <v>2</v>
      </c>
      <c r="D47" s="10" t="s">
        <v>80</v>
      </c>
      <c r="E47" s="10" t="s">
        <v>56</v>
      </c>
    </row>
    <row r="48" spans="1:5">
      <c r="A48" s="10">
        <v>45788</v>
      </c>
      <c r="B48" s="10" t="s">
        <v>125</v>
      </c>
      <c r="C48" s="10">
        <v>120</v>
      </c>
      <c r="D48" s="10" t="s">
        <v>140</v>
      </c>
      <c r="E48" s="10" t="s">
        <v>56</v>
      </c>
    </row>
    <row r="49" spans="1:5">
      <c r="A49" s="10">
        <v>45788</v>
      </c>
      <c r="B49" s="10" t="s">
        <v>139</v>
      </c>
      <c r="C49" s="10">
        <v>2</v>
      </c>
      <c r="D49" s="10" t="s">
        <v>80</v>
      </c>
      <c r="E49" s="10" t="s">
        <v>56</v>
      </c>
    </row>
    <row r="50" spans="1:5">
      <c r="A50" s="10">
        <v>45788</v>
      </c>
      <c r="B50" s="10" t="s">
        <v>125</v>
      </c>
      <c r="C50" s="10">
        <v>120</v>
      </c>
      <c r="D50" s="10" t="s">
        <v>140</v>
      </c>
      <c r="E50" s="10" t="s">
        <v>56</v>
      </c>
    </row>
    <row r="51" spans="1:5">
      <c r="A51" s="10">
        <v>45788</v>
      </c>
      <c r="B51" s="10" t="s">
        <v>139</v>
      </c>
      <c r="C51" s="10">
        <v>2</v>
      </c>
      <c r="D51" s="10" t="s">
        <v>80</v>
      </c>
      <c r="E51" s="10" t="s">
        <v>56</v>
      </c>
    </row>
    <row r="52" spans="1:5">
      <c r="A52" s="10">
        <v>45788</v>
      </c>
      <c r="B52" s="10" t="s">
        <v>125</v>
      </c>
      <c r="C52" s="10">
        <v>120</v>
      </c>
      <c r="D52" s="10" t="s">
        <v>140</v>
      </c>
      <c r="E52" s="10" t="s">
        <v>56</v>
      </c>
    </row>
    <row r="53" spans="1:5">
      <c r="A53" s="10">
        <v>45788</v>
      </c>
      <c r="B53" s="10" t="s">
        <v>10</v>
      </c>
      <c r="C53" s="10">
        <v>755</v>
      </c>
      <c r="D53" s="10" t="s">
        <v>81</v>
      </c>
      <c r="E53" s="10" t="s">
        <v>53</v>
      </c>
    </row>
    <row r="54" spans="1:5">
      <c r="A54" s="10">
        <v>45788</v>
      </c>
      <c r="B54" s="10" t="s">
        <v>126</v>
      </c>
      <c r="C54" s="10">
        <v>124</v>
      </c>
      <c r="D54" s="10" t="s">
        <v>81</v>
      </c>
      <c r="E54" s="10" t="s">
        <v>53</v>
      </c>
    </row>
    <row r="55" spans="1:5">
      <c r="A55" s="10">
        <v>45789</v>
      </c>
      <c r="B55" s="10" t="s">
        <v>93</v>
      </c>
      <c r="C55" s="10">
        <v>170</v>
      </c>
      <c r="D55" s="10" t="s">
        <v>81</v>
      </c>
      <c r="E55" s="10" t="s">
        <v>53</v>
      </c>
    </row>
    <row r="56" spans="1:5">
      <c r="A56" s="10">
        <v>45790</v>
      </c>
      <c r="B56" s="10" t="s">
        <v>21</v>
      </c>
      <c r="C56" s="10">
        <v>183</v>
      </c>
      <c r="D56" s="10" t="s">
        <v>81</v>
      </c>
      <c r="E56" s="10" t="s">
        <v>53</v>
      </c>
    </row>
    <row r="57" spans="1:5">
      <c r="A57" s="10">
        <v>45790</v>
      </c>
      <c r="B57" s="10" t="s">
        <v>10</v>
      </c>
      <c r="C57" s="10">
        <v>55</v>
      </c>
      <c r="D57" s="10" t="s">
        <v>81</v>
      </c>
      <c r="E57" s="10" t="s">
        <v>53</v>
      </c>
    </row>
    <row r="58" spans="1:5">
      <c r="A58" s="10">
        <v>45790</v>
      </c>
      <c r="B58" s="10" t="s">
        <v>17</v>
      </c>
      <c r="C58" s="10">
        <v>60</v>
      </c>
      <c r="D58" s="10" t="s">
        <v>81</v>
      </c>
      <c r="E58" s="10" t="s">
        <v>53</v>
      </c>
    </row>
    <row r="59" spans="1:5">
      <c r="A59" s="10">
        <v>45791</v>
      </c>
      <c r="B59" s="10" t="s">
        <v>10</v>
      </c>
      <c r="C59" s="10">
        <v>45</v>
      </c>
      <c r="D59" s="10" t="s">
        <v>81</v>
      </c>
      <c r="E59" s="10" t="s">
        <v>53</v>
      </c>
    </row>
    <row r="60" spans="1:5">
      <c r="A60" s="10">
        <v>45791</v>
      </c>
      <c r="B60" s="10" t="s">
        <v>21</v>
      </c>
      <c r="C60" s="10">
        <v>134</v>
      </c>
      <c r="D60" s="10" t="s">
        <v>81</v>
      </c>
      <c r="E60" s="10" t="s">
        <v>53</v>
      </c>
    </row>
    <row r="61" spans="1:5">
      <c r="A61" s="10">
        <v>45791</v>
      </c>
      <c r="B61" s="10" t="s">
        <v>10</v>
      </c>
      <c r="C61" s="10">
        <v>10</v>
      </c>
      <c r="D61" s="10" t="s">
        <v>81</v>
      </c>
      <c r="E61" s="10" t="s">
        <v>53</v>
      </c>
    </row>
    <row r="62" spans="1:5">
      <c r="A62" s="10">
        <v>45792</v>
      </c>
      <c r="B62" s="10" t="s">
        <v>21</v>
      </c>
      <c r="C62" s="10">
        <v>69</v>
      </c>
      <c r="D62" s="10" t="s">
        <v>81</v>
      </c>
      <c r="E62" s="10" t="s">
        <v>53</v>
      </c>
    </row>
    <row r="63" spans="1:5">
      <c r="A63" s="10">
        <v>45792</v>
      </c>
      <c r="B63" s="10" t="s">
        <v>10</v>
      </c>
      <c r="C63" s="10">
        <v>204</v>
      </c>
      <c r="D63" s="10" t="s">
        <v>81</v>
      </c>
      <c r="E63" s="10" t="s">
        <v>53</v>
      </c>
    </row>
    <row r="64" spans="1:5">
      <c r="A64" s="10">
        <v>45792</v>
      </c>
      <c r="B64" s="10" t="s">
        <v>51</v>
      </c>
      <c r="C64" s="10">
        <v>306</v>
      </c>
      <c r="D64" s="10" t="s">
        <v>81</v>
      </c>
      <c r="E64" s="10" t="s">
        <v>53</v>
      </c>
    </row>
    <row r="65" spans="1:6">
      <c r="A65" s="10">
        <v>45792</v>
      </c>
      <c r="B65" s="10" t="s">
        <v>127</v>
      </c>
      <c r="C65" s="10">
        <v>60</v>
      </c>
      <c r="D65" s="10" t="s">
        <v>81</v>
      </c>
      <c r="E65" s="10" t="s">
        <v>56</v>
      </c>
    </row>
    <row r="66" spans="1:6">
      <c r="A66" s="10">
        <v>45792</v>
      </c>
      <c r="B66" s="10" t="s">
        <v>128</v>
      </c>
      <c r="C66" s="10">
        <v>360</v>
      </c>
      <c r="D66" s="10" t="s">
        <v>81</v>
      </c>
      <c r="E66" s="10" t="s">
        <v>56</v>
      </c>
    </row>
    <row r="67" spans="1:6">
      <c r="A67" s="10">
        <v>45792</v>
      </c>
      <c r="B67" s="10" t="s">
        <v>139</v>
      </c>
      <c r="C67" s="10">
        <v>2</v>
      </c>
      <c r="D67" s="10" t="s">
        <v>80</v>
      </c>
      <c r="E67" s="10" t="s">
        <v>56</v>
      </c>
    </row>
    <row r="68" spans="1:6">
      <c r="A68" s="10">
        <v>45792</v>
      </c>
      <c r="B68" s="10" t="s">
        <v>125</v>
      </c>
      <c r="C68" s="10">
        <v>120</v>
      </c>
      <c r="D68" s="10" t="s">
        <v>140</v>
      </c>
      <c r="E68" s="10" t="s">
        <v>56</v>
      </c>
    </row>
    <row r="69" spans="1:6">
      <c r="A69" s="10">
        <v>45792</v>
      </c>
      <c r="B69" s="10" t="s">
        <v>139</v>
      </c>
      <c r="C69" s="10">
        <v>2</v>
      </c>
      <c r="D69" s="10" t="s">
        <v>80</v>
      </c>
      <c r="E69" s="10" t="s">
        <v>56</v>
      </c>
    </row>
    <row r="70" spans="1:6">
      <c r="A70" s="10">
        <v>45792</v>
      </c>
      <c r="B70" s="10" t="s">
        <v>125</v>
      </c>
      <c r="C70" s="10">
        <v>120</v>
      </c>
      <c r="D70" s="10" t="s">
        <v>140</v>
      </c>
      <c r="E70" s="10" t="s">
        <v>56</v>
      </c>
    </row>
    <row r="71" spans="1:6">
      <c r="A71" s="10">
        <v>45792</v>
      </c>
      <c r="B71" s="10" t="s">
        <v>129</v>
      </c>
      <c r="C71" s="10">
        <v>739</v>
      </c>
      <c r="D71" s="10" t="s">
        <v>81</v>
      </c>
      <c r="E71" s="10" t="s">
        <v>178</v>
      </c>
      <c r="F71" s="10" t="s">
        <v>77</v>
      </c>
    </row>
    <row r="72" spans="1:6">
      <c r="A72" s="10">
        <v>45793</v>
      </c>
      <c r="B72" s="10" t="s">
        <v>46</v>
      </c>
      <c r="C72" s="10">
        <v>100</v>
      </c>
      <c r="D72" s="10" t="s">
        <v>81</v>
      </c>
      <c r="E72" s="10" t="s">
        <v>178</v>
      </c>
      <c r="F72" s="10" t="s">
        <v>77</v>
      </c>
    </row>
    <row r="73" spans="1:6">
      <c r="A73" s="10">
        <v>45793</v>
      </c>
      <c r="B73" s="10" t="s">
        <v>141</v>
      </c>
      <c r="C73" s="10">
        <v>3</v>
      </c>
      <c r="D73" s="10" t="s">
        <v>80</v>
      </c>
      <c r="E73" s="10" t="s">
        <v>178</v>
      </c>
      <c r="F73" s="10" t="s">
        <v>77</v>
      </c>
    </row>
    <row r="74" spans="1:6">
      <c r="A74" s="10">
        <v>45793</v>
      </c>
      <c r="B74" s="10" t="s">
        <v>130</v>
      </c>
      <c r="C74" s="10">
        <v>224</v>
      </c>
      <c r="D74" s="10" t="s">
        <v>83</v>
      </c>
      <c r="E74" s="10" t="s">
        <v>178</v>
      </c>
      <c r="F74" s="10" t="s">
        <v>77</v>
      </c>
    </row>
    <row r="75" spans="1:6">
      <c r="A75" s="10">
        <v>45793</v>
      </c>
      <c r="B75" s="10" t="s">
        <v>131</v>
      </c>
      <c r="C75" s="10">
        <v>25</v>
      </c>
      <c r="D75" s="10" t="s">
        <v>81</v>
      </c>
      <c r="E75" s="10" t="s">
        <v>178</v>
      </c>
      <c r="F75" s="10" t="s">
        <v>77</v>
      </c>
    </row>
    <row r="76" spans="1:6">
      <c r="A76" s="10">
        <v>45793</v>
      </c>
      <c r="B76" s="10" t="s">
        <v>142</v>
      </c>
      <c r="C76" s="10">
        <v>7</v>
      </c>
      <c r="D76" s="10" t="s">
        <v>80</v>
      </c>
      <c r="E76" s="10" t="s">
        <v>178</v>
      </c>
      <c r="F76" s="10" t="s">
        <v>77</v>
      </c>
    </row>
    <row r="77" spans="1:6">
      <c r="A77" s="10">
        <v>45793</v>
      </c>
      <c r="B77" s="10" t="s">
        <v>143</v>
      </c>
      <c r="C77" s="10">
        <v>457</v>
      </c>
      <c r="D77" s="10" t="s">
        <v>83</v>
      </c>
      <c r="E77" s="10" t="s">
        <v>178</v>
      </c>
      <c r="F77" s="10" t="s">
        <v>77</v>
      </c>
    </row>
    <row r="78" spans="1:6">
      <c r="A78" s="10">
        <v>45793</v>
      </c>
      <c r="B78" s="10" t="s">
        <v>132</v>
      </c>
      <c r="C78" s="10">
        <v>69</v>
      </c>
      <c r="D78" s="10" t="s">
        <v>81</v>
      </c>
      <c r="E78" s="10" t="s">
        <v>178</v>
      </c>
      <c r="F78" s="10" t="s">
        <v>77</v>
      </c>
    </row>
    <row r="79" spans="1:6">
      <c r="A79" s="10">
        <v>45793</v>
      </c>
      <c r="B79" s="10" t="s">
        <v>133</v>
      </c>
      <c r="C79" s="10">
        <v>20</v>
      </c>
      <c r="D79" s="10" t="s">
        <v>81</v>
      </c>
      <c r="E79" s="10" t="s">
        <v>178</v>
      </c>
      <c r="F79" s="10" t="s">
        <v>77</v>
      </c>
    </row>
    <row r="80" spans="1:6">
      <c r="A80" s="10">
        <v>45793</v>
      </c>
      <c r="B80" s="10" t="s">
        <v>133</v>
      </c>
      <c r="C80" s="10">
        <v>140</v>
      </c>
      <c r="D80" s="10" t="s">
        <v>81</v>
      </c>
      <c r="E80" s="10" t="s">
        <v>178</v>
      </c>
      <c r="F80" s="10" t="s">
        <v>77</v>
      </c>
    </row>
    <row r="81" spans="1:6">
      <c r="A81" s="10">
        <v>45794</v>
      </c>
      <c r="B81" s="10" t="s">
        <v>144</v>
      </c>
      <c r="C81" s="10">
        <v>16</v>
      </c>
      <c r="D81" s="10" t="s">
        <v>80</v>
      </c>
      <c r="E81" s="10" t="s">
        <v>178</v>
      </c>
      <c r="F81" s="10" t="s">
        <v>77</v>
      </c>
    </row>
    <row r="82" spans="1:6">
      <c r="A82" s="10">
        <v>45794</v>
      </c>
      <c r="B82" s="10" t="s">
        <v>145</v>
      </c>
      <c r="C82" s="10">
        <v>1045</v>
      </c>
      <c r="D82" s="10" t="s">
        <v>83</v>
      </c>
      <c r="E82" s="10" t="s">
        <v>178</v>
      </c>
      <c r="F82" s="10" t="s">
        <v>77</v>
      </c>
    </row>
    <row r="83" spans="1:6">
      <c r="A83" s="10">
        <v>45794</v>
      </c>
      <c r="B83" s="10" t="s">
        <v>146</v>
      </c>
      <c r="C83" s="10">
        <v>1</v>
      </c>
      <c r="D83" s="10" t="s">
        <v>80</v>
      </c>
      <c r="E83" s="10" t="s">
        <v>178</v>
      </c>
      <c r="F83" s="10" t="s">
        <v>77</v>
      </c>
    </row>
    <row r="84" spans="1:6">
      <c r="A84" s="10">
        <v>45794</v>
      </c>
      <c r="B84" s="10" t="s">
        <v>147</v>
      </c>
      <c r="C84" s="10">
        <v>79</v>
      </c>
      <c r="D84" s="10" t="s">
        <v>83</v>
      </c>
      <c r="E84" s="10" t="s">
        <v>178</v>
      </c>
      <c r="F84" s="10" t="s">
        <v>77</v>
      </c>
    </row>
    <row r="85" spans="1:6">
      <c r="A85" s="10">
        <v>45794</v>
      </c>
      <c r="B85" s="10" t="s">
        <v>148</v>
      </c>
      <c r="C85" s="10">
        <v>3</v>
      </c>
      <c r="D85" s="10" t="s">
        <v>80</v>
      </c>
      <c r="E85" s="10" t="s">
        <v>178</v>
      </c>
      <c r="F85" s="10" t="s">
        <v>77</v>
      </c>
    </row>
    <row r="86" spans="1:6">
      <c r="A86" s="10">
        <v>45794</v>
      </c>
      <c r="B86" s="10" t="s">
        <v>134</v>
      </c>
      <c r="C86" s="10">
        <v>216</v>
      </c>
      <c r="D86" s="10" t="s">
        <v>83</v>
      </c>
      <c r="E86" s="10" t="s">
        <v>178</v>
      </c>
      <c r="F86" s="10" t="s">
        <v>77</v>
      </c>
    </row>
    <row r="87" spans="1:6">
      <c r="A87" s="10">
        <v>45794</v>
      </c>
      <c r="B87" s="10" t="s">
        <v>149</v>
      </c>
      <c r="C87" s="10">
        <v>6</v>
      </c>
      <c r="D87" s="10" t="s">
        <v>80</v>
      </c>
      <c r="E87" s="10" t="s">
        <v>178</v>
      </c>
      <c r="F87" s="10" t="s">
        <v>77</v>
      </c>
    </row>
    <row r="88" spans="1:6">
      <c r="A88" s="10">
        <v>45794</v>
      </c>
      <c r="B88" s="10" t="s">
        <v>150</v>
      </c>
      <c r="C88" s="10">
        <v>377</v>
      </c>
      <c r="D88" s="10" t="s">
        <v>83</v>
      </c>
      <c r="E88" s="10" t="s">
        <v>178</v>
      </c>
      <c r="F88" s="10" t="s">
        <v>77</v>
      </c>
    </row>
    <row r="89" spans="1:6">
      <c r="A89" s="10">
        <v>45794</v>
      </c>
      <c r="B89" s="10" t="s">
        <v>151</v>
      </c>
      <c r="C89" s="10">
        <v>8</v>
      </c>
      <c r="D89" s="10" t="s">
        <v>80</v>
      </c>
      <c r="E89" s="10" t="s">
        <v>178</v>
      </c>
      <c r="F89" s="10" t="s">
        <v>77</v>
      </c>
    </row>
    <row r="90" spans="1:6">
      <c r="A90" s="10">
        <v>45794</v>
      </c>
      <c r="B90" s="10" t="s">
        <v>152</v>
      </c>
      <c r="C90" s="10">
        <v>547</v>
      </c>
      <c r="D90" s="10" t="s">
        <v>83</v>
      </c>
      <c r="E90" s="10" t="s">
        <v>178</v>
      </c>
      <c r="F90" s="10" t="s">
        <v>77</v>
      </c>
    </row>
    <row r="91" spans="1:6">
      <c r="A91" s="10">
        <v>45794</v>
      </c>
      <c r="B91" s="10" t="s">
        <v>153</v>
      </c>
      <c r="C91" s="10">
        <v>24</v>
      </c>
      <c r="D91" s="10" t="s">
        <v>80</v>
      </c>
      <c r="E91" s="10" t="s">
        <v>178</v>
      </c>
      <c r="F91" s="10" t="s">
        <v>77</v>
      </c>
    </row>
    <row r="92" spans="1:6">
      <c r="A92" s="10">
        <v>45794</v>
      </c>
      <c r="B92" s="10" t="s">
        <v>154</v>
      </c>
      <c r="C92" s="10">
        <v>1613</v>
      </c>
      <c r="D92" s="10" t="s">
        <v>83</v>
      </c>
      <c r="E92" s="10" t="s">
        <v>178</v>
      </c>
      <c r="F92" s="10" t="s">
        <v>77</v>
      </c>
    </row>
    <row r="93" spans="1:6">
      <c r="A93" s="10">
        <v>45795</v>
      </c>
      <c r="B93" s="10" t="s">
        <v>155</v>
      </c>
      <c r="C93" s="10">
        <v>6</v>
      </c>
      <c r="D93" s="10" t="s">
        <v>80</v>
      </c>
      <c r="E93" s="10" t="s">
        <v>178</v>
      </c>
      <c r="F93" s="10" t="s">
        <v>77</v>
      </c>
    </row>
    <row r="94" spans="1:6">
      <c r="A94" s="10">
        <v>45795</v>
      </c>
      <c r="B94" s="10" t="s">
        <v>156</v>
      </c>
      <c r="C94" s="10">
        <v>404</v>
      </c>
      <c r="D94" s="10" t="s">
        <v>83</v>
      </c>
      <c r="E94" s="10" t="s">
        <v>178</v>
      </c>
      <c r="F94" s="10" t="s">
        <v>77</v>
      </c>
    </row>
    <row r="95" spans="1:6">
      <c r="A95" s="10">
        <v>45795</v>
      </c>
      <c r="B95" s="10" t="s">
        <v>157</v>
      </c>
      <c r="C95" s="10">
        <v>6</v>
      </c>
      <c r="D95" s="10" t="s">
        <v>80</v>
      </c>
      <c r="E95" s="10" t="s">
        <v>178</v>
      </c>
      <c r="F95" s="10" t="s">
        <v>77</v>
      </c>
    </row>
    <row r="96" spans="1:6">
      <c r="A96" s="10">
        <v>45795</v>
      </c>
      <c r="B96" s="10" t="s">
        <v>158</v>
      </c>
      <c r="C96" s="10">
        <v>371</v>
      </c>
      <c r="D96" s="10" t="s">
        <v>83</v>
      </c>
      <c r="E96" s="10" t="s">
        <v>178</v>
      </c>
      <c r="F96" s="10" t="s">
        <v>77</v>
      </c>
    </row>
    <row r="97" spans="1:6">
      <c r="A97" s="10">
        <v>45795</v>
      </c>
      <c r="B97" s="10" t="s">
        <v>159</v>
      </c>
      <c r="C97" s="10">
        <v>5</v>
      </c>
      <c r="D97" s="10" t="s">
        <v>80</v>
      </c>
      <c r="E97" s="10" t="s">
        <v>178</v>
      </c>
      <c r="F97" s="10" t="s">
        <v>77</v>
      </c>
    </row>
    <row r="98" spans="1:6">
      <c r="A98" s="10">
        <v>45795</v>
      </c>
      <c r="B98" s="10" t="s">
        <v>160</v>
      </c>
      <c r="C98" s="10">
        <v>310</v>
      </c>
      <c r="D98" s="10" t="s">
        <v>83</v>
      </c>
      <c r="E98" s="10" t="s">
        <v>178</v>
      </c>
      <c r="F98" s="10" t="s">
        <v>77</v>
      </c>
    </row>
    <row r="99" spans="1:6">
      <c r="A99" s="10">
        <v>45795</v>
      </c>
      <c r="B99" s="10" t="s">
        <v>137</v>
      </c>
      <c r="C99" s="10">
        <v>5</v>
      </c>
      <c r="D99" s="10" t="s">
        <v>80</v>
      </c>
      <c r="E99" s="10" t="s">
        <v>178</v>
      </c>
      <c r="F99" s="10" t="s">
        <v>77</v>
      </c>
    </row>
    <row r="100" spans="1:6">
      <c r="A100" s="10">
        <v>45795</v>
      </c>
      <c r="B100" s="10" t="s">
        <v>161</v>
      </c>
      <c r="C100" s="10">
        <v>327</v>
      </c>
      <c r="D100" s="10" t="s">
        <v>83</v>
      </c>
      <c r="E100" s="10" t="s">
        <v>178</v>
      </c>
      <c r="F100" s="10" t="s">
        <v>77</v>
      </c>
    </row>
    <row r="101" spans="1:6">
      <c r="A101" s="10">
        <v>45795</v>
      </c>
      <c r="B101" s="10" t="s">
        <v>135</v>
      </c>
      <c r="C101" s="10">
        <v>22</v>
      </c>
      <c r="D101" s="10" t="s">
        <v>83</v>
      </c>
      <c r="E101" s="10" t="s">
        <v>178</v>
      </c>
      <c r="F101" s="10" t="s">
        <v>77</v>
      </c>
    </row>
    <row r="102" spans="1:6">
      <c r="A102" s="10">
        <v>45795</v>
      </c>
      <c r="B102" s="10" t="s">
        <v>162</v>
      </c>
      <c r="C102" s="10">
        <v>49</v>
      </c>
      <c r="D102" s="10" t="s">
        <v>80</v>
      </c>
      <c r="E102" s="10" t="s">
        <v>178</v>
      </c>
      <c r="F102" s="10" t="s">
        <v>77</v>
      </c>
    </row>
    <row r="103" spans="1:6">
      <c r="A103" s="10">
        <v>45795</v>
      </c>
      <c r="B103" s="10" t="s">
        <v>136</v>
      </c>
      <c r="C103" s="10">
        <v>3270</v>
      </c>
      <c r="D103" s="10" t="s">
        <v>83</v>
      </c>
      <c r="E103" s="10" t="s">
        <v>178</v>
      </c>
      <c r="F103" s="10" t="s">
        <v>77</v>
      </c>
    </row>
    <row r="104" spans="1:6">
      <c r="A104" s="10">
        <v>45795</v>
      </c>
      <c r="B104" s="10" t="s">
        <v>159</v>
      </c>
      <c r="C104" s="10">
        <v>2</v>
      </c>
      <c r="D104" s="10" t="s">
        <v>80</v>
      </c>
      <c r="E104" s="10" t="s">
        <v>178</v>
      </c>
      <c r="F104" s="10" t="s">
        <v>77</v>
      </c>
    </row>
    <row r="105" spans="1:6">
      <c r="A105" s="10">
        <v>45795</v>
      </c>
      <c r="B105" s="10" t="s">
        <v>160</v>
      </c>
      <c r="C105" s="10">
        <v>151</v>
      </c>
      <c r="D105" s="10" t="s">
        <v>83</v>
      </c>
      <c r="E105" s="10" t="s">
        <v>178</v>
      </c>
      <c r="F105" s="10" t="s">
        <v>77</v>
      </c>
    </row>
    <row r="106" spans="1:6">
      <c r="A106" s="10">
        <v>45796</v>
      </c>
      <c r="B106" s="10" t="s">
        <v>163</v>
      </c>
      <c r="C106" s="10">
        <v>4</v>
      </c>
      <c r="D106" s="10" t="s">
        <v>80</v>
      </c>
      <c r="E106" s="10" t="s">
        <v>178</v>
      </c>
      <c r="F106" s="10" t="s">
        <v>77</v>
      </c>
    </row>
    <row r="107" spans="1:6">
      <c r="A107" s="10">
        <v>45796</v>
      </c>
      <c r="B107" s="10" t="s">
        <v>164</v>
      </c>
      <c r="C107" s="10">
        <v>279</v>
      </c>
      <c r="D107" s="10" t="s">
        <v>83</v>
      </c>
      <c r="E107" s="10" t="s">
        <v>178</v>
      </c>
      <c r="F107" s="10" t="s">
        <v>77</v>
      </c>
    </row>
    <row r="108" spans="1:6">
      <c r="A108" s="10">
        <v>45796</v>
      </c>
      <c r="B108" s="10" t="s">
        <v>165</v>
      </c>
      <c r="C108" s="10">
        <v>5</v>
      </c>
      <c r="D108" s="10" t="s">
        <v>80</v>
      </c>
      <c r="E108" s="10" t="s">
        <v>178</v>
      </c>
      <c r="F108" s="10" t="s">
        <v>77</v>
      </c>
    </row>
    <row r="109" spans="1:6">
      <c r="A109" s="10">
        <v>45796</v>
      </c>
      <c r="B109" s="10" t="s">
        <v>166</v>
      </c>
      <c r="C109" s="10">
        <v>349</v>
      </c>
      <c r="D109" s="10" t="s">
        <v>83</v>
      </c>
      <c r="E109" s="10" t="s">
        <v>178</v>
      </c>
      <c r="F109" s="10" t="s">
        <v>77</v>
      </c>
    </row>
    <row r="110" spans="1:6">
      <c r="A110" s="10">
        <v>45796</v>
      </c>
      <c r="B110" s="10" t="s">
        <v>167</v>
      </c>
      <c r="C110" s="10">
        <v>2</v>
      </c>
      <c r="D110" s="10" t="s">
        <v>80</v>
      </c>
      <c r="E110" s="10" t="s">
        <v>178</v>
      </c>
      <c r="F110" s="10" t="s">
        <v>77</v>
      </c>
    </row>
    <row r="111" spans="1:6">
      <c r="A111" s="10">
        <v>45796</v>
      </c>
      <c r="B111" s="10" t="s">
        <v>168</v>
      </c>
      <c r="C111" s="10">
        <v>103</v>
      </c>
      <c r="D111" s="10" t="s">
        <v>83</v>
      </c>
      <c r="E111" s="10" t="s">
        <v>178</v>
      </c>
      <c r="F111" s="10" t="s">
        <v>77</v>
      </c>
    </row>
    <row r="112" spans="1:6">
      <c r="A112" s="10">
        <v>45796</v>
      </c>
      <c r="B112" s="10" t="s">
        <v>169</v>
      </c>
      <c r="C112" s="10">
        <v>7</v>
      </c>
      <c r="D112" s="10" t="s">
        <v>80</v>
      </c>
      <c r="E112" s="10" t="s">
        <v>178</v>
      </c>
      <c r="F112" s="10" t="s">
        <v>77</v>
      </c>
    </row>
    <row r="113" spans="1:6">
      <c r="A113" s="10">
        <v>45796</v>
      </c>
      <c r="B113" s="10" t="s">
        <v>170</v>
      </c>
      <c r="C113" s="10">
        <v>436</v>
      </c>
      <c r="D113" s="10" t="s">
        <v>83</v>
      </c>
      <c r="E113" s="10" t="s">
        <v>178</v>
      </c>
      <c r="F113" s="10" t="s">
        <v>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81E-A47F-4B06-ABBD-6A6B6EAEF7ED}">
  <dimension ref="A1:M64"/>
  <sheetViews>
    <sheetView workbookViewId="0">
      <selection activeCell="G11" sqref="G11"/>
    </sheetView>
  </sheetViews>
  <sheetFormatPr defaultRowHeight="17"/>
  <cols>
    <col min="1" max="1" width="9.36328125" bestFit="1" customWidth="1"/>
    <col min="2" max="2" width="26.90625" customWidth="1"/>
    <col min="3" max="3" width="8.81640625" bestFit="1" customWidth="1"/>
    <col min="9" max="9" width="18.6328125" customWidth="1"/>
    <col min="12" max="12" width="13" customWidth="1"/>
  </cols>
  <sheetData>
    <row r="1" spans="1:13" ht="17.5" thickBot="1">
      <c r="A1" s="25">
        <v>45796</v>
      </c>
      <c r="B1" s="26" t="s">
        <v>238</v>
      </c>
      <c r="C1" s="27">
        <v>1177</v>
      </c>
      <c r="D1" t="s">
        <v>178</v>
      </c>
      <c r="E1" s="38">
        <f>SUM(C:C)</f>
        <v>21261</v>
      </c>
      <c r="F1" s="38"/>
      <c r="G1">
        <v>6</v>
      </c>
      <c r="H1" s="3" t="s">
        <v>53</v>
      </c>
      <c r="I1" s="4" t="s">
        <v>54</v>
      </c>
      <c r="J1" s="4">
        <f>SUMIF(D:D, H1,C:C)</f>
        <v>7740</v>
      </c>
      <c r="K1" s="10"/>
      <c r="L1" s="10" t="s">
        <v>256</v>
      </c>
      <c r="M1" s="10">
        <f>SUM(J1:J4)</f>
        <v>21261</v>
      </c>
    </row>
    <row r="2" spans="1:13" ht="17.5" thickBot="1">
      <c r="A2" s="25">
        <v>45797</v>
      </c>
      <c r="B2" s="26" t="s">
        <v>37</v>
      </c>
      <c r="C2" s="28">
        <v>340</v>
      </c>
      <c r="D2" t="s">
        <v>53</v>
      </c>
      <c r="H2" s="12" t="s">
        <v>76</v>
      </c>
      <c r="I2" s="13" t="s">
        <v>258</v>
      </c>
      <c r="J2" s="14">
        <f>SUMIF(D:D, H2,C:C)</f>
        <v>467</v>
      </c>
      <c r="K2" s="10"/>
      <c r="L2" s="10"/>
      <c r="M2" s="10"/>
    </row>
    <row r="3" spans="1:13" ht="17.5" thickBot="1">
      <c r="A3" s="25">
        <v>45798</v>
      </c>
      <c r="B3" s="26" t="s">
        <v>239</v>
      </c>
      <c r="C3" s="28">
        <v>249</v>
      </c>
      <c r="D3" t="s">
        <v>56</v>
      </c>
      <c r="H3" s="5" t="s">
        <v>56</v>
      </c>
      <c r="I3" s="6" t="s">
        <v>57</v>
      </c>
      <c r="J3" s="8">
        <f>SUMIF(D:D, H3,C:C)</f>
        <v>4059</v>
      </c>
      <c r="K3" s="10"/>
      <c r="L3" s="10"/>
      <c r="M3" s="10"/>
    </row>
    <row r="4" spans="1:13" ht="17.5" thickBot="1">
      <c r="A4" s="25">
        <v>45798</v>
      </c>
      <c r="B4" s="26" t="s">
        <v>7</v>
      </c>
      <c r="C4" s="28">
        <v>199</v>
      </c>
      <c r="D4" t="s">
        <v>53</v>
      </c>
      <c r="H4" s="9" t="s">
        <v>178</v>
      </c>
      <c r="I4" s="36" t="s">
        <v>257</v>
      </c>
      <c r="J4" s="36">
        <f>SUMIF(D:D, H4,C:C)</f>
        <v>8995</v>
      </c>
      <c r="K4" s="10"/>
      <c r="L4" s="10"/>
      <c r="M4" s="10"/>
    </row>
    <row r="5" spans="1:13">
      <c r="A5" s="25">
        <v>45799</v>
      </c>
      <c r="B5" s="26" t="s">
        <v>10</v>
      </c>
      <c r="C5" s="28">
        <v>39</v>
      </c>
      <c r="D5" t="s">
        <v>53</v>
      </c>
      <c r="H5" s="10"/>
      <c r="I5" s="10"/>
      <c r="J5" s="10"/>
      <c r="K5" s="10"/>
      <c r="L5" s="10"/>
      <c r="M5" s="10"/>
    </row>
    <row r="6" spans="1:13">
      <c r="A6" s="25">
        <v>45799</v>
      </c>
      <c r="B6" s="26" t="s">
        <v>123</v>
      </c>
      <c r="C6" s="28">
        <v>165</v>
      </c>
      <c r="D6" t="s">
        <v>53</v>
      </c>
      <c r="K6" s="10"/>
      <c r="L6" s="10"/>
      <c r="M6" s="10"/>
    </row>
    <row r="7" spans="1:13">
      <c r="A7" s="25">
        <v>45799</v>
      </c>
      <c r="B7" s="26" t="s">
        <v>10</v>
      </c>
      <c r="C7" s="28">
        <v>124</v>
      </c>
      <c r="D7" t="s">
        <v>53</v>
      </c>
    </row>
    <row r="8" spans="1:13">
      <c r="A8" s="25">
        <v>45800</v>
      </c>
      <c r="B8" s="26" t="s">
        <v>10</v>
      </c>
      <c r="C8" s="28">
        <v>20</v>
      </c>
      <c r="D8" t="s">
        <v>53</v>
      </c>
    </row>
    <row r="9" spans="1:13">
      <c r="A9" s="25">
        <v>45800</v>
      </c>
      <c r="B9" s="26" t="s">
        <v>240</v>
      </c>
      <c r="C9" s="28">
        <v>115</v>
      </c>
      <c r="D9" t="s">
        <v>53</v>
      </c>
    </row>
    <row r="10" spans="1:13">
      <c r="A10" s="25">
        <v>45800</v>
      </c>
      <c r="B10" s="26" t="s">
        <v>241</v>
      </c>
      <c r="C10" s="28">
        <v>200</v>
      </c>
      <c r="D10" t="s">
        <v>76</v>
      </c>
    </row>
    <row r="11" spans="1:13">
      <c r="A11" s="25">
        <v>45800</v>
      </c>
      <c r="B11" s="26" t="s">
        <v>7</v>
      </c>
      <c r="C11" s="28">
        <v>214</v>
      </c>
      <c r="D11" t="s">
        <v>53</v>
      </c>
    </row>
    <row r="12" spans="1:13">
      <c r="A12" s="25">
        <v>45801</v>
      </c>
      <c r="B12" s="26" t="s">
        <v>242</v>
      </c>
      <c r="C12" s="28">
        <v>725</v>
      </c>
      <c r="D12" t="s">
        <v>53</v>
      </c>
    </row>
    <row r="13" spans="1:13">
      <c r="A13" s="25">
        <v>45801</v>
      </c>
      <c r="B13" s="26" t="s">
        <v>10</v>
      </c>
      <c r="C13" s="28">
        <v>49</v>
      </c>
      <c r="D13" t="s">
        <v>53</v>
      </c>
    </row>
    <row r="14" spans="1:13">
      <c r="A14" s="25">
        <v>45802</v>
      </c>
      <c r="B14" s="26" t="s">
        <v>243</v>
      </c>
      <c r="C14" s="28">
        <v>4</v>
      </c>
      <c r="D14" t="s">
        <v>76</v>
      </c>
    </row>
    <row r="15" spans="1:13">
      <c r="A15" s="25">
        <v>45803</v>
      </c>
      <c r="B15" s="26" t="s">
        <v>215</v>
      </c>
      <c r="C15" s="28">
        <v>65</v>
      </c>
      <c r="D15" t="s">
        <v>53</v>
      </c>
    </row>
    <row r="16" spans="1:13">
      <c r="A16" s="25">
        <v>45803</v>
      </c>
      <c r="B16" s="26" t="s">
        <v>10</v>
      </c>
      <c r="C16" s="28">
        <v>29</v>
      </c>
      <c r="D16" t="s">
        <v>53</v>
      </c>
    </row>
    <row r="17" spans="1:13">
      <c r="A17" s="25">
        <v>45803</v>
      </c>
      <c r="B17" s="26" t="s">
        <v>6</v>
      </c>
      <c r="C17" s="28">
        <v>92</v>
      </c>
      <c r="D17" t="s">
        <v>53</v>
      </c>
    </row>
    <row r="18" spans="1:13">
      <c r="A18" s="25">
        <v>45804</v>
      </c>
      <c r="B18" s="26" t="s">
        <v>21</v>
      </c>
      <c r="C18" s="28">
        <v>173</v>
      </c>
      <c r="D18" t="s">
        <v>53</v>
      </c>
    </row>
    <row r="19" spans="1:13">
      <c r="A19" s="25">
        <v>45804</v>
      </c>
      <c r="B19" s="26" t="s">
        <v>10</v>
      </c>
      <c r="C19" s="28">
        <v>10</v>
      </c>
      <c r="D19" t="s">
        <v>53</v>
      </c>
      <c r="K19" s="10"/>
      <c r="L19" s="10"/>
      <c r="M19" s="10"/>
    </row>
    <row r="20" spans="1:13">
      <c r="A20" s="25">
        <v>45805</v>
      </c>
      <c r="B20" s="26" t="s">
        <v>7</v>
      </c>
      <c r="C20" s="28">
        <v>80</v>
      </c>
      <c r="D20" t="s">
        <v>53</v>
      </c>
      <c r="K20" s="10"/>
      <c r="L20" s="10"/>
      <c r="M20" s="10"/>
    </row>
    <row r="21" spans="1:13">
      <c r="A21" s="25">
        <v>45805</v>
      </c>
      <c r="B21" s="26" t="s">
        <v>10</v>
      </c>
      <c r="C21" s="28">
        <v>10</v>
      </c>
      <c r="D21" t="s">
        <v>53</v>
      </c>
    </row>
    <row r="22" spans="1:13">
      <c r="A22" s="25">
        <v>45806</v>
      </c>
      <c r="B22" s="26" t="s">
        <v>10</v>
      </c>
      <c r="C22" s="28">
        <v>10</v>
      </c>
      <c r="D22" t="s">
        <v>53</v>
      </c>
    </row>
    <row r="23" spans="1:13">
      <c r="A23" s="25">
        <v>45806</v>
      </c>
      <c r="B23" s="26" t="s">
        <v>17</v>
      </c>
      <c r="C23" s="28">
        <v>60</v>
      </c>
      <c r="D23" t="s">
        <v>53</v>
      </c>
    </row>
    <row r="24" spans="1:13">
      <c r="A24" s="25">
        <v>45806</v>
      </c>
      <c r="B24" s="26" t="s">
        <v>244</v>
      </c>
      <c r="C24" s="28">
        <v>215</v>
      </c>
      <c r="D24" t="s">
        <v>53</v>
      </c>
    </row>
    <row r="25" spans="1:13">
      <c r="A25" s="25">
        <v>45806</v>
      </c>
      <c r="B25" s="26" t="s">
        <v>7</v>
      </c>
      <c r="C25" s="28">
        <v>85</v>
      </c>
      <c r="D25" t="s">
        <v>53</v>
      </c>
    </row>
    <row r="26" spans="1:13">
      <c r="A26" s="25">
        <v>45806</v>
      </c>
      <c r="B26" s="26" t="s">
        <v>245</v>
      </c>
      <c r="C26" s="28">
        <v>263</v>
      </c>
      <c r="D26" t="s">
        <v>76</v>
      </c>
    </row>
    <row r="27" spans="1:13">
      <c r="A27" s="25">
        <v>45807</v>
      </c>
      <c r="B27" s="26" t="s">
        <v>24</v>
      </c>
      <c r="C27" s="27">
        <v>1783</v>
      </c>
      <c r="D27" t="s">
        <v>56</v>
      </c>
      <c r="G27" s="35"/>
    </row>
    <row r="28" spans="1:13">
      <c r="A28" s="25">
        <v>45807</v>
      </c>
      <c r="B28" s="26" t="s">
        <v>246</v>
      </c>
      <c r="C28" s="28">
        <v>284</v>
      </c>
      <c r="D28" t="s">
        <v>53</v>
      </c>
    </row>
    <row r="29" spans="1:13">
      <c r="A29" s="25">
        <v>45808</v>
      </c>
      <c r="B29" s="26" t="s">
        <v>247</v>
      </c>
      <c r="C29" s="27">
        <v>1198</v>
      </c>
      <c r="D29" t="s">
        <v>56</v>
      </c>
    </row>
    <row r="30" spans="1:13">
      <c r="A30" s="25">
        <v>45808</v>
      </c>
      <c r="B30" s="26" t="s">
        <v>248</v>
      </c>
      <c r="C30" s="28">
        <v>140</v>
      </c>
      <c r="D30" t="s">
        <v>53</v>
      </c>
    </row>
    <row r="31" spans="1:13">
      <c r="A31" s="25">
        <v>45808</v>
      </c>
      <c r="B31" s="26" t="s">
        <v>10</v>
      </c>
      <c r="C31" s="28">
        <v>49</v>
      </c>
      <c r="D31" t="s">
        <v>53</v>
      </c>
    </row>
    <row r="32" spans="1:13">
      <c r="A32" s="25">
        <v>45809</v>
      </c>
      <c r="B32" s="26" t="s">
        <v>249</v>
      </c>
      <c r="C32" s="28">
        <v>120</v>
      </c>
      <c r="D32" t="s">
        <v>53</v>
      </c>
    </row>
    <row r="33" spans="1:4">
      <c r="A33" s="25">
        <v>45810</v>
      </c>
      <c r="B33" s="26" t="s">
        <v>250</v>
      </c>
      <c r="C33" s="28">
        <v>60</v>
      </c>
      <c r="D33" t="s">
        <v>53</v>
      </c>
    </row>
    <row r="34" spans="1:4">
      <c r="A34" s="25">
        <v>45811</v>
      </c>
      <c r="B34" s="26" t="s">
        <v>139</v>
      </c>
      <c r="C34" s="28">
        <v>1</v>
      </c>
      <c r="D34" t="s">
        <v>56</v>
      </c>
    </row>
    <row r="35" spans="1:4">
      <c r="A35" s="25">
        <v>45811</v>
      </c>
      <c r="B35" s="26" t="s">
        <v>125</v>
      </c>
      <c r="C35" s="28">
        <v>35</v>
      </c>
      <c r="D35" t="s">
        <v>56</v>
      </c>
    </row>
    <row r="36" spans="1:4">
      <c r="A36" s="25">
        <v>45811</v>
      </c>
      <c r="B36" s="26" t="s">
        <v>10</v>
      </c>
      <c r="C36" s="28">
        <v>84</v>
      </c>
      <c r="D36" t="s">
        <v>53</v>
      </c>
    </row>
    <row r="37" spans="1:4">
      <c r="A37" s="25">
        <v>45811</v>
      </c>
      <c r="B37" s="26" t="s">
        <v>7</v>
      </c>
      <c r="C37" s="28">
        <v>120</v>
      </c>
      <c r="D37" t="s">
        <v>53</v>
      </c>
    </row>
    <row r="38" spans="1:4">
      <c r="A38" s="25">
        <v>45812</v>
      </c>
      <c r="B38" s="26" t="s">
        <v>10</v>
      </c>
      <c r="C38" s="28">
        <v>10</v>
      </c>
      <c r="D38" t="s">
        <v>53</v>
      </c>
    </row>
    <row r="39" spans="1:4">
      <c r="A39" s="25">
        <v>45813</v>
      </c>
      <c r="B39" s="26" t="s">
        <v>251</v>
      </c>
      <c r="C39" s="28">
        <v>225</v>
      </c>
      <c r="D39" t="s">
        <v>56</v>
      </c>
    </row>
    <row r="40" spans="1:4">
      <c r="A40" s="25">
        <v>45813</v>
      </c>
      <c r="B40" s="26" t="s">
        <v>21</v>
      </c>
      <c r="C40" s="28">
        <v>193</v>
      </c>
      <c r="D40" t="s">
        <v>53</v>
      </c>
    </row>
    <row r="41" spans="1:4">
      <c r="A41" s="25">
        <v>45814</v>
      </c>
      <c r="B41" s="26" t="s">
        <v>17</v>
      </c>
      <c r="C41" s="28">
        <v>155</v>
      </c>
      <c r="D41" t="s">
        <v>53</v>
      </c>
    </row>
    <row r="42" spans="1:4">
      <c r="A42" s="25">
        <v>45814</v>
      </c>
      <c r="B42" s="26" t="s">
        <v>51</v>
      </c>
      <c r="C42" s="28">
        <v>248</v>
      </c>
      <c r="D42" t="s">
        <v>53</v>
      </c>
    </row>
    <row r="43" spans="1:4">
      <c r="A43" s="25">
        <v>45815</v>
      </c>
      <c r="B43" s="26" t="s">
        <v>252</v>
      </c>
      <c r="C43" s="28">
        <v>528</v>
      </c>
      <c r="D43" t="s">
        <v>53</v>
      </c>
    </row>
    <row r="44" spans="1:4">
      <c r="A44" s="25">
        <v>45815</v>
      </c>
      <c r="B44" s="26" t="s">
        <v>10</v>
      </c>
      <c r="C44" s="28">
        <v>20</v>
      </c>
      <c r="D44" t="s">
        <v>53</v>
      </c>
    </row>
    <row r="45" spans="1:4">
      <c r="A45" s="25">
        <v>45816</v>
      </c>
      <c r="B45" s="26" t="s">
        <v>47</v>
      </c>
      <c r="C45" s="28">
        <v>116</v>
      </c>
      <c r="D45" t="s">
        <v>178</v>
      </c>
    </row>
    <row r="46" spans="1:4">
      <c r="A46" s="25">
        <v>45816</v>
      </c>
      <c r="B46" s="26" t="s">
        <v>253</v>
      </c>
      <c r="C46" s="27">
        <v>7702</v>
      </c>
      <c r="D46" t="s">
        <v>178</v>
      </c>
    </row>
    <row r="47" spans="1:4">
      <c r="A47" s="25">
        <v>45817</v>
      </c>
      <c r="B47" s="26" t="s">
        <v>123</v>
      </c>
      <c r="C47" s="28">
        <v>165</v>
      </c>
      <c r="D47" t="s">
        <v>53</v>
      </c>
    </row>
    <row r="48" spans="1:4">
      <c r="A48" s="25">
        <v>45818</v>
      </c>
      <c r="B48" s="26" t="s">
        <v>21</v>
      </c>
      <c r="C48" s="28">
        <v>42</v>
      </c>
      <c r="D48" t="s">
        <v>53</v>
      </c>
    </row>
    <row r="49" spans="1:4">
      <c r="A49" s="25">
        <v>45818</v>
      </c>
      <c r="B49" s="26" t="s">
        <v>7</v>
      </c>
      <c r="C49" s="28">
        <v>80</v>
      </c>
      <c r="D49" t="s">
        <v>53</v>
      </c>
    </row>
    <row r="50" spans="1:4">
      <c r="A50" s="25">
        <v>45819</v>
      </c>
      <c r="B50" s="26" t="s">
        <v>10</v>
      </c>
      <c r="C50" s="28">
        <v>55</v>
      </c>
      <c r="D50" t="s">
        <v>53</v>
      </c>
    </row>
    <row r="51" spans="1:4">
      <c r="A51" s="25">
        <v>45820</v>
      </c>
      <c r="B51" s="26" t="s">
        <v>10</v>
      </c>
      <c r="C51" s="28">
        <v>39</v>
      </c>
      <c r="D51" t="s">
        <v>53</v>
      </c>
    </row>
    <row r="52" spans="1:4">
      <c r="A52" s="25">
        <v>45821</v>
      </c>
      <c r="B52" s="26" t="s">
        <v>10</v>
      </c>
      <c r="C52" s="28">
        <v>49</v>
      </c>
      <c r="D52" t="s">
        <v>53</v>
      </c>
    </row>
    <row r="53" spans="1:4">
      <c r="A53" s="25">
        <v>45821</v>
      </c>
      <c r="B53" s="26" t="s">
        <v>10</v>
      </c>
      <c r="C53" s="28">
        <v>322</v>
      </c>
      <c r="D53" t="s">
        <v>53</v>
      </c>
    </row>
    <row r="54" spans="1:4">
      <c r="A54" s="25">
        <v>45821</v>
      </c>
      <c r="B54" s="26" t="s">
        <v>240</v>
      </c>
      <c r="C54" s="28">
        <v>160</v>
      </c>
      <c r="D54" t="s">
        <v>53</v>
      </c>
    </row>
    <row r="55" spans="1:4">
      <c r="A55" s="25">
        <v>45821</v>
      </c>
      <c r="B55" s="26" t="s">
        <v>10</v>
      </c>
      <c r="C55" s="28">
        <v>10</v>
      </c>
      <c r="D55" t="s">
        <v>53</v>
      </c>
    </row>
    <row r="56" spans="1:4">
      <c r="A56" s="25">
        <v>45821</v>
      </c>
      <c r="B56" s="26" t="s">
        <v>254</v>
      </c>
      <c r="C56" s="28">
        <v>409</v>
      </c>
      <c r="D56" t="s">
        <v>53</v>
      </c>
    </row>
    <row r="57" spans="1:4">
      <c r="A57" s="25">
        <v>45822</v>
      </c>
      <c r="B57" s="26" t="s">
        <v>24</v>
      </c>
      <c r="C57" s="28">
        <v>793</v>
      </c>
      <c r="D57" t="s">
        <v>56</v>
      </c>
    </row>
    <row r="58" spans="1:4">
      <c r="A58" s="25">
        <v>45822</v>
      </c>
      <c r="B58" s="26" t="s">
        <v>255</v>
      </c>
      <c r="C58" s="27">
        <v>1210</v>
      </c>
      <c r="D58" t="s">
        <v>53</v>
      </c>
    </row>
    <row r="59" spans="1:4">
      <c r="A59" s="25">
        <v>45822</v>
      </c>
      <c r="B59" s="26" t="s">
        <v>10</v>
      </c>
      <c r="C59" s="28">
        <v>65</v>
      </c>
      <c r="D59" t="s">
        <v>53</v>
      </c>
    </row>
    <row r="60" spans="1:4">
      <c r="A60" s="25">
        <v>45824</v>
      </c>
      <c r="B60" s="26" t="s">
        <v>21</v>
      </c>
      <c r="C60" s="28">
        <v>100</v>
      </c>
      <c r="D60" t="s">
        <v>53</v>
      </c>
    </row>
    <row r="61" spans="1:4">
      <c r="A61" s="25">
        <v>45825</v>
      </c>
      <c r="B61" s="26" t="s">
        <v>7</v>
      </c>
      <c r="C61" s="28">
        <v>139</v>
      </c>
      <c r="D61" t="s">
        <v>53</v>
      </c>
    </row>
    <row r="62" spans="1:4">
      <c r="A62" s="25">
        <v>45825</v>
      </c>
      <c r="B62" s="26" t="s">
        <v>251</v>
      </c>
      <c r="C62" s="28">
        <v>-225</v>
      </c>
      <c r="D62" t="s">
        <v>56</v>
      </c>
    </row>
    <row r="63" spans="1:4">
      <c r="A63" s="25">
        <v>45825</v>
      </c>
      <c r="B63" s="26" t="s">
        <v>10</v>
      </c>
      <c r="C63" s="28">
        <v>55</v>
      </c>
      <c r="D63" t="s">
        <v>53</v>
      </c>
    </row>
    <row r="64" spans="1:4">
      <c r="A64" s="25">
        <v>45826</v>
      </c>
      <c r="B64" s="26" t="s">
        <v>10</v>
      </c>
      <c r="C64" s="28">
        <v>10</v>
      </c>
      <c r="D64" t="s">
        <v>53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FC-2B2C-427C-95C5-3E8A91419A9E}">
  <sheetPr filterMode="1"/>
  <dimension ref="A1:M84"/>
  <sheetViews>
    <sheetView workbookViewId="0">
      <selection activeCell="C43" sqref="C43"/>
    </sheetView>
  </sheetViews>
  <sheetFormatPr defaultRowHeight="15.5"/>
  <cols>
    <col min="1" max="1" width="9.453125" style="37" bestFit="1" customWidth="1"/>
    <col min="2" max="2" width="29.81640625" style="37" customWidth="1"/>
    <col min="3" max="3" width="8.81640625" style="37" bestFit="1" customWidth="1"/>
    <col min="4" max="8" width="8.7265625" style="37"/>
    <col min="9" max="9" width="20.08984375" style="37" bestFit="1" customWidth="1"/>
    <col min="10" max="11" width="8.7265625" style="37"/>
    <col min="12" max="12" width="12.81640625" style="37" bestFit="1" customWidth="1"/>
    <col min="13" max="16384" width="8.7265625" style="37"/>
  </cols>
  <sheetData>
    <row r="1" spans="1:13" ht="17.5" thickBot="1">
      <c r="E1" s="37">
        <f>SUM(C:C)</f>
        <v>66128</v>
      </c>
      <c r="G1" s="37">
        <v>7</v>
      </c>
      <c r="H1" s="3" t="s">
        <v>53</v>
      </c>
      <c r="I1" s="4" t="s">
        <v>54</v>
      </c>
      <c r="J1" s="4">
        <f>SUMIF(D:D, H1,C:C)</f>
        <v>11452</v>
      </c>
      <c r="K1" s="10"/>
      <c r="L1" s="10" t="s">
        <v>256</v>
      </c>
      <c r="M1" s="10">
        <f>SUM(J1:J4)</f>
        <v>27378</v>
      </c>
    </row>
    <row r="2" spans="1:13" ht="17.5" hidden="1" thickBot="1">
      <c r="A2" s="21">
        <v>45826</v>
      </c>
      <c r="B2" s="22" t="s">
        <v>215</v>
      </c>
      <c r="C2" s="24">
        <v>65</v>
      </c>
      <c r="D2" s="37" t="s">
        <v>53</v>
      </c>
      <c r="H2" s="12" t="s">
        <v>76</v>
      </c>
      <c r="I2" s="13" t="s">
        <v>258</v>
      </c>
      <c r="J2" s="14">
        <f>SUMIF(D:D, H2,C:C)</f>
        <v>2340</v>
      </c>
      <c r="K2" s="10"/>
      <c r="L2" s="10"/>
      <c r="M2" s="10"/>
    </row>
    <row r="3" spans="1:13" ht="17.5" hidden="1" thickBot="1">
      <c r="A3" s="21">
        <v>45827</v>
      </c>
      <c r="B3" s="22" t="s">
        <v>7</v>
      </c>
      <c r="C3" s="24">
        <v>135</v>
      </c>
      <c r="D3" s="37" t="s">
        <v>53</v>
      </c>
      <c r="H3" s="5" t="s">
        <v>56</v>
      </c>
      <c r="I3" s="6" t="s">
        <v>57</v>
      </c>
      <c r="J3" s="8">
        <f>SUMIF(D:D, H3,C:C)</f>
        <v>13586</v>
      </c>
      <c r="K3" s="10"/>
      <c r="L3" s="10"/>
      <c r="M3" s="10"/>
    </row>
    <row r="4" spans="1:13" ht="17.5" hidden="1" thickBot="1">
      <c r="A4" s="21">
        <v>45827</v>
      </c>
      <c r="B4" s="22" t="s">
        <v>216</v>
      </c>
      <c r="C4" s="24">
        <v>480</v>
      </c>
      <c r="D4" s="37" t="s">
        <v>53</v>
      </c>
      <c r="H4" s="9" t="s">
        <v>178</v>
      </c>
      <c r="I4" s="36" t="s">
        <v>257</v>
      </c>
      <c r="J4" s="36">
        <f>SUMIF(D:D, H4,C:C)</f>
        <v>0</v>
      </c>
      <c r="K4" s="10"/>
      <c r="L4" s="10"/>
      <c r="M4" s="10"/>
    </row>
    <row r="5" spans="1:13" ht="16" hidden="1" thickBot="1">
      <c r="A5" s="21">
        <v>45827</v>
      </c>
      <c r="B5" s="22" t="s">
        <v>10</v>
      </c>
      <c r="C5" s="24">
        <v>20</v>
      </c>
      <c r="D5" s="37" t="s">
        <v>53</v>
      </c>
      <c r="H5" s="10"/>
      <c r="I5" s="10"/>
      <c r="K5" s="10"/>
      <c r="L5" s="10"/>
      <c r="M5" s="10"/>
    </row>
    <row r="6" spans="1:13" ht="16" thickBot="1">
      <c r="A6" s="21">
        <v>45827</v>
      </c>
      <c r="B6" s="22" t="s">
        <v>66</v>
      </c>
      <c r="C6" s="23">
        <v>1061</v>
      </c>
      <c r="D6" s="37" t="s">
        <v>56</v>
      </c>
      <c r="K6" s="10"/>
      <c r="L6" s="10"/>
      <c r="M6" s="10"/>
    </row>
    <row r="7" spans="1:13" ht="17.5" hidden="1" thickBot="1">
      <c r="A7" s="21">
        <v>45828</v>
      </c>
      <c r="B7" s="22" t="s">
        <v>10</v>
      </c>
      <c r="C7" s="24">
        <v>30</v>
      </c>
      <c r="D7" s="37" t="s">
        <v>53</v>
      </c>
      <c r="K7"/>
      <c r="L7"/>
      <c r="M7"/>
    </row>
    <row r="8" spans="1:13" ht="17.5" hidden="1" thickBot="1">
      <c r="A8" s="21">
        <v>45828</v>
      </c>
      <c r="B8" s="22" t="s">
        <v>217</v>
      </c>
      <c r="C8" s="24">
        <v>60</v>
      </c>
      <c r="D8" s="37" t="s">
        <v>53</v>
      </c>
      <c r="K8"/>
      <c r="L8"/>
      <c r="M8"/>
    </row>
    <row r="9" spans="1:13" ht="16" hidden="1" thickBot="1">
      <c r="A9" s="21">
        <v>45828</v>
      </c>
      <c r="B9" s="22" t="s">
        <v>102</v>
      </c>
      <c r="C9" s="24">
        <v>454</v>
      </c>
      <c r="D9" s="37" t="s">
        <v>53</v>
      </c>
    </row>
    <row r="10" spans="1:13" ht="16" hidden="1" thickBot="1">
      <c r="A10" s="21">
        <v>45829</v>
      </c>
      <c r="B10" s="22" t="s">
        <v>218</v>
      </c>
      <c r="C10" s="24">
        <v>200</v>
      </c>
      <c r="D10" s="37" t="s">
        <v>53</v>
      </c>
    </row>
    <row r="11" spans="1:13" ht="16" hidden="1" thickBot="1">
      <c r="A11" s="21">
        <v>45829</v>
      </c>
      <c r="B11" s="22" t="s">
        <v>259</v>
      </c>
      <c r="C11" s="23">
        <v>1573</v>
      </c>
      <c r="D11" s="37" t="s">
        <v>53</v>
      </c>
    </row>
    <row r="12" spans="1:13" ht="16" hidden="1" thickBot="1">
      <c r="A12" s="21">
        <v>45829</v>
      </c>
      <c r="B12" s="22" t="s">
        <v>10</v>
      </c>
      <c r="C12" s="24">
        <v>49</v>
      </c>
      <c r="D12" s="37" t="s">
        <v>53</v>
      </c>
    </row>
    <row r="13" spans="1:13" ht="16" hidden="1" thickBot="1">
      <c r="A13" s="21">
        <v>45829</v>
      </c>
      <c r="B13" s="22" t="s">
        <v>218</v>
      </c>
      <c r="C13" s="24">
        <v>200</v>
      </c>
      <c r="D13" s="37" t="s">
        <v>53</v>
      </c>
    </row>
    <row r="14" spans="1:13" ht="16" hidden="1" thickBot="1">
      <c r="A14" s="21">
        <v>45829</v>
      </c>
      <c r="B14" s="22" t="s">
        <v>219</v>
      </c>
      <c r="C14" s="24">
        <v>583</v>
      </c>
      <c r="D14" s="37" t="s">
        <v>53</v>
      </c>
    </row>
    <row r="15" spans="1:13" ht="16" hidden="1" thickBot="1">
      <c r="A15" s="21">
        <v>45829</v>
      </c>
      <c r="B15" s="22" t="s">
        <v>218</v>
      </c>
      <c r="C15" s="24">
        <v>200</v>
      </c>
      <c r="D15" s="37" t="s">
        <v>53</v>
      </c>
    </row>
    <row r="16" spans="1:13" ht="16" hidden="1" thickBot="1">
      <c r="A16" s="21">
        <v>45830</v>
      </c>
      <c r="B16" s="22" t="s">
        <v>67</v>
      </c>
      <c r="C16" s="24">
        <v>261</v>
      </c>
      <c r="D16" s="37" t="s">
        <v>53</v>
      </c>
    </row>
    <row r="17" spans="1:4" ht="16" hidden="1" thickBot="1">
      <c r="A17" s="21">
        <v>45830</v>
      </c>
      <c r="B17" s="22" t="s">
        <v>46</v>
      </c>
      <c r="C17" s="24">
        <v>316</v>
      </c>
      <c r="D17" s="37" t="s">
        <v>76</v>
      </c>
    </row>
    <row r="18" spans="1:4" ht="16" hidden="1" thickBot="1">
      <c r="A18" s="21">
        <v>45831</v>
      </c>
      <c r="B18" s="22" t="s">
        <v>67</v>
      </c>
      <c r="C18" s="24">
        <v>70</v>
      </c>
      <c r="D18" s="37" t="s">
        <v>53</v>
      </c>
    </row>
    <row r="19" spans="1:4" ht="16" hidden="1" thickBot="1">
      <c r="A19" s="21">
        <v>45832</v>
      </c>
      <c r="B19" s="22" t="s">
        <v>21</v>
      </c>
      <c r="C19" s="24">
        <v>110</v>
      </c>
      <c r="D19" s="37" t="s">
        <v>53</v>
      </c>
    </row>
    <row r="20" spans="1:4" ht="16" thickBot="1">
      <c r="A20" s="21">
        <v>45832</v>
      </c>
      <c r="B20" s="22" t="s">
        <v>139</v>
      </c>
      <c r="C20" s="24">
        <v>2</v>
      </c>
      <c r="D20" s="37" t="s">
        <v>56</v>
      </c>
    </row>
    <row r="21" spans="1:4" ht="16" thickBot="1">
      <c r="A21" s="21">
        <v>45832</v>
      </c>
      <c r="B21" s="22" t="s">
        <v>125</v>
      </c>
      <c r="C21" s="24">
        <v>120</v>
      </c>
      <c r="D21" s="37" t="s">
        <v>56</v>
      </c>
    </row>
    <row r="22" spans="1:4" ht="16" hidden="1" thickBot="1">
      <c r="A22" s="21">
        <v>45833</v>
      </c>
      <c r="B22" s="22" t="s">
        <v>21</v>
      </c>
      <c r="C22" s="24">
        <v>39</v>
      </c>
      <c r="D22" s="37" t="s">
        <v>53</v>
      </c>
    </row>
    <row r="23" spans="1:4" ht="16" hidden="1" thickBot="1">
      <c r="A23" s="21">
        <v>45833</v>
      </c>
      <c r="B23" s="22" t="s">
        <v>10</v>
      </c>
      <c r="C23" s="24">
        <v>55</v>
      </c>
      <c r="D23" s="37" t="s">
        <v>53</v>
      </c>
    </row>
    <row r="24" spans="1:4" ht="16" hidden="1" thickBot="1">
      <c r="A24" s="21">
        <v>45834</v>
      </c>
      <c r="B24" s="22" t="s">
        <v>220</v>
      </c>
      <c r="C24" s="24">
        <v>244</v>
      </c>
      <c r="D24" s="37" t="s">
        <v>53</v>
      </c>
    </row>
    <row r="25" spans="1:4" ht="16" hidden="1" thickBot="1">
      <c r="A25" s="21">
        <v>45834</v>
      </c>
      <c r="B25" s="22" t="s">
        <v>221</v>
      </c>
      <c r="C25" s="24">
        <v>65</v>
      </c>
      <c r="D25" s="37" t="s">
        <v>53</v>
      </c>
    </row>
    <row r="26" spans="1:4" ht="16" thickBot="1">
      <c r="A26" s="21">
        <v>45835</v>
      </c>
      <c r="B26" s="22" t="s">
        <v>222</v>
      </c>
      <c r="C26" s="24">
        <v>85</v>
      </c>
      <c r="D26" s="37" t="s">
        <v>56</v>
      </c>
    </row>
    <row r="27" spans="1:4" ht="16" thickBot="1">
      <c r="A27" s="21">
        <v>45835</v>
      </c>
      <c r="B27" s="22" t="s">
        <v>222</v>
      </c>
      <c r="C27" s="23">
        <v>2900</v>
      </c>
      <c r="D27" s="37" t="s">
        <v>56</v>
      </c>
    </row>
    <row r="28" spans="1:4" ht="16" thickBot="1">
      <c r="A28" s="21">
        <v>45835</v>
      </c>
      <c r="B28" s="22" t="s">
        <v>222</v>
      </c>
      <c r="C28" s="24">
        <v>274</v>
      </c>
      <c r="D28" s="37" t="s">
        <v>56</v>
      </c>
    </row>
    <row r="29" spans="1:4" ht="16" hidden="1" thickBot="1">
      <c r="A29" s="21">
        <v>45835</v>
      </c>
      <c r="B29" s="22" t="s">
        <v>21</v>
      </c>
      <c r="C29" s="24">
        <v>118</v>
      </c>
      <c r="D29" s="37" t="s">
        <v>53</v>
      </c>
    </row>
    <row r="30" spans="1:4" ht="16" hidden="1" thickBot="1">
      <c r="A30" s="21">
        <v>45835</v>
      </c>
      <c r="B30" s="22" t="s">
        <v>10</v>
      </c>
      <c r="C30" s="24">
        <v>10</v>
      </c>
      <c r="D30" s="37" t="s">
        <v>53</v>
      </c>
    </row>
    <row r="31" spans="1:4" ht="16" hidden="1" thickBot="1">
      <c r="A31" s="21">
        <v>45836</v>
      </c>
      <c r="B31" s="22" t="s">
        <v>10</v>
      </c>
      <c r="C31" s="24">
        <v>10</v>
      </c>
      <c r="D31" s="37" t="s">
        <v>53</v>
      </c>
    </row>
    <row r="32" spans="1:4" ht="16" hidden="1" thickBot="1">
      <c r="A32" s="21">
        <v>45836</v>
      </c>
      <c r="B32" s="22" t="s">
        <v>90</v>
      </c>
      <c r="C32" s="24">
        <v>85</v>
      </c>
      <c r="D32" s="37" t="s">
        <v>53</v>
      </c>
    </row>
    <row r="33" spans="1:4" ht="16" hidden="1" thickBot="1">
      <c r="A33" s="21">
        <v>45839</v>
      </c>
      <c r="B33" s="22" t="s">
        <v>10</v>
      </c>
      <c r="C33" s="24">
        <v>55</v>
      </c>
      <c r="D33" s="37" t="s">
        <v>53</v>
      </c>
    </row>
    <row r="34" spans="1:4" ht="16" thickBot="1">
      <c r="A34" s="21">
        <v>45840</v>
      </c>
      <c r="B34" s="22" t="s">
        <v>223</v>
      </c>
      <c r="C34" s="23">
        <v>1352</v>
      </c>
      <c r="D34" s="37" t="s">
        <v>56</v>
      </c>
    </row>
    <row r="35" spans="1:4" ht="16" hidden="1" thickBot="1">
      <c r="A35" s="21">
        <v>45840</v>
      </c>
      <c r="B35" s="22" t="s">
        <v>22</v>
      </c>
      <c r="C35" s="23">
        <v>1005</v>
      </c>
      <c r="D35" s="37" t="s">
        <v>76</v>
      </c>
    </row>
    <row r="36" spans="1:4" ht="16" hidden="1" thickBot="1">
      <c r="A36" s="21">
        <v>45840</v>
      </c>
      <c r="B36" s="22" t="s">
        <v>224</v>
      </c>
      <c r="C36" s="24">
        <v>149</v>
      </c>
      <c r="D36" s="37" t="s">
        <v>53</v>
      </c>
    </row>
    <row r="37" spans="1:4" ht="16" hidden="1" thickBot="1">
      <c r="A37" s="21">
        <v>45840</v>
      </c>
      <c r="B37" s="22" t="s">
        <v>21</v>
      </c>
      <c r="C37" s="24">
        <v>39</v>
      </c>
      <c r="D37" s="37" t="s">
        <v>53</v>
      </c>
    </row>
    <row r="38" spans="1:4" ht="16" hidden="1" thickBot="1">
      <c r="A38" s="21">
        <v>45841</v>
      </c>
      <c r="B38" s="22" t="s">
        <v>224</v>
      </c>
      <c r="C38" s="24">
        <v>55</v>
      </c>
      <c r="D38" s="37" t="s">
        <v>53</v>
      </c>
    </row>
    <row r="39" spans="1:4" ht="16" hidden="1" thickBot="1">
      <c r="A39" s="21">
        <v>45841</v>
      </c>
      <c r="B39" s="22" t="s">
        <v>7</v>
      </c>
      <c r="C39" s="24">
        <v>165</v>
      </c>
      <c r="D39" s="37" t="s">
        <v>53</v>
      </c>
    </row>
    <row r="40" spans="1:4" ht="16" hidden="1" thickBot="1">
      <c r="A40" s="21">
        <v>45842</v>
      </c>
      <c r="B40" s="22" t="s">
        <v>10</v>
      </c>
      <c r="C40" s="24">
        <v>49</v>
      </c>
      <c r="D40" s="37" t="s">
        <v>53</v>
      </c>
    </row>
    <row r="41" spans="1:4" ht="16" hidden="1" thickBot="1">
      <c r="A41" s="21">
        <v>45842</v>
      </c>
      <c r="B41" s="22" t="s">
        <v>225</v>
      </c>
      <c r="C41" s="24">
        <v>500</v>
      </c>
      <c r="D41" s="37" t="s">
        <v>53</v>
      </c>
    </row>
    <row r="42" spans="1:4" ht="16" hidden="1" thickBot="1">
      <c r="A42" s="21">
        <v>45842</v>
      </c>
      <c r="B42" s="22" t="s">
        <v>226</v>
      </c>
      <c r="C42" s="24">
        <v>537</v>
      </c>
      <c r="D42" s="37" t="s">
        <v>53</v>
      </c>
    </row>
    <row r="43" spans="1:4" ht="16" hidden="1" thickBot="1">
      <c r="A43" s="21">
        <v>45843</v>
      </c>
      <c r="B43" s="22" t="s">
        <v>10</v>
      </c>
      <c r="C43" s="24">
        <v>138</v>
      </c>
      <c r="D43" s="37" t="s">
        <v>53</v>
      </c>
    </row>
    <row r="44" spans="1:4" ht="16" hidden="1" thickBot="1">
      <c r="A44" s="21">
        <v>45843</v>
      </c>
      <c r="B44" s="22" t="s">
        <v>227</v>
      </c>
      <c r="C44" s="24">
        <v>256</v>
      </c>
      <c r="D44" s="37" t="s">
        <v>53</v>
      </c>
    </row>
    <row r="45" spans="1:4" ht="16" hidden="1" thickBot="1">
      <c r="A45" s="21">
        <v>45843</v>
      </c>
      <c r="B45" s="22" t="s">
        <v>228</v>
      </c>
      <c r="C45" s="23">
        <v>1238</v>
      </c>
      <c r="D45" s="37" t="s">
        <v>53</v>
      </c>
    </row>
    <row r="46" spans="1:4" ht="16" hidden="1" thickBot="1">
      <c r="A46" s="21">
        <v>45843</v>
      </c>
      <c r="B46" s="22" t="s">
        <v>10</v>
      </c>
      <c r="C46" s="24">
        <v>75</v>
      </c>
      <c r="D46" s="37" t="s">
        <v>53</v>
      </c>
    </row>
    <row r="47" spans="1:4" ht="16" hidden="1" thickBot="1">
      <c r="A47" s="21">
        <v>45844</v>
      </c>
      <c r="B47" s="22" t="s">
        <v>229</v>
      </c>
      <c r="C47" s="24">
        <v>95</v>
      </c>
      <c r="D47" s="37" t="s">
        <v>53</v>
      </c>
    </row>
    <row r="48" spans="1:4" ht="16" hidden="1" thickBot="1">
      <c r="A48" s="21">
        <v>45845</v>
      </c>
      <c r="B48" s="22" t="s">
        <v>7</v>
      </c>
      <c r="C48" s="24">
        <v>120</v>
      </c>
      <c r="D48" s="37" t="s">
        <v>53</v>
      </c>
    </row>
    <row r="49" spans="1:4" ht="16" hidden="1" thickBot="1">
      <c r="A49" s="21">
        <v>45846</v>
      </c>
      <c r="B49" s="22" t="s">
        <v>230</v>
      </c>
      <c r="C49" s="24">
        <v>120</v>
      </c>
      <c r="D49" s="37" t="s">
        <v>53</v>
      </c>
    </row>
    <row r="50" spans="1:4" ht="16" hidden="1" thickBot="1">
      <c r="A50" s="21">
        <v>45846</v>
      </c>
      <c r="B50" s="22" t="s">
        <v>10</v>
      </c>
      <c r="C50" s="24">
        <v>39</v>
      </c>
      <c r="D50" s="37" t="s">
        <v>53</v>
      </c>
    </row>
    <row r="51" spans="1:4" ht="16" hidden="1" thickBot="1">
      <c r="A51" s="21">
        <v>45847</v>
      </c>
      <c r="B51" s="22" t="s">
        <v>10</v>
      </c>
      <c r="C51" s="24">
        <v>29</v>
      </c>
      <c r="D51" s="37" t="s">
        <v>53</v>
      </c>
    </row>
    <row r="52" spans="1:4" ht="16" hidden="1" thickBot="1">
      <c r="A52" s="21">
        <v>45847</v>
      </c>
      <c r="B52" s="22" t="s">
        <v>10</v>
      </c>
      <c r="C52" s="24">
        <v>10</v>
      </c>
      <c r="D52" s="37" t="s">
        <v>53</v>
      </c>
    </row>
    <row r="53" spans="1:4" ht="16" hidden="1" thickBot="1">
      <c r="A53" s="21">
        <v>45848</v>
      </c>
      <c r="B53" s="22" t="s">
        <v>10</v>
      </c>
      <c r="C53" s="24">
        <v>146</v>
      </c>
      <c r="D53" s="37" t="s">
        <v>53</v>
      </c>
    </row>
    <row r="54" spans="1:4" ht="16" hidden="1" thickBot="1">
      <c r="A54" s="21">
        <v>45848</v>
      </c>
      <c r="B54" s="22" t="s">
        <v>10</v>
      </c>
      <c r="C54" s="24">
        <v>45</v>
      </c>
      <c r="D54" s="37" t="s">
        <v>53</v>
      </c>
    </row>
    <row r="55" spans="1:4" ht="16" hidden="1" thickBot="1">
      <c r="A55" s="21">
        <v>45849</v>
      </c>
      <c r="B55" s="22" t="s">
        <v>231</v>
      </c>
      <c r="C55" s="24">
        <v>175</v>
      </c>
      <c r="D55" s="37" t="s">
        <v>53</v>
      </c>
    </row>
    <row r="56" spans="1:4" ht="16" hidden="1" thickBot="1">
      <c r="A56" s="21">
        <v>45849</v>
      </c>
      <c r="B56" s="22" t="s">
        <v>21</v>
      </c>
      <c r="C56" s="24">
        <v>134</v>
      </c>
      <c r="D56" s="37" t="s">
        <v>53</v>
      </c>
    </row>
    <row r="57" spans="1:4" ht="16" hidden="1" thickBot="1">
      <c r="A57" s="21">
        <v>45849</v>
      </c>
      <c r="B57" s="22" t="s">
        <v>10</v>
      </c>
      <c r="C57" s="24">
        <v>159</v>
      </c>
      <c r="D57" s="37" t="s">
        <v>53</v>
      </c>
    </row>
    <row r="58" spans="1:4" ht="16" thickBot="1">
      <c r="A58" s="21">
        <v>45849</v>
      </c>
      <c r="B58" s="22" t="s">
        <v>232</v>
      </c>
      <c r="C58" s="24">
        <v>677</v>
      </c>
      <c r="D58" s="37" t="s">
        <v>56</v>
      </c>
    </row>
    <row r="59" spans="1:4" ht="16" hidden="1" thickBot="1">
      <c r="A59" s="21">
        <v>45849</v>
      </c>
      <c r="B59" s="22" t="s">
        <v>10</v>
      </c>
      <c r="C59" s="24">
        <v>39</v>
      </c>
      <c r="D59" s="37" t="s">
        <v>53</v>
      </c>
    </row>
    <row r="60" spans="1:4" ht="16" hidden="1" thickBot="1">
      <c r="A60" s="21">
        <v>45849</v>
      </c>
      <c r="B60" s="22" t="s">
        <v>21</v>
      </c>
      <c r="C60" s="24">
        <v>84</v>
      </c>
      <c r="D60" s="37" t="s">
        <v>53</v>
      </c>
    </row>
    <row r="61" spans="1:4" ht="16" hidden="1" thickBot="1">
      <c r="A61" s="21">
        <v>45850</v>
      </c>
      <c r="B61" s="22" t="s">
        <v>233</v>
      </c>
      <c r="C61" s="23">
        <v>1050</v>
      </c>
      <c r="D61" s="37" t="s">
        <v>53</v>
      </c>
    </row>
    <row r="62" spans="1:4" ht="16" hidden="1" thickBot="1">
      <c r="A62" s="21">
        <v>45850</v>
      </c>
      <c r="B62" s="22" t="s">
        <v>10</v>
      </c>
      <c r="C62" s="24">
        <v>79</v>
      </c>
      <c r="D62" s="37" t="s">
        <v>53</v>
      </c>
    </row>
    <row r="63" spans="1:4" ht="16" thickBot="1">
      <c r="A63" s="21">
        <v>45850</v>
      </c>
      <c r="B63" s="22" t="s">
        <v>18</v>
      </c>
      <c r="C63" s="24">
        <v>482</v>
      </c>
      <c r="D63" s="37" t="s">
        <v>56</v>
      </c>
    </row>
    <row r="64" spans="1:4" ht="16" hidden="1" thickBot="1">
      <c r="A64" s="21">
        <v>45850</v>
      </c>
      <c r="B64" s="22" t="s">
        <v>10</v>
      </c>
      <c r="C64" s="24">
        <v>20</v>
      </c>
      <c r="D64" s="37" t="s">
        <v>53</v>
      </c>
    </row>
    <row r="65" spans="1:4" ht="16" hidden="1" thickBot="1">
      <c r="A65" s="21">
        <v>45850</v>
      </c>
      <c r="B65" s="22" t="s">
        <v>33</v>
      </c>
      <c r="C65" s="24">
        <v>19</v>
      </c>
      <c r="D65" s="37" t="s">
        <v>76</v>
      </c>
    </row>
    <row r="66" spans="1:4" ht="16" hidden="1" thickBot="1">
      <c r="A66" s="21">
        <v>45851</v>
      </c>
      <c r="B66" s="22" t="s">
        <v>234</v>
      </c>
      <c r="C66" s="23">
        <v>38750</v>
      </c>
    </row>
    <row r="67" spans="1:4" ht="16" thickBot="1">
      <c r="A67" s="21">
        <v>45851</v>
      </c>
      <c r="B67" s="22" t="s">
        <v>235</v>
      </c>
      <c r="C67" s="23">
        <v>1315</v>
      </c>
      <c r="D67" s="37" t="s">
        <v>56</v>
      </c>
    </row>
    <row r="68" spans="1:4" ht="16" thickBot="1">
      <c r="A68" s="21">
        <v>45852</v>
      </c>
      <c r="B68" s="22" t="s">
        <v>236</v>
      </c>
      <c r="C68" s="24">
        <v>3</v>
      </c>
      <c r="D68" s="37" t="s">
        <v>56</v>
      </c>
    </row>
    <row r="69" spans="1:4" ht="16" thickBot="1">
      <c r="A69" s="21">
        <v>45852</v>
      </c>
      <c r="B69" s="22" t="s">
        <v>237</v>
      </c>
      <c r="C69" s="24">
        <v>201</v>
      </c>
      <c r="D69" s="37" t="s">
        <v>56</v>
      </c>
    </row>
    <row r="70" spans="1:4" ht="16" hidden="1" thickBot="1">
      <c r="A70" s="21">
        <v>45852</v>
      </c>
      <c r="B70" s="22" t="s">
        <v>123</v>
      </c>
      <c r="C70" s="24">
        <v>165</v>
      </c>
      <c r="D70" s="37" t="s">
        <v>53</v>
      </c>
    </row>
    <row r="71" spans="1:4" ht="16" hidden="1" thickBot="1">
      <c r="A71" s="21">
        <v>45853</v>
      </c>
      <c r="B71" s="22" t="s">
        <v>10</v>
      </c>
      <c r="C71" s="24">
        <v>102</v>
      </c>
      <c r="D71" s="37" t="s">
        <v>53</v>
      </c>
    </row>
    <row r="72" spans="1:4" ht="16" hidden="1" thickBot="1">
      <c r="A72" s="21">
        <v>45853</v>
      </c>
      <c r="B72" s="22" t="s">
        <v>21</v>
      </c>
      <c r="C72" s="24">
        <v>134</v>
      </c>
      <c r="D72" s="37" t="s">
        <v>53</v>
      </c>
    </row>
    <row r="73" spans="1:4" ht="16" hidden="1" thickBot="1">
      <c r="A73" s="21">
        <v>45854</v>
      </c>
      <c r="B73" s="22" t="s">
        <v>10</v>
      </c>
      <c r="C73" s="24">
        <v>10</v>
      </c>
      <c r="D73" s="37" t="s">
        <v>53</v>
      </c>
    </row>
    <row r="74" spans="1:4" ht="16" thickBot="1">
      <c r="A74" s="21">
        <v>45854</v>
      </c>
      <c r="B74" s="22" t="s">
        <v>260</v>
      </c>
      <c r="C74" s="23">
        <v>1225</v>
      </c>
      <c r="D74" s="37" t="s">
        <v>56</v>
      </c>
    </row>
    <row r="75" spans="1:4" ht="16" hidden="1" thickBot="1">
      <c r="A75" s="21">
        <v>45855</v>
      </c>
      <c r="B75" s="22" t="s">
        <v>10</v>
      </c>
      <c r="C75" s="24">
        <v>78</v>
      </c>
      <c r="D75" s="37" t="s">
        <v>53</v>
      </c>
    </row>
    <row r="76" spans="1:4" ht="16" hidden="1" thickBot="1">
      <c r="A76" s="21">
        <v>45855</v>
      </c>
      <c r="B76" s="22" t="s">
        <v>21</v>
      </c>
      <c r="C76" s="24">
        <v>134</v>
      </c>
      <c r="D76" s="37" t="s">
        <v>53</v>
      </c>
    </row>
    <row r="77" spans="1:4" ht="16" hidden="1" thickBot="1">
      <c r="A77" s="21">
        <v>45856</v>
      </c>
      <c r="B77" s="22" t="s">
        <v>10</v>
      </c>
      <c r="C77" s="24">
        <v>113</v>
      </c>
      <c r="D77" s="37" t="s">
        <v>53</v>
      </c>
    </row>
    <row r="78" spans="1:4" ht="16" thickBot="1">
      <c r="A78" s="21">
        <v>45856</v>
      </c>
      <c r="B78" s="22" t="s">
        <v>24</v>
      </c>
      <c r="C78" s="23">
        <v>1293</v>
      </c>
      <c r="D78" s="37" t="s">
        <v>56</v>
      </c>
    </row>
    <row r="79" spans="1:4" ht="16" thickBot="1">
      <c r="A79" s="21">
        <v>45857</v>
      </c>
      <c r="B79" s="22" t="s">
        <v>24</v>
      </c>
      <c r="C79" s="24">
        <v>110</v>
      </c>
      <c r="D79" s="37" t="s">
        <v>56</v>
      </c>
    </row>
    <row r="80" spans="1:4" ht="16" thickBot="1">
      <c r="A80" s="21">
        <v>45857</v>
      </c>
      <c r="B80" s="22" t="s">
        <v>25</v>
      </c>
      <c r="C80" s="24">
        <v>98</v>
      </c>
      <c r="D80" s="37" t="s">
        <v>56</v>
      </c>
    </row>
    <row r="81" spans="1:4" ht="16" thickBot="1">
      <c r="A81" s="21">
        <v>45857</v>
      </c>
      <c r="B81" s="22" t="s">
        <v>25</v>
      </c>
      <c r="C81" s="24">
        <v>990</v>
      </c>
      <c r="D81" s="37" t="s">
        <v>56</v>
      </c>
    </row>
    <row r="82" spans="1:4" ht="16" thickBot="1">
      <c r="A82" s="21">
        <v>45857</v>
      </c>
      <c r="B82" s="22" t="s">
        <v>25</v>
      </c>
      <c r="C82" s="24">
        <v>217</v>
      </c>
      <c r="D82" s="37" t="s">
        <v>56</v>
      </c>
    </row>
    <row r="83" spans="1:4">
      <c r="A83" s="21">
        <v>45857</v>
      </c>
      <c r="B83" s="22" t="s">
        <v>24</v>
      </c>
      <c r="C83" s="23">
        <v>1181</v>
      </c>
      <c r="D83" s="37" t="s">
        <v>56</v>
      </c>
    </row>
    <row r="84" spans="1:4" hidden="1">
      <c r="B84" s="45" t="s">
        <v>265</v>
      </c>
      <c r="C84" s="45">
        <v>1000</v>
      </c>
      <c r="D84" s="45" t="s">
        <v>76</v>
      </c>
    </row>
  </sheetData>
  <autoFilter ref="A1:E84" xr:uid="{18976EFC-2B2C-427C-95C5-3E8A91419A9E}">
    <filterColumn colId="3">
      <filters>
        <filter val="S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B34C-8459-43A0-B778-0C9A0E3F3EFA}">
  <dimension ref="A1:M131"/>
  <sheetViews>
    <sheetView workbookViewId="0">
      <selection activeCell="J2" sqref="J2"/>
    </sheetView>
  </sheetViews>
  <sheetFormatPr defaultRowHeight="15.5"/>
  <cols>
    <col min="1" max="1" width="9.453125" style="37" bestFit="1" customWidth="1"/>
    <col min="2" max="2" width="34.6328125" style="37" bestFit="1" customWidth="1"/>
    <col min="3" max="3" width="9.26953125" style="37" bestFit="1" customWidth="1"/>
    <col min="4" max="8" width="8.7265625" style="37"/>
    <col min="9" max="9" width="20.08984375" style="37" bestFit="1" customWidth="1"/>
    <col min="10" max="11" width="8.7265625" style="37"/>
    <col min="12" max="12" width="12.81640625" style="37" bestFit="1" customWidth="1"/>
    <col min="13" max="16384" width="8.7265625" style="37"/>
  </cols>
  <sheetData>
    <row r="1" spans="1:13" ht="17.5" thickBot="1">
      <c r="A1" s="59"/>
      <c r="D1" s="59"/>
      <c r="G1" s="45">
        <f>SUM(C:C)</f>
        <v>42817.5</v>
      </c>
      <c r="H1" s="3" t="s">
        <v>53</v>
      </c>
      <c r="I1" s="4" t="s">
        <v>54</v>
      </c>
      <c r="J1" s="4">
        <f>SUMIF(D:D, H1,C:C)</f>
        <v>10681.5</v>
      </c>
      <c r="K1" s="10"/>
      <c r="L1" s="10" t="s">
        <v>256</v>
      </c>
      <c r="M1" s="10">
        <f>SUM(J1:J4)</f>
        <v>42817.5</v>
      </c>
    </row>
    <row r="2" spans="1:13" ht="17.5" thickBot="1">
      <c r="A2" s="59">
        <v>45885</v>
      </c>
      <c r="B2" s="37" t="s">
        <v>264</v>
      </c>
      <c r="C2" s="37">
        <v>2200</v>
      </c>
      <c r="D2" s="59" t="s">
        <v>178</v>
      </c>
      <c r="H2" s="12" t="s">
        <v>76</v>
      </c>
      <c r="I2" s="13" t="s">
        <v>258</v>
      </c>
      <c r="J2" s="14">
        <f>SUMIF(D:D, H2,C:C)</f>
        <v>7037</v>
      </c>
      <c r="K2" s="10"/>
      <c r="L2" s="10"/>
      <c r="M2" s="10"/>
    </row>
    <row r="3" spans="1:13" ht="17.5" thickBot="1">
      <c r="A3" s="59">
        <v>45883</v>
      </c>
      <c r="B3" s="37" t="s">
        <v>265</v>
      </c>
      <c r="C3" s="37">
        <v>1000</v>
      </c>
      <c r="D3" s="59" t="s">
        <v>76</v>
      </c>
      <c r="H3" s="5" t="s">
        <v>56</v>
      </c>
      <c r="I3" s="6" t="s">
        <v>57</v>
      </c>
      <c r="J3" s="8">
        <f>SUMIF(D:D, H3,C:C)</f>
        <v>6638</v>
      </c>
      <c r="K3" s="10"/>
      <c r="L3" s="10"/>
      <c r="M3" s="10"/>
    </row>
    <row r="4" spans="1:13" ht="17.5" thickBot="1">
      <c r="A4" s="59">
        <v>45870</v>
      </c>
      <c r="B4" s="37" t="s">
        <v>266</v>
      </c>
      <c r="C4" s="37">
        <v>2664</v>
      </c>
      <c r="D4" s="59" t="s">
        <v>178</v>
      </c>
      <c r="H4" s="9" t="s">
        <v>178</v>
      </c>
      <c r="I4" s="36" t="s">
        <v>257</v>
      </c>
      <c r="J4" s="36">
        <f>SUMIF(D:D, H4,C:C)</f>
        <v>18461</v>
      </c>
      <c r="K4" s="10"/>
      <c r="L4" s="10"/>
      <c r="M4" s="10"/>
    </row>
    <row r="5" spans="1:13">
      <c r="A5" s="58">
        <v>45855</v>
      </c>
      <c r="B5" s="59" t="s">
        <v>270</v>
      </c>
      <c r="C5" s="37">
        <v>169</v>
      </c>
      <c r="D5" s="58" t="s">
        <v>53</v>
      </c>
      <c r="E5" s="59" t="s">
        <v>271</v>
      </c>
      <c r="H5" s="10"/>
      <c r="I5" s="10"/>
      <c r="K5" s="10"/>
      <c r="L5" s="59"/>
    </row>
    <row r="6" spans="1:13">
      <c r="A6" s="58">
        <v>45855</v>
      </c>
      <c r="B6" s="59" t="s">
        <v>272</v>
      </c>
      <c r="C6" s="37">
        <v>238</v>
      </c>
      <c r="D6" s="58" t="s">
        <v>56</v>
      </c>
      <c r="E6" s="59" t="s">
        <v>271</v>
      </c>
      <c r="K6" s="10"/>
      <c r="L6" s="59"/>
    </row>
    <row r="7" spans="1:13" ht="17">
      <c r="A7" s="58">
        <v>45855</v>
      </c>
      <c r="B7" s="59" t="s">
        <v>273</v>
      </c>
      <c r="C7" s="37">
        <v>390</v>
      </c>
      <c r="D7" s="37" t="s">
        <v>53</v>
      </c>
      <c r="E7" s="58" t="s">
        <v>81</v>
      </c>
      <c r="K7"/>
      <c r="L7" s="59"/>
    </row>
    <row r="8" spans="1:13" ht="17">
      <c r="A8" s="58">
        <v>45856</v>
      </c>
      <c r="B8" s="59" t="s">
        <v>274</v>
      </c>
      <c r="C8" s="37">
        <v>130</v>
      </c>
      <c r="D8" s="37" t="s">
        <v>53</v>
      </c>
      <c r="E8" s="58" t="s">
        <v>81</v>
      </c>
      <c r="G8" s="58"/>
      <c r="H8" s="59"/>
      <c r="K8"/>
      <c r="L8"/>
      <c r="M8"/>
    </row>
    <row r="9" spans="1:13">
      <c r="A9" s="58">
        <v>45857</v>
      </c>
      <c r="B9" s="59" t="s">
        <v>275</v>
      </c>
      <c r="C9" s="37">
        <v>1146</v>
      </c>
      <c r="D9" s="37" t="s">
        <v>56</v>
      </c>
      <c r="E9" s="58" t="s">
        <v>81</v>
      </c>
      <c r="G9" s="58"/>
      <c r="H9" s="59"/>
    </row>
    <row r="10" spans="1:13">
      <c r="A10" s="58">
        <v>45858</v>
      </c>
      <c r="B10" s="59" t="s">
        <v>276</v>
      </c>
      <c r="C10" s="37">
        <v>246</v>
      </c>
      <c r="D10" s="37" t="s">
        <v>53</v>
      </c>
      <c r="E10" s="58" t="s">
        <v>81</v>
      </c>
      <c r="F10" s="59"/>
      <c r="I10" s="58"/>
      <c r="J10" s="59"/>
    </row>
    <row r="11" spans="1:13">
      <c r="A11" s="58">
        <v>45859</v>
      </c>
      <c r="B11" s="59" t="s">
        <v>270</v>
      </c>
      <c r="C11" s="37">
        <v>34</v>
      </c>
      <c r="D11" s="37" t="s">
        <v>53</v>
      </c>
      <c r="E11" s="58" t="s">
        <v>81</v>
      </c>
      <c r="F11" s="59"/>
      <c r="I11" s="58"/>
      <c r="J11" s="59"/>
    </row>
    <row r="12" spans="1:13">
      <c r="A12" s="58">
        <v>45860</v>
      </c>
      <c r="B12" s="59" t="s">
        <v>277</v>
      </c>
      <c r="C12" s="37">
        <v>10</v>
      </c>
      <c r="D12" s="37" t="s">
        <v>53</v>
      </c>
      <c r="E12" s="58" t="s">
        <v>81</v>
      </c>
      <c r="F12" s="59"/>
      <c r="I12" s="58"/>
      <c r="J12" s="59"/>
    </row>
    <row r="13" spans="1:13">
      <c r="A13" s="58">
        <v>45860</v>
      </c>
      <c r="B13" s="59" t="s">
        <v>278</v>
      </c>
      <c r="C13" s="37">
        <v>184</v>
      </c>
      <c r="D13" s="37" t="s">
        <v>53</v>
      </c>
      <c r="E13" s="58" t="s">
        <v>81</v>
      </c>
      <c r="F13" s="59"/>
      <c r="I13" s="58"/>
      <c r="J13" s="59"/>
    </row>
    <row r="14" spans="1:13">
      <c r="A14" s="58">
        <v>45861</v>
      </c>
      <c r="B14" s="59" t="s">
        <v>279</v>
      </c>
      <c r="C14" s="37">
        <v>118</v>
      </c>
      <c r="D14" s="37" t="s">
        <v>53</v>
      </c>
      <c r="E14" s="58" t="s">
        <v>81</v>
      </c>
      <c r="F14" s="59"/>
      <c r="I14" s="58"/>
      <c r="J14" s="59"/>
    </row>
    <row r="15" spans="1:13">
      <c r="A15" s="58">
        <v>45861</v>
      </c>
      <c r="B15" s="59" t="s">
        <v>277</v>
      </c>
      <c r="C15" s="37">
        <v>75</v>
      </c>
      <c r="D15" s="37" t="s">
        <v>53</v>
      </c>
      <c r="E15" s="58" t="s">
        <v>81</v>
      </c>
      <c r="F15" s="59"/>
      <c r="I15" s="58"/>
      <c r="J15" s="59"/>
    </row>
    <row r="16" spans="1:13">
      <c r="A16" s="58">
        <v>45861</v>
      </c>
      <c r="B16" s="59" t="s">
        <v>277</v>
      </c>
      <c r="C16" s="37">
        <v>10</v>
      </c>
      <c r="D16" s="37" t="s">
        <v>53</v>
      </c>
      <c r="E16" s="58" t="s">
        <v>81</v>
      </c>
      <c r="F16" s="59"/>
      <c r="I16" s="58"/>
      <c r="J16" s="59"/>
    </row>
    <row r="17" spans="1:10">
      <c r="A17" s="58">
        <v>45861</v>
      </c>
      <c r="B17" s="59" t="s">
        <v>280</v>
      </c>
      <c r="C17" s="37">
        <v>2</v>
      </c>
      <c r="D17" s="37" t="s">
        <v>56</v>
      </c>
      <c r="E17" s="58" t="s">
        <v>80</v>
      </c>
      <c r="F17" s="59"/>
      <c r="I17" s="58"/>
      <c r="J17" s="59"/>
    </row>
    <row r="18" spans="1:10">
      <c r="A18" s="58">
        <v>45861</v>
      </c>
      <c r="B18" s="59" t="s">
        <v>281</v>
      </c>
      <c r="C18" s="37">
        <v>120</v>
      </c>
      <c r="D18" s="37" t="s">
        <v>56</v>
      </c>
      <c r="E18" s="58" t="s">
        <v>140</v>
      </c>
      <c r="F18" s="59"/>
      <c r="I18" s="58"/>
      <c r="J18" s="59"/>
    </row>
    <row r="19" spans="1:10">
      <c r="A19" s="58">
        <v>45862</v>
      </c>
      <c r="B19" s="59" t="s">
        <v>282</v>
      </c>
      <c r="C19" s="37">
        <v>100</v>
      </c>
      <c r="D19" s="37" t="s">
        <v>56</v>
      </c>
      <c r="E19" s="58" t="s">
        <v>81</v>
      </c>
      <c r="F19" s="59"/>
      <c r="I19" s="58"/>
      <c r="J19" s="59"/>
    </row>
    <row r="20" spans="1:10">
      <c r="A20" s="58">
        <v>45862</v>
      </c>
      <c r="B20" s="59" t="s">
        <v>283</v>
      </c>
      <c r="C20" s="37">
        <v>69</v>
      </c>
      <c r="D20" s="37" t="s">
        <v>76</v>
      </c>
      <c r="E20" s="58" t="s">
        <v>81</v>
      </c>
      <c r="F20" s="59"/>
      <c r="I20" s="58"/>
      <c r="J20" s="59"/>
    </row>
    <row r="21" spans="1:10">
      <c r="A21" s="58">
        <v>45862</v>
      </c>
      <c r="B21" s="59" t="s">
        <v>277</v>
      </c>
      <c r="C21" s="37">
        <v>20</v>
      </c>
      <c r="D21" s="37" t="s">
        <v>56</v>
      </c>
      <c r="E21" s="58" t="s">
        <v>81</v>
      </c>
      <c r="F21" s="59"/>
      <c r="I21" s="58"/>
      <c r="J21" s="59"/>
    </row>
    <row r="22" spans="1:10">
      <c r="A22" s="58">
        <v>45862</v>
      </c>
      <c r="B22" s="59" t="s">
        <v>284</v>
      </c>
      <c r="C22" s="37">
        <v>96</v>
      </c>
      <c r="D22" s="37" t="s">
        <v>76</v>
      </c>
      <c r="E22" s="58" t="s">
        <v>81</v>
      </c>
      <c r="F22" s="59"/>
      <c r="I22" s="58"/>
      <c r="J22" s="59"/>
    </row>
    <row r="23" spans="1:10">
      <c r="A23" s="58">
        <v>45863</v>
      </c>
      <c r="B23" s="59" t="s">
        <v>285</v>
      </c>
      <c r="C23" s="37">
        <v>95</v>
      </c>
      <c r="D23" s="37" t="s">
        <v>53</v>
      </c>
      <c r="E23" s="58" t="s">
        <v>81</v>
      </c>
      <c r="F23" s="59"/>
      <c r="I23" s="58"/>
      <c r="J23" s="59"/>
    </row>
    <row r="24" spans="1:10">
      <c r="A24" s="58">
        <v>45863</v>
      </c>
      <c r="B24" s="59" t="s">
        <v>277</v>
      </c>
      <c r="C24" s="37">
        <v>10</v>
      </c>
      <c r="D24" s="37" t="s">
        <v>53</v>
      </c>
      <c r="E24" s="58" t="s">
        <v>81</v>
      </c>
      <c r="F24" s="59"/>
      <c r="I24" s="58"/>
      <c r="J24" s="59"/>
    </row>
    <row r="25" spans="1:10">
      <c r="A25" s="58">
        <v>45863</v>
      </c>
      <c r="B25" s="59" t="s">
        <v>286</v>
      </c>
      <c r="C25" s="37">
        <v>2503</v>
      </c>
      <c r="D25" s="37" t="s">
        <v>76</v>
      </c>
      <c r="E25" s="58" t="s">
        <v>81</v>
      </c>
      <c r="F25" s="59"/>
      <c r="I25" s="58"/>
      <c r="J25" s="59"/>
    </row>
    <row r="26" spans="1:10">
      <c r="A26" s="58">
        <v>45863</v>
      </c>
      <c r="B26" s="59" t="s">
        <v>287</v>
      </c>
      <c r="C26" s="37">
        <v>438</v>
      </c>
      <c r="D26" s="37" t="s">
        <v>53</v>
      </c>
      <c r="E26" s="58" t="s">
        <v>81</v>
      </c>
      <c r="F26" s="59"/>
      <c r="I26" s="58"/>
      <c r="J26" s="59"/>
    </row>
    <row r="27" spans="1:10">
      <c r="A27" s="58">
        <v>45864</v>
      </c>
      <c r="B27" s="59" t="s">
        <v>288</v>
      </c>
      <c r="C27" s="37">
        <v>180</v>
      </c>
      <c r="D27" s="37" t="s">
        <v>53</v>
      </c>
      <c r="E27" s="58" t="s">
        <v>81</v>
      </c>
      <c r="F27" s="59"/>
      <c r="I27" s="58"/>
      <c r="J27" s="59"/>
    </row>
    <row r="28" spans="1:10">
      <c r="A28" s="58">
        <v>45864</v>
      </c>
      <c r="B28" s="59" t="s">
        <v>275</v>
      </c>
      <c r="C28" s="37">
        <v>895</v>
      </c>
      <c r="D28" s="37" t="s">
        <v>56</v>
      </c>
      <c r="E28" s="58" t="s">
        <v>81</v>
      </c>
      <c r="F28" s="59"/>
      <c r="I28" s="58"/>
      <c r="J28" s="59"/>
    </row>
    <row r="29" spans="1:10">
      <c r="A29" s="58">
        <v>45864</v>
      </c>
      <c r="B29" s="59" t="s">
        <v>289</v>
      </c>
      <c r="C29" s="37">
        <v>150</v>
      </c>
      <c r="D29" s="37" t="s">
        <v>53</v>
      </c>
      <c r="E29" s="58" t="s">
        <v>81</v>
      </c>
      <c r="F29" s="59"/>
      <c r="I29" s="58"/>
      <c r="J29" s="59"/>
    </row>
    <row r="30" spans="1:10">
      <c r="A30" s="58">
        <v>45864</v>
      </c>
      <c r="B30" s="59" t="s">
        <v>290</v>
      </c>
      <c r="C30" s="37">
        <v>720</v>
      </c>
      <c r="D30" s="37" t="s">
        <v>56</v>
      </c>
      <c r="E30" s="58" t="s">
        <v>81</v>
      </c>
      <c r="F30" s="59"/>
      <c r="I30" s="58"/>
      <c r="J30" s="59"/>
    </row>
    <row r="31" spans="1:10">
      <c r="A31" s="58">
        <v>45864</v>
      </c>
      <c r="B31" s="59" t="s">
        <v>288</v>
      </c>
      <c r="C31" s="37">
        <v>155</v>
      </c>
      <c r="D31" s="37" t="s">
        <v>53</v>
      </c>
      <c r="E31" s="58" t="s">
        <v>81</v>
      </c>
      <c r="F31" s="59"/>
      <c r="I31" s="58"/>
      <c r="J31" s="59"/>
    </row>
    <row r="32" spans="1:10">
      <c r="A32" s="58">
        <v>45864</v>
      </c>
      <c r="B32" s="59" t="s">
        <v>277</v>
      </c>
      <c r="C32" s="37">
        <v>107</v>
      </c>
      <c r="D32" s="37" t="s">
        <v>53</v>
      </c>
      <c r="E32" s="58" t="s">
        <v>81</v>
      </c>
      <c r="F32" s="59"/>
      <c r="I32" s="58"/>
      <c r="J32" s="59"/>
    </row>
    <row r="33" spans="1:10">
      <c r="A33" s="58">
        <v>45865</v>
      </c>
      <c r="B33" s="59" t="s">
        <v>275</v>
      </c>
      <c r="C33" s="37">
        <v>-319</v>
      </c>
      <c r="D33" s="37" t="s">
        <v>56</v>
      </c>
      <c r="E33" s="58" t="s">
        <v>81</v>
      </c>
      <c r="F33" s="59"/>
      <c r="I33" s="58"/>
      <c r="J33" s="59"/>
    </row>
    <row r="34" spans="1:10">
      <c r="A34" s="58">
        <v>45866</v>
      </c>
      <c r="B34" s="59" t="s">
        <v>291</v>
      </c>
      <c r="C34" s="37">
        <v>538</v>
      </c>
      <c r="D34" s="37" t="s">
        <v>76</v>
      </c>
      <c r="E34" s="58" t="s">
        <v>81</v>
      </c>
      <c r="F34" s="59"/>
      <c r="I34" s="58"/>
      <c r="J34" s="59"/>
    </row>
    <row r="35" spans="1:10">
      <c r="A35" s="58">
        <v>45866</v>
      </c>
      <c r="B35" s="59" t="s">
        <v>292</v>
      </c>
      <c r="C35" s="37">
        <v>170</v>
      </c>
      <c r="D35" s="37" t="s">
        <v>53</v>
      </c>
      <c r="E35" s="58" t="s">
        <v>81</v>
      </c>
      <c r="F35" s="59"/>
      <c r="I35" s="58"/>
      <c r="J35" s="59"/>
    </row>
    <row r="36" spans="1:10">
      <c r="A36" s="58">
        <v>45866</v>
      </c>
      <c r="B36" s="59" t="s">
        <v>293</v>
      </c>
      <c r="C36" s="37">
        <v>68</v>
      </c>
      <c r="D36" s="37" t="s">
        <v>76</v>
      </c>
      <c r="E36" s="58" t="s">
        <v>81</v>
      </c>
      <c r="F36" s="59"/>
      <c r="I36" s="58"/>
      <c r="J36" s="59"/>
    </row>
    <row r="37" spans="1:10">
      <c r="A37" s="58">
        <v>45867</v>
      </c>
      <c r="B37" s="59" t="s">
        <v>277</v>
      </c>
      <c r="C37" s="37">
        <v>40</v>
      </c>
      <c r="D37" s="37" t="s">
        <v>53</v>
      </c>
      <c r="E37" s="58" t="s">
        <v>81</v>
      </c>
      <c r="F37" s="59"/>
      <c r="I37" s="58"/>
      <c r="J37" s="59"/>
    </row>
    <row r="38" spans="1:10">
      <c r="A38" s="58">
        <v>45868</v>
      </c>
      <c r="B38" s="59" t="s">
        <v>294</v>
      </c>
      <c r="C38" s="37">
        <v>303</v>
      </c>
      <c r="D38" s="37" t="s">
        <v>53</v>
      </c>
      <c r="E38" s="58" t="s">
        <v>81</v>
      </c>
      <c r="F38" s="59"/>
      <c r="I38" s="58"/>
      <c r="J38" s="59"/>
    </row>
    <row r="39" spans="1:10">
      <c r="A39" s="58">
        <v>45869</v>
      </c>
      <c r="B39" s="59" t="s">
        <v>277</v>
      </c>
      <c r="C39" s="37">
        <v>49</v>
      </c>
      <c r="D39" s="37" t="s">
        <v>53</v>
      </c>
      <c r="E39" s="58" t="s">
        <v>81</v>
      </c>
      <c r="F39" s="59"/>
      <c r="I39" s="58"/>
      <c r="J39" s="59"/>
    </row>
    <row r="40" spans="1:10">
      <c r="A40" s="58">
        <v>45869</v>
      </c>
      <c r="B40" s="59" t="s">
        <v>277</v>
      </c>
      <c r="C40" s="37">
        <v>84</v>
      </c>
      <c r="D40" s="37" t="s">
        <v>53</v>
      </c>
      <c r="E40" s="58" t="s">
        <v>81</v>
      </c>
      <c r="F40" s="59"/>
      <c r="I40" s="58"/>
      <c r="J40" s="59"/>
    </row>
    <row r="41" spans="1:10">
      <c r="A41" s="58">
        <v>45870</v>
      </c>
      <c r="B41" s="59" t="s">
        <v>295</v>
      </c>
      <c r="C41" s="37">
        <v>19</v>
      </c>
      <c r="D41" s="37" t="s">
        <v>76</v>
      </c>
      <c r="E41" s="58" t="s">
        <v>81</v>
      </c>
      <c r="F41" s="59"/>
      <c r="I41" s="58"/>
      <c r="J41" s="59"/>
    </row>
    <row r="42" spans="1:10">
      <c r="A42" s="58">
        <v>45870</v>
      </c>
      <c r="B42" s="59" t="s">
        <v>296</v>
      </c>
      <c r="C42" s="37">
        <v>280</v>
      </c>
      <c r="D42" s="37" t="s">
        <v>178</v>
      </c>
      <c r="E42" s="58" t="s">
        <v>81</v>
      </c>
      <c r="F42" s="59"/>
      <c r="I42" s="58"/>
      <c r="J42" s="59"/>
    </row>
    <row r="43" spans="1:10">
      <c r="A43" s="58">
        <v>45870</v>
      </c>
      <c r="B43" s="59" t="s">
        <v>277</v>
      </c>
      <c r="C43" s="37">
        <v>84</v>
      </c>
      <c r="D43" s="37" t="s">
        <v>53</v>
      </c>
      <c r="E43" s="58" t="s">
        <v>81</v>
      </c>
      <c r="F43" s="59"/>
      <c r="I43" s="58"/>
      <c r="J43" s="59"/>
    </row>
    <row r="44" spans="1:10">
      <c r="A44" s="58">
        <v>45870</v>
      </c>
      <c r="B44" s="59" t="s">
        <v>297</v>
      </c>
      <c r="C44" s="37">
        <v>155</v>
      </c>
      <c r="D44" s="37" t="s">
        <v>53</v>
      </c>
      <c r="E44" s="58" t="s">
        <v>81</v>
      </c>
      <c r="F44" s="59"/>
      <c r="I44" s="58"/>
      <c r="J44" s="59"/>
    </row>
    <row r="45" spans="1:10">
      <c r="A45" s="58">
        <v>45870</v>
      </c>
      <c r="B45" s="59" t="s">
        <v>298</v>
      </c>
      <c r="C45" s="37">
        <v>519</v>
      </c>
      <c r="D45" s="37" t="s">
        <v>76</v>
      </c>
      <c r="E45" s="58" t="s">
        <v>81</v>
      </c>
      <c r="F45" s="59"/>
      <c r="I45" s="58"/>
      <c r="J45" s="59"/>
    </row>
    <row r="46" spans="1:10">
      <c r="A46" s="58">
        <v>45870</v>
      </c>
      <c r="B46" s="59" t="s">
        <v>299</v>
      </c>
      <c r="C46" s="37">
        <v>36</v>
      </c>
      <c r="D46" s="37" t="s">
        <v>56</v>
      </c>
      <c r="E46" s="58" t="s">
        <v>81</v>
      </c>
      <c r="F46" s="59"/>
      <c r="I46" s="58"/>
      <c r="J46" s="59"/>
    </row>
    <row r="47" spans="1:10">
      <c r="A47" s="58">
        <v>45870</v>
      </c>
      <c r="B47" s="59" t="s">
        <v>300</v>
      </c>
      <c r="C47" s="37">
        <v>45</v>
      </c>
      <c r="D47" s="37" t="s">
        <v>56</v>
      </c>
      <c r="E47" s="58" t="s">
        <v>81</v>
      </c>
      <c r="F47" s="59"/>
      <c r="I47" s="58"/>
      <c r="J47" s="59"/>
    </row>
    <row r="48" spans="1:10">
      <c r="A48" s="58">
        <v>45870</v>
      </c>
      <c r="B48" s="59" t="s">
        <v>301</v>
      </c>
      <c r="C48" s="37">
        <v>1</v>
      </c>
      <c r="D48" s="37" t="s">
        <v>76</v>
      </c>
      <c r="E48" s="58" t="s">
        <v>80</v>
      </c>
      <c r="F48" s="59"/>
      <c r="I48" s="58"/>
      <c r="J48" s="59"/>
    </row>
    <row r="49" spans="1:10">
      <c r="A49" s="58">
        <v>45870</v>
      </c>
      <c r="B49" s="59" t="s">
        <v>302</v>
      </c>
      <c r="C49" s="37">
        <v>63</v>
      </c>
      <c r="D49" s="37" t="s">
        <v>76</v>
      </c>
      <c r="E49" s="58" t="s">
        <v>140</v>
      </c>
      <c r="F49" s="59"/>
      <c r="I49" s="58"/>
      <c r="J49" s="59"/>
    </row>
    <row r="50" spans="1:10">
      <c r="A50" s="58">
        <v>45870</v>
      </c>
      <c r="B50" s="59" t="s">
        <v>303</v>
      </c>
      <c r="C50" s="37">
        <v>85</v>
      </c>
      <c r="D50" s="37" t="s">
        <v>53</v>
      </c>
      <c r="E50" s="58" t="s">
        <v>81</v>
      </c>
      <c r="F50" s="59"/>
      <c r="I50" s="58"/>
      <c r="J50" s="59"/>
    </row>
    <row r="51" spans="1:10">
      <c r="A51" s="58">
        <v>45870</v>
      </c>
      <c r="B51" s="59" t="s">
        <v>279</v>
      </c>
      <c r="C51" s="37">
        <v>90</v>
      </c>
      <c r="D51" s="37" t="s">
        <v>53</v>
      </c>
      <c r="E51" s="58" t="s">
        <v>81</v>
      </c>
      <c r="F51" s="59"/>
      <c r="I51" s="58"/>
      <c r="J51" s="59"/>
    </row>
    <row r="52" spans="1:10">
      <c r="A52" s="58">
        <v>45871</v>
      </c>
      <c r="B52" s="59" t="s">
        <v>304</v>
      </c>
      <c r="C52" s="37">
        <v>795</v>
      </c>
      <c r="D52" s="37" t="s">
        <v>178</v>
      </c>
      <c r="E52" s="58" t="s">
        <v>81</v>
      </c>
      <c r="F52" s="59"/>
      <c r="I52" s="58"/>
      <c r="J52" s="59"/>
    </row>
    <row r="53" spans="1:10">
      <c r="A53" s="58">
        <v>45871</v>
      </c>
      <c r="B53" s="59" t="s">
        <v>305</v>
      </c>
      <c r="C53" s="37">
        <v>9</v>
      </c>
      <c r="D53" s="37" t="s">
        <v>178</v>
      </c>
      <c r="E53" s="58" t="s">
        <v>80</v>
      </c>
      <c r="F53" s="59"/>
      <c r="I53" s="58"/>
      <c r="J53" s="59"/>
    </row>
    <row r="54" spans="1:10">
      <c r="A54" s="58">
        <v>45871</v>
      </c>
      <c r="B54" s="59" t="s">
        <v>306</v>
      </c>
      <c r="C54" s="37">
        <v>604</v>
      </c>
      <c r="D54" s="37" t="s">
        <v>178</v>
      </c>
      <c r="E54" s="58" t="s">
        <v>268</v>
      </c>
      <c r="F54" s="59"/>
      <c r="I54" s="58"/>
      <c r="J54" s="59"/>
    </row>
    <row r="55" spans="1:10">
      <c r="A55" s="58">
        <v>45871</v>
      </c>
      <c r="B55" s="59" t="s">
        <v>307</v>
      </c>
      <c r="C55" s="37">
        <v>2</v>
      </c>
      <c r="D55" s="37" t="s">
        <v>178</v>
      </c>
      <c r="E55" s="58" t="s">
        <v>80</v>
      </c>
      <c r="F55" s="59"/>
      <c r="I55" s="58"/>
      <c r="J55" s="59"/>
    </row>
    <row r="56" spans="1:10">
      <c r="A56" s="58">
        <v>45871</v>
      </c>
      <c r="B56" s="59" t="s">
        <v>308</v>
      </c>
      <c r="C56" s="37">
        <v>151</v>
      </c>
      <c r="D56" s="37" t="s">
        <v>178</v>
      </c>
      <c r="E56" s="58" t="s">
        <v>269</v>
      </c>
      <c r="F56" s="59"/>
      <c r="I56" s="58"/>
      <c r="J56" s="59"/>
    </row>
    <row r="57" spans="1:10">
      <c r="A57" s="58">
        <v>45871</v>
      </c>
      <c r="B57" s="59" t="s">
        <v>277</v>
      </c>
      <c r="C57" s="37">
        <v>45</v>
      </c>
      <c r="D57" s="37" t="s">
        <v>178</v>
      </c>
      <c r="E57" s="58" t="s">
        <v>81</v>
      </c>
      <c r="F57" s="59"/>
      <c r="I57" s="58"/>
      <c r="J57" s="59"/>
    </row>
    <row r="58" spans="1:10">
      <c r="A58" s="58">
        <v>45871</v>
      </c>
      <c r="B58" s="59" t="s">
        <v>309</v>
      </c>
      <c r="C58" s="37">
        <v>5</v>
      </c>
      <c r="D58" s="37" t="s">
        <v>178</v>
      </c>
      <c r="E58" s="58" t="s">
        <v>80</v>
      </c>
      <c r="F58" s="59"/>
      <c r="I58" s="58"/>
      <c r="J58" s="59"/>
    </row>
    <row r="59" spans="1:10">
      <c r="A59" s="58">
        <v>45871</v>
      </c>
      <c r="B59" s="59" t="s">
        <v>310</v>
      </c>
      <c r="C59" s="37">
        <v>317</v>
      </c>
      <c r="D59" s="37" t="s">
        <v>178</v>
      </c>
      <c r="E59" s="58" t="s">
        <v>269</v>
      </c>
      <c r="F59" s="59"/>
      <c r="I59" s="58"/>
      <c r="J59" s="59"/>
    </row>
    <row r="60" spans="1:10">
      <c r="A60" s="58">
        <v>45871</v>
      </c>
      <c r="B60" s="59" t="s">
        <v>311</v>
      </c>
      <c r="C60" s="37">
        <v>16</v>
      </c>
      <c r="D60" s="37" t="s">
        <v>178</v>
      </c>
      <c r="E60" s="58" t="s">
        <v>80</v>
      </c>
      <c r="F60" s="59"/>
      <c r="I60" s="58"/>
      <c r="J60" s="59"/>
    </row>
    <row r="61" spans="1:10">
      <c r="A61" s="58">
        <v>45871</v>
      </c>
      <c r="B61" s="59" t="s">
        <v>312</v>
      </c>
      <c r="C61" s="37">
        <v>1061</v>
      </c>
      <c r="D61" s="37" t="s">
        <v>178</v>
      </c>
      <c r="E61" s="58" t="s">
        <v>269</v>
      </c>
      <c r="F61" s="59"/>
      <c r="I61" s="58"/>
      <c r="J61" s="59"/>
    </row>
    <row r="62" spans="1:10">
      <c r="A62" s="58">
        <v>45871</v>
      </c>
      <c r="B62" s="59" t="s">
        <v>313</v>
      </c>
      <c r="C62" s="37">
        <v>5</v>
      </c>
      <c r="D62" s="37" t="s">
        <v>178</v>
      </c>
      <c r="E62" s="58" t="s">
        <v>80</v>
      </c>
      <c r="F62" s="59"/>
      <c r="I62" s="58"/>
      <c r="J62" s="59"/>
    </row>
    <row r="63" spans="1:10">
      <c r="A63" s="58">
        <v>45871</v>
      </c>
      <c r="B63" s="59" t="s">
        <v>314</v>
      </c>
      <c r="C63" s="37">
        <v>300</v>
      </c>
      <c r="D63" s="37" t="s">
        <v>178</v>
      </c>
      <c r="E63" s="58" t="s">
        <v>269</v>
      </c>
      <c r="F63" s="59"/>
      <c r="I63" s="58"/>
      <c r="J63" s="59"/>
    </row>
    <row r="64" spans="1:10">
      <c r="A64" s="58">
        <v>45871</v>
      </c>
      <c r="B64" s="59" t="s">
        <v>315</v>
      </c>
      <c r="C64" s="37">
        <v>25</v>
      </c>
      <c r="D64" s="37" t="s">
        <v>178</v>
      </c>
      <c r="E64" s="58" t="s">
        <v>81</v>
      </c>
      <c r="F64" s="59"/>
      <c r="I64" s="58"/>
      <c r="J64" s="59"/>
    </row>
    <row r="65" spans="1:10">
      <c r="A65" s="58">
        <v>45871</v>
      </c>
      <c r="B65" s="59" t="s">
        <v>316</v>
      </c>
      <c r="C65" s="37">
        <v>370</v>
      </c>
      <c r="D65" s="37" t="s">
        <v>178</v>
      </c>
      <c r="E65" s="58" t="s">
        <v>81</v>
      </c>
      <c r="F65" s="59"/>
      <c r="I65" s="58"/>
      <c r="J65" s="59"/>
    </row>
    <row r="66" spans="1:10">
      <c r="A66" s="58">
        <v>45871</v>
      </c>
      <c r="B66" s="59" t="s">
        <v>317</v>
      </c>
      <c r="C66" s="37">
        <v>2</v>
      </c>
      <c r="D66" s="37" t="s">
        <v>178</v>
      </c>
      <c r="E66" s="58" t="s">
        <v>80</v>
      </c>
      <c r="F66" s="59"/>
      <c r="I66" s="58"/>
      <c r="J66" s="59"/>
    </row>
    <row r="67" spans="1:10">
      <c r="A67" s="58">
        <v>45871</v>
      </c>
      <c r="B67" s="59" t="s">
        <v>318</v>
      </c>
      <c r="C67" s="37">
        <v>160</v>
      </c>
      <c r="D67" s="37" t="s">
        <v>178</v>
      </c>
      <c r="E67" s="58" t="s">
        <v>269</v>
      </c>
      <c r="F67" s="59"/>
      <c r="I67" s="58"/>
      <c r="J67" s="59"/>
    </row>
    <row r="68" spans="1:10">
      <c r="A68" s="58">
        <v>45872</v>
      </c>
      <c r="B68" s="59" t="s">
        <v>319</v>
      </c>
      <c r="C68" s="37">
        <v>24</v>
      </c>
      <c r="D68" s="37" t="s">
        <v>178</v>
      </c>
      <c r="E68" s="58" t="s">
        <v>80</v>
      </c>
      <c r="F68" s="59"/>
      <c r="I68" s="58"/>
      <c r="J68" s="59"/>
    </row>
    <row r="69" spans="1:10">
      <c r="A69" s="58">
        <v>45872</v>
      </c>
      <c r="B69" s="59" t="s">
        <v>320</v>
      </c>
      <c r="C69" s="37">
        <v>1597</v>
      </c>
      <c r="D69" s="37" t="s">
        <v>178</v>
      </c>
      <c r="E69" s="58" t="s">
        <v>269</v>
      </c>
      <c r="F69" s="59"/>
      <c r="I69" s="58"/>
      <c r="J69" s="59"/>
    </row>
    <row r="70" spans="1:10">
      <c r="A70" s="58">
        <v>45872</v>
      </c>
      <c r="B70" s="59" t="s">
        <v>321</v>
      </c>
      <c r="C70" s="37">
        <v>28</v>
      </c>
      <c r="D70" s="37" t="s">
        <v>178</v>
      </c>
      <c r="E70" s="58" t="s">
        <v>80</v>
      </c>
      <c r="F70" s="59"/>
      <c r="I70" s="58"/>
      <c r="J70" s="59"/>
    </row>
    <row r="71" spans="1:10">
      <c r="A71" s="58">
        <v>45872</v>
      </c>
      <c r="B71" s="59" t="s">
        <v>322</v>
      </c>
      <c r="C71" s="37">
        <v>1897</v>
      </c>
      <c r="D71" s="37" t="s">
        <v>178</v>
      </c>
      <c r="E71" s="58" t="s">
        <v>269</v>
      </c>
      <c r="F71" s="59"/>
      <c r="I71" s="58"/>
      <c r="J71" s="59"/>
    </row>
    <row r="72" spans="1:10">
      <c r="A72" s="58">
        <v>45872</v>
      </c>
      <c r="B72" s="59" t="s">
        <v>277</v>
      </c>
      <c r="C72" s="37">
        <v>108</v>
      </c>
      <c r="D72" s="37" t="s">
        <v>178</v>
      </c>
      <c r="E72" s="58" t="s">
        <v>81</v>
      </c>
      <c r="F72" s="59"/>
      <c r="I72" s="58"/>
      <c r="J72" s="59"/>
    </row>
    <row r="73" spans="1:10">
      <c r="A73" s="58">
        <v>45873</v>
      </c>
      <c r="B73" s="59" t="s">
        <v>323</v>
      </c>
      <c r="C73" s="37">
        <v>8</v>
      </c>
      <c r="D73" s="37" t="s">
        <v>178</v>
      </c>
      <c r="E73" s="58" t="s">
        <v>80</v>
      </c>
      <c r="F73" s="59"/>
      <c r="I73" s="58"/>
      <c r="J73" s="59"/>
    </row>
    <row r="74" spans="1:10">
      <c r="A74" s="58">
        <v>45873</v>
      </c>
      <c r="B74" s="59" t="s">
        <v>324</v>
      </c>
      <c r="C74" s="37">
        <v>566</v>
      </c>
      <c r="D74" s="37" t="s">
        <v>178</v>
      </c>
      <c r="E74" s="58" t="s">
        <v>269</v>
      </c>
      <c r="F74" s="59"/>
      <c r="I74" s="58"/>
      <c r="J74" s="59"/>
    </row>
    <row r="75" spans="1:10">
      <c r="A75" s="58">
        <v>45873</v>
      </c>
      <c r="B75" s="59" t="s">
        <v>317</v>
      </c>
      <c r="C75" s="37">
        <v>2</v>
      </c>
      <c r="D75" s="37" t="s">
        <v>178</v>
      </c>
      <c r="E75" s="58" t="s">
        <v>80</v>
      </c>
      <c r="F75" s="59"/>
      <c r="I75" s="58"/>
      <c r="J75" s="59"/>
    </row>
    <row r="76" spans="1:10">
      <c r="A76" s="58">
        <v>45873</v>
      </c>
      <c r="B76" s="59" t="s">
        <v>318</v>
      </c>
      <c r="C76" s="37">
        <v>160</v>
      </c>
      <c r="D76" s="37" t="s">
        <v>178</v>
      </c>
      <c r="E76" s="58" t="s">
        <v>269</v>
      </c>
      <c r="F76" s="59"/>
      <c r="I76" s="58"/>
      <c r="J76" s="59"/>
    </row>
    <row r="77" spans="1:10">
      <c r="A77" s="58">
        <v>45873</v>
      </c>
      <c r="B77" s="59" t="s">
        <v>325</v>
      </c>
      <c r="C77" s="37">
        <v>1</v>
      </c>
      <c r="D77" s="37" t="s">
        <v>178</v>
      </c>
      <c r="E77" s="58" t="s">
        <v>80</v>
      </c>
      <c r="F77" s="59"/>
      <c r="I77" s="58"/>
      <c r="J77" s="59"/>
    </row>
    <row r="78" spans="1:10">
      <c r="A78" s="58">
        <v>45873</v>
      </c>
      <c r="B78" s="59" t="s">
        <v>326</v>
      </c>
      <c r="C78" s="37">
        <v>84</v>
      </c>
      <c r="D78" s="37" t="s">
        <v>178</v>
      </c>
      <c r="E78" s="58" t="s">
        <v>269</v>
      </c>
      <c r="F78" s="59"/>
      <c r="I78" s="58"/>
      <c r="J78" s="59"/>
    </row>
    <row r="79" spans="1:10">
      <c r="A79" s="58">
        <v>45873</v>
      </c>
      <c r="B79" s="59" t="s">
        <v>327</v>
      </c>
      <c r="C79" s="37">
        <v>2</v>
      </c>
      <c r="D79" s="37" t="s">
        <v>178</v>
      </c>
      <c r="E79" s="58" t="s">
        <v>80</v>
      </c>
      <c r="F79" s="59"/>
      <c r="I79" s="58"/>
      <c r="J79" s="59"/>
    </row>
    <row r="80" spans="1:10">
      <c r="A80" s="58">
        <v>45873</v>
      </c>
      <c r="B80" s="59" t="s">
        <v>328</v>
      </c>
      <c r="C80" s="37">
        <v>145</v>
      </c>
      <c r="D80" s="37" t="s">
        <v>178</v>
      </c>
      <c r="E80" s="58" t="s">
        <v>269</v>
      </c>
      <c r="F80" s="59"/>
      <c r="I80" s="58"/>
      <c r="J80" s="59"/>
    </row>
    <row r="81" spans="1:10">
      <c r="A81" s="58">
        <v>45873</v>
      </c>
      <c r="B81" s="59" t="s">
        <v>329</v>
      </c>
      <c r="C81" s="37">
        <v>86</v>
      </c>
      <c r="D81" s="37" t="s">
        <v>178</v>
      </c>
      <c r="E81" s="58" t="s">
        <v>80</v>
      </c>
      <c r="F81" s="59"/>
      <c r="I81" s="58"/>
      <c r="J81" s="59"/>
    </row>
    <row r="82" spans="1:10">
      <c r="A82" s="58">
        <v>45873</v>
      </c>
      <c r="B82" s="59" t="s">
        <v>330</v>
      </c>
      <c r="C82" s="37">
        <f>5704*0</f>
        <v>0</v>
      </c>
      <c r="D82" s="37" t="s">
        <v>178</v>
      </c>
      <c r="E82" s="58" t="s">
        <v>269</v>
      </c>
      <c r="F82" s="59"/>
      <c r="I82" s="58"/>
      <c r="J82" s="59"/>
    </row>
    <row r="83" spans="1:10">
      <c r="A83" s="58">
        <v>45873</v>
      </c>
      <c r="B83" s="59" t="s">
        <v>331</v>
      </c>
      <c r="C83" s="37">
        <v>48</v>
      </c>
      <c r="D83" s="37" t="s">
        <v>178</v>
      </c>
      <c r="E83" s="58" t="s">
        <v>80</v>
      </c>
      <c r="F83" s="59"/>
      <c r="I83" s="58"/>
      <c r="J83" s="59"/>
    </row>
    <row r="84" spans="1:10">
      <c r="A84" s="58">
        <v>45873</v>
      </c>
      <c r="B84" s="59" t="s">
        <v>332</v>
      </c>
      <c r="C84" s="37">
        <v>3194</v>
      </c>
      <c r="D84" s="37" t="s">
        <v>178</v>
      </c>
      <c r="E84" s="58" t="s">
        <v>269</v>
      </c>
      <c r="F84" s="59"/>
      <c r="I84" s="58"/>
      <c r="J84" s="59"/>
    </row>
    <row r="85" spans="1:10">
      <c r="A85" s="58">
        <v>45874</v>
      </c>
      <c r="B85" s="59" t="s">
        <v>333</v>
      </c>
      <c r="C85" s="37">
        <v>30</v>
      </c>
      <c r="D85" s="37" t="s">
        <v>53</v>
      </c>
      <c r="E85" s="58" t="s">
        <v>81</v>
      </c>
      <c r="F85" s="59"/>
      <c r="I85" s="58"/>
      <c r="J85" s="59"/>
    </row>
    <row r="86" spans="1:10">
      <c r="A86" s="58">
        <v>45874</v>
      </c>
      <c r="B86" s="59" t="s">
        <v>334</v>
      </c>
      <c r="C86" s="37">
        <v>400</v>
      </c>
      <c r="D86" s="37" t="s">
        <v>53</v>
      </c>
      <c r="E86" s="58" t="s">
        <v>81</v>
      </c>
      <c r="F86" s="59"/>
      <c r="I86" s="58"/>
      <c r="J86" s="59"/>
    </row>
    <row r="87" spans="1:10">
      <c r="A87" s="58">
        <v>45874</v>
      </c>
      <c r="B87" s="59" t="s">
        <v>335</v>
      </c>
      <c r="C87" s="37">
        <v>70</v>
      </c>
      <c r="D87" s="37" t="s">
        <v>53</v>
      </c>
      <c r="E87" s="58" t="s">
        <v>81</v>
      </c>
      <c r="F87" s="59"/>
      <c r="I87" s="58"/>
      <c r="J87" s="59"/>
    </row>
    <row r="88" spans="1:10">
      <c r="A88" s="58">
        <v>45874</v>
      </c>
      <c r="B88" s="59" t="s">
        <v>336</v>
      </c>
      <c r="C88" s="37">
        <v>120</v>
      </c>
      <c r="D88" s="37" t="s">
        <v>53</v>
      </c>
      <c r="E88" s="58" t="s">
        <v>81</v>
      </c>
      <c r="F88" s="59"/>
      <c r="I88" s="58"/>
      <c r="J88" s="59"/>
    </row>
    <row r="89" spans="1:10">
      <c r="A89" s="58">
        <v>45874</v>
      </c>
      <c r="B89" s="59" t="s">
        <v>337</v>
      </c>
      <c r="C89" s="37">
        <v>201</v>
      </c>
      <c r="D89" s="37" t="s">
        <v>56</v>
      </c>
      <c r="E89" s="58" t="s">
        <v>81</v>
      </c>
      <c r="F89" s="59"/>
      <c r="I89" s="58"/>
      <c r="J89" s="59"/>
    </row>
    <row r="90" spans="1:10">
      <c r="A90" s="58">
        <v>45874</v>
      </c>
      <c r="B90" s="59" t="s">
        <v>338</v>
      </c>
      <c r="C90" s="37">
        <v>1500</v>
      </c>
      <c r="D90" s="37" t="s">
        <v>178</v>
      </c>
      <c r="E90" s="58" t="s">
        <v>81</v>
      </c>
      <c r="F90" s="59"/>
      <c r="I90" s="58"/>
      <c r="J90" s="59"/>
    </row>
    <row r="91" spans="1:10">
      <c r="A91" s="58">
        <v>45876</v>
      </c>
      <c r="B91" s="59" t="s">
        <v>339</v>
      </c>
      <c r="C91" s="37">
        <v>175</v>
      </c>
      <c r="D91" s="37" t="s">
        <v>53</v>
      </c>
      <c r="E91" s="58" t="s">
        <v>81</v>
      </c>
      <c r="F91" s="59"/>
      <c r="I91" s="58"/>
      <c r="J91" s="59"/>
    </row>
    <row r="92" spans="1:10">
      <c r="A92" s="58">
        <v>45876</v>
      </c>
      <c r="B92" s="59" t="s">
        <v>340</v>
      </c>
      <c r="C92" s="37">
        <v>10</v>
      </c>
      <c r="D92" s="37" t="s">
        <v>53</v>
      </c>
      <c r="E92" s="58" t="s">
        <v>81</v>
      </c>
      <c r="F92" s="59"/>
      <c r="I92" s="58"/>
      <c r="J92" s="59"/>
    </row>
    <row r="93" spans="1:10">
      <c r="A93" s="58">
        <v>45876</v>
      </c>
      <c r="B93" s="59" t="s">
        <v>340</v>
      </c>
      <c r="C93" s="37">
        <v>120</v>
      </c>
      <c r="D93" s="37" t="s">
        <v>53</v>
      </c>
      <c r="E93" s="58" t="s">
        <v>81</v>
      </c>
      <c r="F93" s="59"/>
      <c r="I93" s="58"/>
      <c r="J93" s="59"/>
    </row>
    <row r="94" spans="1:10">
      <c r="A94" s="58">
        <v>45876</v>
      </c>
      <c r="B94" s="59" t="s">
        <v>277</v>
      </c>
      <c r="C94" s="37">
        <v>62</v>
      </c>
      <c r="D94" s="37" t="s">
        <v>53</v>
      </c>
      <c r="E94" s="58" t="s">
        <v>81</v>
      </c>
      <c r="F94" s="59"/>
      <c r="I94" s="58"/>
      <c r="J94" s="59"/>
    </row>
    <row r="95" spans="1:10">
      <c r="A95" s="58">
        <v>45876</v>
      </c>
      <c r="B95" s="59" t="s">
        <v>341</v>
      </c>
      <c r="C95" s="37">
        <f>1793/2</f>
        <v>896.5</v>
      </c>
      <c r="D95" s="37" t="s">
        <v>53</v>
      </c>
      <c r="E95" s="58" t="s">
        <v>81</v>
      </c>
      <c r="F95" s="59"/>
      <c r="I95" s="58"/>
      <c r="J95" s="59"/>
    </row>
    <row r="96" spans="1:10">
      <c r="A96" s="58">
        <v>45876</v>
      </c>
      <c r="B96" s="59" t="s">
        <v>277</v>
      </c>
      <c r="C96" s="37">
        <v>45</v>
      </c>
      <c r="D96" s="37" t="s">
        <v>53</v>
      </c>
      <c r="E96" s="58" t="s">
        <v>81</v>
      </c>
      <c r="F96" s="59"/>
      <c r="I96" s="58"/>
      <c r="J96" s="59"/>
    </row>
    <row r="97" spans="1:10">
      <c r="A97" s="58">
        <v>45877</v>
      </c>
      <c r="B97" s="59" t="s">
        <v>277</v>
      </c>
      <c r="C97" s="37">
        <v>74</v>
      </c>
      <c r="D97" s="37" t="s">
        <v>53</v>
      </c>
      <c r="E97" s="58" t="s">
        <v>81</v>
      </c>
      <c r="F97" s="59"/>
      <c r="I97" s="58"/>
      <c r="J97" s="59"/>
    </row>
    <row r="98" spans="1:10">
      <c r="A98" s="58">
        <v>45877</v>
      </c>
      <c r="B98" s="59" t="s">
        <v>342</v>
      </c>
      <c r="C98" s="37">
        <v>1000</v>
      </c>
      <c r="D98" s="37" t="s">
        <v>53</v>
      </c>
      <c r="E98" s="58" t="s">
        <v>81</v>
      </c>
      <c r="F98" s="59"/>
      <c r="I98" s="58"/>
      <c r="J98" s="59"/>
    </row>
    <row r="99" spans="1:10">
      <c r="A99" s="58">
        <v>45878</v>
      </c>
      <c r="B99" s="59" t="s">
        <v>277</v>
      </c>
      <c r="C99" s="37">
        <v>88</v>
      </c>
      <c r="D99" s="37" t="s">
        <v>53</v>
      </c>
      <c r="E99" s="58" t="s">
        <v>81</v>
      </c>
      <c r="F99" s="59"/>
      <c r="I99" s="58"/>
      <c r="J99" s="59"/>
    </row>
    <row r="100" spans="1:10">
      <c r="A100" s="58">
        <v>45878</v>
      </c>
      <c r="B100" s="59" t="s">
        <v>277</v>
      </c>
      <c r="C100" s="37">
        <v>87</v>
      </c>
      <c r="D100" s="37" t="s">
        <v>53</v>
      </c>
      <c r="E100" s="58" t="s">
        <v>81</v>
      </c>
      <c r="F100" s="59"/>
      <c r="I100" s="58"/>
      <c r="J100" s="59"/>
    </row>
    <row r="101" spans="1:10">
      <c r="A101" s="58">
        <v>45879</v>
      </c>
      <c r="B101" s="59" t="s">
        <v>282</v>
      </c>
      <c r="C101" s="37">
        <v>100</v>
      </c>
      <c r="D101" s="37" t="s">
        <v>56</v>
      </c>
      <c r="E101" s="58" t="s">
        <v>81</v>
      </c>
      <c r="F101" s="59"/>
      <c r="I101" s="58"/>
      <c r="J101" s="59"/>
    </row>
    <row r="102" spans="1:10">
      <c r="A102" s="58">
        <v>45879</v>
      </c>
      <c r="B102" s="59" t="s">
        <v>343</v>
      </c>
      <c r="C102" s="37">
        <v>170</v>
      </c>
      <c r="D102" s="37" t="s">
        <v>53</v>
      </c>
      <c r="E102" s="58" t="s">
        <v>81</v>
      </c>
      <c r="F102" s="59"/>
      <c r="I102" s="58"/>
      <c r="J102" s="59"/>
    </row>
    <row r="103" spans="1:10">
      <c r="A103" s="58">
        <v>45879</v>
      </c>
      <c r="B103" s="59" t="s">
        <v>344</v>
      </c>
      <c r="C103" s="37">
        <v>260</v>
      </c>
      <c r="D103" s="37" t="s">
        <v>53</v>
      </c>
      <c r="E103" s="58" t="s">
        <v>81</v>
      </c>
      <c r="F103" s="59"/>
      <c r="I103" s="58"/>
      <c r="J103" s="59"/>
    </row>
    <row r="104" spans="1:10">
      <c r="A104" s="58">
        <v>45880</v>
      </c>
      <c r="B104" s="59" t="s">
        <v>345</v>
      </c>
      <c r="C104" s="37">
        <v>1884</v>
      </c>
      <c r="D104" s="37" t="s">
        <v>56</v>
      </c>
      <c r="E104" s="58" t="s">
        <v>81</v>
      </c>
      <c r="F104" s="59"/>
      <c r="I104" s="58"/>
      <c r="J104" s="59"/>
    </row>
    <row r="105" spans="1:10">
      <c r="A105" s="58">
        <v>45881</v>
      </c>
      <c r="B105" s="59" t="s">
        <v>277</v>
      </c>
      <c r="C105" s="37">
        <v>55</v>
      </c>
      <c r="D105" s="37" t="s">
        <v>53</v>
      </c>
      <c r="E105" s="58" t="s">
        <v>81</v>
      </c>
      <c r="F105" s="59"/>
      <c r="I105" s="58"/>
      <c r="J105" s="59"/>
    </row>
    <row r="106" spans="1:10">
      <c r="A106" s="58">
        <v>45882</v>
      </c>
      <c r="B106" s="59" t="s">
        <v>277</v>
      </c>
      <c r="C106" s="37">
        <v>70</v>
      </c>
      <c r="D106" s="37" t="s">
        <v>53</v>
      </c>
      <c r="E106" s="58" t="s">
        <v>81</v>
      </c>
      <c r="F106" s="59"/>
      <c r="I106" s="58"/>
      <c r="J106" s="59"/>
    </row>
    <row r="107" spans="1:10">
      <c r="A107" s="58">
        <v>45882</v>
      </c>
      <c r="B107" s="59" t="s">
        <v>277</v>
      </c>
      <c r="C107" s="37">
        <v>20</v>
      </c>
      <c r="D107" s="37" t="s">
        <v>53</v>
      </c>
      <c r="E107" s="58" t="s">
        <v>81</v>
      </c>
      <c r="F107" s="59"/>
      <c r="I107" s="58"/>
      <c r="J107" s="59"/>
    </row>
    <row r="108" spans="1:10">
      <c r="A108" s="58">
        <v>45882</v>
      </c>
      <c r="B108" s="59" t="s">
        <v>279</v>
      </c>
      <c r="C108" s="37">
        <v>98</v>
      </c>
      <c r="D108" s="37" t="s">
        <v>53</v>
      </c>
      <c r="E108" s="58" t="s">
        <v>81</v>
      </c>
      <c r="F108" s="59"/>
      <c r="I108" s="58"/>
      <c r="J108" s="59"/>
    </row>
    <row r="109" spans="1:10">
      <c r="A109" s="58">
        <v>45883</v>
      </c>
      <c r="B109" s="59" t="s">
        <v>277</v>
      </c>
      <c r="C109" s="37">
        <v>55</v>
      </c>
      <c r="D109" s="37" t="s">
        <v>53</v>
      </c>
      <c r="E109" s="58" t="s">
        <v>81</v>
      </c>
      <c r="F109" s="59"/>
      <c r="I109" s="58"/>
      <c r="J109" s="59"/>
    </row>
    <row r="110" spans="1:10">
      <c r="A110" s="58">
        <v>45883</v>
      </c>
      <c r="B110" s="59" t="s">
        <v>346</v>
      </c>
      <c r="C110" s="37">
        <v>219</v>
      </c>
      <c r="D110" s="37" t="s">
        <v>53</v>
      </c>
      <c r="E110" s="58" t="s">
        <v>81</v>
      </c>
      <c r="F110" s="59"/>
      <c r="I110" s="58"/>
      <c r="J110" s="59"/>
    </row>
    <row r="111" spans="1:10">
      <c r="A111" s="58">
        <v>45883</v>
      </c>
      <c r="B111" s="59" t="s">
        <v>279</v>
      </c>
      <c r="C111" s="37">
        <v>39</v>
      </c>
      <c r="D111" s="37" t="s">
        <v>53</v>
      </c>
      <c r="E111" s="58" t="s">
        <v>81</v>
      </c>
      <c r="F111" s="59"/>
      <c r="I111" s="58"/>
      <c r="J111" s="59"/>
    </row>
    <row r="112" spans="1:10">
      <c r="A112" s="58">
        <v>45883</v>
      </c>
      <c r="B112" s="59" t="s">
        <v>283</v>
      </c>
      <c r="C112" s="37">
        <v>35</v>
      </c>
      <c r="D112" s="37" t="s">
        <v>76</v>
      </c>
      <c r="E112" s="58" t="s">
        <v>81</v>
      </c>
      <c r="F112" s="59"/>
      <c r="I112" s="58"/>
      <c r="J112" s="59"/>
    </row>
    <row r="113" spans="1:10">
      <c r="A113" s="58">
        <v>45884</v>
      </c>
      <c r="B113" s="59" t="s">
        <v>277</v>
      </c>
      <c r="C113" s="37">
        <v>59</v>
      </c>
      <c r="D113" s="37" t="s">
        <v>53</v>
      </c>
      <c r="E113" s="58" t="s">
        <v>81</v>
      </c>
      <c r="F113" s="59"/>
      <c r="I113" s="58"/>
      <c r="J113" s="59"/>
    </row>
    <row r="114" spans="1:10">
      <c r="A114" s="58">
        <v>45884</v>
      </c>
      <c r="B114" s="59" t="s">
        <v>282</v>
      </c>
      <c r="C114" s="37">
        <v>100</v>
      </c>
      <c r="D114" s="37" t="s">
        <v>56</v>
      </c>
      <c r="E114" s="58" t="s">
        <v>81</v>
      </c>
      <c r="F114" s="59"/>
      <c r="I114" s="58"/>
      <c r="J114" s="59"/>
    </row>
    <row r="115" spans="1:10">
      <c r="A115" s="58">
        <v>45884</v>
      </c>
      <c r="B115" s="59" t="s">
        <v>347</v>
      </c>
      <c r="C115" s="37">
        <v>590</v>
      </c>
      <c r="D115" s="37" t="s">
        <v>56</v>
      </c>
      <c r="E115" s="58" t="s">
        <v>81</v>
      </c>
      <c r="F115" s="59"/>
      <c r="I115" s="58"/>
      <c r="J115" s="59"/>
    </row>
    <row r="116" spans="1:10">
      <c r="A116" s="58">
        <v>45885</v>
      </c>
      <c r="B116" s="59" t="s">
        <v>348</v>
      </c>
      <c r="C116" s="37">
        <v>40</v>
      </c>
      <c r="D116" s="37" t="s">
        <v>53</v>
      </c>
      <c r="E116" s="58" t="s">
        <v>81</v>
      </c>
      <c r="F116" s="59"/>
      <c r="I116" s="58"/>
      <c r="J116" s="59"/>
    </row>
    <row r="117" spans="1:10">
      <c r="A117" s="58">
        <v>45885</v>
      </c>
      <c r="B117" s="59" t="s">
        <v>277</v>
      </c>
      <c r="C117" s="37">
        <v>50</v>
      </c>
      <c r="D117" s="37" t="s">
        <v>53</v>
      </c>
      <c r="E117" s="58" t="s">
        <v>81</v>
      </c>
      <c r="F117" s="59"/>
      <c r="I117" s="58"/>
      <c r="J117" s="59"/>
    </row>
    <row r="118" spans="1:10">
      <c r="A118" s="58">
        <v>45885</v>
      </c>
      <c r="B118" s="59" t="s">
        <v>349</v>
      </c>
      <c r="C118" s="37">
        <v>396</v>
      </c>
      <c r="D118" s="37" t="s">
        <v>53</v>
      </c>
      <c r="E118" s="58" t="s">
        <v>81</v>
      </c>
      <c r="F118" s="59"/>
      <c r="I118" s="58"/>
      <c r="J118" s="59"/>
    </row>
    <row r="119" spans="1:10">
      <c r="A119" s="58">
        <v>45886</v>
      </c>
      <c r="B119" s="59" t="s">
        <v>277</v>
      </c>
      <c r="C119" s="37">
        <v>60</v>
      </c>
      <c r="D119" s="37" t="s">
        <v>53</v>
      </c>
      <c r="E119" s="58" t="s">
        <v>81</v>
      </c>
      <c r="F119" s="59"/>
      <c r="I119" s="58"/>
      <c r="J119" s="59"/>
    </row>
    <row r="120" spans="1:10">
      <c r="A120" s="58">
        <v>45887</v>
      </c>
      <c r="B120" s="59" t="s">
        <v>350</v>
      </c>
      <c r="C120" s="37">
        <v>906</v>
      </c>
      <c r="D120" s="37" t="s">
        <v>53</v>
      </c>
      <c r="E120" s="58" t="s">
        <v>81</v>
      </c>
      <c r="F120" s="59"/>
      <c r="I120" s="58"/>
      <c r="J120" s="59"/>
    </row>
    <row r="121" spans="1:10">
      <c r="A121" s="58">
        <v>45888</v>
      </c>
      <c r="B121" s="59" t="s">
        <v>351</v>
      </c>
      <c r="C121" s="37">
        <v>826</v>
      </c>
      <c r="D121" s="37" t="s">
        <v>76</v>
      </c>
      <c r="E121" s="58" t="s">
        <v>81</v>
      </c>
      <c r="F121" s="59"/>
      <c r="I121" s="58"/>
      <c r="J121" s="59"/>
    </row>
    <row r="122" spans="1:10">
      <c r="A122" s="58">
        <v>45888</v>
      </c>
      <c r="B122" s="59" t="s">
        <v>352</v>
      </c>
      <c r="C122" s="37">
        <v>176</v>
      </c>
      <c r="D122" s="37" t="s">
        <v>53</v>
      </c>
      <c r="E122" s="58" t="s">
        <v>81</v>
      </c>
      <c r="F122" s="59"/>
      <c r="I122" s="58"/>
      <c r="J122" s="59"/>
    </row>
    <row r="123" spans="1:10">
      <c r="A123" s="58">
        <v>45888</v>
      </c>
      <c r="B123" s="59" t="s">
        <v>277</v>
      </c>
      <c r="C123" s="37">
        <v>74</v>
      </c>
      <c r="D123" s="37" t="s">
        <v>53</v>
      </c>
      <c r="E123" s="58" t="s">
        <v>81</v>
      </c>
      <c r="F123" s="59"/>
      <c r="I123" s="58"/>
      <c r="J123" s="59"/>
    </row>
    <row r="124" spans="1:10">
      <c r="A124" s="58">
        <v>45889</v>
      </c>
      <c r="B124" s="59" t="s">
        <v>277</v>
      </c>
      <c r="C124" s="37">
        <v>59</v>
      </c>
      <c r="D124" s="37" t="s">
        <v>53</v>
      </c>
      <c r="E124" s="58" t="s">
        <v>81</v>
      </c>
      <c r="F124" s="59"/>
      <c r="I124" s="58"/>
      <c r="J124" s="59"/>
    </row>
    <row r="125" spans="1:10">
      <c r="A125" s="58">
        <v>45889</v>
      </c>
      <c r="B125" s="59" t="s">
        <v>353</v>
      </c>
      <c r="C125" s="37">
        <v>124</v>
      </c>
      <c r="D125" s="37" t="s">
        <v>53</v>
      </c>
      <c r="E125" s="58" t="s">
        <v>81</v>
      </c>
      <c r="F125" s="59"/>
      <c r="I125" s="58"/>
      <c r="J125" s="59"/>
    </row>
    <row r="126" spans="1:10">
      <c r="A126" s="58">
        <v>45890</v>
      </c>
      <c r="B126" s="59" t="s">
        <v>290</v>
      </c>
      <c r="C126" s="37">
        <v>760</v>
      </c>
      <c r="D126" s="37" t="s">
        <v>56</v>
      </c>
      <c r="E126" s="58" t="s">
        <v>81</v>
      </c>
      <c r="F126" s="59"/>
      <c r="I126" s="58"/>
      <c r="J126" s="59"/>
    </row>
    <row r="127" spans="1:10">
      <c r="A127" s="58">
        <v>45891</v>
      </c>
      <c r="B127" s="59" t="s">
        <v>354</v>
      </c>
      <c r="C127" s="37">
        <v>717</v>
      </c>
      <c r="D127" s="37" t="s">
        <v>53</v>
      </c>
      <c r="E127" s="58"/>
      <c r="F127" s="59"/>
      <c r="I127" s="58"/>
      <c r="J127" s="59"/>
    </row>
    <row r="128" spans="1:10">
      <c r="A128" s="58"/>
      <c r="B128" s="59" t="s">
        <v>355</v>
      </c>
      <c r="C128" s="37">
        <v>1300</v>
      </c>
      <c r="D128" s="37" t="s">
        <v>76</v>
      </c>
      <c r="E128" s="58"/>
      <c r="F128" s="59"/>
      <c r="I128" s="58"/>
      <c r="J128" s="59"/>
    </row>
    <row r="129" spans="3:10">
      <c r="C129" s="37">
        <v>176</v>
      </c>
      <c r="D129" s="37" t="s">
        <v>53</v>
      </c>
      <c r="F129" s="59"/>
      <c r="I129" s="58"/>
      <c r="J129" s="59"/>
    </row>
    <row r="130" spans="3:10">
      <c r="C130" s="37">
        <v>120</v>
      </c>
      <c r="D130" s="37" t="s">
        <v>53</v>
      </c>
      <c r="F130" s="59"/>
      <c r="I130" s="58"/>
      <c r="J130" s="59"/>
    </row>
    <row r="131" spans="3:10">
      <c r="F131" s="59"/>
      <c r="I131" s="58"/>
      <c r="J131" s="59"/>
    </row>
  </sheetData>
  <autoFilter ref="A1:F128" xr:uid="{46E3B34C-8459-43A0-B778-0C9A0E3F3EF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F28D-1086-4F37-B68A-BD8D4D206280}">
  <dimension ref="A1:M70"/>
  <sheetViews>
    <sheetView topLeftCell="A49" workbookViewId="0">
      <selection activeCell="C66" sqref="C66"/>
    </sheetView>
  </sheetViews>
  <sheetFormatPr defaultRowHeight="17"/>
  <cols>
    <col min="1" max="1" width="9.36328125" style="35" bestFit="1" customWidth="1"/>
    <col min="2" max="2" width="29.26953125" style="35" bestFit="1" customWidth="1"/>
    <col min="3" max="3" width="8.81640625" style="35" bestFit="1" customWidth="1"/>
    <col min="4" max="7" width="8.7265625" style="35"/>
    <col min="8" max="8" width="5.90625" style="35" customWidth="1"/>
    <col min="9" max="9" width="15.26953125" style="35" bestFit="1" customWidth="1"/>
    <col min="10" max="11" width="8.7265625" style="35"/>
    <col min="12" max="12" width="12.81640625" style="35" bestFit="1" customWidth="1"/>
    <col min="13" max="16384" width="8.7265625" style="35"/>
  </cols>
  <sheetData>
    <row r="1" spans="1:13" ht="25" customHeight="1" thickBot="1">
      <c r="A1" s="35" t="s">
        <v>2</v>
      </c>
      <c r="B1" s="35" t="s">
        <v>3</v>
      </c>
      <c r="C1" s="35" t="s">
        <v>4</v>
      </c>
      <c r="D1" s="35" t="s">
        <v>52</v>
      </c>
      <c r="E1" s="35" t="s">
        <v>78</v>
      </c>
      <c r="F1" s="35" t="s">
        <v>79</v>
      </c>
      <c r="H1" s="3" t="s">
        <v>53</v>
      </c>
      <c r="I1" s="4" t="s">
        <v>54</v>
      </c>
      <c r="J1" s="4">
        <f>SUMIF(D:D, H1,C:C)</f>
        <v>8130</v>
      </c>
      <c r="L1" s="10" t="s">
        <v>256</v>
      </c>
      <c r="M1" s="10">
        <f>SUM(J1:J4)</f>
        <v>22100</v>
      </c>
    </row>
    <row r="2" spans="1:13" ht="17.5" thickBot="1">
      <c r="A2" s="35">
        <v>45889</v>
      </c>
      <c r="B2" s="35" t="s">
        <v>356</v>
      </c>
      <c r="C2" s="35">
        <v>480</v>
      </c>
      <c r="D2" s="35" t="s">
        <v>53</v>
      </c>
      <c r="E2" s="35" t="s">
        <v>81</v>
      </c>
      <c r="F2" s="35" t="s">
        <v>80</v>
      </c>
      <c r="H2" s="12" t="s">
        <v>76</v>
      </c>
      <c r="I2" s="13" t="s">
        <v>258</v>
      </c>
      <c r="J2" s="14">
        <f>SUMIF(D:D, H2,C:C)</f>
        <v>1120</v>
      </c>
    </row>
    <row r="3" spans="1:13" ht="17.5" thickBot="1">
      <c r="A3" s="35">
        <v>45890</v>
      </c>
      <c r="B3" s="35" t="s">
        <v>357</v>
      </c>
      <c r="C3" s="35">
        <v>180</v>
      </c>
      <c r="D3" s="35" t="s">
        <v>53</v>
      </c>
      <c r="E3" s="35" t="s">
        <v>81</v>
      </c>
      <c r="F3" s="35" t="s">
        <v>80</v>
      </c>
      <c r="H3" s="5" t="s">
        <v>56</v>
      </c>
      <c r="I3" s="6" t="s">
        <v>57</v>
      </c>
      <c r="J3" s="8">
        <f>SUMIF(D:D, H3,C:C)</f>
        <v>4464</v>
      </c>
    </row>
    <row r="4" spans="1:13" ht="17.5" thickBot="1">
      <c r="A4" s="35">
        <v>45890</v>
      </c>
      <c r="B4" s="35" t="s">
        <v>224</v>
      </c>
      <c r="C4" s="35">
        <v>100</v>
      </c>
      <c r="D4" s="60" t="s">
        <v>53</v>
      </c>
      <c r="E4" s="35" t="s">
        <v>81</v>
      </c>
      <c r="F4" s="35" t="s">
        <v>80</v>
      </c>
      <c r="H4" s="9" t="s">
        <v>178</v>
      </c>
      <c r="I4" s="36" t="s">
        <v>257</v>
      </c>
      <c r="J4" s="36">
        <f>SUMIF(D:D, H4,C:C)</f>
        <v>8386</v>
      </c>
    </row>
    <row r="5" spans="1:13">
      <c r="A5" s="35">
        <v>45891</v>
      </c>
      <c r="B5" s="35" t="s">
        <v>65</v>
      </c>
      <c r="C5" s="35">
        <v>993</v>
      </c>
      <c r="D5" s="60" t="s">
        <v>56</v>
      </c>
      <c r="E5" s="35" t="s">
        <v>81</v>
      </c>
      <c r="F5" s="35" t="s">
        <v>80</v>
      </c>
    </row>
    <row r="6" spans="1:13">
      <c r="A6" s="35">
        <v>45891</v>
      </c>
      <c r="B6" s="35" t="s">
        <v>243</v>
      </c>
      <c r="C6" s="35">
        <v>72</v>
      </c>
      <c r="D6" s="60" t="s">
        <v>76</v>
      </c>
      <c r="E6" s="35" t="s">
        <v>81</v>
      </c>
      <c r="F6" s="35" t="s">
        <v>80</v>
      </c>
    </row>
    <row r="7" spans="1:13">
      <c r="A7" s="35">
        <v>45892</v>
      </c>
      <c r="B7" s="35" t="s">
        <v>358</v>
      </c>
      <c r="C7" s="35">
        <v>88</v>
      </c>
      <c r="D7" s="60" t="s">
        <v>53</v>
      </c>
      <c r="E7" s="35" t="s">
        <v>81</v>
      </c>
      <c r="F7" s="35" t="s">
        <v>80</v>
      </c>
    </row>
    <row r="8" spans="1:13">
      <c r="A8" s="35">
        <v>45892</v>
      </c>
      <c r="B8" s="35" t="s">
        <v>139</v>
      </c>
      <c r="C8" s="35">
        <v>2</v>
      </c>
      <c r="D8" s="60" t="s">
        <v>56</v>
      </c>
      <c r="E8" s="35" t="s">
        <v>80</v>
      </c>
      <c r="F8" s="35" t="s">
        <v>80</v>
      </c>
    </row>
    <row r="9" spans="1:13">
      <c r="A9" s="35">
        <v>45892</v>
      </c>
      <c r="B9" s="35" t="s">
        <v>125</v>
      </c>
      <c r="C9" s="35">
        <v>150</v>
      </c>
      <c r="D9" s="60" t="s">
        <v>56</v>
      </c>
      <c r="E9" s="35" t="s">
        <v>140</v>
      </c>
      <c r="F9" s="35" t="s">
        <v>80</v>
      </c>
    </row>
    <row r="10" spans="1:13">
      <c r="A10" s="35">
        <v>45892</v>
      </c>
      <c r="B10" s="35" t="s">
        <v>359</v>
      </c>
      <c r="C10" s="35">
        <v>4</v>
      </c>
      <c r="D10" s="60" t="s">
        <v>56</v>
      </c>
      <c r="E10" s="35" t="s">
        <v>80</v>
      </c>
      <c r="F10" s="35" t="s">
        <v>80</v>
      </c>
    </row>
    <row r="11" spans="1:13">
      <c r="A11" s="35">
        <v>45892</v>
      </c>
      <c r="B11" s="35" t="s">
        <v>360</v>
      </c>
      <c r="C11" s="35">
        <v>270</v>
      </c>
      <c r="D11" s="60" t="s">
        <v>56</v>
      </c>
      <c r="E11" s="35" t="s">
        <v>86</v>
      </c>
      <c r="F11" s="35" t="s">
        <v>80</v>
      </c>
    </row>
    <row r="12" spans="1:13">
      <c r="A12" s="35">
        <v>45892</v>
      </c>
      <c r="B12" s="35" t="s">
        <v>10</v>
      </c>
      <c r="C12" s="35">
        <v>79</v>
      </c>
      <c r="D12" s="60" t="s">
        <v>53</v>
      </c>
      <c r="E12" s="35" t="s">
        <v>81</v>
      </c>
      <c r="F12" s="35" t="s">
        <v>80</v>
      </c>
    </row>
    <row r="13" spans="1:13">
      <c r="A13" s="35">
        <v>45894</v>
      </c>
      <c r="B13" s="35" t="s">
        <v>10</v>
      </c>
      <c r="C13" s="35">
        <v>310</v>
      </c>
      <c r="D13" s="60" t="s">
        <v>53</v>
      </c>
      <c r="E13" s="35" t="s">
        <v>81</v>
      </c>
      <c r="F13" s="35" t="s">
        <v>80</v>
      </c>
    </row>
    <row r="14" spans="1:13">
      <c r="A14" s="35">
        <v>45894</v>
      </c>
      <c r="B14" s="35" t="s">
        <v>361</v>
      </c>
      <c r="C14" s="35">
        <v>363</v>
      </c>
      <c r="D14" s="60" t="s">
        <v>53</v>
      </c>
      <c r="E14" s="35" t="s">
        <v>81</v>
      </c>
      <c r="F14" s="35" t="s">
        <v>80</v>
      </c>
    </row>
    <row r="15" spans="1:13">
      <c r="A15" s="35">
        <v>45895</v>
      </c>
      <c r="B15" s="35" t="s">
        <v>224</v>
      </c>
      <c r="C15" s="35">
        <v>147</v>
      </c>
      <c r="D15" s="60" t="s">
        <v>53</v>
      </c>
      <c r="E15" s="35" t="s">
        <v>81</v>
      </c>
      <c r="F15" s="35" t="s">
        <v>80</v>
      </c>
    </row>
    <row r="16" spans="1:13">
      <c r="A16" s="35">
        <v>45895</v>
      </c>
      <c r="B16" s="35" t="s">
        <v>10</v>
      </c>
      <c r="C16" s="35">
        <v>84</v>
      </c>
      <c r="D16" s="60" t="s">
        <v>53</v>
      </c>
      <c r="E16" s="35" t="s">
        <v>81</v>
      </c>
      <c r="F16" s="35" t="s">
        <v>80</v>
      </c>
    </row>
    <row r="17" spans="1:6">
      <c r="A17" s="35">
        <v>45895</v>
      </c>
      <c r="B17" s="35" t="s">
        <v>10</v>
      </c>
      <c r="C17" s="35">
        <v>59</v>
      </c>
      <c r="D17" s="60" t="s">
        <v>53</v>
      </c>
      <c r="E17" s="35" t="s">
        <v>81</v>
      </c>
      <c r="F17" s="35" t="s">
        <v>80</v>
      </c>
    </row>
    <row r="18" spans="1:6">
      <c r="A18" s="35">
        <v>45895</v>
      </c>
      <c r="B18" s="35" t="s">
        <v>10</v>
      </c>
      <c r="C18" s="35">
        <v>29</v>
      </c>
      <c r="D18" s="60" t="s">
        <v>53</v>
      </c>
      <c r="E18" s="35" t="s">
        <v>81</v>
      </c>
      <c r="F18" s="35" t="s">
        <v>80</v>
      </c>
    </row>
    <row r="19" spans="1:6">
      <c r="A19" s="35">
        <v>45896</v>
      </c>
      <c r="B19" s="35" t="s">
        <v>10</v>
      </c>
      <c r="C19" s="35">
        <v>65</v>
      </c>
      <c r="D19" s="60" t="s">
        <v>53</v>
      </c>
      <c r="E19" s="35" t="s">
        <v>81</v>
      </c>
      <c r="F19" s="35" t="s">
        <v>80</v>
      </c>
    </row>
    <row r="20" spans="1:6">
      <c r="A20" s="35">
        <v>45897</v>
      </c>
      <c r="B20" s="35" t="s">
        <v>224</v>
      </c>
      <c r="C20" s="35">
        <v>98</v>
      </c>
      <c r="D20" s="60" t="s">
        <v>53</v>
      </c>
      <c r="E20" s="35" t="s">
        <v>81</v>
      </c>
      <c r="F20" s="35" t="s">
        <v>80</v>
      </c>
    </row>
    <row r="21" spans="1:6">
      <c r="A21" s="35">
        <v>45898</v>
      </c>
      <c r="B21" s="35" t="s">
        <v>362</v>
      </c>
      <c r="C21" s="35">
        <v>1955</v>
      </c>
      <c r="D21" s="60" t="s">
        <v>56</v>
      </c>
      <c r="E21" s="35" t="s">
        <v>81</v>
      </c>
      <c r="F21" s="35" t="s">
        <v>80</v>
      </c>
    </row>
    <row r="22" spans="1:6">
      <c r="A22" s="35">
        <v>45898</v>
      </c>
      <c r="B22" s="35" t="s">
        <v>215</v>
      </c>
      <c r="C22" s="35">
        <v>65</v>
      </c>
      <c r="D22" s="60" t="s">
        <v>53</v>
      </c>
      <c r="E22" s="35" t="s">
        <v>81</v>
      </c>
      <c r="F22" s="35" t="s">
        <v>80</v>
      </c>
    </row>
    <row r="23" spans="1:6">
      <c r="A23" s="35">
        <v>45898</v>
      </c>
      <c r="B23" s="35" t="s">
        <v>363</v>
      </c>
      <c r="C23" s="35">
        <v>297</v>
      </c>
      <c r="D23" s="60" t="s">
        <v>53</v>
      </c>
      <c r="E23" s="35" t="s">
        <v>81</v>
      </c>
      <c r="F23" s="35" t="s">
        <v>80</v>
      </c>
    </row>
    <row r="24" spans="1:6">
      <c r="A24" s="35">
        <v>45899</v>
      </c>
      <c r="B24" s="35" t="s">
        <v>364</v>
      </c>
      <c r="C24" s="35">
        <v>120</v>
      </c>
      <c r="D24" s="60" t="s">
        <v>53</v>
      </c>
      <c r="E24" s="35" t="s">
        <v>81</v>
      </c>
      <c r="F24" s="35" t="s">
        <v>80</v>
      </c>
    </row>
    <row r="25" spans="1:6">
      <c r="A25" s="35">
        <v>45899</v>
      </c>
      <c r="B25" s="35" t="s">
        <v>365</v>
      </c>
      <c r="C25" s="35">
        <v>-4</v>
      </c>
      <c r="D25" s="60" t="s">
        <v>56</v>
      </c>
      <c r="E25" s="35" t="s">
        <v>80</v>
      </c>
      <c r="F25" s="35" t="s">
        <v>80</v>
      </c>
    </row>
    <row r="26" spans="1:6">
      <c r="A26" s="35">
        <v>45899</v>
      </c>
      <c r="B26" s="35" t="s">
        <v>366</v>
      </c>
      <c r="C26" s="35">
        <v>-270</v>
      </c>
      <c r="D26" s="60" t="s">
        <v>56</v>
      </c>
      <c r="E26" s="35" t="s">
        <v>86</v>
      </c>
      <c r="F26" s="35" t="s">
        <v>80</v>
      </c>
    </row>
    <row r="27" spans="1:6">
      <c r="A27" s="35">
        <v>45899</v>
      </c>
      <c r="B27" s="35" t="s">
        <v>84</v>
      </c>
      <c r="C27" s="35">
        <v>86</v>
      </c>
      <c r="D27" s="60" t="s">
        <v>178</v>
      </c>
      <c r="E27" s="35" t="s">
        <v>80</v>
      </c>
      <c r="F27" s="35" t="s">
        <v>80</v>
      </c>
    </row>
    <row r="28" spans="1:6">
      <c r="A28" s="35">
        <v>45899</v>
      </c>
      <c r="B28" s="35" t="s">
        <v>367</v>
      </c>
      <c r="C28" s="35">
        <v>5740</v>
      </c>
      <c r="D28" s="60" t="s">
        <v>178</v>
      </c>
      <c r="E28" s="35" t="s">
        <v>85</v>
      </c>
      <c r="F28" s="35" t="s">
        <v>80</v>
      </c>
    </row>
    <row r="29" spans="1:6">
      <c r="A29" s="35">
        <v>45899</v>
      </c>
      <c r="B29" s="35" t="s">
        <v>229</v>
      </c>
      <c r="C29" s="35">
        <v>95</v>
      </c>
      <c r="D29" s="60" t="s">
        <v>53</v>
      </c>
      <c r="E29" s="35" t="s">
        <v>81</v>
      </c>
      <c r="F29" s="35" t="s">
        <v>80</v>
      </c>
    </row>
    <row r="30" spans="1:6">
      <c r="A30" s="35">
        <v>45899</v>
      </c>
      <c r="B30" s="35" t="s">
        <v>10</v>
      </c>
      <c r="C30" s="35">
        <v>20</v>
      </c>
      <c r="D30" s="60" t="s">
        <v>53</v>
      </c>
      <c r="E30" s="35" t="s">
        <v>81</v>
      </c>
      <c r="F30" s="35" t="s">
        <v>80</v>
      </c>
    </row>
    <row r="31" spans="1:6">
      <c r="A31" s="35">
        <v>45901</v>
      </c>
      <c r="B31" s="35" t="s">
        <v>10</v>
      </c>
      <c r="C31" s="35">
        <v>29</v>
      </c>
      <c r="D31" s="60" t="s">
        <v>53</v>
      </c>
      <c r="E31" s="35" t="s">
        <v>81</v>
      </c>
      <c r="F31" s="35" t="s">
        <v>80</v>
      </c>
    </row>
    <row r="32" spans="1:6">
      <c r="A32" s="35">
        <v>45901</v>
      </c>
      <c r="B32" s="35" t="s">
        <v>368</v>
      </c>
      <c r="C32" s="35">
        <v>140</v>
      </c>
      <c r="D32" s="60" t="s">
        <v>53</v>
      </c>
      <c r="E32" s="35" t="s">
        <v>81</v>
      </c>
      <c r="F32" s="35" t="s">
        <v>80</v>
      </c>
    </row>
    <row r="33" spans="1:6">
      <c r="A33" s="35">
        <v>45901</v>
      </c>
      <c r="B33" s="35" t="s">
        <v>369</v>
      </c>
      <c r="C33" s="35">
        <v>100</v>
      </c>
      <c r="D33" s="60" t="s">
        <v>56</v>
      </c>
      <c r="E33" s="35" t="s">
        <v>81</v>
      </c>
      <c r="F33" s="35" t="s">
        <v>80</v>
      </c>
    </row>
    <row r="34" spans="1:6">
      <c r="A34" s="35">
        <v>45901</v>
      </c>
      <c r="B34" s="35" t="s">
        <v>6</v>
      </c>
      <c r="C34" s="35">
        <v>57</v>
      </c>
      <c r="D34" s="60" t="s">
        <v>53</v>
      </c>
      <c r="E34" s="35" t="s">
        <v>81</v>
      </c>
      <c r="F34" s="35" t="s">
        <v>80</v>
      </c>
    </row>
    <row r="35" spans="1:6">
      <c r="A35" s="35">
        <v>45902</v>
      </c>
      <c r="B35" s="35" t="s">
        <v>22</v>
      </c>
      <c r="C35" s="35">
        <v>1048</v>
      </c>
      <c r="D35" s="60" t="s">
        <v>76</v>
      </c>
      <c r="E35" s="35" t="s">
        <v>81</v>
      </c>
      <c r="F35" s="35" t="s">
        <v>80</v>
      </c>
    </row>
    <row r="36" spans="1:6">
      <c r="A36" s="35">
        <v>45903</v>
      </c>
      <c r="B36" s="35" t="s">
        <v>10</v>
      </c>
      <c r="C36" s="35">
        <v>124</v>
      </c>
      <c r="D36" s="60" t="s">
        <v>53</v>
      </c>
      <c r="E36" s="35" t="s">
        <v>81</v>
      </c>
      <c r="F36" s="35" t="s">
        <v>80</v>
      </c>
    </row>
    <row r="37" spans="1:6">
      <c r="A37" s="35">
        <v>45903</v>
      </c>
      <c r="B37" s="35" t="s">
        <v>370</v>
      </c>
      <c r="C37" s="35">
        <v>65</v>
      </c>
      <c r="D37" s="60" t="s">
        <v>53</v>
      </c>
      <c r="E37" s="35" t="s">
        <v>81</v>
      </c>
      <c r="F37" s="35" t="s">
        <v>80</v>
      </c>
    </row>
    <row r="38" spans="1:6">
      <c r="A38" s="35">
        <v>45903</v>
      </c>
      <c r="B38" s="35" t="s">
        <v>371</v>
      </c>
      <c r="C38" s="35">
        <v>180</v>
      </c>
      <c r="D38" s="60" t="s">
        <v>56</v>
      </c>
      <c r="E38" s="35" t="s">
        <v>81</v>
      </c>
      <c r="F38" s="35" t="s">
        <v>80</v>
      </c>
    </row>
    <row r="39" spans="1:6">
      <c r="A39" s="35">
        <v>45905</v>
      </c>
      <c r="B39" s="35" t="s">
        <v>10</v>
      </c>
      <c r="C39" s="35">
        <v>69</v>
      </c>
      <c r="D39" s="60" t="s">
        <v>53</v>
      </c>
      <c r="E39" s="35" t="s">
        <v>81</v>
      </c>
      <c r="F39" s="35" t="s">
        <v>80</v>
      </c>
    </row>
    <row r="40" spans="1:6">
      <c r="A40" s="35">
        <v>45905</v>
      </c>
      <c r="B40" s="35" t="s">
        <v>372</v>
      </c>
      <c r="C40" s="35">
        <v>110</v>
      </c>
      <c r="D40" s="60" t="s">
        <v>53</v>
      </c>
      <c r="E40" s="35" t="s">
        <v>81</v>
      </c>
      <c r="F40" s="35" t="s">
        <v>80</v>
      </c>
    </row>
    <row r="41" spans="1:6">
      <c r="A41" s="35">
        <v>45905</v>
      </c>
      <c r="B41" s="35" t="s">
        <v>10</v>
      </c>
      <c r="C41" s="35">
        <v>137</v>
      </c>
      <c r="D41" s="60" t="s">
        <v>53</v>
      </c>
      <c r="E41" s="35" t="s">
        <v>81</v>
      </c>
      <c r="F41" s="35" t="s">
        <v>80</v>
      </c>
    </row>
    <row r="42" spans="1:6">
      <c r="A42" s="35">
        <v>45906</v>
      </c>
      <c r="B42" s="35" t="s">
        <v>255</v>
      </c>
      <c r="C42" s="35">
        <v>220</v>
      </c>
      <c r="D42" s="60" t="s">
        <v>53</v>
      </c>
      <c r="E42" s="35" t="s">
        <v>81</v>
      </c>
      <c r="F42" s="35" t="s">
        <v>80</v>
      </c>
    </row>
    <row r="43" spans="1:6">
      <c r="A43" s="35">
        <v>45906</v>
      </c>
      <c r="B43" s="35" t="s">
        <v>10</v>
      </c>
      <c r="C43" s="35">
        <v>148</v>
      </c>
      <c r="D43" s="60" t="s">
        <v>53</v>
      </c>
      <c r="E43" s="35" t="s">
        <v>81</v>
      </c>
      <c r="F43" s="35" t="s">
        <v>80</v>
      </c>
    </row>
    <row r="44" spans="1:6">
      <c r="A44" s="35">
        <v>45906</v>
      </c>
      <c r="B44" s="35" t="s">
        <v>10</v>
      </c>
      <c r="C44" s="35">
        <v>10</v>
      </c>
      <c r="D44" s="60" t="s">
        <v>53</v>
      </c>
      <c r="E44" s="35" t="s">
        <v>81</v>
      </c>
      <c r="F44" s="35" t="s">
        <v>80</v>
      </c>
    </row>
    <row r="45" spans="1:6">
      <c r="A45" s="35">
        <v>45906</v>
      </c>
      <c r="B45" s="35" t="s">
        <v>229</v>
      </c>
      <c r="C45" s="35">
        <v>185</v>
      </c>
      <c r="D45" s="60" t="s">
        <v>53</v>
      </c>
      <c r="E45" s="35" t="s">
        <v>81</v>
      </c>
      <c r="F45" s="35" t="s">
        <v>80</v>
      </c>
    </row>
    <row r="46" spans="1:6">
      <c r="A46" s="35">
        <v>45907</v>
      </c>
      <c r="B46" s="35" t="s">
        <v>255</v>
      </c>
      <c r="C46" s="35">
        <v>250</v>
      </c>
      <c r="D46" s="60" t="s">
        <v>53</v>
      </c>
      <c r="E46" s="35" t="s">
        <v>81</v>
      </c>
      <c r="F46" s="35" t="s">
        <v>80</v>
      </c>
    </row>
    <row r="47" spans="1:6">
      <c r="A47" s="35">
        <v>45907</v>
      </c>
      <c r="B47" s="35" t="s">
        <v>373</v>
      </c>
      <c r="C47" s="35">
        <v>1150</v>
      </c>
      <c r="D47" s="60" t="s">
        <v>53</v>
      </c>
      <c r="E47" s="35" t="s">
        <v>81</v>
      </c>
      <c r="F47" s="35" t="s">
        <v>80</v>
      </c>
    </row>
    <row r="48" spans="1:6">
      <c r="A48" s="35">
        <v>45908</v>
      </c>
      <c r="B48" s="35" t="s">
        <v>374</v>
      </c>
      <c r="C48" s="35">
        <v>59</v>
      </c>
      <c r="D48" s="60" t="s">
        <v>53</v>
      </c>
      <c r="E48" s="35" t="s">
        <v>81</v>
      </c>
      <c r="F48" s="35" t="s">
        <v>80</v>
      </c>
    </row>
    <row r="49" spans="1:6">
      <c r="A49" s="35">
        <v>45908</v>
      </c>
      <c r="B49" s="35" t="s">
        <v>255</v>
      </c>
      <c r="C49" s="35">
        <v>278</v>
      </c>
      <c r="D49" s="60" t="s">
        <v>53</v>
      </c>
      <c r="E49" s="35" t="s">
        <v>81</v>
      </c>
      <c r="F49" s="35" t="s">
        <v>80</v>
      </c>
    </row>
    <row r="50" spans="1:6">
      <c r="A50" s="35">
        <v>45908</v>
      </c>
      <c r="B50" s="35" t="s">
        <v>10</v>
      </c>
      <c r="C50" s="35">
        <v>79</v>
      </c>
      <c r="D50" s="60" t="s">
        <v>53</v>
      </c>
      <c r="E50" s="35" t="s">
        <v>81</v>
      </c>
      <c r="F50" s="35" t="s">
        <v>80</v>
      </c>
    </row>
    <row r="51" spans="1:6">
      <c r="A51" s="35">
        <v>45909</v>
      </c>
      <c r="B51" s="35" t="s">
        <v>368</v>
      </c>
      <c r="C51" s="35">
        <v>-140</v>
      </c>
      <c r="D51" s="60" t="s">
        <v>56</v>
      </c>
      <c r="E51" s="35" t="s">
        <v>81</v>
      </c>
      <c r="F51" s="35" t="s">
        <v>80</v>
      </c>
    </row>
    <row r="52" spans="1:6">
      <c r="A52" s="35">
        <v>45909</v>
      </c>
      <c r="B52" s="35" t="s">
        <v>375</v>
      </c>
      <c r="C52" s="35">
        <v>28</v>
      </c>
      <c r="D52" s="60" t="s">
        <v>178</v>
      </c>
      <c r="E52" s="35" t="s">
        <v>80</v>
      </c>
      <c r="F52" s="35" t="s">
        <v>80</v>
      </c>
    </row>
    <row r="53" spans="1:6">
      <c r="A53" s="35">
        <v>45909</v>
      </c>
      <c r="B53" s="35" t="s">
        <v>376</v>
      </c>
      <c r="C53" s="35">
        <v>1835</v>
      </c>
      <c r="D53" s="60" t="s">
        <v>178</v>
      </c>
      <c r="E53" s="35" t="s">
        <v>86</v>
      </c>
      <c r="F53" s="35" t="s">
        <v>80</v>
      </c>
    </row>
    <row r="54" spans="1:6">
      <c r="A54" s="35">
        <v>45910</v>
      </c>
      <c r="B54" s="35" t="s">
        <v>10</v>
      </c>
      <c r="C54" s="35">
        <v>124</v>
      </c>
      <c r="D54" s="60" t="s">
        <v>53</v>
      </c>
      <c r="E54" s="35" t="s">
        <v>81</v>
      </c>
      <c r="F54" s="35" t="s">
        <v>80</v>
      </c>
    </row>
    <row r="55" spans="1:6">
      <c r="A55" s="35">
        <v>45912</v>
      </c>
      <c r="B55" s="35" t="s">
        <v>10</v>
      </c>
      <c r="C55" s="35">
        <v>79</v>
      </c>
      <c r="D55" s="60" t="s">
        <v>53</v>
      </c>
      <c r="E55" s="35" t="s">
        <v>81</v>
      </c>
      <c r="F55" s="35" t="s">
        <v>80</v>
      </c>
    </row>
    <row r="56" spans="1:6">
      <c r="A56" s="35">
        <v>45913</v>
      </c>
      <c r="B56" s="35" t="s">
        <v>10</v>
      </c>
      <c r="C56" s="35">
        <v>59</v>
      </c>
      <c r="D56" s="60" t="s">
        <v>53</v>
      </c>
      <c r="E56" s="35" t="s">
        <v>81</v>
      </c>
      <c r="F56" s="35" t="s">
        <v>80</v>
      </c>
    </row>
    <row r="57" spans="1:6">
      <c r="A57" s="35">
        <v>45913</v>
      </c>
      <c r="B57" s="35" t="s">
        <v>377</v>
      </c>
      <c r="C57" s="35">
        <v>963</v>
      </c>
      <c r="D57" s="60" t="s">
        <v>53</v>
      </c>
      <c r="E57" s="35" t="s">
        <v>81</v>
      </c>
      <c r="F57" s="35" t="s">
        <v>80</v>
      </c>
    </row>
    <row r="58" spans="1:6">
      <c r="A58" s="35">
        <v>45914</v>
      </c>
      <c r="B58" s="35" t="s">
        <v>369</v>
      </c>
      <c r="C58" s="35">
        <v>200</v>
      </c>
      <c r="D58" s="60" t="s">
        <v>56</v>
      </c>
      <c r="E58" s="35" t="s">
        <v>81</v>
      </c>
      <c r="F58" s="35" t="s">
        <v>80</v>
      </c>
    </row>
    <row r="59" spans="1:6">
      <c r="A59" s="35">
        <v>45914</v>
      </c>
      <c r="B59" s="35" t="s">
        <v>378</v>
      </c>
      <c r="C59" s="35">
        <v>1024</v>
      </c>
      <c r="D59" s="60" t="s">
        <v>56</v>
      </c>
      <c r="E59" s="35" t="s">
        <v>81</v>
      </c>
      <c r="F59" s="35" t="s">
        <v>80</v>
      </c>
    </row>
    <row r="60" spans="1:6">
      <c r="A60" s="35">
        <v>45914</v>
      </c>
      <c r="B60" s="35" t="s">
        <v>379</v>
      </c>
      <c r="C60" s="35">
        <v>90</v>
      </c>
      <c r="D60" s="60" t="s">
        <v>53</v>
      </c>
      <c r="E60" s="35" t="s">
        <v>81</v>
      </c>
      <c r="F60" s="35" t="s">
        <v>80</v>
      </c>
    </row>
    <row r="61" spans="1:6">
      <c r="A61" s="35">
        <v>45914</v>
      </c>
      <c r="B61" s="35" t="s">
        <v>126</v>
      </c>
      <c r="C61" s="35">
        <v>144</v>
      </c>
      <c r="D61" s="60" t="s">
        <v>53</v>
      </c>
      <c r="E61" s="35" t="s">
        <v>81</v>
      </c>
      <c r="F61" s="35" t="s">
        <v>80</v>
      </c>
    </row>
    <row r="62" spans="1:6">
      <c r="A62" s="35">
        <v>45914</v>
      </c>
      <c r="B62" s="35" t="s">
        <v>10</v>
      </c>
      <c r="C62" s="35">
        <v>69</v>
      </c>
      <c r="D62" s="60" t="s">
        <v>53</v>
      </c>
      <c r="E62" s="35" t="s">
        <v>81</v>
      </c>
      <c r="F62" s="35" t="s">
        <v>80</v>
      </c>
    </row>
    <row r="63" spans="1:6">
      <c r="A63" s="35">
        <v>45915</v>
      </c>
      <c r="B63" s="35" t="s">
        <v>10</v>
      </c>
      <c r="C63" s="35">
        <v>39</v>
      </c>
      <c r="D63" s="60" t="s">
        <v>53</v>
      </c>
      <c r="E63" s="35" t="s">
        <v>81</v>
      </c>
      <c r="F63" s="35" t="s">
        <v>80</v>
      </c>
    </row>
    <row r="64" spans="1:6">
      <c r="A64" s="35">
        <v>45916</v>
      </c>
      <c r="B64" s="35" t="s">
        <v>10</v>
      </c>
      <c r="C64" s="35">
        <v>55</v>
      </c>
      <c r="D64" s="60" t="s">
        <v>53</v>
      </c>
      <c r="E64" s="35" t="s">
        <v>81</v>
      </c>
      <c r="F64" s="35" t="s">
        <v>80</v>
      </c>
    </row>
    <row r="65" spans="1:6">
      <c r="A65" s="35">
        <v>45916</v>
      </c>
      <c r="B65" s="35" t="s">
        <v>47</v>
      </c>
      <c r="C65" s="35">
        <v>10</v>
      </c>
      <c r="D65" s="60" t="s">
        <v>178</v>
      </c>
      <c r="E65" s="35" t="s">
        <v>80</v>
      </c>
      <c r="F65" s="35" t="s">
        <v>80</v>
      </c>
    </row>
    <row r="66" spans="1:6">
      <c r="A66" s="35">
        <v>45916</v>
      </c>
      <c r="B66" s="35" t="s">
        <v>425</v>
      </c>
      <c r="C66" s="35">
        <v>687</v>
      </c>
      <c r="D66" s="60" t="s">
        <v>178</v>
      </c>
      <c r="E66" s="35" t="s">
        <v>380</v>
      </c>
      <c r="F66" s="35" t="s">
        <v>80</v>
      </c>
    </row>
    <row r="67" spans="1:6">
      <c r="A67" s="35">
        <v>45917</v>
      </c>
      <c r="B67" s="35" t="s">
        <v>10</v>
      </c>
      <c r="C67" s="35">
        <v>192</v>
      </c>
      <c r="D67" s="60" t="s">
        <v>53</v>
      </c>
      <c r="E67" s="35" t="s">
        <v>81</v>
      </c>
      <c r="F67" s="35" t="s">
        <v>80</v>
      </c>
    </row>
    <row r="68" spans="1:6">
      <c r="A68" s="35">
        <v>45917</v>
      </c>
      <c r="B68" s="35" t="s">
        <v>87</v>
      </c>
      <c r="C68" s="35">
        <v>233</v>
      </c>
      <c r="D68" s="60" t="s">
        <v>53</v>
      </c>
      <c r="E68" s="35" t="s">
        <v>81</v>
      </c>
      <c r="F68" s="35" t="s">
        <v>80</v>
      </c>
    </row>
    <row r="69" spans="1:6">
      <c r="A69" s="35">
        <v>45918</v>
      </c>
      <c r="B69" s="35" t="s">
        <v>10</v>
      </c>
      <c r="C69" s="35">
        <v>147</v>
      </c>
      <c r="D69" s="60" t="s">
        <v>53</v>
      </c>
      <c r="E69" s="35" t="s">
        <v>81</v>
      </c>
      <c r="F69" s="35" t="s">
        <v>80</v>
      </c>
    </row>
    <row r="70" spans="1:6">
      <c r="A70" s="35">
        <v>45919</v>
      </c>
      <c r="B70" s="35" t="s">
        <v>10</v>
      </c>
      <c r="C70" s="35">
        <v>147</v>
      </c>
      <c r="D70" s="60" t="s">
        <v>53</v>
      </c>
      <c r="E70" s="35" t="s">
        <v>81</v>
      </c>
      <c r="F70" s="35" t="s">
        <v>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DCB8-BE06-4D53-BC7C-9B29929A737A}">
  <dimension ref="A1:Q44"/>
  <sheetViews>
    <sheetView workbookViewId="0">
      <selection activeCell="B4" sqref="B4"/>
    </sheetView>
  </sheetViews>
  <sheetFormatPr defaultRowHeight="17"/>
  <cols>
    <col min="9" max="9" width="13.7265625" customWidth="1"/>
    <col min="10" max="10" width="38" bestFit="1" customWidth="1"/>
    <col min="11" max="11" width="9.81640625" customWidth="1"/>
    <col min="12" max="12" width="11.90625" customWidth="1"/>
  </cols>
  <sheetData>
    <row r="1" spans="1:13">
      <c r="A1" t="s">
        <v>58</v>
      </c>
      <c r="D1" t="s">
        <v>62</v>
      </c>
      <c r="E1">
        <f>SUM(B:B)</f>
        <v>30124</v>
      </c>
      <c r="I1" t="s">
        <v>175</v>
      </c>
    </row>
    <row r="2" spans="1:13">
      <c r="I2" s="10"/>
      <c r="J2" s="10" t="s">
        <v>129</v>
      </c>
      <c r="K2" s="10">
        <v>739</v>
      </c>
      <c r="L2" s="10" t="s">
        <v>81</v>
      </c>
      <c r="M2" s="10" t="s">
        <v>176</v>
      </c>
    </row>
    <row r="3" spans="1:13">
      <c r="A3" t="s">
        <v>59</v>
      </c>
      <c r="B3">
        <v>5980</v>
      </c>
      <c r="I3" s="10"/>
      <c r="J3" s="10" t="s">
        <v>46</v>
      </c>
      <c r="K3" s="10">
        <v>100</v>
      </c>
      <c r="L3" s="10" t="s">
        <v>81</v>
      </c>
      <c r="M3" s="10" t="s">
        <v>178</v>
      </c>
    </row>
    <row r="4" spans="1:13">
      <c r="A4" t="s">
        <v>60</v>
      </c>
      <c r="B4">
        <f>4239+64+3710+56</f>
        <v>8069</v>
      </c>
      <c r="I4" s="10"/>
      <c r="J4" s="10" t="s">
        <v>141</v>
      </c>
      <c r="K4" s="10">
        <v>3</v>
      </c>
      <c r="L4" s="10" t="s">
        <v>80</v>
      </c>
      <c r="M4" s="10" t="s">
        <v>53</v>
      </c>
    </row>
    <row r="5" spans="1:13">
      <c r="A5" t="s">
        <v>61</v>
      </c>
      <c r="B5">
        <f>3492+52+699</f>
        <v>4243</v>
      </c>
      <c r="I5" s="10"/>
      <c r="J5" s="10" t="s">
        <v>130</v>
      </c>
      <c r="K5" s="10">
        <v>224</v>
      </c>
      <c r="L5" s="10" t="s">
        <v>83</v>
      </c>
      <c r="M5" s="10" t="s">
        <v>53</v>
      </c>
    </row>
    <row r="6" spans="1:13">
      <c r="A6" t="s">
        <v>174</v>
      </c>
      <c r="B6">
        <f>SUM(K:K)</f>
        <v>11832</v>
      </c>
      <c r="I6" s="10"/>
      <c r="J6" s="10" t="s">
        <v>131</v>
      </c>
      <c r="K6" s="10">
        <v>25</v>
      </c>
      <c r="L6" s="10" t="s">
        <v>81</v>
      </c>
      <c r="M6" s="10" t="s">
        <v>53</v>
      </c>
    </row>
    <row r="7" spans="1:13">
      <c r="I7" s="10"/>
      <c r="J7" s="10" t="s">
        <v>142</v>
      </c>
      <c r="K7" s="10">
        <v>7</v>
      </c>
      <c r="L7" s="10" t="s">
        <v>80</v>
      </c>
      <c r="M7" s="10" t="s">
        <v>53</v>
      </c>
    </row>
    <row r="8" spans="1:13">
      <c r="I8" s="10"/>
      <c r="J8" s="10" t="s">
        <v>143</v>
      </c>
      <c r="K8" s="10">
        <v>457</v>
      </c>
      <c r="L8" s="10" t="s">
        <v>83</v>
      </c>
      <c r="M8" s="10" t="s">
        <v>53</v>
      </c>
    </row>
    <row r="9" spans="1:13">
      <c r="I9" s="10"/>
      <c r="J9" s="10" t="s">
        <v>132</v>
      </c>
      <c r="K9" s="10">
        <v>69</v>
      </c>
      <c r="L9" s="10" t="s">
        <v>81</v>
      </c>
      <c r="M9" s="10" t="s">
        <v>53</v>
      </c>
    </row>
    <row r="10" spans="1:13">
      <c r="I10" s="10"/>
      <c r="J10" s="10" t="s">
        <v>133</v>
      </c>
      <c r="K10" s="10">
        <v>20</v>
      </c>
      <c r="L10" s="10" t="s">
        <v>81</v>
      </c>
      <c r="M10" s="10" t="s">
        <v>53</v>
      </c>
    </row>
    <row r="11" spans="1:13">
      <c r="I11" s="10"/>
      <c r="J11" s="10" t="s">
        <v>133</v>
      </c>
      <c r="K11" s="10">
        <v>140</v>
      </c>
      <c r="L11" s="10" t="s">
        <v>81</v>
      </c>
      <c r="M11" s="10" t="s">
        <v>53</v>
      </c>
    </row>
    <row r="12" spans="1:13" ht="17.5" thickBot="1">
      <c r="I12" s="10"/>
      <c r="J12" s="10" t="s">
        <v>144</v>
      </c>
      <c r="K12" s="10">
        <v>16</v>
      </c>
      <c r="L12" s="10" t="s">
        <v>80</v>
      </c>
      <c r="M12" s="10" t="s">
        <v>56</v>
      </c>
    </row>
    <row r="13" spans="1:13" ht="17.5" thickBot="1">
      <c r="F13" s="15" t="s">
        <v>53</v>
      </c>
      <c r="G13" s="14" t="s">
        <v>54</v>
      </c>
      <c r="H13" s="14">
        <f>SUMIF(M:M, F13,K:K)</f>
        <v>4976</v>
      </c>
      <c r="I13" s="10"/>
      <c r="J13" s="10" t="s">
        <v>145</v>
      </c>
      <c r="K13" s="10">
        <v>1045</v>
      </c>
      <c r="L13" s="10" t="s">
        <v>83</v>
      </c>
      <c r="M13" s="10" t="s">
        <v>56</v>
      </c>
    </row>
    <row r="14" spans="1:13" ht="17.5" thickBot="1">
      <c r="F14" s="16" t="s">
        <v>56</v>
      </c>
      <c r="G14" s="17" t="s">
        <v>57</v>
      </c>
      <c r="H14" s="14">
        <f t="shared" ref="H14:H16" si="0">SUMIF(M:M, F14,K:K)</f>
        <v>6017</v>
      </c>
      <c r="I14" s="10"/>
      <c r="J14" s="10" t="s">
        <v>146</v>
      </c>
      <c r="K14" s="10">
        <v>1</v>
      </c>
      <c r="L14" s="10" t="s">
        <v>80</v>
      </c>
      <c r="M14" s="10" t="s">
        <v>53</v>
      </c>
    </row>
    <row r="15" spans="1:13" ht="17.5" thickBot="1">
      <c r="F15" s="16" t="s">
        <v>176</v>
      </c>
      <c r="G15" s="17" t="s">
        <v>177</v>
      </c>
      <c r="H15" s="14">
        <f t="shared" si="0"/>
        <v>739</v>
      </c>
      <c r="I15" s="10"/>
      <c r="J15" s="10" t="s">
        <v>147</v>
      </c>
      <c r="K15" s="10">
        <v>79</v>
      </c>
      <c r="L15" s="10" t="s">
        <v>83</v>
      </c>
      <c r="M15" s="10" t="s">
        <v>53</v>
      </c>
    </row>
    <row r="16" spans="1:13" ht="17.5" thickBot="1">
      <c r="F16" s="18" t="s">
        <v>178</v>
      </c>
      <c r="G16" s="19" t="s">
        <v>179</v>
      </c>
      <c r="H16" s="14">
        <f t="shared" si="0"/>
        <v>100</v>
      </c>
      <c r="I16" s="10"/>
      <c r="J16" s="10" t="s">
        <v>148</v>
      </c>
      <c r="K16" s="10">
        <v>3</v>
      </c>
      <c r="L16" s="10" t="s">
        <v>80</v>
      </c>
      <c r="M16" s="10" t="s">
        <v>53</v>
      </c>
    </row>
    <row r="17" spans="9:17">
      <c r="I17" s="10"/>
      <c r="J17" s="10" t="s">
        <v>134</v>
      </c>
      <c r="K17" s="10">
        <v>216</v>
      </c>
      <c r="L17" s="10" t="s">
        <v>83</v>
      </c>
      <c r="M17" s="10" t="s">
        <v>53</v>
      </c>
    </row>
    <row r="18" spans="9:17">
      <c r="I18" s="10"/>
      <c r="J18" s="10" t="s">
        <v>149</v>
      </c>
      <c r="K18" s="10">
        <v>6</v>
      </c>
      <c r="L18" s="10" t="s">
        <v>80</v>
      </c>
      <c r="M18" s="10" t="s">
        <v>53</v>
      </c>
    </row>
    <row r="19" spans="9:17">
      <c r="I19" s="10"/>
      <c r="J19" s="10" t="s">
        <v>150</v>
      </c>
      <c r="K19" s="10">
        <v>377</v>
      </c>
      <c r="L19" s="10" t="s">
        <v>83</v>
      </c>
      <c r="M19" s="10" t="s">
        <v>53</v>
      </c>
    </row>
    <row r="20" spans="9:17">
      <c r="I20" s="10"/>
      <c r="J20" s="10" t="s">
        <v>151</v>
      </c>
      <c r="K20" s="10">
        <v>8</v>
      </c>
      <c r="L20" s="10" t="s">
        <v>80</v>
      </c>
      <c r="M20" s="10" t="s">
        <v>53</v>
      </c>
    </row>
    <row r="21" spans="9:17">
      <c r="I21" s="10"/>
      <c r="J21" s="10" t="s">
        <v>152</v>
      </c>
      <c r="K21" s="10">
        <v>547</v>
      </c>
      <c r="L21" s="10" t="s">
        <v>83</v>
      </c>
      <c r="M21" s="10" t="s">
        <v>53</v>
      </c>
      <c r="P21" t="s">
        <v>180</v>
      </c>
      <c r="Q21">
        <f>SUM(K22:K23)</f>
        <v>1637</v>
      </c>
    </row>
    <row r="22" spans="9:17">
      <c r="I22" s="10"/>
      <c r="J22" s="10" t="s">
        <v>153</v>
      </c>
      <c r="K22" s="10">
        <v>24</v>
      </c>
      <c r="L22" s="10" t="s">
        <v>80</v>
      </c>
      <c r="M22" s="10" t="s">
        <v>56</v>
      </c>
      <c r="Q22">
        <f>Q21/74000*16100</f>
        <v>356.15810810810814</v>
      </c>
    </row>
    <row r="23" spans="9:17">
      <c r="I23" s="10"/>
      <c r="J23" s="10" t="s">
        <v>154</v>
      </c>
      <c r="K23" s="10">
        <v>1613</v>
      </c>
      <c r="L23" s="10" t="s">
        <v>83</v>
      </c>
      <c r="M23" s="10" t="s">
        <v>56</v>
      </c>
    </row>
    <row r="24" spans="9:17">
      <c r="I24" s="10"/>
      <c r="J24" s="10" t="s">
        <v>155</v>
      </c>
      <c r="K24" s="10">
        <v>6</v>
      </c>
      <c r="L24" s="10" t="s">
        <v>80</v>
      </c>
      <c r="M24" s="10" t="s">
        <v>53</v>
      </c>
    </row>
    <row r="25" spans="9:17">
      <c r="I25" s="10"/>
      <c r="J25" s="10" t="s">
        <v>156</v>
      </c>
      <c r="K25" s="10">
        <v>404</v>
      </c>
      <c r="L25" s="10" t="s">
        <v>83</v>
      </c>
      <c r="M25" s="10" t="s">
        <v>53</v>
      </c>
    </row>
    <row r="26" spans="9:17">
      <c r="I26" s="10"/>
      <c r="J26" s="10" t="s">
        <v>157</v>
      </c>
      <c r="K26" s="10">
        <v>6</v>
      </c>
      <c r="L26" s="10" t="s">
        <v>80</v>
      </c>
      <c r="M26" s="10" t="s">
        <v>53</v>
      </c>
    </row>
    <row r="27" spans="9:17">
      <c r="I27" s="10"/>
      <c r="J27" s="10" t="s">
        <v>158</v>
      </c>
      <c r="K27" s="10">
        <v>371</v>
      </c>
      <c r="L27" s="10" t="s">
        <v>83</v>
      </c>
      <c r="M27" s="10" t="s">
        <v>53</v>
      </c>
    </row>
    <row r="28" spans="9:17">
      <c r="I28" s="10"/>
      <c r="J28" s="10" t="s">
        <v>159</v>
      </c>
      <c r="K28" s="10">
        <v>5</v>
      </c>
      <c r="L28" s="10" t="s">
        <v>80</v>
      </c>
      <c r="M28" s="10" t="s">
        <v>53</v>
      </c>
    </row>
    <row r="29" spans="9:17">
      <c r="I29" s="10"/>
      <c r="J29" s="10" t="s">
        <v>160</v>
      </c>
      <c r="K29" s="10">
        <v>310</v>
      </c>
      <c r="L29" s="10" t="s">
        <v>83</v>
      </c>
      <c r="M29" s="10" t="s">
        <v>53</v>
      </c>
    </row>
    <row r="30" spans="9:17">
      <c r="I30" s="10"/>
      <c r="J30" s="10" t="s">
        <v>137</v>
      </c>
      <c r="K30" s="10">
        <v>5</v>
      </c>
      <c r="L30" s="10" t="s">
        <v>80</v>
      </c>
      <c r="M30" s="10" t="s">
        <v>53</v>
      </c>
    </row>
    <row r="31" spans="9:17">
      <c r="I31" s="10"/>
      <c r="J31" s="10" t="s">
        <v>161</v>
      </c>
      <c r="K31" s="10">
        <v>327</v>
      </c>
      <c r="L31" s="10" t="s">
        <v>83</v>
      </c>
      <c r="M31" s="10" t="s">
        <v>53</v>
      </c>
    </row>
    <row r="32" spans="9:17">
      <c r="I32" s="10"/>
      <c r="J32" s="10" t="s">
        <v>135</v>
      </c>
      <c r="K32" s="10">
        <v>22</v>
      </c>
      <c r="L32" s="10" t="s">
        <v>83</v>
      </c>
      <c r="M32" s="10" t="s">
        <v>53</v>
      </c>
    </row>
    <row r="33" spans="9:13">
      <c r="I33" s="10"/>
      <c r="J33" s="10" t="s">
        <v>162</v>
      </c>
      <c r="K33" s="10">
        <v>49</v>
      </c>
      <c r="L33" s="10" t="s">
        <v>80</v>
      </c>
      <c r="M33" s="10" t="s">
        <v>56</v>
      </c>
    </row>
    <row r="34" spans="9:13">
      <c r="I34" s="10"/>
      <c r="J34" s="10" t="s">
        <v>136</v>
      </c>
      <c r="K34" s="10">
        <v>3270</v>
      </c>
      <c r="L34" s="10" t="s">
        <v>83</v>
      </c>
      <c r="M34" s="10" t="s">
        <v>56</v>
      </c>
    </row>
    <row r="35" spans="9:13">
      <c r="I35" s="10"/>
      <c r="J35" s="10" t="s">
        <v>159</v>
      </c>
      <c r="K35" s="10">
        <v>2</v>
      </c>
      <c r="L35" s="10" t="s">
        <v>80</v>
      </c>
      <c r="M35" s="10" t="s">
        <v>53</v>
      </c>
    </row>
    <row r="36" spans="9:13">
      <c r="I36" s="10"/>
      <c r="J36" s="10" t="s">
        <v>160</v>
      </c>
      <c r="K36" s="10">
        <v>151</v>
      </c>
      <c r="L36" s="10" t="s">
        <v>83</v>
      </c>
      <c r="M36" s="10" t="s">
        <v>53</v>
      </c>
    </row>
    <row r="37" spans="9:13">
      <c r="I37" s="10"/>
      <c r="J37" s="10" t="s">
        <v>163</v>
      </c>
      <c r="K37" s="10">
        <v>4</v>
      </c>
      <c r="L37" s="10" t="s">
        <v>80</v>
      </c>
      <c r="M37" s="10" t="s">
        <v>53</v>
      </c>
    </row>
    <row r="38" spans="9:13">
      <c r="I38" s="10"/>
      <c r="J38" s="10" t="s">
        <v>164</v>
      </c>
      <c r="K38" s="10">
        <v>279</v>
      </c>
      <c r="L38" s="10" t="s">
        <v>83</v>
      </c>
      <c r="M38" s="10" t="s">
        <v>53</v>
      </c>
    </row>
    <row r="39" spans="9:13">
      <c r="I39" s="10"/>
      <c r="J39" s="10" t="s">
        <v>165</v>
      </c>
      <c r="K39" s="10">
        <v>5</v>
      </c>
      <c r="L39" s="10" t="s">
        <v>80</v>
      </c>
      <c r="M39" s="10" t="s">
        <v>53</v>
      </c>
    </row>
    <row r="40" spans="9:13">
      <c r="I40" s="10"/>
      <c r="J40" s="10" t="s">
        <v>166</v>
      </c>
      <c r="K40" s="10">
        <v>349</v>
      </c>
      <c r="L40" s="10" t="s">
        <v>83</v>
      </c>
      <c r="M40" s="10" t="s">
        <v>53</v>
      </c>
    </row>
    <row r="41" spans="9:13">
      <c r="I41" s="10"/>
      <c r="J41" s="10" t="s">
        <v>167</v>
      </c>
      <c r="K41" s="10">
        <v>2</v>
      </c>
      <c r="L41" s="10" t="s">
        <v>80</v>
      </c>
      <c r="M41" s="10" t="s">
        <v>53</v>
      </c>
    </row>
    <row r="42" spans="9:13">
      <c r="I42" s="10"/>
      <c r="J42" s="10" t="s">
        <v>168</v>
      </c>
      <c r="K42" s="10">
        <v>103</v>
      </c>
      <c r="L42" s="10" t="s">
        <v>83</v>
      </c>
      <c r="M42" s="10" t="s">
        <v>53</v>
      </c>
    </row>
    <row r="43" spans="9:13">
      <c r="I43" s="10"/>
      <c r="J43" s="10" t="s">
        <v>169</v>
      </c>
      <c r="K43" s="10">
        <v>7</v>
      </c>
      <c r="L43" s="10" t="s">
        <v>80</v>
      </c>
      <c r="M43" s="10" t="s">
        <v>53</v>
      </c>
    </row>
    <row r="44" spans="9:13">
      <c r="I44" s="10"/>
      <c r="J44" s="10" t="s">
        <v>170</v>
      </c>
      <c r="K44" s="10">
        <v>436</v>
      </c>
      <c r="L44" s="10" t="s">
        <v>83</v>
      </c>
      <c r="M44" s="10" t="s">
        <v>53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analyse</vt:lpstr>
      <vt:lpstr>3</vt:lpstr>
      <vt:lpstr>4</vt:lpstr>
      <vt:lpstr>5</vt:lpstr>
      <vt:lpstr>6</vt:lpstr>
      <vt:lpstr>7</vt:lpstr>
      <vt:lpstr>8</vt:lpstr>
      <vt:lpstr>9</vt:lpstr>
      <vt:lpstr>korea trip</vt:lpstr>
      <vt:lpstr>hk trip</vt:lpstr>
      <vt:lpstr>perth trip</vt:lpstr>
      <vt:lpstr>perth分帳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陳姿萍</dc:creator>
  <cp:lastModifiedBy>陳姿萍</cp:lastModifiedBy>
  <dcterms:created xsi:type="dcterms:W3CDTF">2025-03-25T01:02:32Z</dcterms:created>
  <dcterms:modified xsi:type="dcterms:W3CDTF">2025-10-27T02:39:36Z</dcterms:modified>
</cp:coreProperties>
</file>