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nfnp\data\Projects\2023\M123015\2_WIP\201_Calculations\HV Plant Foundations\KH- Oct 2024\python\HV_Foundation_Optimisation_&amp;_Standardisation\"/>
    </mc:Choice>
  </mc:AlternateContent>
  <xr:revisionPtr revIDLastSave="0" documentId="8_{9A50C0AB-1C4F-4A70-95D9-44BEBA77CEA8}" xr6:coauthVersionLast="47" xr6:coauthVersionMax="47" xr10:uidLastSave="{00000000-0000-0000-0000-000000000000}"/>
  <bookViews>
    <workbookView xWindow="-120" yWindow="-120" windowWidth="29040" windowHeight="15840" tabRatio="836" activeTab="4" xr2:uid="{2C24E9E4-9199-41EB-BE25-C828C9B4B442}"/>
  </bookViews>
  <sheets>
    <sheet name="Materials + Factor" sheetId="16" r:id="rId1"/>
    <sheet name="Loading Summary (ss)" sheetId="13" state="hidden" r:id="rId2"/>
    <sheet name="Graph data (ss)" sheetId="20" state="hidden" r:id="rId3"/>
    <sheet name="Pad Size Graph (ss)" sheetId="21" state="hidden" r:id="rId4"/>
    <sheet name="Loading Summary" sheetId="22" r:id="rId5"/>
    <sheet name="Loading Summary - foundation su" sheetId="17" state="hidden" r:id="rId6"/>
    <sheet name="Graph data" sheetId="23" r:id="rId7"/>
    <sheet name="Pad Size Graph" sheetId="24" r:id="rId8"/>
    <sheet name="Plant Summary" sheetId="1" r:id="rId9"/>
    <sheet name="Baseplates" sheetId="25" r:id="rId10"/>
    <sheet name="Images" sheetId="18" r:id="rId11"/>
    <sheet name="Bearing Intro" sheetId="8" state="hidden" r:id="rId12"/>
    <sheet name="INPUTS" sheetId="9" state="hidden" r:id="rId13"/>
    <sheet name="Action Effects" sheetId="10" state="hidden" r:id="rId14"/>
    <sheet name="Summary" sheetId="12" state="hidden" r:id="rId15"/>
  </sheets>
  <definedNames>
    <definedName name="_xlnm._FilterDatabase" localSheetId="6" hidden="1">'Graph data'!$A$1:$D$13</definedName>
    <definedName name="_xlnm._FilterDatabase" localSheetId="2" hidden="1">'Graph data (ss)'!$A$1:$D$13</definedName>
    <definedName name="_gam1">#REF!</definedName>
    <definedName name="_gam2">#REF!</definedName>
    <definedName name="_z">#REF!</definedName>
    <definedName name="AbutmentPicture" localSheetId="9">INDIRECT(AbutmentOptionDecision)</definedName>
    <definedName name="AbutmentPicture" localSheetId="4">INDIRECT(AbutmentOptionDecision)</definedName>
    <definedName name="AbutmentPicture" localSheetId="5">INDIRECT(AbutmentOptionDecision)</definedName>
    <definedName name="AbutmentPicture" localSheetId="0">INDIRECT(AbutmentOptionDecision)</definedName>
    <definedName name="AbutmentPicture">INDIRECT(AbutmentOptionDecision)</definedName>
    <definedName name="Ac">#REF!</definedName>
    <definedName name="alpha">#REF!</definedName>
    <definedName name="alphaCT">#REF!</definedName>
    <definedName name="angleBetweenBars">#REF!</definedName>
    <definedName name="anscount" hidden="1">4</definedName>
    <definedName name="As_onebar">#REF!</definedName>
    <definedName name="assumeh4a">#REF!</definedName>
    <definedName name="Asw">#REF!</definedName>
    <definedName name="balanceOfForces">#REF!</definedName>
    <definedName name="barDiameter">#REF!</definedName>
    <definedName name="BeamChartX" localSheetId="9">OFFSET(BeamChartX_big,0,0,Nspans+1,1)</definedName>
    <definedName name="BeamChartX" localSheetId="4">OFFSET(BeamChartX_big,0,0,Nspans+1,1)</definedName>
    <definedName name="BeamChartX" localSheetId="5">OFFSET(BeamChartX_big,0,0,Nspans+1,1)</definedName>
    <definedName name="BeamChartX" localSheetId="1">OFFSET(BeamChartX_big,0,0,Nspans+1,1)</definedName>
    <definedName name="BeamChartX">OFFSET(BeamChartX_big,0,0,Nspans+1,1)</definedName>
    <definedName name="Bw">#REF!</definedName>
    <definedName name="Calculationsfor" localSheetId="0">#REF!</definedName>
    <definedName name="Calculationsfor">#REF!</definedName>
    <definedName name="CALFOR2" localSheetId="0">#REF!</definedName>
    <definedName name="CALFOR2">#REF!</definedName>
    <definedName name="compressiveStress">#REF!</definedName>
    <definedName name="concrete">#REF!</definedName>
    <definedName name="concreteCompressionDepth">#REF!</definedName>
    <definedName name="concreteGrade">#REF!</definedName>
    <definedName name="construction">#REF!</definedName>
    <definedName name="containment">#REF!</definedName>
    <definedName name="cover">#REF!</definedName>
    <definedName name="d">#REF!</definedName>
    <definedName name="Date" localSheetId="0">#REF!</definedName>
    <definedName name="DATE">#REF!</definedName>
    <definedName name="dc">#REF!</definedName>
    <definedName name="dcConcrete">#REF!</definedName>
    <definedName name="dcSteel">#REF!</definedName>
    <definedName name="designSituation">#REF!</definedName>
    <definedName name="DisplayImage" localSheetId="9">INDIRECT(Baseplates!A1048576)</definedName>
    <definedName name="DisplayImage">INDIRECT('Plant Summary'!A1048576)</definedName>
    <definedName name="dt">#REF!</definedName>
    <definedName name="e" localSheetId="0">#REF!</definedName>
    <definedName name="e">#REF!</definedName>
    <definedName name="epsilon">#REF!</definedName>
    <definedName name="epsiloncu3">#REF!</definedName>
    <definedName name="epsilonSy">#REF!</definedName>
    <definedName name="Es">#REF!</definedName>
    <definedName name="Fc">#REF!</definedName>
    <definedName name="FcConcrete">#REF!</definedName>
    <definedName name="fcd">#REF!</definedName>
    <definedName name="fcda">#REF!</definedName>
    <definedName name="fcdacc">#REF!</definedName>
    <definedName name="fcdhoward">#REF!</definedName>
    <definedName name="fck">#REF!</definedName>
    <definedName name="fckhoward">#REF!</definedName>
    <definedName name="fcm">#REF!</definedName>
    <definedName name="fcmhoward">#REF!</definedName>
    <definedName name="FcSteel">#REF!</definedName>
    <definedName name="fctd">#REF!</definedName>
    <definedName name="fctk">#REF!</definedName>
    <definedName name="FcTotal">#REF!</definedName>
    <definedName name="Ft">#REF!</definedName>
    <definedName name="fy">#REF!</definedName>
    <definedName name="fyd">#REF!</definedName>
    <definedName name="fydacc">#REF!</definedName>
    <definedName name="fydhoward">#REF!</definedName>
    <definedName name="fyk">#REF!</definedName>
    <definedName name="fywd">#REF!</definedName>
    <definedName name="fywdhoward">#REF!</definedName>
    <definedName name="gam0" localSheetId="0">#REF!</definedName>
    <definedName name="gam0">#REF!</definedName>
    <definedName name="gamc2" localSheetId="0">#REF!</definedName>
    <definedName name="gamc2">#REF!</definedName>
    <definedName name="gamc3" localSheetId="0">#REF!</definedName>
    <definedName name="gamc3">#REF!</definedName>
    <definedName name="gamc3s">#REF!</definedName>
    <definedName name="gammaC">#REF!</definedName>
    <definedName name="Hh">#REF!</definedName>
    <definedName name="Hv">#REF!</definedName>
    <definedName name="Initials" localSheetId="0">#REF!</definedName>
    <definedName name="Initials">#REF!</definedName>
    <definedName name="L">#REF!</definedName>
    <definedName name="lambda1">#REF!</definedName>
    <definedName name="lambda2">#REF!</definedName>
    <definedName name="LchartX" localSheetId="9">OFFSET(LchartX1,0,0,MAX(1,#REF!*5),1)</definedName>
    <definedName name="LchartX" localSheetId="4">OFFSET(LchartX1,0,0,MAX(1,#REF!*5),1)</definedName>
    <definedName name="LchartX" localSheetId="5">OFFSET(LchartX1,0,0,MAX(1,#REF!*5),1)</definedName>
    <definedName name="LchartX" localSheetId="1">OFFSET(LchartX1,0,0,MAX(1,#REF!*5),1)</definedName>
    <definedName name="LchartX">OFFSET(LchartX1,0,0,MAX(1,#REF!*5),1)</definedName>
    <definedName name="LchartX_graph" localSheetId="9">IF(AnalysisOption=1,OFFSET(LchartX1,0,0,MAX(1,#REF!*5),1),NothingX)</definedName>
    <definedName name="LchartX_graph" localSheetId="4">IF(AnalysisOption=1,OFFSET(LchartX1,0,0,MAX(1,#REF!*5),1),NothingX)</definedName>
    <definedName name="LchartX_graph" localSheetId="5">IF(AnalysisOption=1,OFFSET(LchartX1,0,0,MAX(1,#REF!*5),1),NothingX)</definedName>
    <definedName name="LchartX_graph" localSheetId="1">IF(AnalysisOption=1,OFFSET(LchartX1,0,0,MAX(1,#REF!*5),1),NothingX)</definedName>
    <definedName name="LchartX_graph">IF(AnalysisOption=1,OFFSET(LchartX1,0,0,MAX(1,#REF!*5),1),NothingX)</definedName>
    <definedName name="Leff">#REF!</definedName>
    <definedName name="linkDia">#REF!</definedName>
    <definedName name="linkSpacing">#REF!</definedName>
    <definedName name="lwbla">#REF!</definedName>
    <definedName name="lwblb">#REF!</definedName>
    <definedName name="lwblc">#REF!</definedName>
    <definedName name="lwbld">#REF!</definedName>
    <definedName name="lwbta">#REF!</definedName>
    <definedName name="lwbtb">#REF!</definedName>
    <definedName name="lwbtc">#REF!</definedName>
    <definedName name="lwbtd">#REF!</definedName>
    <definedName name="lwtla">#REF!</definedName>
    <definedName name="lwtlb">#REF!</definedName>
    <definedName name="lwtlc">#REF!</definedName>
    <definedName name="lwtld">#REF!</definedName>
    <definedName name="lwtta">#REF!</definedName>
    <definedName name="lwttb">#REF!</definedName>
    <definedName name="lwttc">#REF!</definedName>
    <definedName name="lwttd">#REF!</definedName>
    <definedName name="mbrdb" localSheetId="0">#REF!</definedName>
    <definedName name="mbrdb">#REF!</definedName>
    <definedName name="mbrdc" localSheetId="0">#REF!</definedName>
    <definedName name="mbrdc">#REF!</definedName>
    <definedName name="mbrdd" localSheetId="0">#REF!</definedName>
    <definedName name="mbrdd">#REF!</definedName>
    <definedName name="mcyrdb" localSheetId="0">#REF!</definedName>
    <definedName name="mcyrdb">#REF!</definedName>
    <definedName name="mcyrdc" localSheetId="0">#REF!</definedName>
    <definedName name="mcyrdc">#REF!</definedName>
    <definedName name="mcyrdd" localSheetId="0">#REF!</definedName>
    <definedName name="mcyrdd">#REF!</definedName>
    <definedName name="mczrdb" localSheetId="0">#REF!</definedName>
    <definedName name="mczrdb">#REF!</definedName>
    <definedName name="mczrdc" localSheetId="0">#REF!</definedName>
    <definedName name="mczrdc">#REF!</definedName>
    <definedName name="mczrdd" localSheetId="0">#REF!</definedName>
    <definedName name="mczrdd">#REF!</definedName>
    <definedName name="MomentChartX" localSheetId="9">OFFSET(MomentChart_big,0,0,MAX(1,#REF!),1)</definedName>
    <definedName name="MomentChartX" localSheetId="4">OFFSET(MomentChart_big,0,0,MAX(1,#REF!),1)</definedName>
    <definedName name="MomentChartX" localSheetId="5">OFFSET(MomentChart_big,0,0,MAX(1,#REF!),1)</definedName>
    <definedName name="MomentChartX" localSheetId="1">OFFSET(MomentChart_big,0,0,MAX(1,#REF!),1)</definedName>
    <definedName name="MomentChartX">OFFSET(MomentChart_big,0,0,MAX(1,#REF!),1)</definedName>
    <definedName name="MomentChartX_graph" localSheetId="9">IF(AnalysisOption=1,OFFSET(MomentChart_big,0,0,MAX(1,#REF!),1),NothingX)</definedName>
    <definedName name="MomentChartX_graph" localSheetId="4">IF(AnalysisOption=1,OFFSET(MomentChart_big,0,0,MAX(1,#REF!),1),NothingX)</definedName>
    <definedName name="MomentChartX_graph" localSheetId="5">IF(AnalysisOption=1,OFFSET(MomentChart_big,0,0,MAX(1,#REF!),1),NothingX)</definedName>
    <definedName name="MomentChartX_graph" localSheetId="1">IF(AnalysisOption=1,OFFSET(MomentChart_big,0,0,MAX(1,#REF!),1),NothingX)</definedName>
    <definedName name="MomentChartX_graph">IF(AnalysisOption=1,OFFSET(MomentChart_big,0,0,MAX(1,#REF!),1),NothingX)</definedName>
    <definedName name="MRd">#REF!</definedName>
    <definedName name="nbrdb" localSheetId="0">#REF!</definedName>
    <definedName name="nbrdb">#REF!</definedName>
    <definedName name="nbrdc" localSheetId="0">#REF!</definedName>
    <definedName name="nbrdc">#REF!</definedName>
    <definedName name="nbrdd" localSheetId="0">#REF!</definedName>
    <definedName name="nbrdd">#REF!</definedName>
    <definedName name="ncrdb" localSheetId="0">#REF!</definedName>
    <definedName name="ncrdb">#REF!</definedName>
    <definedName name="ncrdc" localSheetId="0">#REF!</definedName>
    <definedName name="ncrdc">#REF!</definedName>
    <definedName name="ncrdd" localSheetId="0">#REF!</definedName>
    <definedName name="ncrdd">#REF!</definedName>
    <definedName name="NEd">#REF!</definedName>
    <definedName name="neutralAxisDepth">#REF!</definedName>
    <definedName name="noBars">#REF!</definedName>
    <definedName name="OOV">#REF!</definedName>
    <definedName name="OOVhoward">#REF!</definedName>
    <definedName name="P1chartX" localSheetId="9">OFFSET(P1chart_big,0,0,MAX(1,#REF!),1)</definedName>
    <definedName name="P1chartX" localSheetId="4">OFFSET(P1chart_big,0,0,MAX(1,#REF!),1)</definedName>
    <definedName name="P1chartX" localSheetId="5">OFFSET(P1chart_big,0,0,MAX(1,#REF!),1)</definedName>
    <definedName name="P1chartX" localSheetId="1">OFFSET(P1chart_big,0,0,MAX(1,#REF!),1)</definedName>
    <definedName name="P1chartX">OFFSET(P1chart_big,0,0,MAX(1,#REF!),1)</definedName>
    <definedName name="P1chartX_graph" localSheetId="9">IF(AnalysisOption=1,Baseplates!P1chartX,SectionX_graph)</definedName>
    <definedName name="P1chartX_graph" localSheetId="4">IF(AnalysisOption=1,'Loading Summary'!P1chartX,SectionX_graph)</definedName>
    <definedName name="P1chartX_graph" localSheetId="5">IF(AnalysisOption=1,'Loading Summary - foundation su'!P1chartX,SectionX_graph)</definedName>
    <definedName name="P1chartX_graph" localSheetId="1">IF(AnalysisOption=1,'Loading Summary (ss)'!P1chartX,SectionX_graph)</definedName>
    <definedName name="P1chartX_graph">IF(AnalysisOption=1,[0]!P1chartX,SectionX_graph)</definedName>
    <definedName name="P2chartX" localSheetId="9">OFFSET(P1chart_big,0,3,MAX(1,#REF!*3),1)</definedName>
    <definedName name="P2chartX" localSheetId="4">OFFSET(P1chart_big,0,3,MAX(1,#REF!*3),1)</definedName>
    <definedName name="P2chartX" localSheetId="5">OFFSET(P1chart_big,0,3,MAX(1,#REF!*3),1)</definedName>
    <definedName name="P2chartX" localSheetId="1">OFFSET(P1chart_big,0,3,MAX(1,#REF!*3),1)</definedName>
    <definedName name="P2chartX">OFFSET(P1chart_big,0,3,MAX(1,#REF!*3),1)</definedName>
    <definedName name="P2chartX_graph" localSheetId="9">IF(AnalysisOption=1,Baseplates!P2chartX,NothingX)</definedName>
    <definedName name="P2chartX_graph" localSheetId="4">IF(AnalysisOption=1,'Loading Summary'!P2chartX,NothingX)</definedName>
    <definedName name="P2chartX_graph" localSheetId="5">IF(AnalysisOption=1,'Loading Summary - foundation su'!P2chartX,NothingX)</definedName>
    <definedName name="P2chartX_graph" localSheetId="1">IF(AnalysisOption=1,'Loading Summary (ss)'!P2chartX,NothingX)</definedName>
    <definedName name="P2chartX_graph">IF(AnalysisOption=1,[0]!P2chartX,NothingX)</definedName>
    <definedName name="phi">#REF!</definedName>
    <definedName name="PierChartX" localSheetId="9">OFFSET(Baseplates!BeamChartX,IF(LeftCantilever,1,0),0,Nsupports,1)</definedName>
    <definedName name="PierChartX" localSheetId="4">OFFSET('Loading Summary'!BeamChartX,IF(LeftCantilever,1,0),0,Nsupports,1)</definedName>
    <definedName name="PierChartX" localSheetId="5">OFFSET('Loading Summary - foundation su'!BeamChartX,IF(LeftCantilever,1,0),0,Nsupports,1)</definedName>
    <definedName name="PierChartX" localSheetId="1">OFFSET('Loading Summary (ss)'!BeamChartX,IF(LeftCantilever,1,0),0,Nsupports,1)</definedName>
    <definedName name="PierChartX">OFFSET([0]!BeamChartX,IF(LeftCantilever,1,0),0,Nsupports,1)</definedName>
    <definedName name="PierPicture">INDIRECT(#REF!)</definedName>
    <definedName name="PierX" localSheetId="9">OFFSET(Span1_Length,4,0,1,Nspans+1)</definedName>
    <definedName name="PierX" localSheetId="4">OFFSET(Span1_Length,4,0,1,Nspans+1)</definedName>
    <definedName name="PierX" localSheetId="5">OFFSET(Span1_Length,4,0,1,Nspans+1)</definedName>
    <definedName name="PierX" localSheetId="1">OFFSET(Span1_Length,4,0,1,Nspans+1)</definedName>
    <definedName name="PierX">OFFSET(Span1_Length,4,0,1,Nspans+1)</definedName>
    <definedName name="pile">#REF!</definedName>
    <definedName name="pileD">#REF!</definedName>
    <definedName name="pileDiameter">#REF!</definedName>
    <definedName name="pilee">#REF!</definedName>
    <definedName name="pileRadius">#REF!</definedName>
    <definedName name="_xlnm.Print_Area" localSheetId="13">'Action Effects'!$A$1:$AH$55</definedName>
    <definedName name="_xlnm.Print_Area" localSheetId="11">'Bearing Intro'!$A$1:$AH$51</definedName>
    <definedName name="_xlnm.Print_Area" localSheetId="12">INPUTS!$A$1:$AH$55</definedName>
    <definedName name="_xlnm.Print_Area" localSheetId="0">'Materials + Factor'!$A$1:$AH$49</definedName>
    <definedName name="_xlnm.Print_Area" localSheetId="14">Summary!$A$1:$AH$49</definedName>
    <definedName name="ProjectName" localSheetId="0">#REF!</definedName>
    <definedName name="ProjectName">#REF!</definedName>
    <definedName name="ProjectName1">#REF!</definedName>
    <definedName name="ProjectNo" localSheetId="0">#REF!</definedName>
    <definedName name="ProjectNo">#REF!</definedName>
    <definedName name="RchartX" localSheetId="9">OFFSET(#REF!,0,0,(Nspans+1)*3,1)</definedName>
    <definedName name="RchartX" localSheetId="4">OFFSET(#REF!,0,0,(Nspans+1)*3,1)</definedName>
    <definedName name="RchartX" localSheetId="5">OFFSET(#REF!,0,0,(Nspans+1)*3,1)</definedName>
    <definedName name="RchartX" localSheetId="1">OFFSET(#REF!,0,0,(Nspans+1)*3,1)</definedName>
    <definedName name="RchartX">OFFSET(#REF!,0,0,(Nspans+1)*3,1)</definedName>
    <definedName name="Ref" localSheetId="0">#REF!</definedName>
    <definedName name="Ref">#REF!</definedName>
    <definedName name="SECTION">#REF!</definedName>
    <definedName name="shearSteelRadius">#REF!</definedName>
    <definedName name="solver_adj" hidden="1">#REF!,#REF!,#REF!,#REF!,#REF!,#REF!,#REF!,#REF!</definedName>
    <definedName name="solver_lhs1" localSheetId="0" hidden="1">#REF!</definedName>
    <definedName name="solver_lhs1" hidden="1">#REF!</definedName>
    <definedName name="solver_lhs2" localSheetId="0" hidden="1">#REF!</definedName>
    <definedName name="solver_lhs2" hidden="1">#REF!</definedName>
    <definedName name="solver_lhs3" localSheetId="0" hidden="1">#REF!</definedName>
    <definedName name="solver_lhs3" hidden="1">#REF!</definedName>
    <definedName name="solver_lhs4" hidden="1">#REF!</definedName>
    <definedName name="solver_lhs5" hidden="1">#REF!</definedName>
    <definedName name="solver_lhs6" hidden="1">#REF!</definedName>
    <definedName name="solver_lhs7" hidden="1">#REF!</definedName>
    <definedName name="solver_lhs8" hidden="1">#REF!</definedName>
    <definedName name="solver_rel1" hidden="1">2</definedName>
    <definedName name="solver_rel2" hidden="1">2</definedName>
    <definedName name="solver_rel3" hidden="1">2</definedName>
    <definedName name="solver_rel4" hidden="1">2</definedName>
    <definedName name="solver_rel5" hidden="1">2</definedName>
    <definedName name="solver_rel6" hidden="1">2</definedName>
    <definedName name="solver_rel7" hidden="1">2</definedName>
    <definedName name="solver_rhs1" hidden="1">0</definedName>
    <definedName name="solver_rhs2" hidden="1">0</definedName>
    <definedName name="solver_rhs3" hidden="1">0</definedName>
    <definedName name="solver_rhs4" hidden="1">0</definedName>
    <definedName name="solver_rhs5" hidden="1">0</definedName>
    <definedName name="solver_rhs6" hidden="1">0</definedName>
    <definedName name="solver_rhs7" hidden="1">0</definedName>
    <definedName name="spiralLinkPitch">#REF!</definedName>
    <definedName name="spreadrmp">#REF!</definedName>
    <definedName name="steelRadius">#REF!</definedName>
    <definedName name="theta">#REF!</definedName>
    <definedName name="Time_run">#REF!</definedName>
    <definedName name="vledba">#REF!</definedName>
    <definedName name="vledbb">#REF!</definedName>
    <definedName name="vledbc">#REF!</definedName>
    <definedName name="vledbd">#REF!</definedName>
    <definedName name="vledta">#REF!</definedName>
    <definedName name="vledtb">#REF!</definedName>
    <definedName name="vledtc">#REF!</definedName>
    <definedName name="vledtd">#REF!</definedName>
    <definedName name="vplrdb" localSheetId="0">#REF!</definedName>
    <definedName name="vplrdb">#REF!</definedName>
    <definedName name="vplrdc" localSheetId="0">#REF!</definedName>
    <definedName name="vplrdc">#REF!</definedName>
    <definedName name="vplrdd" localSheetId="0">#REF!</definedName>
    <definedName name="vplrdd">#REF!</definedName>
    <definedName name="VRdc">#REF!</definedName>
    <definedName name="VRdMax">#REF!</definedName>
    <definedName name="VRds">#REF!</definedName>
    <definedName name="w">#REF!</definedName>
    <definedName name="wide">#REF!</definedName>
    <definedName name="xNA" localSheetId="0">#REF!</definedName>
    <definedName name="xNA">#REF!</definedName>
    <definedName name="xxx" localSheetId="0">#REF!</definedName>
    <definedName name="xx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23" l="1"/>
  <c r="F4" i="1" s="1"/>
  <c r="G4" i="1" s="1"/>
  <c r="I21" i="23"/>
  <c r="F5" i="1" s="1"/>
  <c r="G5" i="1" s="1"/>
  <c r="I22" i="23"/>
  <c r="F6" i="1" s="1"/>
  <c r="G6" i="1" s="1"/>
  <c r="I23" i="23"/>
  <c r="F7" i="1" s="1"/>
  <c r="G7" i="1" s="1"/>
  <c r="I24" i="23"/>
  <c r="F8" i="1" s="1"/>
  <c r="G8" i="1" s="1"/>
  <c r="I25" i="23"/>
  <c r="F9" i="1" s="1"/>
  <c r="G9" i="1" s="1"/>
  <c r="I26" i="23"/>
  <c r="F10" i="1" s="1"/>
  <c r="G10" i="1" s="1"/>
  <c r="I27" i="23"/>
  <c r="F11" i="1" s="1"/>
  <c r="G11" i="1" s="1"/>
  <c r="I28" i="23"/>
  <c r="F12" i="1" s="1"/>
  <c r="G12" i="1" s="1"/>
  <c r="I29" i="23"/>
  <c r="F13" i="1" s="1"/>
  <c r="G13" i="1" s="1"/>
  <c r="I30" i="23"/>
  <c r="F14" i="1" s="1"/>
  <c r="G14" i="1" s="1"/>
  <c r="I31" i="23"/>
  <c r="F15" i="1" s="1"/>
  <c r="G15" i="1" s="1"/>
  <c r="I32" i="23"/>
  <c r="F16" i="1" s="1"/>
  <c r="G16" i="1" s="1"/>
  <c r="I33" i="23"/>
  <c r="F17" i="1" s="1"/>
  <c r="G17" i="1" s="1"/>
  <c r="I34" i="23"/>
  <c r="F18" i="1" s="1"/>
  <c r="G18" i="1" s="1"/>
  <c r="I35" i="23"/>
  <c r="F19" i="1" s="1"/>
  <c r="G19" i="1" s="1"/>
  <c r="I36" i="23"/>
  <c r="F20" i="1" s="1"/>
  <c r="G20" i="1" s="1"/>
  <c r="I37" i="23"/>
  <c r="F21" i="1" s="1"/>
  <c r="G21" i="1" s="1"/>
  <c r="I38" i="23"/>
  <c r="F22" i="1" s="1"/>
  <c r="G22" i="1" s="1"/>
  <c r="I39" i="23"/>
  <c r="F23" i="1" s="1"/>
  <c r="G23" i="1" s="1"/>
  <c r="I40" i="23"/>
  <c r="F24" i="1" s="1"/>
  <c r="G24" i="1" s="1"/>
  <c r="I19" i="23"/>
  <c r="F3" i="1" s="1"/>
  <c r="G3" i="1" s="1"/>
  <c r="I2" i="25"/>
  <c r="F27" i="1" l="1"/>
  <c r="D13" i="23"/>
  <c r="C13" i="23"/>
  <c r="B13" i="23"/>
  <c r="A13" i="23"/>
  <c r="D11" i="23"/>
  <c r="C11" i="23"/>
  <c r="B11" i="23"/>
  <c r="A11" i="23"/>
  <c r="D10" i="23"/>
  <c r="C10" i="23"/>
  <c r="B10" i="23"/>
  <c r="A10" i="23"/>
  <c r="D12" i="23"/>
  <c r="C12" i="23"/>
  <c r="B12" i="23"/>
  <c r="A12" i="23"/>
  <c r="D8" i="23"/>
  <c r="C8" i="23"/>
  <c r="B8" i="23"/>
  <c r="A8" i="23"/>
  <c r="D6" i="23"/>
  <c r="C6" i="23"/>
  <c r="B6" i="23"/>
  <c r="A6" i="23"/>
  <c r="D7" i="23"/>
  <c r="C7" i="23"/>
  <c r="B7" i="23"/>
  <c r="A7" i="23"/>
  <c r="D9" i="23"/>
  <c r="C9" i="23"/>
  <c r="B9" i="23"/>
  <c r="A9" i="23"/>
  <c r="D5" i="23"/>
  <c r="C5" i="23"/>
  <c r="B5" i="23"/>
  <c r="A5" i="23"/>
  <c r="D4" i="23"/>
  <c r="C4" i="23"/>
  <c r="B4" i="23"/>
  <c r="A4" i="23"/>
  <c r="D3" i="23"/>
  <c r="C3" i="23"/>
  <c r="B3" i="23"/>
  <c r="A3" i="23"/>
  <c r="D2" i="23"/>
  <c r="C2" i="23"/>
  <c r="B2" i="23"/>
  <c r="A2" i="23"/>
  <c r="D1" i="23"/>
  <c r="C1" i="23"/>
  <c r="B1" i="23"/>
  <c r="D789" i="22"/>
  <c r="D788" i="22"/>
  <c r="D787" i="22"/>
  <c r="D786" i="22"/>
  <c r="D785" i="22"/>
  <c r="D784" i="22"/>
  <c r="D783" i="22"/>
  <c r="D782" i="22"/>
  <c r="D781" i="22"/>
  <c r="D780" i="22"/>
  <c r="D779" i="22"/>
  <c r="D778" i="22"/>
  <c r="D777" i="22"/>
  <c r="D776" i="22"/>
  <c r="D775" i="22"/>
  <c r="D774" i="22"/>
  <c r="D773" i="22"/>
  <c r="D772" i="22"/>
  <c r="D771" i="22"/>
  <c r="D770" i="22"/>
  <c r="D769" i="22"/>
  <c r="D768" i="22"/>
  <c r="D767" i="22"/>
  <c r="D766" i="22"/>
  <c r="D765" i="22"/>
  <c r="D764" i="22"/>
  <c r="D763" i="22"/>
  <c r="D762" i="22"/>
  <c r="D761" i="22"/>
  <c r="D760" i="22"/>
  <c r="D759" i="22"/>
  <c r="D758" i="22"/>
  <c r="D757" i="22"/>
  <c r="D756" i="22"/>
  <c r="D755" i="22"/>
  <c r="D754" i="22"/>
  <c r="D753" i="22"/>
  <c r="D752" i="22"/>
  <c r="D751" i="22"/>
  <c r="D750" i="22"/>
  <c r="D749" i="22"/>
  <c r="D748" i="22"/>
  <c r="D747" i="22"/>
  <c r="D746" i="22"/>
  <c r="D745" i="22"/>
  <c r="D744" i="22"/>
  <c r="D743" i="22"/>
  <c r="D742" i="22"/>
  <c r="D741" i="22"/>
  <c r="D740" i="22"/>
  <c r="D739" i="22"/>
  <c r="D738" i="22"/>
  <c r="D737" i="22"/>
  <c r="D736" i="22"/>
  <c r="D735" i="22"/>
  <c r="D734" i="22"/>
  <c r="D733" i="22"/>
  <c r="D732" i="22"/>
  <c r="D731" i="22"/>
  <c r="D730" i="22"/>
  <c r="D729" i="22"/>
  <c r="D728" i="22"/>
  <c r="D727" i="22"/>
  <c r="D726" i="22"/>
  <c r="D725" i="22"/>
  <c r="D724" i="22"/>
  <c r="D723" i="22"/>
  <c r="D722" i="22"/>
  <c r="D721" i="22"/>
  <c r="D720" i="22"/>
  <c r="D719" i="22"/>
  <c r="D718" i="22"/>
  <c r="D717" i="22"/>
  <c r="D716" i="22"/>
  <c r="D715" i="22"/>
  <c r="D714" i="22"/>
  <c r="D713" i="22"/>
  <c r="D712" i="22"/>
  <c r="D711" i="22"/>
  <c r="D710" i="22"/>
  <c r="D709" i="22"/>
  <c r="D708" i="22"/>
  <c r="D707" i="22"/>
  <c r="D706" i="22"/>
  <c r="D705" i="22"/>
  <c r="D704" i="22"/>
  <c r="D703" i="22"/>
  <c r="D702" i="22"/>
  <c r="D701" i="22"/>
  <c r="D700" i="22"/>
  <c r="D699" i="22"/>
  <c r="D698" i="22"/>
  <c r="D697" i="22"/>
  <c r="D696" i="22"/>
  <c r="D695" i="22"/>
  <c r="D694" i="22"/>
  <c r="D693" i="22"/>
  <c r="D692" i="22"/>
  <c r="D691" i="22"/>
  <c r="D690" i="22"/>
  <c r="D689" i="22"/>
  <c r="D688" i="22"/>
  <c r="D687" i="22"/>
  <c r="D686" i="22"/>
  <c r="D685" i="22"/>
  <c r="D684" i="22"/>
  <c r="D683" i="22"/>
  <c r="D682" i="22"/>
  <c r="D681" i="22"/>
  <c r="D680" i="22"/>
  <c r="D679" i="22"/>
  <c r="D678" i="22"/>
  <c r="D677" i="22"/>
  <c r="D676" i="22"/>
  <c r="D675" i="22"/>
  <c r="D674" i="22"/>
  <c r="D673" i="22"/>
  <c r="D672" i="22"/>
  <c r="D671" i="22"/>
  <c r="D670" i="22"/>
  <c r="D669" i="22"/>
  <c r="D668" i="22"/>
  <c r="D667" i="22"/>
  <c r="D666" i="22"/>
  <c r="D665" i="22"/>
  <c r="D664" i="22"/>
  <c r="D663" i="22"/>
  <c r="D662" i="22"/>
  <c r="D661" i="22"/>
  <c r="D660" i="22"/>
  <c r="D659" i="22"/>
  <c r="D658" i="22"/>
  <c r="D657" i="22"/>
  <c r="D656" i="22"/>
  <c r="D655" i="22"/>
  <c r="D654" i="22"/>
  <c r="D653" i="22"/>
  <c r="D652" i="22"/>
  <c r="D651" i="22"/>
  <c r="D650" i="22"/>
  <c r="D649" i="22"/>
  <c r="D648" i="22"/>
  <c r="D647" i="22"/>
  <c r="D646" i="22"/>
  <c r="D645" i="22"/>
  <c r="D644" i="22"/>
  <c r="D643" i="22"/>
  <c r="D642" i="22"/>
  <c r="D641" i="22"/>
  <c r="D640" i="22"/>
  <c r="D639" i="22"/>
  <c r="D638" i="22"/>
  <c r="D637" i="22"/>
  <c r="D636" i="22"/>
  <c r="D635" i="22"/>
  <c r="D634" i="22"/>
  <c r="D633" i="22"/>
  <c r="D632" i="22"/>
  <c r="D631" i="22"/>
  <c r="D630" i="22"/>
  <c r="D629" i="22"/>
  <c r="D628" i="22"/>
  <c r="D627" i="22"/>
  <c r="D626" i="22"/>
  <c r="D625" i="22"/>
  <c r="D624" i="22"/>
  <c r="D623" i="22"/>
  <c r="D622" i="22"/>
  <c r="D621" i="22"/>
  <c r="D620" i="22"/>
  <c r="D619" i="22"/>
  <c r="D618" i="22"/>
  <c r="D617" i="22"/>
  <c r="D616" i="22"/>
  <c r="D615" i="22"/>
  <c r="D614" i="22"/>
  <c r="D613" i="22"/>
  <c r="D612" i="22"/>
  <c r="D611" i="22"/>
  <c r="D610" i="22"/>
  <c r="D609" i="22"/>
  <c r="D608" i="22"/>
  <c r="D607" i="22"/>
  <c r="D606" i="22"/>
  <c r="D605" i="22"/>
  <c r="D604" i="22"/>
  <c r="D603" i="22"/>
  <c r="D602" i="22"/>
  <c r="D601" i="22"/>
  <c r="D600" i="22"/>
  <c r="D599" i="22"/>
  <c r="D598" i="22"/>
  <c r="D597" i="22"/>
  <c r="D596" i="22"/>
  <c r="D595" i="22"/>
  <c r="D594" i="22"/>
  <c r="D593" i="22"/>
  <c r="D592" i="22"/>
  <c r="D591" i="22"/>
  <c r="D590" i="22"/>
  <c r="D589" i="22"/>
  <c r="D588" i="22"/>
  <c r="D587" i="22"/>
  <c r="D586" i="22"/>
  <c r="D585" i="22"/>
  <c r="D584" i="22"/>
  <c r="D583" i="22"/>
  <c r="D582" i="22"/>
  <c r="D581" i="22"/>
  <c r="D580" i="22"/>
  <c r="D579" i="22"/>
  <c r="D578" i="22"/>
  <c r="D577" i="22"/>
  <c r="D576" i="22"/>
  <c r="D575" i="22"/>
  <c r="D574" i="22"/>
  <c r="D573" i="22"/>
  <c r="D572" i="22"/>
  <c r="D571" i="22"/>
  <c r="D570" i="22"/>
  <c r="D569" i="22"/>
  <c r="D568" i="22"/>
  <c r="D567" i="22"/>
  <c r="D566" i="22"/>
  <c r="D565" i="22"/>
  <c r="D564" i="22"/>
  <c r="D563" i="22"/>
  <c r="D562" i="22"/>
  <c r="D561" i="22"/>
  <c r="D560" i="22"/>
  <c r="D559" i="22"/>
  <c r="D558" i="22"/>
  <c r="D557" i="22"/>
  <c r="D556" i="22"/>
  <c r="D555" i="22"/>
  <c r="D554" i="22"/>
  <c r="D553" i="22"/>
  <c r="D552" i="22"/>
  <c r="D551" i="22"/>
  <c r="D550" i="22"/>
  <c r="D549" i="22"/>
  <c r="D548" i="22"/>
  <c r="D547" i="22"/>
  <c r="D546" i="22"/>
  <c r="D545" i="22"/>
  <c r="D544" i="22"/>
  <c r="D543" i="22"/>
  <c r="D542" i="22"/>
  <c r="D541" i="22"/>
  <c r="D540" i="22"/>
  <c r="D539" i="22"/>
  <c r="D538" i="22"/>
  <c r="D537" i="22"/>
  <c r="D536" i="22"/>
  <c r="D535" i="22"/>
  <c r="D534" i="22"/>
  <c r="D533" i="22"/>
  <c r="D532" i="22"/>
  <c r="D531" i="22"/>
  <c r="D530" i="22"/>
  <c r="D529" i="22"/>
  <c r="D528" i="22"/>
  <c r="D527" i="22"/>
  <c r="D526" i="22"/>
  <c r="D525" i="22"/>
  <c r="D524" i="22"/>
  <c r="D523" i="22"/>
  <c r="D522" i="22"/>
  <c r="D521" i="22"/>
  <c r="D520" i="22"/>
  <c r="D519" i="22"/>
  <c r="D518" i="22"/>
  <c r="D517" i="22"/>
  <c r="D516" i="22"/>
  <c r="D515" i="22"/>
  <c r="D514" i="22"/>
  <c r="D513" i="22"/>
  <c r="D512" i="22"/>
  <c r="D511" i="22"/>
  <c r="D510" i="22"/>
  <c r="D509" i="22"/>
  <c r="D508" i="22"/>
  <c r="D507" i="22"/>
  <c r="D506" i="22"/>
  <c r="D505" i="22"/>
  <c r="D504" i="22"/>
  <c r="D503" i="22"/>
  <c r="D502" i="22"/>
  <c r="D501" i="22"/>
  <c r="D500" i="22"/>
  <c r="D499" i="22"/>
  <c r="D498" i="22"/>
  <c r="D497" i="22"/>
  <c r="D496" i="22"/>
  <c r="D495" i="22"/>
  <c r="D494" i="22"/>
  <c r="D493" i="22"/>
  <c r="D492" i="22"/>
  <c r="D491" i="22"/>
  <c r="D490" i="22"/>
  <c r="D489" i="22"/>
  <c r="D488" i="22"/>
  <c r="D487" i="22"/>
  <c r="D486" i="22"/>
  <c r="D485" i="22"/>
  <c r="D484" i="22"/>
  <c r="D483" i="22"/>
  <c r="D482" i="22"/>
  <c r="D481" i="22"/>
  <c r="D480" i="22"/>
  <c r="D479" i="22"/>
  <c r="D478" i="22"/>
  <c r="D477" i="22"/>
  <c r="D476" i="22"/>
  <c r="D475" i="22"/>
  <c r="D474" i="22"/>
  <c r="D473" i="22"/>
  <c r="D472" i="22"/>
  <c r="D471" i="22"/>
  <c r="D470" i="22"/>
  <c r="D469" i="22"/>
  <c r="D468" i="22"/>
  <c r="D467" i="22"/>
  <c r="D466" i="22"/>
  <c r="D465" i="22"/>
  <c r="D464" i="22"/>
  <c r="D463" i="22"/>
  <c r="D462" i="22"/>
  <c r="D461" i="22"/>
  <c r="D460" i="22"/>
  <c r="D459" i="22"/>
  <c r="D458" i="22"/>
  <c r="D457" i="22"/>
  <c r="D456" i="22"/>
  <c r="D455" i="22"/>
  <c r="D454" i="22"/>
  <c r="D453" i="22"/>
  <c r="D452" i="22"/>
  <c r="D451" i="22"/>
  <c r="D450" i="22"/>
  <c r="D449" i="22"/>
  <c r="D448" i="22"/>
  <c r="D447" i="22"/>
  <c r="D446" i="22"/>
  <c r="D445" i="22"/>
  <c r="D444" i="22"/>
  <c r="D443" i="22"/>
  <c r="D442" i="22"/>
  <c r="D441" i="22"/>
  <c r="D440" i="22"/>
  <c r="D439" i="22"/>
  <c r="D438" i="22"/>
  <c r="D437" i="22"/>
  <c r="D436" i="22"/>
  <c r="D435" i="22"/>
  <c r="D434" i="22"/>
  <c r="D433" i="22"/>
  <c r="D432" i="22"/>
  <c r="D431" i="22"/>
  <c r="D430" i="22"/>
  <c r="D429" i="22"/>
  <c r="D428" i="22"/>
  <c r="D427" i="22"/>
  <c r="D426" i="22"/>
  <c r="D425" i="22"/>
  <c r="D424" i="22"/>
  <c r="D423" i="22"/>
  <c r="D422" i="22"/>
  <c r="D421" i="22"/>
  <c r="D420" i="22"/>
  <c r="D419" i="22"/>
  <c r="D418" i="22"/>
  <c r="D417" i="22"/>
  <c r="D416" i="22"/>
  <c r="D415" i="22"/>
  <c r="D414" i="22"/>
  <c r="D413" i="22"/>
  <c r="D412" i="22"/>
  <c r="D411" i="22"/>
  <c r="D410" i="22"/>
  <c r="D409" i="22"/>
  <c r="D408" i="22"/>
  <c r="D407" i="22"/>
  <c r="D406" i="22"/>
  <c r="D405" i="22"/>
  <c r="D404" i="22"/>
  <c r="D403" i="22"/>
  <c r="D402" i="22"/>
  <c r="D401" i="22"/>
  <c r="D400" i="22"/>
  <c r="D399" i="22"/>
  <c r="D398" i="22"/>
  <c r="D397" i="22"/>
  <c r="D396" i="22"/>
  <c r="D395" i="22"/>
  <c r="D394" i="22"/>
  <c r="D393" i="22"/>
  <c r="D392" i="22"/>
  <c r="D391" i="22"/>
  <c r="D390" i="22"/>
  <c r="D389" i="22"/>
  <c r="D388" i="22"/>
  <c r="D387" i="22"/>
  <c r="D386" i="22"/>
  <c r="D385" i="22"/>
  <c r="D384" i="22"/>
  <c r="D383" i="22"/>
  <c r="D382" i="22"/>
  <c r="D381" i="22"/>
  <c r="D380" i="22"/>
  <c r="D379" i="22"/>
  <c r="D378" i="22"/>
  <c r="D377" i="22"/>
  <c r="D376" i="22"/>
  <c r="D375" i="22"/>
  <c r="D374" i="22"/>
  <c r="D373" i="22"/>
  <c r="D372" i="22"/>
  <c r="D371" i="22"/>
  <c r="D370" i="22"/>
  <c r="D369" i="22"/>
  <c r="D368" i="22"/>
  <c r="D367" i="22"/>
  <c r="D366" i="22"/>
  <c r="D365" i="22"/>
  <c r="D364" i="22"/>
  <c r="D363" i="22"/>
  <c r="D362" i="22"/>
  <c r="D361" i="22"/>
  <c r="D360" i="22"/>
  <c r="D359" i="22"/>
  <c r="D358" i="22"/>
  <c r="D357" i="22"/>
  <c r="D356" i="22"/>
  <c r="D355" i="22"/>
  <c r="D354" i="22"/>
  <c r="D353" i="22"/>
  <c r="D352" i="22"/>
  <c r="D351" i="22"/>
  <c r="D350" i="22"/>
  <c r="D349" i="22"/>
  <c r="D348" i="22"/>
  <c r="D347" i="22"/>
  <c r="D346" i="22"/>
  <c r="D345" i="22"/>
  <c r="D344" i="22"/>
  <c r="D343" i="22"/>
  <c r="D342" i="22"/>
  <c r="D341" i="22"/>
  <c r="D340" i="22"/>
  <c r="D339" i="22"/>
  <c r="D338" i="22"/>
  <c r="D337" i="22"/>
  <c r="D336" i="22"/>
  <c r="D335" i="22"/>
  <c r="D334" i="22"/>
  <c r="D333" i="22"/>
  <c r="D332" i="22"/>
  <c r="D331" i="22"/>
  <c r="D330" i="22"/>
  <c r="D329" i="22"/>
  <c r="D328" i="22"/>
  <c r="D327" i="22"/>
  <c r="D326" i="22"/>
  <c r="D325" i="22"/>
  <c r="D324" i="22"/>
  <c r="D323" i="22"/>
  <c r="D322" i="22"/>
  <c r="D321" i="22"/>
  <c r="D320" i="22"/>
  <c r="D319" i="22"/>
  <c r="D318" i="22"/>
  <c r="D317" i="22"/>
  <c r="D316" i="22"/>
  <c r="D315" i="22"/>
  <c r="D314" i="22"/>
  <c r="D313" i="22"/>
  <c r="D312" i="22"/>
  <c r="D311" i="22"/>
  <c r="D310" i="22"/>
  <c r="D309" i="22"/>
  <c r="D308" i="22"/>
  <c r="D307" i="22"/>
  <c r="D306" i="22"/>
  <c r="D305" i="22"/>
  <c r="D304" i="22"/>
  <c r="D303" i="22"/>
  <c r="D302" i="22"/>
  <c r="D301" i="22"/>
  <c r="D300" i="22"/>
  <c r="D299" i="22"/>
  <c r="D298" i="22"/>
  <c r="D297" i="22"/>
  <c r="D296" i="22"/>
  <c r="D295" i="22"/>
  <c r="D294" i="22"/>
  <c r="D293" i="22"/>
  <c r="D292" i="22"/>
  <c r="D291" i="22"/>
  <c r="D290" i="22"/>
  <c r="D289" i="22"/>
  <c r="D288" i="22"/>
  <c r="D287" i="22"/>
  <c r="D286" i="22"/>
  <c r="D285" i="22"/>
  <c r="D284" i="22"/>
  <c r="D283" i="22"/>
  <c r="D282" i="22"/>
  <c r="D281" i="22"/>
  <c r="D280" i="22"/>
  <c r="D279" i="22"/>
  <c r="D278" i="22"/>
  <c r="D277" i="22"/>
  <c r="D276" i="22"/>
  <c r="D275" i="22"/>
  <c r="D274" i="22"/>
  <c r="D273" i="22"/>
  <c r="D272" i="22"/>
  <c r="D271" i="22"/>
  <c r="D270" i="22"/>
  <c r="D269" i="22"/>
  <c r="D268" i="22"/>
  <c r="D267" i="22"/>
  <c r="D266" i="22"/>
  <c r="D265" i="22"/>
  <c r="D264" i="22"/>
  <c r="D263" i="22"/>
  <c r="D262" i="22"/>
  <c r="D261" i="22"/>
  <c r="D260" i="22"/>
  <c r="D259" i="22"/>
  <c r="D258" i="22"/>
  <c r="D257" i="22"/>
  <c r="D256" i="22"/>
  <c r="D255" i="22"/>
  <c r="D254" i="22"/>
  <c r="D253" i="22"/>
  <c r="D252" i="22"/>
  <c r="D251" i="22"/>
  <c r="D250" i="22"/>
  <c r="D249" i="22"/>
  <c r="D248" i="22"/>
  <c r="D247" i="22"/>
  <c r="D246" i="22"/>
  <c r="D245" i="22"/>
  <c r="D244" i="22"/>
  <c r="D243" i="22"/>
  <c r="D242" i="22"/>
  <c r="D241" i="22"/>
  <c r="D240" i="22"/>
  <c r="D239" i="22"/>
  <c r="D238" i="22"/>
  <c r="D237" i="22"/>
  <c r="D236" i="22"/>
  <c r="D235" i="22"/>
  <c r="D234" i="22"/>
  <c r="D233" i="22"/>
  <c r="D232" i="22"/>
  <c r="D231" i="22"/>
  <c r="D230" i="22"/>
  <c r="D229" i="22"/>
  <c r="D228" i="22"/>
  <c r="D227" i="22"/>
  <c r="D226" i="22"/>
  <c r="D225" i="22"/>
  <c r="D224" i="22"/>
  <c r="D223" i="22"/>
  <c r="D222" i="22"/>
  <c r="D221" i="22"/>
  <c r="D220" i="22"/>
  <c r="D219" i="22"/>
  <c r="D218" i="22"/>
  <c r="D217" i="22"/>
  <c r="D216" i="22"/>
  <c r="D215" i="22"/>
  <c r="D214" i="22"/>
  <c r="D213" i="22"/>
  <c r="D212" i="22"/>
  <c r="D211" i="22"/>
  <c r="D210" i="22"/>
  <c r="D209" i="22"/>
  <c r="D208" i="22"/>
  <c r="D207" i="22"/>
  <c r="D206" i="22"/>
  <c r="D205" i="22"/>
  <c r="D204" i="22"/>
  <c r="D203" i="22"/>
  <c r="D202" i="22"/>
  <c r="D2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K24" i="10"/>
  <c r="K34" i="10" s="1"/>
  <c r="K23" i="10"/>
  <c r="D1" i="20"/>
  <c r="C1" i="20"/>
  <c r="B1" i="20"/>
  <c r="K33" i="10" l="1"/>
  <c r="K32" i="10"/>
  <c r="K22" i="10"/>
  <c r="M1" i="13"/>
  <c r="I4" i="1"/>
  <c r="D822" i="13" l="1"/>
  <c r="D827" i="13"/>
  <c r="D821" i="13"/>
  <c r="D653" i="13"/>
  <c r="D655" i="13"/>
  <c r="D657" i="13"/>
  <c r="D661" i="13"/>
  <c r="D662" i="13"/>
  <c r="D663" i="13"/>
  <c r="D665" i="13"/>
  <c r="D667" i="13"/>
  <c r="D669" i="13"/>
  <c r="D670" i="13"/>
  <c r="D671" i="13"/>
  <c r="D673" i="13"/>
  <c r="D675" i="13"/>
  <c r="D677" i="13"/>
  <c r="D678" i="13"/>
  <c r="D679" i="13"/>
  <c r="D681" i="13"/>
  <c r="D683" i="13"/>
  <c r="D685" i="13"/>
  <c r="D686" i="13"/>
  <c r="D687" i="13"/>
  <c r="D689" i="13"/>
  <c r="D691" i="13"/>
  <c r="D693" i="13"/>
  <c r="D694" i="13"/>
  <c r="D695" i="13"/>
  <c r="D697" i="13"/>
  <c r="D699" i="13"/>
  <c r="D701" i="13"/>
  <c r="D702" i="13"/>
  <c r="D703" i="13"/>
  <c r="D705" i="13"/>
  <c r="D707" i="13"/>
  <c r="D709" i="13"/>
  <c r="D710" i="13"/>
  <c r="D711" i="13"/>
  <c r="D713" i="13"/>
  <c r="D715" i="13"/>
  <c r="D717" i="13"/>
  <c r="D718" i="13"/>
  <c r="D719" i="13"/>
  <c r="D721" i="13"/>
  <c r="D723" i="13"/>
  <c r="D725" i="13"/>
  <c r="D726" i="13"/>
  <c r="D727" i="13"/>
  <c r="D729" i="13"/>
  <c r="D731" i="13"/>
  <c r="D733" i="13"/>
  <c r="D734" i="13"/>
  <c r="D735" i="13"/>
  <c r="D737" i="13"/>
  <c r="D739" i="13"/>
  <c r="D741" i="13"/>
  <c r="D742" i="13"/>
  <c r="D743" i="13"/>
  <c r="D745" i="13"/>
  <c r="D747" i="13"/>
  <c r="D749" i="13"/>
  <c r="D750" i="13"/>
  <c r="D751" i="13"/>
  <c r="D753" i="13"/>
  <c r="D755" i="13"/>
  <c r="D757" i="13"/>
  <c r="D758" i="13"/>
  <c r="D759" i="13"/>
  <c r="D761" i="13"/>
  <c r="D763" i="13"/>
  <c r="D765" i="13"/>
  <c r="D766" i="13"/>
  <c r="D767" i="13"/>
  <c r="D769" i="13"/>
  <c r="D771" i="13"/>
  <c r="D773" i="13"/>
  <c r="D774" i="13"/>
  <c r="D775" i="13"/>
  <c r="D777" i="13"/>
  <c r="D779" i="13"/>
  <c r="D781" i="13"/>
  <c r="D782" i="13"/>
  <c r="D783" i="13"/>
  <c r="D785" i="13"/>
  <c r="D787" i="13"/>
  <c r="D789" i="13"/>
  <c r="D790" i="13"/>
  <c r="D791" i="13"/>
  <c r="D793" i="13"/>
  <c r="D795" i="13"/>
  <c r="D797" i="13"/>
  <c r="D798" i="13"/>
  <c r="D799" i="13"/>
  <c r="D801" i="13"/>
  <c r="D803" i="13"/>
  <c r="D805" i="13"/>
  <c r="D806" i="13"/>
  <c r="D807" i="13"/>
  <c r="D809" i="13"/>
  <c r="D811" i="13"/>
  <c r="D813" i="13"/>
  <c r="D814" i="13"/>
  <c r="D815" i="13"/>
  <c r="D649" i="13"/>
  <c r="D639" i="13"/>
  <c r="D641" i="13"/>
  <c r="D642" i="13"/>
  <c r="D643" i="13"/>
  <c r="D637" i="13"/>
  <c r="D629" i="13"/>
  <c r="D631" i="13"/>
  <c r="D632" i="13"/>
  <c r="D633" i="13"/>
  <c r="D627" i="13"/>
  <c r="D609" i="13"/>
  <c r="D611" i="13"/>
  <c r="D612" i="13"/>
  <c r="D613" i="13"/>
  <c r="D607" i="13"/>
  <c r="D599" i="13"/>
  <c r="D601" i="13"/>
  <c r="D602" i="13"/>
  <c r="D603" i="13"/>
  <c r="D597" i="13"/>
  <c r="D261" i="13"/>
  <c r="D263" i="13"/>
  <c r="D264" i="13"/>
  <c r="D265" i="13"/>
  <c r="D267" i="13"/>
  <c r="D269" i="13"/>
  <c r="D271" i="13"/>
  <c r="D272" i="13"/>
  <c r="D273" i="13"/>
  <c r="D275" i="13"/>
  <c r="D277" i="13"/>
  <c r="D279" i="13"/>
  <c r="D280" i="13"/>
  <c r="D281" i="13"/>
  <c r="D283" i="13"/>
  <c r="D285" i="13"/>
  <c r="D287" i="13"/>
  <c r="D288" i="13"/>
  <c r="D289" i="13"/>
  <c r="D291" i="13"/>
  <c r="D293" i="13"/>
  <c r="D295" i="13"/>
  <c r="D296" i="13"/>
  <c r="D297" i="13"/>
  <c r="D299" i="13"/>
  <c r="D301" i="13"/>
  <c r="D303" i="13"/>
  <c r="D304" i="13"/>
  <c r="D305" i="13"/>
  <c r="D307" i="13"/>
  <c r="D309" i="13"/>
  <c r="D311" i="13"/>
  <c r="D312" i="13"/>
  <c r="D313" i="13"/>
  <c r="D315" i="13"/>
  <c r="D317" i="13"/>
  <c r="D319" i="13"/>
  <c r="D320" i="13"/>
  <c r="D321" i="13"/>
  <c r="D323" i="13"/>
  <c r="D325" i="13"/>
  <c r="D327" i="13"/>
  <c r="D328" i="13"/>
  <c r="D329" i="13"/>
  <c r="D331" i="13"/>
  <c r="D333" i="13"/>
  <c r="D335" i="13"/>
  <c r="D336" i="13"/>
  <c r="D337" i="13"/>
  <c r="D339" i="13"/>
  <c r="D341" i="13"/>
  <c r="D343" i="13"/>
  <c r="D344" i="13"/>
  <c r="D345" i="13"/>
  <c r="D347" i="13"/>
  <c r="D349" i="13"/>
  <c r="D351" i="13"/>
  <c r="D352" i="13"/>
  <c r="D353" i="13"/>
  <c r="D355" i="13"/>
  <c r="D357" i="13"/>
  <c r="D359" i="13"/>
  <c r="D360" i="13"/>
  <c r="D361" i="13"/>
  <c r="D363" i="13"/>
  <c r="D365" i="13"/>
  <c r="D367" i="13"/>
  <c r="D368" i="13"/>
  <c r="D369" i="13"/>
  <c r="D371" i="13"/>
  <c r="D373" i="13"/>
  <c r="D375" i="13"/>
  <c r="D376" i="13"/>
  <c r="D377" i="13"/>
  <c r="D379" i="13"/>
  <c r="D381" i="13"/>
  <c r="D383" i="13"/>
  <c r="D384" i="13"/>
  <c r="D385" i="13"/>
  <c r="D387" i="13"/>
  <c r="D389" i="13"/>
  <c r="D391" i="13"/>
  <c r="D392" i="13"/>
  <c r="D393" i="13"/>
  <c r="D395" i="13"/>
  <c r="D397" i="13"/>
  <c r="D399" i="13"/>
  <c r="D400" i="13"/>
  <c r="D401" i="13"/>
  <c r="D403" i="13"/>
  <c r="D405" i="13"/>
  <c r="D407" i="13"/>
  <c r="D408" i="13"/>
  <c r="D409" i="13"/>
  <c r="D411" i="13"/>
  <c r="D413" i="13"/>
  <c r="D415" i="13"/>
  <c r="D416" i="13"/>
  <c r="D417" i="13"/>
  <c r="D419" i="13"/>
  <c r="D421" i="13"/>
  <c r="D423" i="13"/>
  <c r="D424" i="13"/>
  <c r="D425" i="13"/>
  <c r="D427" i="13"/>
  <c r="D429" i="13"/>
  <c r="D431" i="13"/>
  <c r="D432" i="13"/>
  <c r="D433" i="13"/>
  <c r="D435" i="13"/>
  <c r="D437" i="13"/>
  <c r="D439" i="13"/>
  <c r="D440" i="13"/>
  <c r="D441" i="13"/>
  <c r="D443" i="13"/>
  <c r="D445" i="13"/>
  <c r="D447" i="13"/>
  <c r="D448" i="13"/>
  <c r="D449" i="13"/>
  <c r="D451" i="13"/>
  <c r="D453" i="13"/>
  <c r="D455" i="13"/>
  <c r="D456" i="13"/>
  <c r="D457" i="13"/>
  <c r="D459" i="13"/>
  <c r="D461" i="13"/>
  <c r="D463" i="13"/>
  <c r="D464" i="13"/>
  <c r="D465" i="13"/>
  <c r="D467" i="13"/>
  <c r="D469" i="13"/>
  <c r="D471" i="13"/>
  <c r="D472" i="13"/>
  <c r="D473" i="13"/>
  <c r="D475" i="13"/>
  <c r="D476" i="13"/>
  <c r="D477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259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2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51" i="13"/>
  <c r="D42" i="13"/>
  <c r="D43" i="13"/>
  <c r="D44" i="13"/>
  <c r="D45" i="13"/>
  <c r="D46" i="13"/>
  <c r="D47" i="13"/>
  <c r="D48" i="13"/>
  <c r="D41" i="13"/>
  <c r="D32" i="13"/>
  <c r="D33" i="13"/>
  <c r="D34" i="13"/>
  <c r="D35" i="13"/>
  <c r="D36" i="13"/>
  <c r="D37" i="13"/>
  <c r="D38" i="13"/>
  <c r="D31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5" i="13"/>
  <c r="I822" i="13"/>
  <c r="P822" i="13"/>
  <c r="W822" i="13"/>
  <c r="I823" i="13"/>
  <c r="P823" i="13"/>
  <c r="W823" i="13"/>
  <c r="I824" i="13"/>
  <c r="P824" i="13"/>
  <c r="W824" i="13"/>
  <c r="I825" i="13"/>
  <c r="P825" i="13"/>
  <c r="W825" i="13"/>
  <c r="I826" i="13"/>
  <c r="P826" i="13"/>
  <c r="W826" i="13"/>
  <c r="I827" i="13"/>
  <c r="P827" i="13"/>
  <c r="W827" i="13"/>
  <c r="I828" i="13"/>
  <c r="P828" i="13"/>
  <c r="W828" i="13"/>
  <c r="I650" i="13"/>
  <c r="P650" i="13"/>
  <c r="W650" i="13"/>
  <c r="I651" i="13"/>
  <c r="P651" i="13"/>
  <c r="W651" i="13"/>
  <c r="I652" i="13"/>
  <c r="P652" i="13"/>
  <c r="W652" i="13"/>
  <c r="I653" i="13"/>
  <c r="P653" i="13"/>
  <c r="W653" i="13"/>
  <c r="I654" i="13"/>
  <c r="P654" i="13"/>
  <c r="W654" i="13"/>
  <c r="I655" i="13"/>
  <c r="P655" i="13"/>
  <c r="W655" i="13"/>
  <c r="I656" i="13"/>
  <c r="P656" i="13"/>
  <c r="W656" i="13"/>
  <c r="I657" i="13"/>
  <c r="P657" i="13"/>
  <c r="W657" i="13"/>
  <c r="I658" i="13"/>
  <c r="P658" i="13"/>
  <c r="W658" i="13"/>
  <c r="I659" i="13"/>
  <c r="P659" i="13"/>
  <c r="W659" i="13"/>
  <c r="I660" i="13"/>
  <c r="P660" i="13"/>
  <c r="W660" i="13"/>
  <c r="I661" i="13"/>
  <c r="P661" i="13"/>
  <c r="W661" i="13"/>
  <c r="I662" i="13"/>
  <c r="P662" i="13"/>
  <c r="W662" i="13"/>
  <c r="I663" i="13"/>
  <c r="P663" i="13"/>
  <c r="W663" i="13"/>
  <c r="I664" i="13"/>
  <c r="P664" i="13"/>
  <c r="W664" i="13"/>
  <c r="I665" i="13"/>
  <c r="P665" i="13"/>
  <c r="W665" i="13"/>
  <c r="I666" i="13"/>
  <c r="P666" i="13"/>
  <c r="W666" i="13"/>
  <c r="I667" i="13"/>
  <c r="P667" i="13"/>
  <c r="W667" i="13"/>
  <c r="I668" i="13"/>
  <c r="P668" i="13"/>
  <c r="W668" i="13"/>
  <c r="I669" i="13"/>
  <c r="P669" i="13"/>
  <c r="W669" i="13"/>
  <c r="I670" i="13"/>
  <c r="P670" i="13"/>
  <c r="W670" i="13"/>
  <c r="I671" i="13"/>
  <c r="P671" i="13"/>
  <c r="W671" i="13"/>
  <c r="I672" i="13"/>
  <c r="P672" i="13"/>
  <c r="W672" i="13"/>
  <c r="I673" i="13"/>
  <c r="P673" i="13"/>
  <c r="W673" i="13"/>
  <c r="I674" i="13"/>
  <c r="P674" i="13"/>
  <c r="W674" i="13"/>
  <c r="I675" i="13"/>
  <c r="P675" i="13"/>
  <c r="W675" i="13"/>
  <c r="I676" i="13"/>
  <c r="P676" i="13"/>
  <c r="W676" i="13"/>
  <c r="I677" i="13"/>
  <c r="P677" i="13"/>
  <c r="W677" i="13"/>
  <c r="I678" i="13"/>
  <c r="P678" i="13"/>
  <c r="W678" i="13"/>
  <c r="I679" i="13"/>
  <c r="P679" i="13"/>
  <c r="W679" i="13"/>
  <c r="I680" i="13"/>
  <c r="P680" i="13"/>
  <c r="W680" i="13"/>
  <c r="I681" i="13"/>
  <c r="P681" i="13"/>
  <c r="W681" i="13"/>
  <c r="I682" i="13"/>
  <c r="P682" i="13"/>
  <c r="W682" i="13"/>
  <c r="I683" i="13"/>
  <c r="P683" i="13"/>
  <c r="W683" i="13"/>
  <c r="I684" i="13"/>
  <c r="P684" i="13"/>
  <c r="W684" i="13"/>
  <c r="I685" i="13"/>
  <c r="P685" i="13"/>
  <c r="W685" i="13"/>
  <c r="I686" i="13"/>
  <c r="P686" i="13"/>
  <c r="W686" i="13"/>
  <c r="I687" i="13"/>
  <c r="P687" i="13"/>
  <c r="W687" i="13"/>
  <c r="I688" i="13"/>
  <c r="P688" i="13"/>
  <c r="W688" i="13"/>
  <c r="I689" i="13"/>
  <c r="P689" i="13"/>
  <c r="W689" i="13"/>
  <c r="I690" i="13"/>
  <c r="P690" i="13"/>
  <c r="W690" i="13"/>
  <c r="I691" i="13"/>
  <c r="P691" i="13"/>
  <c r="W691" i="13"/>
  <c r="I692" i="13"/>
  <c r="P692" i="13"/>
  <c r="W692" i="13"/>
  <c r="I693" i="13"/>
  <c r="P693" i="13"/>
  <c r="W693" i="13"/>
  <c r="I694" i="13"/>
  <c r="P694" i="13"/>
  <c r="W694" i="13"/>
  <c r="I695" i="13"/>
  <c r="P695" i="13"/>
  <c r="W695" i="13"/>
  <c r="I696" i="13"/>
  <c r="P696" i="13"/>
  <c r="W696" i="13"/>
  <c r="I697" i="13"/>
  <c r="P697" i="13"/>
  <c r="W697" i="13"/>
  <c r="I698" i="13"/>
  <c r="P698" i="13"/>
  <c r="W698" i="13"/>
  <c r="I699" i="13"/>
  <c r="P699" i="13"/>
  <c r="W699" i="13"/>
  <c r="I700" i="13"/>
  <c r="P700" i="13"/>
  <c r="W700" i="13"/>
  <c r="I701" i="13"/>
  <c r="P701" i="13"/>
  <c r="W701" i="13"/>
  <c r="I702" i="13"/>
  <c r="P702" i="13"/>
  <c r="W702" i="13"/>
  <c r="I703" i="13"/>
  <c r="P703" i="13"/>
  <c r="W703" i="13"/>
  <c r="I704" i="13"/>
  <c r="P704" i="13"/>
  <c r="W704" i="13"/>
  <c r="I705" i="13"/>
  <c r="P705" i="13"/>
  <c r="W705" i="13"/>
  <c r="I706" i="13"/>
  <c r="P706" i="13"/>
  <c r="W706" i="13"/>
  <c r="I707" i="13"/>
  <c r="P707" i="13"/>
  <c r="W707" i="13"/>
  <c r="I708" i="13"/>
  <c r="P708" i="13"/>
  <c r="W708" i="13"/>
  <c r="I709" i="13"/>
  <c r="P709" i="13"/>
  <c r="W709" i="13"/>
  <c r="I710" i="13"/>
  <c r="P710" i="13"/>
  <c r="W710" i="13"/>
  <c r="I711" i="13"/>
  <c r="P711" i="13"/>
  <c r="W711" i="13"/>
  <c r="I712" i="13"/>
  <c r="P712" i="13"/>
  <c r="W712" i="13"/>
  <c r="I713" i="13"/>
  <c r="P713" i="13"/>
  <c r="W713" i="13"/>
  <c r="I714" i="13"/>
  <c r="P714" i="13"/>
  <c r="W714" i="13"/>
  <c r="I715" i="13"/>
  <c r="P715" i="13"/>
  <c r="W715" i="13"/>
  <c r="I716" i="13"/>
  <c r="P716" i="13"/>
  <c r="W716" i="13"/>
  <c r="I717" i="13"/>
  <c r="P717" i="13"/>
  <c r="W717" i="13"/>
  <c r="I718" i="13"/>
  <c r="P718" i="13"/>
  <c r="W718" i="13"/>
  <c r="I719" i="13"/>
  <c r="P719" i="13"/>
  <c r="W719" i="13"/>
  <c r="I720" i="13"/>
  <c r="P720" i="13"/>
  <c r="W720" i="13"/>
  <c r="I721" i="13"/>
  <c r="P721" i="13"/>
  <c r="W721" i="13"/>
  <c r="I722" i="13"/>
  <c r="P722" i="13"/>
  <c r="W722" i="13"/>
  <c r="I723" i="13"/>
  <c r="P723" i="13"/>
  <c r="W723" i="13"/>
  <c r="I724" i="13"/>
  <c r="P724" i="13"/>
  <c r="W724" i="13"/>
  <c r="I725" i="13"/>
  <c r="P725" i="13"/>
  <c r="W725" i="13"/>
  <c r="I726" i="13"/>
  <c r="P726" i="13"/>
  <c r="W726" i="13"/>
  <c r="I727" i="13"/>
  <c r="P727" i="13"/>
  <c r="W727" i="13"/>
  <c r="I728" i="13"/>
  <c r="P728" i="13"/>
  <c r="W728" i="13"/>
  <c r="I729" i="13"/>
  <c r="P729" i="13"/>
  <c r="W729" i="13"/>
  <c r="I730" i="13"/>
  <c r="P730" i="13"/>
  <c r="W730" i="13"/>
  <c r="I731" i="13"/>
  <c r="P731" i="13"/>
  <c r="W731" i="13"/>
  <c r="I732" i="13"/>
  <c r="P732" i="13"/>
  <c r="W732" i="13"/>
  <c r="I733" i="13"/>
  <c r="P733" i="13"/>
  <c r="W733" i="13"/>
  <c r="I734" i="13"/>
  <c r="P734" i="13"/>
  <c r="W734" i="13"/>
  <c r="I735" i="13"/>
  <c r="P735" i="13"/>
  <c r="W735" i="13"/>
  <c r="I736" i="13"/>
  <c r="P736" i="13"/>
  <c r="W736" i="13"/>
  <c r="I737" i="13"/>
  <c r="P737" i="13"/>
  <c r="W737" i="13"/>
  <c r="I738" i="13"/>
  <c r="P738" i="13"/>
  <c r="W738" i="13"/>
  <c r="I739" i="13"/>
  <c r="P739" i="13"/>
  <c r="W739" i="13"/>
  <c r="I740" i="13"/>
  <c r="P740" i="13"/>
  <c r="W740" i="13"/>
  <c r="I741" i="13"/>
  <c r="P741" i="13"/>
  <c r="W741" i="13"/>
  <c r="I742" i="13"/>
  <c r="P742" i="13"/>
  <c r="W742" i="13"/>
  <c r="I743" i="13"/>
  <c r="P743" i="13"/>
  <c r="W743" i="13"/>
  <c r="I744" i="13"/>
  <c r="P744" i="13"/>
  <c r="W744" i="13"/>
  <c r="I745" i="13"/>
  <c r="P745" i="13"/>
  <c r="W745" i="13"/>
  <c r="I746" i="13"/>
  <c r="P746" i="13"/>
  <c r="W746" i="13"/>
  <c r="I747" i="13"/>
  <c r="P747" i="13"/>
  <c r="W747" i="13"/>
  <c r="I748" i="13"/>
  <c r="P748" i="13"/>
  <c r="W748" i="13"/>
  <c r="I749" i="13"/>
  <c r="P749" i="13"/>
  <c r="W749" i="13"/>
  <c r="I750" i="13"/>
  <c r="P750" i="13"/>
  <c r="W750" i="13"/>
  <c r="I751" i="13"/>
  <c r="P751" i="13"/>
  <c r="W751" i="13"/>
  <c r="I752" i="13"/>
  <c r="P752" i="13"/>
  <c r="W752" i="13"/>
  <c r="I753" i="13"/>
  <c r="P753" i="13"/>
  <c r="W753" i="13"/>
  <c r="I754" i="13"/>
  <c r="P754" i="13"/>
  <c r="W754" i="13"/>
  <c r="I755" i="13"/>
  <c r="P755" i="13"/>
  <c r="W755" i="13"/>
  <c r="I756" i="13"/>
  <c r="P756" i="13"/>
  <c r="W756" i="13"/>
  <c r="I757" i="13"/>
  <c r="P757" i="13"/>
  <c r="W757" i="13"/>
  <c r="I758" i="13"/>
  <c r="P758" i="13"/>
  <c r="W758" i="13"/>
  <c r="I759" i="13"/>
  <c r="P759" i="13"/>
  <c r="W759" i="13"/>
  <c r="I760" i="13"/>
  <c r="P760" i="13"/>
  <c r="W760" i="13"/>
  <c r="I761" i="13"/>
  <c r="P761" i="13"/>
  <c r="W761" i="13"/>
  <c r="I762" i="13"/>
  <c r="P762" i="13"/>
  <c r="W762" i="13"/>
  <c r="I763" i="13"/>
  <c r="P763" i="13"/>
  <c r="W763" i="13"/>
  <c r="I764" i="13"/>
  <c r="P764" i="13"/>
  <c r="W764" i="13"/>
  <c r="I765" i="13"/>
  <c r="P765" i="13"/>
  <c r="W765" i="13"/>
  <c r="I766" i="13"/>
  <c r="P766" i="13"/>
  <c r="W766" i="13"/>
  <c r="I767" i="13"/>
  <c r="P767" i="13"/>
  <c r="W767" i="13"/>
  <c r="I768" i="13"/>
  <c r="P768" i="13"/>
  <c r="W768" i="13"/>
  <c r="I769" i="13"/>
  <c r="P769" i="13"/>
  <c r="W769" i="13"/>
  <c r="I770" i="13"/>
  <c r="P770" i="13"/>
  <c r="W770" i="13"/>
  <c r="I771" i="13"/>
  <c r="P771" i="13"/>
  <c r="W771" i="13"/>
  <c r="I772" i="13"/>
  <c r="P772" i="13"/>
  <c r="W772" i="13"/>
  <c r="I773" i="13"/>
  <c r="P773" i="13"/>
  <c r="W773" i="13"/>
  <c r="I774" i="13"/>
  <c r="P774" i="13"/>
  <c r="W774" i="13"/>
  <c r="I775" i="13"/>
  <c r="P775" i="13"/>
  <c r="W775" i="13"/>
  <c r="I776" i="13"/>
  <c r="P776" i="13"/>
  <c r="W776" i="13"/>
  <c r="I777" i="13"/>
  <c r="P777" i="13"/>
  <c r="W777" i="13"/>
  <c r="I778" i="13"/>
  <c r="P778" i="13"/>
  <c r="W778" i="13"/>
  <c r="I779" i="13"/>
  <c r="P779" i="13"/>
  <c r="W779" i="13"/>
  <c r="I780" i="13"/>
  <c r="P780" i="13"/>
  <c r="W780" i="13"/>
  <c r="I781" i="13"/>
  <c r="P781" i="13"/>
  <c r="W781" i="13"/>
  <c r="I782" i="13"/>
  <c r="P782" i="13"/>
  <c r="W782" i="13"/>
  <c r="I783" i="13"/>
  <c r="P783" i="13"/>
  <c r="W783" i="13"/>
  <c r="I784" i="13"/>
  <c r="P784" i="13"/>
  <c r="W784" i="13"/>
  <c r="I785" i="13"/>
  <c r="P785" i="13"/>
  <c r="W785" i="13"/>
  <c r="I786" i="13"/>
  <c r="P786" i="13"/>
  <c r="W786" i="13"/>
  <c r="I787" i="13"/>
  <c r="P787" i="13"/>
  <c r="W787" i="13"/>
  <c r="I788" i="13"/>
  <c r="P788" i="13"/>
  <c r="W788" i="13"/>
  <c r="I789" i="13"/>
  <c r="P789" i="13"/>
  <c r="W789" i="13"/>
  <c r="I790" i="13"/>
  <c r="P790" i="13"/>
  <c r="W790" i="13"/>
  <c r="I791" i="13"/>
  <c r="P791" i="13"/>
  <c r="W791" i="13"/>
  <c r="I792" i="13"/>
  <c r="P792" i="13"/>
  <c r="W792" i="13"/>
  <c r="I793" i="13"/>
  <c r="P793" i="13"/>
  <c r="W793" i="13"/>
  <c r="I794" i="13"/>
  <c r="P794" i="13"/>
  <c r="W794" i="13"/>
  <c r="I795" i="13"/>
  <c r="P795" i="13"/>
  <c r="W795" i="13"/>
  <c r="I796" i="13"/>
  <c r="P796" i="13"/>
  <c r="W796" i="13"/>
  <c r="I797" i="13"/>
  <c r="P797" i="13"/>
  <c r="W797" i="13"/>
  <c r="I798" i="13"/>
  <c r="P798" i="13"/>
  <c r="W798" i="13"/>
  <c r="I799" i="13"/>
  <c r="P799" i="13"/>
  <c r="W799" i="13"/>
  <c r="I800" i="13"/>
  <c r="P800" i="13"/>
  <c r="W800" i="13"/>
  <c r="I801" i="13"/>
  <c r="P801" i="13"/>
  <c r="W801" i="13"/>
  <c r="I802" i="13"/>
  <c r="P802" i="13"/>
  <c r="W802" i="13"/>
  <c r="I803" i="13"/>
  <c r="P803" i="13"/>
  <c r="W803" i="13"/>
  <c r="I804" i="13"/>
  <c r="P804" i="13"/>
  <c r="W804" i="13"/>
  <c r="I805" i="13"/>
  <c r="P805" i="13"/>
  <c r="W805" i="13"/>
  <c r="I806" i="13"/>
  <c r="P806" i="13"/>
  <c r="W806" i="13"/>
  <c r="I807" i="13"/>
  <c r="P807" i="13"/>
  <c r="W807" i="13"/>
  <c r="I808" i="13"/>
  <c r="P808" i="13"/>
  <c r="W808" i="13"/>
  <c r="I809" i="13"/>
  <c r="P809" i="13"/>
  <c r="W809" i="13"/>
  <c r="I810" i="13"/>
  <c r="P810" i="13"/>
  <c r="W810" i="13"/>
  <c r="I811" i="13"/>
  <c r="P811" i="13"/>
  <c r="W811" i="13"/>
  <c r="I812" i="13"/>
  <c r="P812" i="13"/>
  <c r="W812" i="13"/>
  <c r="I813" i="13"/>
  <c r="P813" i="13"/>
  <c r="W813" i="13"/>
  <c r="I814" i="13"/>
  <c r="P814" i="13"/>
  <c r="W814" i="13"/>
  <c r="I815" i="13"/>
  <c r="P815" i="13"/>
  <c r="W815" i="13"/>
  <c r="I816" i="13"/>
  <c r="P816" i="13"/>
  <c r="W816" i="13"/>
  <c r="I638" i="13"/>
  <c r="P638" i="13"/>
  <c r="W638" i="13"/>
  <c r="I639" i="13"/>
  <c r="P639" i="13"/>
  <c r="W639" i="13"/>
  <c r="I640" i="13"/>
  <c r="P640" i="13"/>
  <c r="W640" i="13"/>
  <c r="I641" i="13"/>
  <c r="P641" i="13"/>
  <c r="W641" i="13"/>
  <c r="I642" i="13"/>
  <c r="P642" i="13"/>
  <c r="W642" i="13"/>
  <c r="I643" i="13"/>
  <c r="P643" i="13"/>
  <c r="W643" i="13"/>
  <c r="I644" i="13"/>
  <c r="P644" i="13"/>
  <c r="W644" i="13"/>
  <c r="I637" i="13"/>
  <c r="I628" i="13"/>
  <c r="P628" i="13"/>
  <c r="W628" i="13"/>
  <c r="I629" i="13"/>
  <c r="P629" i="13"/>
  <c r="W629" i="13"/>
  <c r="I630" i="13"/>
  <c r="P630" i="13"/>
  <c r="W630" i="13"/>
  <c r="I631" i="13"/>
  <c r="P631" i="13"/>
  <c r="W631" i="13"/>
  <c r="I632" i="13"/>
  <c r="P632" i="13"/>
  <c r="W632" i="13"/>
  <c r="I633" i="13"/>
  <c r="P633" i="13"/>
  <c r="W633" i="13"/>
  <c r="I634" i="13"/>
  <c r="P634" i="13"/>
  <c r="W634" i="13"/>
  <c r="I608" i="13"/>
  <c r="P608" i="13"/>
  <c r="W608" i="13"/>
  <c r="I609" i="13"/>
  <c r="P609" i="13"/>
  <c r="W609" i="13"/>
  <c r="I610" i="13"/>
  <c r="P610" i="13"/>
  <c r="W610" i="13"/>
  <c r="I611" i="13"/>
  <c r="P611" i="13"/>
  <c r="W611" i="13"/>
  <c r="I612" i="13"/>
  <c r="P612" i="13"/>
  <c r="W612" i="13"/>
  <c r="I613" i="13"/>
  <c r="P613" i="13"/>
  <c r="W613" i="13"/>
  <c r="I614" i="13"/>
  <c r="P614" i="13"/>
  <c r="W614" i="13"/>
  <c r="I598" i="13"/>
  <c r="P598" i="13"/>
  <c r="W598" i="13"/>
  <c r="I599" i="13"/>
  <c r="P599" i="13"/>
  <c r="W599" i="13"/>
  <c r="I600" i="13"/>
  <c r="P600" i="13"/>
  <c r="W600" i="13"/>
  <c r="I601" i="13"/>
  <c r="P601" i="13"/>
  <c r="W601" i="13"/>
  <c r="I602" i="13"/>
  <c r="P602" i="13"/>
  <c r="W602" i="13"/>
  <c r="I603" i="13"/>
  <c r="P603" i="13"/>
  <c r="W603" i="13"/>
  <c r="I604" i="13"/>
  <c r="P604" i="13"/>
  <c r="W604" i="13"/>
  <c r="I260" i="13"/>
  <c r="P260" i="13"/>
  <c r="W260" i="13"/>
  <c r="I261" i="13"/>
  <c r="P261" i="13"/>
  <c r="W261" i="13"/>
  <c r="I262" i="13"/>
  <c r="P262" i="13"/>
  <c r="W262" i="13"/>
  <c r="I263" i="13"/>
  <c r="P263" i="13"/>
  <c r="W263" i="13"/>
  <c r="I264" i="13"/>
  <c r="P264" i="13"/>
  <c r="W264" i="13"/>
  <c r="I265" i="13"/>
  <c r="P265" i="13"/>
  <c r="W265" i="13"/>
  <c r="I266" i="13"/>
  <c r="P266" i="13"/>
  <c r="W266" i="13"/>
  <c r="I267" i="13"/>
  <c r="P267" i="13"/>
  <c r="W267" i="13"/>
  <c r="I268" i="13"/>
  <c r="P268" i="13"/>
  <c r="W268" i="13"/>
  <c r="I269" i="13"/>
  <c r="P269" i="13"/>
  <c r="W269" i="13"/>
  <c r="I270" i="13"/>
  <c r="P270" i="13"/>
  <c r="W270" i="13"/>
  <c r="I271" i="13"/>
  <c r="P271" i="13"/>
  <c r="W271" i="13"/>
  <c r="I272" i="13"/>
  <c r="P272" i="13"/>
  <c r="W272" i="13"/>
  <c r="I273" i="13"/>
  <c r="P273" i="13"/>
  <c r="W273" i="13"/>
  <c r="I274" i="13"/>
  <c r="P274" i="13"/>
  <c r="W274" i="13"/>
  <c r="I275" i="13"/>
  <c r="P275" i="13"/>
  <c r="W275" i="13"/>
  <c r="I276" i="13"/>
  <c r="P276" i="13"/>
  <c r="W276" i="13"/>
  <c r="I277" i="13"/>
  <c r="P277" i="13"/>
  <c r="W277" i="13"/>
  <c r="I278" i="13"/>
  <c r="P278" i="13"/>
  <c r="W278" i="13"/>
  <c r="I279" i="13"/>
  <c r="P279" i="13"/>
  <c r="W279" i="13"/>
  <c r="I280" i="13"/>
  <c r="P280" i="13"/>
  <c r="W280" i="13"/>
  <c r="I281" i="13"/>
  <c r="P281" i="13"/>
  <c r="W281" i="13"/>
  <c r="I282" i="13"/>
  <c r="P282" i="13"/>
  <c r="W282" i="13"/>
  <c r="I283" i="13"/>
  <c r="P283" i="13"/>
  <c r="W283" i="13"/>
  <c r="I284" i="13"/>
  <c r="P284" i="13"/>
  <c r="W284" i="13"/>
  <c r="I285" i="13"/>
  <c r="P285" i="13"/>
  <c r="W285" i="13"/>
  <c r="I286" i="13"/>
  <c r="P286" i="13"/>
  <c r="W286" i="13"/>
  <c r="I287" i="13"/>
  <c r="P287" i="13"/>
  <c r="W287" i="13"/>
  <c r="I288" i="13"/>
  <c r="P288" i="13"/>
  <c r="W288" i="13"/>
  <c r="I289" i="13"/>
  <c r="P289" i="13"/>
  <c r="W289" i="13"/>
  <c r="I290" i="13"/>
  <c r="P290" i="13"/>
  <c r="W290" i="13"/>
  <c r="I291" i="13"/>
  <c r="P291" i="13"/>
  <c r="W291" i="13"/>
  <c r="I292" i="13"/>
  <c r="P292" i="13"/>
  <c r="W292" i="13"/>
  <c r="I293" i="13"/>
  <c r="P293" i="13"/>
  <c r="W293" i="13"/>
  <c r="I294" i="13"/>
  <c r="P294" i="13"/>
  <c r="W294" i="13"/>
  <c r="I295" i="13"/>
  <c r="P295" i="13"/>
  <c r="W295" i="13"/>
  <c r="I296" i="13"/>
  <c r="P296" i="13"/>
  <c r="W296" i="13"/>
  <c r="I297" i="13"/>
  <c r="P297" i="13"/>
  <c r="W297" i="13"/>
  <c r="I298" i="13"/>
  <c r="P298" i="13"/>
  <c r="W298" i="13"/>
  <c r="I299" i="13"/>
  <c r="P299" i="13"/>
  <c r="W299" i="13"/>
  <c r="I300" i="13"/>
  <c r="P300" i="13"/>
  <c r="W300" i="13"/>
  <c r="I301" i="13"/>
  <c r="P301" i="13"/>
  <c r="W301" i="13"/>
  <c r="I302" i="13"/>
  <c r="P302" i="13"/>
  <c r="W302" i="13"/>
  <c r="I303" i="13"/>
  <c r="P303" i="13"/>
  <c r="W303" i="13"/>
  <c r="I304" i="13"/>
  <c r="P304" i="13"/>
  <c r="W304" i="13"/>
  <c r="I305" i="13"/>
  <c r="P305" i="13"/>
  <c r="W305" i="13"/>
  <c r="I306" i="13"/>
  <c r="P306" i="13"/>
  <c r="W306" i="13"/>
  <c r="I307" i="13"/>
  <c r="P307" i="13"/>
  <c r="W307" i="13"/>
  <c r="I308" i="13"/>
  <c r="P308" i="13"/>
  <c r="W308" i="13"/>
  <c r="I309" i="13"/>
  <c r="P309" i="13"/>
  <c r="W309" i="13"/>
  <c r="I310" i="13"/>
  <c r="P310" i="13"/>
  <c r="W310" i="13"/>
  <c r="I311" i="13"/>
  <c r="P311" i="13"/>
  <c r="W311" i="13"/>
  <c r="I312" i="13"/>
  <c r="P312" i="13"/>
  <c r="W312" i="13"/>
  <c r="I313" i="13"/>
  <c r="P313" i="13"/>
  <c r="W313" i="13"/>
  <c r="I314" i="13"/>
  <c r="P314" i="13"/>
  <c r="W314" i="13"/>
  <c r="I315" i="13"/>
  <c r="P315" i="13"/>
  <c r="W315" i="13"/>
  <c r="I316" i="13"/>
  <c r="P316" i="13"/>
  <c r="W316" i="13"/>
  <c r="I317" i="13"/>
  <c r="P317" i="13"/>
  <c r="W317" i="13"/>
  <c r="I318" i="13"/>
  <c r="P318" i="13"/>
  <c r="W318" i="13"/>
  <c r="I319" i="13"/>
  <c r="P319" i="13"/>
  <c r="W319" i="13"/>
  <c r="I320" i="13"/>
  <c r="P320" i="13"/>
  <c r="W320" i="13"/>
  <c r="I321" i="13"/>
  <c r="P321" i="13"/>
  <c r="W321" i="13"/>
  <c r="I322" i="13"/>
  <c r="P322" i="13"/>
  <c r="W322" i="13"/>
  <c r="I323" i="13"/>
  <c r="P323" i="13"/>
  <c r="W323" i="13"/>
  <c r="I324" i="13"/>
  <c r="P324" i="13"/>
  <c r="W324" i="13"/>
  <c r="I325" i="13"/>
  <c r="P325" i="13"/>
  <c r="W325" i="13"/>
  <c r="I326" i="13"/>
  <c r="P326" i="13"/>
  <c r="W326" i="13"/>
  <c r="I327" i="13"/>
  <c r="P327" i="13"/>
  <c r="W327" i="13"/>
  <c r="I328" i="13"/>
  <c r="P328" i="13"/>
  <c r="W328" i="13"/>
  <c r="I329" i="13"/>
  <c r="P329" i="13"/>
  <c r="W329" i="13"/>
  <c r="I330" i="13"/>
  <c r="P330" i="13"/>
  <c r="W330" i="13"/>
  <c r="I331" i="13"/>
  <c r="P331" i="13"/>
  <c r="W331" i="13"/>
  <c r="I332" i="13"/>
  <c r="P332" i="13"/>
  <c r="W332" i="13"/>
  <c r="I333" i="13"/>
  <c r="P333" i="13"/>
  <c r="W333" i="13"/>
  <c r="I334" i="13"/>
  <c r="P334" i="13"/>
  <c r="W334" i="13"/>
  <c r="I335" i="13"/>
  <c r="P335" i="13"/>
  <c r="W335" i="13"/>
  <c r="I336" i="13"/>
  <c r="P336" i="13"/>
  <c r="W336" i="13"/>
  <c r="I337" i="13"/>
  <c r="P337" i="13"/>
  <c r="W337" i="13"/>
  <c r="I338" i="13"/>
  <c r="P338" i="13"/>
  <c r="W338" i="13"/>
  <c r="I339" i="13"/>
  <c r="P339" i="13"/>
  <c r="W339" i="13"/>
  <c r="I340" i="13"/>
  <c r="P340" i="13"/>
  <c r="W340" i="13"/>
  <c r="I341" i="13"/>
  <c r="P341" i="13"/>
  <c r="W341" i="13"/>
  <c r="I342" i="13"/>
  <c r="P342" i="13"/>
  <c r="W342" i="13"/>
  <c r="I343" i="13"/>
  <c r="P343" i="13"/>
  <c r="W343" i="13"/>
  <c r="I344" i="13"/>
  <c r="P344" i="13"/>
  <c r="W344" i="13"/>
  <c r="I345" i="13"/>
  <c r="P345" i="13"/>
  <c r="W345" i="13"/>
  <c r="I346" i="13"/>
  <c r="P346" i="13"/>
  <c r="W346" i="13"/>
  <c r="I347" i="13"/>
  <c r="P347" i="13"/>
  <c r="W347" i="13"/>
  <c r="I348" i="13"/>
  <c r="P348" i="13"/>
  <c r="W348" i="13"/>
  <c r="I349" i="13"/>
  <c r="P349" i="13"/>
  <c r="W349" i="13"/>
  <c r="I350" i="13"/>
  <c r="P350" i="13"/>
  <c r="W350" i="13"/>
  <c r="I351" i="13"/>
  <c r="P351" i="13"/>
  <c r="W351" i="13"/>
  <c r="I352" i="13"/>
  <c r="P352" i="13"/>
  <c r="W352" i="13"/>
  <c r="I353" i="13"/>
  <c r="P353" i="13"/>
  <c r="W353" i="13"/>
  <c r="I354" i="13"/>
  <c r="P354" i="13"/>
  <c r="W354" i="13"/>
  <c r="I355" i="13"/>
  <c r="P355" i="13"/>
  <c r="W355" i="13"/>
  <c r="I356" i="13"/>
  <c r="P356" i="13"/>
  <c r="W356" i="13"/>
  <c r="I357" i="13"/>
  <c r="P357" i="13"/>
  <c r="W357" i="13"/>
  <c r="I358" i="13"/>
  <c r="P358" i="13"/>
  <c r="W358" i="13"/>
  <c r="I359" i="13"/>
  <c r="P359" i="13"/>
  <c r="W359" i="13"/>
  <c r="I360" i="13"/>
  <c r="P360" i="13"/>
  <c r="W360" i="13"/>
  <c r="I361" i="13"/>
  <c r="P361" i="13"/>
  <c r="W361" i="13"/>
  <c r="I362" i="13"/>
  <c r="P362" i="13"/>
  <c r="W362" i="13"/>
  <c r="I363" i="13"/>
  <c r="P363" i="13"/>
  <c r="W363" i="13"/>
  <c r="I364" i="13"/>
  <c r="P364" i="13"/>
  <c r="W364" i="13"/>
  <c r="I365" i="13"/>
  <c r="P365" i="13"/>
  <c r="W365" i="13"/>
  <c r="I366" i="13"/>
  <c r="P366" i="13"/>
  <c r="W366" i="13"/>
  <c r="I367" i="13"/>
  <c r="P367" i="13"/>
  <c r="W367" i="13"/>
  <c r="I368" i="13"/>
  <c r="P368" i="13"/>
  <c r="W368" i="13"/>
  <c r="I369" i="13"/>
  <c r="P369" i="13"/>
  <c r="W369" i="13"/>
  <c r="I370" i="13"/>
  <c r="P370" i="13"/>
  <c r="W370" i="13"/>
  <c r="I371" i="13"/>
  <c r="P371" i="13"/>
  <c r="W371" i="13"/>
  <c r="I372" i="13"/>
  <c r="P372" i="13"/>
  <c r="W372" i="13"/>
  <c r="I373" i="13"/>
  <c r="P373" i="13"/>
  <c r="W373" i="13"/>
  <c r="I374" i="13"/>
  <c r="P374" i="13"/>
  <c r="W374" i="13"/>
  <c r="I375" i="13"/>
  <c r="P375" i="13"/>
  <c r="W375" i="13"/>
  <c r="I376" i="13"/>
  <c r="P376" i="13"/>
  <c r="W376" i="13"/>
  <c r="I377" i="13"/>
  <c r="P377" i="13"/>
  <c r="W377" i="13"/>
  <c r="I378" i="13"/>
  <c r="P378" i="13"/>
  <c r="W378" i="13"/>
  <c r="I379" i="13"/>
  <c r="P379" i="13"/>
  <c r="W379" i="13"/>
  <c r="I380" i="13"/>
  <c r="P380" i="13"/>
  <c r="W380" i="13"/>
  <c r="I381" i="13"/>
  <c r="P381" i="13"/>
  <c r="W381" i="13"/>
  <c r="I382" i="13"/>
  <c r="P382" i="13"/>
  <c r="W382" i="13"/>
  <c r="I383" i="13"/>
  <c r="P383" i="13"/>
  <c r="W383" i="13"/>
  <c r="I384" i="13"/>
  <c r="P384" i="13"/>
  <c r="W384" i="13"/>
  <c r="I385" i="13"/>
  <c r="P385" i="13"/>
  <c r="W385" i="13"/>
  <c r="I386" i="13"/>
  <c r="P386" i="13"/>
  <c r="W386" i="13"/>
  <c r="I387" i="13"/>
  <c r="P387" i="13"/>
  <c r="W387" i="13"/>
  <c r="I388" i="13"/>
  <c r="P388" i="13"/>
  <c r="W388" i="13"/>
  <c r="I389" i="13"/>
  <c r="P389" i="13"/>
  <c r="W389" i="13"/>
  <c r="I390" i="13"/>
  <c r="P390" i="13"/>
  <c r="W390" i="13"/>
  <c r="I391" i="13"/>
  <c r="P391" i="13"/>
  <c r="W391" i="13"/>
  <c r="I392" i="13"/>
  <c r="P392" i="13"/>
  <c r="W392" i="13"/>
  <c r="I393" i="13"/>
  <c r="P393" i="13"/>
  <c r="W393" i="13"/>
  <c r="I394" i="13"/>
  <c r="P394" i="13"/>
  <c r="W394" i="13"/>
  <c r="I395" i="13"/>
  <c r="P395" i="13"/>
  <c r="W395" i="13"/>
  <c r="I396" i="13"/>
  <c r="P396" i="13"/>
  <c r="W396" i="13"/>
  <c r="I397" i="13"/>
  <c r="P397" i="13"/>
  <c r="W397" i="13"/>
  <c r="I398" i="13"/>
  <c r="P398" i="13"/>
  <c r="W398" i="13"/>
  <c r="I399" i="13"/>
  <c r="P399" i="13"/>
  <c r="W399" i="13"/>
  <c r="I400" i="13"/>
  <c r="P400" i="13"/>
  <c r="W400" i="13"/>
  <c r="I401" i="13"/>
  <c r="P401" i="13"/>
  <c r="W401" i="13"/>
  <c r="I402" i="13"/>
  <c r="P402" i="13"/>
  <c r="W402" i="13"/>
  <c r="I403" i="13"/>
  <c r="P403" i="13"/>
  <c r="W403" i="13"/>
  <c r="I404" i="13"/>
  <c r="P404" i="13"/>
  <c r="W404" i="13"/>
  <c r="I405" i="13"/>
  <c r="P405" i="13"/>
  <c r="W405" i="13"/>
  <c r="I406" i="13"/>
  <c r="P406" i="13"/>
  <c r="W406" i="13"/>
  <c r="I407" i="13"/>
  <c r="P407" i="13"/>
  <c r="W407" i="13"/>
  <c r="I408" i="13"/>
  <c r="P408" i="13"/>
  <c r="W408" i="13"/>
  <c r="I409" i="13"/>
  <c r="P409" i="13"/>
  <c r="W409" i="13"/>
  <c r="I410" i="13"/>
  <c r="P410" i="13"/>
  <c r="W410" i="13"/>
  <c r="I411" i="13"/>
  <c r="P411" i="13"/>
  <c r="W411" i="13"/>
  <c r="I412" i="13"/>
  <c r="P412" i="13"/>
  <c r="W412" i="13"/>
  <c r="I413" i="13"/>
  <c r="P413" i="13"/>
  <c r="W413" i="13"/>
  <c r="I414" i="13"/>
  <c r="P414" i="13"/>
  <c r="W414" i="13"/>
  <c r="I415" i="13"/>
  <c r="P415" i="13"/>
  <c r="W415" i="13"/>
  <c r="I416" i="13"/>
  <c r="P416" i="13"/>
  <c r="W416" i="13"/>
  <c r="I417" i="13"/>
  <c r="P417" i="13"/>
  <c r="W417" i="13"/>
  <c r="I418" i="13"/>
  <c r="P418" i="13"/>
  <c r="W418" i="13"/>
  <c r="I419" i="13"/>
  <c r="P419" i="13"/>
  <c r="W419" i="13"/>
  <c r="I420" i="13"/>
  <c r="P420" i="13"/>
  <c r="W420" i="13"/>
  <c r="I421" i="13"/>
  <c r="P421" i="13"/>
  <c r="W421" i="13"/>
  <c r="I422" i="13"/>
  <c r="P422" i="13"/>
  <c r="W422" i="13"/>
  <c r="I423" i="13"/>
  <c r="P423" i="13"/>
  <c r="W423" i="13"/>
  <c r="I424" i="13"/>
  <c r="P424" i="13"/>
  <c r="W424" i="13"/>
  <c r="I425" i="13"/>
  <c r="P425" i="13"/>
  <c r="W425" i="13"/>
  <c r="I426" i="13"/>
  <c r="P426" i="13"/>
  <c r="W426" i="13"/>
  <c r="I427" i="13"/>
  <c r="P427" i="13"/>
  <c r="W427" i="13"/>
  <c r="I428" i="13"/>
  <c r="P428" i="13"/>
  <c r="W428" i="13"/>
  <c r="I429" i="13"/>
  <c r="P429" i="13"/>
  <c r="W429" i="13"/>
  <c r="I430" i="13"/>
  <c r="P430" i="13"/>
  <c r="W430" i="13"/>
  <c r="I431" i="13"/>
  <c r="P431" i="13"/>
  <c r="W431" i="13"/>
  <c r="I432" i="13"/>
  <c r="P432" i="13"/>
  <c r="W432" i="13"/>
  <c r="I433" i="13"/>
  <c r="P433" i="13"/>
  <c r="W433" i="13"/>
  <c r="I434" i="13"/>
  <c r="P434" i="13"/>
  <c r="W434" i="13"/>
  <c r="I435" i="13"/>
  <c r="P435" i="13"/>
  <c r="W435" i="13"/>
  <c r="I436" i="13"/>
  <c r="P436" i="13"/>
  <c r="W436" i="13"/>
  <c r="I437" i="13"/>
  <c r="P437" i="13"/>
  <c r="W437" i="13"/>
  <c r="I438" i="13"/>
  <c r="P438" i="13"/>
  <c r="W438" i="13"/>
  <c r="I439" i="13"/>
  <c r="P439" i="13"/>
  <c r="W439" i="13"/>
  <c r="I440" i="13"/>
  <c r="P440" i="13"/>
  <c r="W440" i="13"/>
  <c r="I441" i="13"/>
  <c r="P441" i="13"/>
  <c r="W441" i="13"/>
  <c r="I442" i="13"/>
  <c r="P442" i="13"/>
  <c r="W442" i="13"/>
  <c r="I443" i="13"/>
  <c r="P443" i="13"/>
  <c r="W443" i="13"/>
  <c r="I444" i="13"/>
  <c r="P444" i="13"/>
  <c r="W444" i="13"/>
  <c r="I445" i="13"/>
  <c r="P445" i="13"/>
  <c r="W445" i="13"/>
  <c r="I446" i="13"/>
  <c r="P446" i="13"/>
  <c r="W446" i="13"/>
  <c r="I447" i="13"/>
  <c r="P447" i="13"/>
  <c r="W447" i="13"/>
  <c r="I448" i="13"/>
  <c r="P448" i="13"/>
  <c r="W448" i="13"/>
  <c r="I449" i="13"/>
  <c r="P449" i="13"/>
  <c r="W449" i="13"/>
  <c r="I450" i="13"/>
  <c r="P450" i="13"/>
  <c r="W450" i="13"/>
  <c r="I451" i="13"/>
  <c r="P451" i="13"/>
  <c r="W451" i="13"/>
  <c r="I452" i="13"/>
  <c r="P452" i="13"/>
  <c r="W452" i="13"/>
  <c r="I453" i="13"/>
  <c r="P453" i="13"/>
  <c r="W453" i="13"/>
  <c r="I454" i="13"/>
  <c r="P454" i="13"/>
  <c r="W454" i="13"/>
  <c r="I455" i="13"/>
  <c r="P455" i="13"/>
  <c r="W455" i="13"/>
  <c r="I456" i="13"/>
  <c r="P456" i="13"/>
  <c r="W456" i="13"/>
  <c r="I457" i="13"/>
  <c r="P457" i="13"/>
  <c r="W457" i="13"/>
  <c r="I458" i="13"/>
  <c r="P458" i="13"/>
  <c r="W458" i="13"/>
  <c r="I459" i="13"/>
  <c r="P459" i="13"/>
  <c r="W459" i="13"/>
  <c r="I460" i="13"/>
  <c r="P460" i="13"/>
  <c r="W460" i="13"/>
  <c r="I461" i="13"/>
  <c r="P461" i="13"/>
  <c r="W461" i="13"/>
  <c r="I462" i="13"/>
  <c r="P462" i="13"/>
  <c r="W462" i="13"/>
  <c r="I463" i="13"/>
  <c r="P463" i="13"/>
  <c r="W463" i="13"/>
  <c r="I464" i="13"/>
  <c r="P464" i="13"/>
  <c r="W464" i="13"/>
  <c r="I465" i="13"/>
  <c r="P465" i="13"/>
  <c r="W465" i="13"/>
  <c r="I466" i="13"/>
  <c r="P466" i="13"/>
  <c r="W466" i="13"/>
  <c r="I467" i="13"/>
  <c r="P467" i="13"/>
  <c r="W467" i="13"/>
  <c r="I468" i="13"/>
  <c r="P468" i="13"/>
  <c r="W468" i="13"/>
  <c r="I469" i="13"/>
  <c r="P469" i="13"/>
  <c r="W469" i="13"/>
  <c r="I470" i="13"/>
  <c r="P470" i="13"/>
  <c r="W470" i="13"/>
  <c r="I471" i="13"/>
  <c r="P471" i="13"/>
  <c r="W471" i="13"/>
  <c r="I472" i="13"/>
  <c r="P472" i="13"/>
  <c r="W472" i="13"/>
  <c r="I473" i="13"/>
  <c r="P473" i="13"/>
  <c r="W473" i="13"/>
  <c r="I474" i="13"/>
  <c r="P474" i="13"/>
  <c r="W474" i="13"/>
  <c r="I475" i="13"/>
  <c r="P475" i="13"/>
  <c r="W475" i="13"/>
  <c r="I476" i="13"/>
  <c r="P476" i="13"/>
  <c r="W476" i="13"/>
  <c r="I477" i="13"/>
  <c r="P477" i="13"/>
  <c r="W477" i="13"/>
  <c r="I478" i="13"/>
  <c r="P478" i="13"/>
  <c r="W478" i="13"/>
  <c r="I479" i="13"/>
  <c r="P479" i="13"/>
  <c r="W479" i="13"/>
  <c r="I480" i="13"/>
  <c r="P480" i="13"/>
  <c r="W480" i="13"/>
  <c r="I481" i="13"/>
  <c r="P481" i="13"/>
  <c r="W481" i="13"/>
  <c r="I482" i="13"/>
  <c r="P482" i="13"/>
  <c r="W482" i="13"/>
  <c r="I483" i="13"/>
  <c r="P483" i="13"/>
  <c r="W483" i="13"/>
  <c r="I484" i="13"/>
  <c r="P484" i="13"/>
  <c r="W484" i="13"/>
  <c r="I485" i="13"/>
  <c r="P485" i="13"/>
  <c r="W485" i="13"/>
  <c r="I486" i="13"/>
  <c r="P486" i="13"/>
  <c r="W486" i="13"/>
  <c r="I487" i="13"/>
  <c r="P487" i="13"/>
  <c r="W487" i="13"/>
  <c r="I488" i="13"/>
  <c r="P488" i="13"/>
  <c r="W488" i="13"/>
  <c r="I489" i="13"/>
  <c r="P489" i="13"/>
  <c r="W489" i="13"/>
  <c r="I490" i="13"/>
  <c r="P490" i="13"/>
  <c r="W490" i="13"/>
  <c r="I491" i="13"/>
  <c r="P491" i="13"/>
  <c r="W491" i="13"/>
  <c r="I492" i="13"/>
  <c r="P492" i="13"/>
  <c r="W492" i="13"/>
  <c r="I493" i="13"/>
  <c r="P493" i="13"/>
  <c r="W493" i="13"/>
  <c r="I494" i="13"/>
  <c r="P494" i="13"/>
  <c r="W494" i="13"/>
  <c r="I495" i="13"/>
  <c r="P495" i="13"/>
  <c r="W495" i="13"/>
  <c r="I496" i="13"/>
  <c r="P496" i="13"/>
  <c r="W496" i="13"/>
  <c r="I497" i="13"/>
  <c r="P497" i="13"/>
  <c r="W497" i="13"/>
  <c r="I498" i="13"/>
  <c r="P498" i="13"/>
  <c r="W498" i="13"/>
  <c r="I499" i="13"/>
  <c r="P499" i="13"/>
  <c r="W499" i="13"/>
  <c r="I500" i="13"/>
  <c r="P500" i="13"/>
  <c r="W500" i="13"/>
  <c r="I501" i="13"/>
  <c r="P501" i="13"/>
  <c r="W501" i="13"/>
  <c r="I502" i="13"/>
  <c r="P502" i="13"/>
  <c r="W502" i="13"/>
  <c r="I503" i="13"/>
  <c r="P503" i="13"/>
  <c r="W503" i="13"/>
  <c r="I504" i="13"/>
  <c r="P504" i="13"/>
  <c r="W504" i="13"/>
  <c r="I505" i="13"/>
  <c r="P505" i="13"/>
  <c r="W505" i="13"/>
  <c r="I506" i="13"/>
  <c r="P506" i="13"/>
  <c r="W506" i="13"/>
  <c r="I507" i="13"/>
  <c r="P507" i="13"/>
  <c r="W507" i="13"/>
  <c r="I508" i="13"/>
  <c r="P508" i="13"/>
  <c r="W508" i="13"/>
  <c r="I509" i="13"/>
  <c r="P509" i="13"/>
  <c r="W509" i="13"/>
  <c r="I510" i="13"/>
  <c r="P510" i="13"/>
  <c r="W510" i="13"/>
  <c r="I511" i="13"/>
  <c r="P511" i="13"/>
  <c r="W511" i="13"/>
  <c r="I512" i="13"/>
  <c r="P512" i="13"/>
  <c r="W512" i="13"/>
  <c r="I513" i="13"/>
  <c r="P513" i="13"/>
  <c r="W513" i="13"/>
  <c r="I514" i="13"/>
  <c r="P514" i="13"/>
  <c r="W514" i="13"/>
  <c r="I515" i="13"/>
  <c r="P515" i="13"/>
  <c r="W515" i="13"/>
  <c r="I516" i="13"/>
  <c r="P516" i="13"/>
  <c r="W516" i="13"/>
  <c r="I517" i="13"/>
  <c r="P517" i="13"/>
  <c r="W517" i="13"/>
  <c r="I518" i="13"/>
  <c r="P518" i="13"/>
  <c r="W518" i="13"/>
  <c r="I519" i="13"/>
  <c r="P519" i="13"/>
  <c r="W519" i="13"/>
  <c r="I520" i="13"/>
  <c r="P520" i="13"/>
  <c r="W520" i="13"/>
  <c r="I521" i="13"/>
  <c r="P521" i="13"/>
  <c r="W521" i="13"/>
  <c r="I522" i="13"/>
  <c r="P522" i="13"/>
  <c r="W522" i="13"/>
  <c r="I523" i="13"/>
  <c r="P523" i="13"/>
  <c r="W523" i="13"/>
  <c r="I524" i="13"/>
  <c r="P524" i="13"/>
  <c r="W524" i="13"/>
  <c r="I525" i="13"/>
  <c r="P525" i="13"/>
  <c r="W525" i="13"/>
  <c r="I526" i="13"/>
  <c r="P526" i="13"/>
  <c r="W526" i="13"/>
  <c r="I527" i="13"/>
  <c r="P527" i="13"/>
  <c r="W527" i="13"/>
  <c r="I528" i="13"/>
  <c r="P528" i="13"/>
  <c r="W528" i="13"/>
  <c r="I529" i="13"/>
  <c r="P529" i="13"/>
  <c r="W529" i="13"/>
  <c r="I530" i="13"/>
  <c r="P530" i="13"/>
  <c r="W530" i="13"/>
  <c r="I531" i="13"/>
  <c r="P531" i="13"/>
  <c r="W531" i="13"/>
  <c r="I532" i="13"/>
  <c r="P532" i="13"/>
  <c r="W532" i="13"/>
  <c r="I533" i="13"/>
  <c r="P533" i="13"/>
  <c r="W533" i="13"/>
  <c r="I534" i="13"/>
  <c r="P534" i="13"/>
  <c r="W534" i="13"/>
  <c r="I535" i="13"/>
  <c r="P535" i="13"/>
  <c r="W535" i="13"/>
  <c r="I536" i="13"/>
  <c r="P536" i="13"/>
  <c r="W536" i="13"/>
  <c r="I537" i="13"/>
  <c r="P537" i="13"/>
  <c r="W537" i="13"/>
  <c r="I538" i="13"/>
  <c r="P538" i="13"/>
  <c r="W538" i="13"/>
  <c r="I539" i="13"/>
  <c r="P539" i="13"/>
  <c r="W539" i="13"/>
  <c r="I540" i="13"/>
  <c r="P540" i="13"/>
  <c r="W540" i="13"/>
  <c r="I541" i="13"/>
  <c r="P541" i="13"/>
  <c r="W541" i="13"/>
  <c r="I542" i="13"/>
  <c r="P542" i="13"/>
  <c r="W542" i="13"/>
  <c r="I543" i="13"/>
  <c r="P543" i="13"/>
  <c r="W543" i="13"/>
  <c r="I544" i="13"/>
  <c r="P544" i="13"/>
  <c r="W544" i="13"/>
  <c r="I545" i="13"/>
  <c r="P545" i="13"/>
  <c r="W545" i="13"/>
  <c r="I546" i="13"/>
  <c r="P546" i="13"/>
  <c r="W546" i="13"/>
  <c r="I547" i="13"/>
  <c r="P547" i="13"/>
  <c r="W547" i="13"/>
  <c r="I548" i="13"/>
  <c r="P548" i="13"/>
  <c r="W548" i="13"/>
  <c r="I549" i="13"/>
  <c r="P549" i="13"/>
  <c r="W549" i="13"/>
  <c r="I550" i="13"/>
  <c r="P550" i="13"/>
  <c r="W550" i="13"/>
  <c r="I551" i="13"/>
  <c r="P551" i="13"/>
  <c r="W551" i="13"/>
  <c r="I552" i="13"/>
  <c r="P552" i="13"/>
  <c r="W552" i="13"/>
  <c r="I553" i="13"/>
  <c r="P553" i="13"/>
  <c r="W553" i="13"/>
  <c r="I554" i="13"/>
  <c r="P554" i="13"/>
  <c r="W554" i="13"/>
  <c r="I555" i="13"/>
  <c r="P555" i="13"/>
  <c r="W555" i="13"/>
  <c r="I556" i="13"/>
  <c r="P556" i="13"/>
  <c r="W556" i="13"/>
  <c r="I557" i="13"/>
  <c r="P557" i="13"/>
  <c r="W557" i="13"/>
  <c r="I558" i="13"/>
  <c r="P558" i="13"/>
  <c r="W558" i="13"/>
  <c r="I559" i="13"/>
  <c r="P559" i="13"/>
  <c r="W559" i="13"/>
  <c r="I560" i="13"/>
  <c r="P560" i="13"/>
  <c r="W560" i="13"/>
  <c r="I561" i="13"/>
  <c r="P561" i="13"/>
  <c r="W561" i="13"/>
  <c r="I562" i="13"/>
  <c r="P562" i="13"/>
  <c r="W562" i="13"/>
  <c r="I563" i="13"/>
  <c r="P563" i="13"/>
  <c r="W563" i="13"/>
  <c r="I564" i="13"/>
  <c r="P564" i="13"/>
  <c r="W564" i="13"/>
  <c r="I565" i="13"/>
  <c r="P565" i="13"/>
  <c r="W565" i="13"/>
  <c r="I566" i="13"/>
  <c r="P566" i="13"/>
  <c r="W566" i="13"/>
  <c r="I567" i="13"/>
  <c r="P567" i="13"/>
  <c r="W567" i="13"/>
  <c r="I568" i="13"/>
  <c r="P568" i="13"/>
  <c r="W568" i="13"/>
  <c r="I569" i="13"/>
  <c r="P569" i="13"/>
  <c r="W569" i="13"/>
  <c r="I570" i="13"/>
  <c r="P570" i="13"/>
  <c r="W570" i="13"/>
  <c r="I571" i="13"/>
  <c r="P571" i="13"/>
  <c r="W571" i="13"/>
  <c r="I572" i="13"/>
  <c r="P572" i="13"/>
  <c r="W572" i="13"/>
  <c r="I573" i="13"/>
  <c r="P573" i="13"/>
  <c r="W573" i="13"/>
  <c r="I574" i="13"/>
  <c r="P574" i="13"/>
  <c r="W574" i="13"/>
  <c r="I575" i="13"/>
  <c r="P575" i="13"/>
  <c r="W575" i="13"/>
  <c r="I576" i="13"/>
  <c r="P576" i="13"/>
  <c r="W576" i="13"/>
  <c r="I577" i="13"/>
  <c r="P577" i="13"/>
  <c r="W577" i="13"/>
  <c r="I578" i="13"/>
  <c r="P578" i="13"/>
  <c r="W578" i="13"/>
  <c r="I579" i="13"/>
  <c r="P579" i="13"/>
  <c r="W579" i="13"/>
  <c r="I580" i="13"/>
  <c r="P580" i="13"/>
  <c r="W580" i="13"/>
  <c r="I581" i="13"/>
  <c r="P581" i="13"/>
  <c r="W581" i="13"/>
  <c r="I582" i="13"/>
  <c r="P582" i="13"/>
  <c r="W582" i="13"/>
  <c r="I583" i="13"/>
  <c r="P583" i="13"/>
  <c r="W583" i="13"/>
  <c r="I584" i="13"/>
  <c r="P584" i="13"/>
  <c r="W584" i="13"/>
  <c r="I585" i="13"/>
  <c r="P585" i="13"/>
  <c r="W585" i="13"/>
  <c r="I586" i="13"/>
  <c r="P586" i="13"/>
  <c r="W586" i="13"/>
  <c r="I587" i="13"/>
  <c r="P587" i="13"/>
  <c r="W587" i="13"/>
  <c r="I588" i="13"/>
  <c r="P588" i="13"/>
  <c r="W588" i="13"/>
  <c r="I589" i="13"/>
  <c r="P589" i="13"/>
  <c r="W589" i="13"/>
  <c r="I590" i="13"/>
  <c r="P590" i="13"/>
  <c r="W590" i="13"/>
  <c r="I591" i="13"/>
  <c r="P591" i="13"/>
  <c r="W591" i="13"/>
  <c r="I592" i="13"/>
  <c r="P592" i="13"/>
  <c r="W592" i="13"/>
  <c r="I593" i="13"/>
  <c r="P593" i="13"/>
  <c r="W593" i="13"/>
  <c r="I594" i="13"/>
  <c r="P594" i="13"/>
  <c r="W594" i="13"/>
  <c r="I222" i="13"/>
  <c r="P222" i="13"/>
  <c r="W222" i="13"/>
  <c r="I223" i="13"/>
  <c r="P223" i="13"/>
  <c r="W223" i="13"/>
  <c r="I224" i="13"/>
  <c r="P224" i="13"/>
  <c r="W224" i="13"/>
  <c r="I225" i="13"/>
  <c r="P225" i="13"/>
  <c r="W225" i="13"/>
  <c r="I226" i="13"/>
  <c r="P226" i="13"/>
  <c r="W226" i="13"/>
  <c r="I227" i="13"/>
  <c r="P227" i="13"/>
  <c r="W227" i="13"/>
  <c r="I228" i="13"/>
  <c r="P228" i="13"/>
  <c r="W228" i="13"/>
  <c r="I229" i="13"/>
  <c r="P229" i="13"/>
  <c r="W229" i="13"/>
  <c r="I230" i="13"/>
  <c r="P230" i="13"/>
  <c r="W230" i="13"/>
  <c r="I231" i="13"/>
  <c r="P231" i="13"/>
  <c r="W231" i="13"/>
  <c r="I232" i="13"/>
  <c r="P232" i="13"/>
  <c r="W232" i="13"/>
  <c r="I233" i="13"/>
  <c r="P233" i="13"/>
  <c r="W233" i="13"/>
  <c r="I234" i="13"/>
  <c r="P234" i="13"/>
  <c r="W234" i="13"/>
  <c r="I235" i="13"/>
  <c r="P235" i="13"/>
  <c r="W235" i="13"/>
  <c r="I236" i="13"/>
  <c r="P236" i="13"/>
  <c r="W236" i="13"/>
  <c r="I237" i="13"/>
  <c r="P237" i="13"/>
  <c r="W237" i="13"/>
  <c r="I238" i="13"/>
  <c r="P238" i="13"/>
  <c r="W238" i="13"/>
  <c r="I239" i="13"/>
  <c r="P239" i="13"/>
  <c r="W239" i="13"/>
  <c r="I240" i="13"/>
  <c r="P240" i="13"/>
  <c r="W240" i="13"/>
  <c r="I241" i="13"/>
  <c r="P241" i="13"/>
  <c r="W241" i="13"/>
  <c r="I242" i="13"/>
  <c r="P242" i="13"/>
  <c r="W242" i="13"/>
  <c r="I243" i="13"/>
  <c r="P243" i="13"/>
  <c r="W243" i="13"/>
  <c r="I244" i="13"/>
  <c r="P244" i="13"/>
  <c r="W244" i="13"/>
  <c r="I245" i="13"/>
  <c r="P245" i="13"/>
  <c r="W245" i="13"/>
  <c r="I246" i="13"/>
  <c r="P246" i="13"/>
  <c r="W246" i="13"/>
  <c r="I247" i="13"/>
  <c r="P247" i="13"/>
  <c r="W247" i="13"/>
  <c r="I248" i="13"/>
  <c r="P248" i="13"/>
  <c r="W248" i="13"/>
  <c r="I249" i="13"/>
  <c r="P249" i="13"/>
  <c r="W249" i="13"/>
  <c r="I250" i="13"/>
  <c r="P250" i="13"/>
  <c r="W250" i="13"/>
  <c r="I251" i="13"/>
  <c r="P251" i="13"/>
  <c r="W251" i="13"/>
  <c r="I252" i="13"/>
  <c r="P252" i="13"/>
  <c r="W252" i="13"/>
  <c r="I253" i="13"/>
  <c r="P253" i="13"/>
  <c r="W253" i="13"/>
  <c r="I254" i="13"/>
  <c r="P254" i="13"/>
  <c r="W254" i="13"/>
  <c r="I255" i="13"/>
  <c r="P255" i="13"/>
  <c r="W255" i="13"/>
  <c r="I256" i="13"/>
  <c r="P256" i="13"/>
  <c r="W256" i="13"/>
  <c r="I52" i="13"/>
  <c r="P52" i="13"/>
  <c r="W52" i="13"/>
  <c r="I53" i="13"/>
  <c r="P53" i="13"/>
  <c r="W53" i="13"/>
  <c r="I54" i="13"/>
  <c r="P54" i="13"/>
  <c r="W54" i="13"/>
  <c r="I55" i="13"/>
  <c r="P55" i="13"/>
  <c r="W55" i="13"/>
  <c r="I56" i="13"/>
  <c r="P56" i="13"/>
  <c r="W56" i="13"/>
  <c r="I57" i="13"/>
  <c r="P57" i="13"/>
  <c r="W57" i="13"/>
  <c r="I58" i="13"/>
  <c r="P58" i="13"/>
  <c r="W58" i="13"/>
  <c r="I59" i="13"/>
  <c r="P59" i="13"/>
  <c r="W59" i="13"/>
  <c r="I60" i="13"/>
  <c r="P60" i="13"/>
  <c r="W60" i="13"/>
  <c r="I61" i="13"/>
  <c r="P61" i="13"/>
  <c r="W61" i="13"/>
  <c r="I62" i="13"/>
  <c r="P62" i="13"/>
  <c r="W62" i="13"/>
  <c r="I63" i="13"/>
  <c r="P63" i="13"/>
  <c r="W63" i="13"/>
  <c r="I64" i="13"/>
  <c r="P64" i="13"/>
  <c r="W64" i="13"/>
  <c r="I65" i="13"/>
  <c r="P65" i="13"/>
  <c r="W65" i="13"/>
  <c r="I66" i="13"/>
  <c r="P66" i="13"/>
  <c r="W66" i="13"/>
  <c r="I67" i="13"/>
  <c r="P67" i="13"/>
  <c r="W67" i="13"/>
  <c r="I68" i="13"/>
  <c r="P68" i="13"/>
  <c r="W68" i="13"/>
  <c r="I69" i="13"/>
  <c r="P69" i="13"/>
  <c r="W69" i="13"/>
  <c r="I70" i="13"/>
  <c r="P70" i="13"/>
  <c r="W70" i="13"/>
  <c r="I71" i="13"/>
  <c r="P71" i="13"/>
  <c r="W71" i="13"/>
  <c r="I72" i="13"/>
  <c r="P72" i="13"/>
  <c r="W72" i="13"/>
  <c r="I73" i="13"/>
  <c r="P73" i="13"/>
  <c r="W73" i="13"/>
  <c r="I74" i="13"/>
  <c r="P74" i="13"/>
  <c r="W74" i="13"/>
  <c r="I75" i="13"/>
  <c r="P75" i="13"/>
  <c r="W75" i="13"/>
  <c r="I76" i="13"/>
  <c r="P76" i="13"/>
  <c r="W76" i="13"/>
  <c r="I77" i="13"/>
  <c r="P77" i="13"/>
  <c r="W77" i="13"/>
  <c r="I78" i="13"/>
  <c r="P78" i="13"/>
  <c r="W78" i="13"/>
  <c r="I79" i="13"/>
  <c r="P79" i="13"/>
  <c r="W79" i="13"/>
  <c r="I80" i="13"/>
  <c r="P80" i="13"/>
  <c r="W80" i="13"/>
  <c r="I81" i="13"/>
  <c r="P81" i="13"/>
  <c r="W81" i="13"/>
  <c r="I82" i="13"/>
  <c r="P82" i="13"/>
  <c r="W82" i="13"/>
  <c r="I83" i="13"/>
  <c r="P83" i="13"/>
  <c r="W83" i="13"/>
  <c r="I84" i="13"/>
  <c r="P84" i="13"/>
  <c r="W84" i="13"/>
  <c r="I85" i="13"/>
  <c r="P85" i="13"/>
  <c r="W85" i="13"/>
  <c r="I86" i="13"/>
  <c r="P86" i="13"/>
  <c r="W86" i="13"/>
  <c r="I87" i="13"/>
  <c r="P87" i="13"/>
  <c r="W87" i="13"/>
  <c r="I88" i="13"/>
  <c r="P88" i="13"/>
  <c r="W88" i="13"/>
  <c r="I89" i="13"/>
  <c r="P89" i="13"/>
  <c r="W89" i="13"/>
  <c r="I90" i="13"/>
  <c r="P90" i="13"/>
  <c r="W90" i="13"/>
  <c r="I91" i="13"/>
  <c r="P91" i="13"/>
  <c r="W91" i="13"/>
  <c r="I92" i="13"/>
  <c r="P92" i="13"/>
  <c r="W92" i="13"/>
  <c r="I93" i="13"/>
  <c r="P93" i="13"/>
  <c r="W93" i="13"/>
  <c r="I94" i="13"/>
  <c r="P94" i="13"/>
  <c r="W94" i="13"/>
  <c r="I95" i="13"/>
  <c r="P95" i="13"/>
  <c r="W95" i="13"/>
  <c r="I96" i="13"/>
  <c r="P96" i="13"/>
  <c r="W96" i="13"/>
  <c r="I97" i="13"/>
  <c r="P97" i="13"/>
  <c r="W97" i="13"/>
  <c r="I98" i="13"/>
  <c r="P98" i="13"/>
  <c r="W98" i="13"/>
  <c r="I99" i="13"/>
  <c r="P99" i="13"/>
  <c r="W99" i="13"/>
  <c r="I100" i="13"/>
  <c r="P100" i="13"/>
  <c r="W100" i="13"/>
  <c r="I101" i="13"/>
  <c r="P101" i="13"/>
  <c r="W101" i="13"/>
  <c r="I102" i="13"/>
  <c r="P102" i="13"/>
  <c r="W102" i="13"/>
  <c r="I103" i="13"/>
  <c r="P103" i="13"/>
  <c r="W103" i="13"/>
  <c r="I104" i="13"/>
  <c r="P104" i="13"/>
  <c r="W104" i="13"/>
  <c r="I105" i="13"/>
  <c r="P105" i="13"/>
  <c r="W105" i="13"/>
  <c r="I106" i="13"/>
  <c r="P106" i="13"/>
  <c r="W106" i="13"/>
  <c r="I107" i="13"/>
  <c r="P107" i="13"/>
  <c r="W107" i="13"/>
  <c r="I108" i="13"/>
  <c r="P108" i="13"/>
  <c r="W108" i="13"/>
  <c r="I109" i="13"/>
  <c r="P109" i="13"/>
  <c r="W109" i="13"/>
  <c r="I110" i="13"/>
  <c r="P110" i="13"/>
  <c r="W110" i="13"/>
  <c r="I111" i="13"/>
  <c r="P111" i="13"/>
  <c r="W111" i="13"/>
  <c r="I112" i="13"/>
  <c r="P112" i="13"/>
  <c r="W112" i="13"/>
  <c r="I113" i="13"/>
  <c r="P113" i="13"/>
  <c r="W113" i="13"/>
  <c r="I114" i="13"/>
  <c r="P114" i="13"/>
  <c r="W114" i="13"/>
  <c r="I115" i="13"/>
  <c r="P115" i="13"/>
  <c r="W115" i="13"/>
  <c r="I116" i="13"/>
  <c r="P116" i="13"/>
  <c r="W116" i="13"/>
  <c r="I117" i="13"/>
  <c r="P117" i="13"/>
  <c r="W117" i="13"/>
  <c r="I118" i="13"/>
  <c r="P118" i="13"/>
  <c r="W118" i="13"/>
  <c r="I119" i="13"/>
  <c r="P119" i="13"/>
  <c r="W119" i="13"/>
  <c r="I120" i="13"/>
  <c r="P120" i="13"/>
  <c r="W120" i="13"/>
  <c r="I121" i="13"/>
  <c r="P121" i="13"/>
  <c r="W121" i="13"/>
  <c r="I122" i="13"/>
  <c r="P122" i="13"/>
  <c r="W122" i="13"/>
  <c r="I123" i="13"/>
  <c r="P123" i="13"/>
  <c r="W123" i="13"/>
  <c r="I124" i="13"/>
  <c r="P124" i="13"/>
  <c r="W124" i="13"/>
  <c r="I125" i="13"/>
  <c r="P125" i="13"/>
  <c r="W125" i="13"/>
  <c r="I126" i="13"/>
  <c r="P126" i="13"/>
  <c r="W126" i="13"/>
  <c r="I127" i="13"/>
  <c r="P127" i="13"/>
  <c r="W127" i="13"/>
  <c r="I128" i="13"/>
  <c r="P128" i="13"/>
  <c r="W128" i="13"/>
  <c r="I129" i="13"/>
  <c r="P129" i="13"/>
  <c r="W129" i="13"/>
  <c r="I130" i="13"/>
  <c r="P130" i="13"/>
  <c r="W130" i="13"/>
  <c r="I131" i="13"/>
  <c r="P131" i="13"/>
  <c r="W131" i="13"/>
  <c r="I132" i="13"/>
  <c r="P132" i="13"/>
  <c r="W132" i="13"/>
  <c r="I133" i="13"/>
  <c r="P133" i="13"/>
  <c r="W133" i="13"/>
  <c r="I134" i="13"/>
  <c r="P134" i="13"/>
  <c r="W134" i="13"/>
  <c r="I135" i="13"/>
  <c r="P135" i="13"/>
  <c r="W135" i="13"/>
  <c r="I136" i="13"/>
  <c r="P136" i="13"/>
  <c r="W136" i="13"/>
  <c r="I137" i="13"/>
  <c r="P137" i="13"/>
  <c r="W137" i="13"/>
  <c r="I138" i="13"/>
  <c r="P138" i="13"/>
  <c r="W138" i="13"/>
  <c r="I139" i="13"/>
  <c r="P139" i="13"/>
  <c r="W139" i="13"/>
  <c r="I140" i="13"/>
  <c r="P140" i="13"/>
  <c r="W140" i="13"/>
  <c r="I141" i="13"/>
  <c r="P141" i="13"/>
  <c r="W141" i="13"/>
  <c r="I142" i="13"/>
  <c r="P142" i="13"/>
  <c r="W142" i="13"/>
  <c r="I143" i="13"/>
  <c r="P143" i="13"/>
  <c r="W143" i="13"/>
  <c r="I144" i="13"/>
  <c r="P144" i="13"/>
  <c r="W144" i="13"/>
  <c r="I145" i="13"/>
  <c r="P145" i="13"/>
  <c r="W145" i="13"/>
  <c r="I146" i="13"/>
  <c r="P146" i="13"/>
  <c r="W146" i="13"/>
  <c r="I147" i="13"/>
  <c r="P147" i="13"/>
  <c r="W147" i="13"/>
  <c r="I148" i="13"/>
  <c r="P148" i="13"/>
  <c r="W148" i="13"/>
  <c r="I149" i="13"/>
  <c r="P149" i="13"/>
  <c r="W149" i="13"/>
  <c r="I150" i="13"/>
  <c r="P150" i="13"/>
  <c r="W150" i="13"/>
  <c r="I151" i="13"/>
  <c r="P151" i="13"/>
  <c r="W151" i="13"/>
  <c r="I152" i="13"/>
  <c r="P152" i="13"/>
  <c r="W152" i="13"/>
  <c r="I153" i="13"/>
  <c r="P153" i="13"/>
  <c r="W153" i="13"/>
  <c r="I154" i="13"/>
  <c r="P154" i="13"/>
  <c r="W154" i="13"/>
  <c r="I155" i="13"/>
  <c r="P155" i="13"/>
  <c r="W155" i="13"/>
  <c r="I156" i="13"/>
  <c r="P156" i="13"/>
  <c r="W156" i="13"/>
  <c r="I157" i="13"/>
  <c r="P157" i="13"/>
  <c r="W157" i="13"/>
  <c r="I158" i="13"/>
  <c r="P158" i="13"/>
  <c r="W158" i="13"/>
  <c r="I159" i="13"/>
  <c r="P159" i="13"/>
  <c r="W159" i="13"/>
  <c r="I160" i="13"/>
  <c r="P160" i="13"/>
  <c r="W160" i="13"/>
  <c r="I161" i="13"/>
  <c r="P161" i="13"/>
  <c r="W161" i="13"/>
  <c r="I162" i="13"/>
  <c r="P162" i="13"/>
  <c r="W162" i="13"/>
  <c r="I163" i="13"/>
  <c r="P163" i="13"/>
  <c r="W163" i="13"/>
  <c r="I164" i="13"/>
  <c r="P164" i="13"/>
  <c r="W164" i="13"/>
  <c r="I165" i="13"/>
  <c r="P165" i="13"/>
  <c r="W165" i="13"/>
  <c r="I166" i="13"/>
  <c r="P166" i="13"/>
  <c r="W166" i="13"/>
  <c r="I167" i="13"/>
  <c r="P167" i="13"/>
  <c r="W167" i="13"/>
  <c r="I168" i="13"/>
  <c r="P168" i="13"/>
  <c r="W168" i="13"/>
  <c r="I169" i="13"/>
  <c r="P169" i="13"/>
  <c r="W169" i="13"/>
  <c r="I170" i="13"/>
  <c r="P170" i="13"/>
  <c r="W170" i="13"/>
  <c r="I171" i="13"/>
  <c r="P171" i="13"/>
  <c r="W171" i="13"/>
  <c r="I172" i="13"/>
  <c r="P172" i="13"/>
  <c r="W172" i="13"/>
  <c r="I173" i="13"/>
  <c r="P173" i="13"/>
  <c r="W173" i="13"/>
  <c r="I174" i="13"/>
  <c r="P174" i="13"/>
  <c r="W174" i="13"/>
  <c r="I175" i="13"/>
  <c r="P175" i="13"/>
  <c r="W175" i="13"/>
  <c r="I176" i="13"/>
  <c r="P176" i="13"/>
  <c r="W176" i="13"/>
  <c r="I177" i="13"/>
  <c r="P177" i="13"/>
  <c r="W177" i="13"/>
  <c r="I178" i="13"/>
  <c r="P178" i="13"/>
  <c r="W178" i="13"/>
  <c r="I179" i="13"/>
  <c r="P179" i="13"/>
  <c r="W179" i="13"/>
  <c r="I180" i="13"/>
  <c r="P180" i="13"/>
  <c r="W180" i="13"/>
  <c r="I181" i="13"/>
  <c r="P181" i="13"/>
  <c r="W181" i="13"/>
  <c r="I182" i="13"/>
  <c r="P182" i="13"/>
  <c r="W182" i="13"/>
  <c r="I183" i="13"/>
  <c r="P183" i="13"/>
  <c r="W183" i="13"/>
  <c r="I184" i="13"/>
  <c r="P184" i="13"/>
  <c r="W184" i="13"/>
  <c r="I185" i="13"/>
  <c r="P185" i="13"/>
  <c r="W185" i="13"/>
  <c r="I186" i="13"/>
  <c r="P186" i="13"/>
  <c r="W186" i="13"/>
  <c r="I187" i="13"/>
  <c r="P187" i="13"/>
  <c r="W187" i="13"/>
  <c r="I188" i="13"/>
  <c r="P188" i="13"/>
  <c r="W188" i="13"/>
  <c r="I189" i="13"/>
  <c r="P189" i="13"/>
  <c r="W189" i="13"/>
  <c r="I190" i="13"/>
  <c r="P190" i="13"/>
  <c r="W190" i="13"/>
  <c r="I191" i="13"/>
  <c r="P191" i="13"/>
  <c r="W191" i="13"/>
  <c r="I192" i="13"/>
  <c r="P192" i="13"/>
  <c r="W192" i="13"/>
  <c r="I193" i="13"/>
  <c r="P193" i="13"/>
  <c r="W193" i="13"/>
  <c r="I194" i="13"/>
  <c r="P194" i="13"/>
  <c r="W194" i="13"/>
  <c r="I195" i="13"/>
  <c r="P195" i="13"/>
  <c r="W195" i="13"/>
  <c r="I196" i="13"/>
  <c r="P196" i="13"/>
  <c r="W196" i="13"/>
  <c r="I197" i="13"/>
  <c r="P197" i="13"/>
  <c r="W197" i="13"/>
  <c r="I198" i="13"/>
  <c r="P198" i="13"/>
  <c r="W198" i="13"/>
  <c r="I199" i="13"/>
  <c r="P199" i="13"/>
  <c r="W199" i="13"/>
  <c r="I200" i="13"/>
  <c r="P200" i="13"/>
  <c r="W200" i="13"/>
  <c r="I201" i="13"/>
  <c r="P201" i="13"/>
  <c r="W201" i="13"/>
  <c r="I202" i="13"/>
  <c r="P202" i="13"/>
  <c r="W202" i="13"/>
  <c r="I203" i="13"/>
  <c r="P203" i="13"/>
  <c r="W203" i="13"/>
  <c r="I204" i="13"/>
  <c r="P204" i="13"/>
  <c r="W204" i="13"/>
  <c r="I205" i="13"/>
  <c r="P205" i="13"/>
  <c r="W205" i="13"/>
  <c r="I206" i="13"/>
  <c r="P206" i="13"/>
  <c r="W206" i="13"/>
  <c r="I207" i="13"/>
  <c r="P207" i="13"/>
  <c r="W207" i="13"/>
  <c r="I208" i="13"/>
  <c r="P208" i="13"/>
  <c r="W208" i="13"/>
  <c r="I209" i="13"/>
  <c r="P209" i="13"/>
  <c r="W209" i="13"/>
  <c r="I210" i="13"/>
  <c r="P210" i="13"/>
  <c r="W210" i="13"/>
  <c r="I211" i="13"/>
  <c r="P211" i="13"/>
  <c r="W211" i="13"/>
  <c r="I212" i="13"/>
  <c r="P212" i="13"/>
  <c r="W212" i="13"/>
  <c r="I213" i="13"/>
  <c r="P213" i="13"/>
  <c r="W213" i="13"/>
  <c r="I214" i="13"/>
  <c r="P214" i="13"/>
  <c r="W214" i="13"/>
  <c r="I215" i="13"/>
  <c r="P215" i="13"/>
  <c r="W215" i="13"/>
  <c r="I216" i="13"/>
  <c r="P216" i="13"/>
  <c r="W216" i="13"/>
  <c r="I217" i="13"/>
  <c r="P217" i="13"/>
  <c r="W217" i="13"/>
  <c r="I218" i="13"/>
  <c r="P218" i="13"/>
  <c r="W218" i="13"/>
  <c r="I42" i="13"/>
  <c r="P42" i="13"/>
  <c r="W42" i="13"/>
  <c r="I43" i="13"/>
  <c r="P43" i="13"/>
  <c r="W43" i="13"/>
  <c r="I44" i="13"/>
  <c r="P44" i="13"/>
  <c r="W44" i="13"/>
  <c r="I45" i="13"/>
  <c r="P45" i="13"/>
  <c r="W45" i="13"/>
  <c r="I46" i="13"/>
  <c r="P46" i="13"/>
  <c r="W46" i="13"/>
  <c r="I47" i="13"/>
  <c r="P47" i="13"/>
  <c r="W47" i="13"/>
  <c r="I48" i="13"/>
  <c r="P48" i="13"/>
  <c r="W48" i="13"/>
  <c r="B2" i="20"/>
  <c r="C2" i="20"/>
  <c r="D2" i="20"/>
  <c r="C7" i="20"/>
  <c r="D7" i="20"/>
  <c r="C8" i="20"/>
  <c r="D8" i="20"/>
  <c r="C5" i="20"/>
  <c r="D5" i="20"/>
  <c r="C4" i="20"/>
  <c r="D4" i="20"/>
  <c r="C6" i="20"/>
  <c r="D6" i="20"/>
  <c r="C3" i="20"/>
  <c r="D3" i="20"/>
  <c r="C9" i="20"/>
  <c r="D9" i="20"/>
  <c r="C11" i="20"/>
  <c r="D11" i="20"/>
  <c r="C13" i="20"/>
  <c r="D13" i="20"/>
  <c r="C10" i="20"/>
  <c r="D10" i="20"/>
  <c r="C12" i="20"/>
  <c r="D12" i="20"/>
  <c r="B7" i="20"/>
  <c r="B8" i="20"/>
  <c r="B5" i="20"/>
  <c r="B4" i="20"/>
  <c r="B6" i="20"/>
  <c r="B3" i="20"/>
  <c r="B9" i="20"/>
  <c r="B11" i="20"/>
  <c r="B13" i="20"/>
  <c r="B10" i="20"/>
  <c r="B12" i="20"/>
  <c r="A12" i="20"/>
  <c r="A10" i="20"/>
  <c r="A13" i="20"/>
  <c r="A11" i="20"/>
  <c r="A9" i="20"/>
  <c r="A3" i="20"/>
  <c r="A6" i="20"/>
  <c r="A4" i="20"/>
  <c r="A5" i="20"/>
  <c r="A8" i="20"/>
  <c r="A7" i="20"/>
  <c r="A2" i="20"/>
  <c r="W821" i="13"/>
  <c r="P821" i="13"/>
  <c r="I821" i="13"/>
  <c r="H820" i="13"/>
  <c r="G820" i="13"/>
  <c r="F820" i="13"/>
  <c r="E820" i="13"/>
  <c r="C820" i="13"/>
  <c r="K443" i="13" l="1"/>
  <c r="J443" i="13"/>
  <c r="K405" i="13"/>
  <c r="J405" i="13"/>
  <c r="K379" i="13"/>
  <c r="J379" i="13"/>
  <c r="K341" i="13"/>
  <c r="J341" i="13"/>
  <c r="K303" i="13"/>
  <c r="J303" i="13"/>
  <c r="K289" i="13"/>
  <c r="J289" i="13"/>
  <c r="K264" i="13"/>
  <c r="J264" i="13"/>
  <c r="J631" i="13"/>
  <c r="N631" i="13" s="1"/>
  <c r="K631" i="13"/>
  <c r="K815" i="13"/>
  <c r="J815" i="13"/>
  <c r="K790" i="13"/>
  <c r="J790" i="13"/>
  <c r="J765" i="13"/>
  <c r="K765" i="13"/>
  <c r="K751" i="13"/>
  <c r="J751" i="13"/>
  <c r="K726" i="13"/>
  <c r="J726" i="13"/>
  <c r="J701" i="13"/>
  <c r="K701" i="13"/>
  <c r="J591" i="13"/>
  <c r="K591" i="13"/>
  <c r="J583" i="13"/>
  <c r="K583" i="13"/>
  <c r="J575" i="13"/>
  <c r="K575" i="13"/>
  <c r="J567" i="13"/>
  <c r="K567" i="13"/>
  <c r="J559" i="13"/>
  <c r="K559" i="13"/>
  <c r="J551" i="13"/>
  <c r="K551" i="13"/>
  <c r="J543" i="13"/>
  <c r="K543" i="13"/>
  <c r="J535" i="13"/>
  <c r="K535" i="13"/>
  <c r="J527" i="13"/>
  <c r="K527" i="13"/>
  <c r="J519" i="13"/>
  <c r="K519" i="13"/>
  <c r="J511" i="13"/>
  <c r="K511" i="13"/>
  <c r="J503" i="13"/>
  <c r="K503" i="13"/>
  <c r="J495" i="13"/>
  <c r="K495" i="13"/>
  <c r="J487" i="13"/>
  <c r="K487" i="13"/>
  <c r="J479" i="13"/>
  <c r="K479" i="13"/>
  <c r="J467" i="13"/>
  <c r="K467" i="13"/>
  <c r="K455" i="13"/>
  <c r="J455" i="13"/>
  <c r="K441" i="13"/>
  <c r="J441" i="13"/>
  <c r="K429" i="13"/>
  <c r="J429" i="13"/>
  <c r="K416" i="13"/>
  <c r="J416" i="13"/>
  <c r="K403" i="13"/>
  <c r="J403" i="13"/>
  <c r="K391" i="13"/>
  <c r="J391" i="13"/>
  <c r="K377" i="13"/>
  <c r="J377" i="13"/>
  <c r="K365" i="13"/>
  <c r="J365" i="13"/>
  <c r="K352" i="13"/>
  <c r="J352" i="13"/>
  <c r="K339" i="13"/>
  <c r="N339" i="13" s="1"/>
  <c r="J339" i="13"/>
  <c r="K327" i="13"/>
  <c r="J327" i="13"/>
  <c r="K313" i="13"/>
  <c r="J313" i="13"/>
  <c r="K301" i="13"/>
  <c r="J301" i="13"/>
  <c r="K288" i="13"/>
  <c r="J288" i="13"/>
  <c r="K275" i="13"/>
  <c r="J275" i="13"/>
  <c r="K263" i="13"/>
  <c r="J263" i="13"/>
  <c r="K613" i="13"/>
  <c r="J613" i="13"/>
  <c r="K629" i="13"/>
  <c r="J629" i="13"/>
  <c r="K814" i="13"/>
  <c r="J814" i="13"/>
  <c r="J801" i="13"/>
  <c r="K801" i="13"/>
  <c r="J789" i="13"/>
  <c r="K789" i="13"/>
  <c r="K775" i="13"/>
  <c r="J775" i="13"/>
  <c r="K763" i="13"/>
  <c r="J763" i="13"/>
  <c r="K750" i="13"/>
  <c r="J750" i="13"/>
  <c r="J737" i="13"/>
  <c r="K737" i="13"/>
  <c r="J725" i="13"/>
  <c r="K725" i="13"/>
  <c r="K711" i="13"/>
  <c r="J711" i="13"/>
  <c r="K699" i="13"/>
  <c r="J699" i="13"/>
  <c r="K686" i="13"/>
  <c r="J686" i="13"/>
  <c r="J673" i="13"/>
  <c r="K673" i="13"/>
  <c r="J661" i="13"/>
  <c r="K661" i="13"/>
  <c r="K592" i="13"/>
  <c r="J592" i="13"/>
  <c r="K584" i="13"/>
  <c r="J584" i="13"/>
  <c r="K576" i="13"/>
  <c r="J576" i="13"/>
  <c r="K568" i="13"/>
  <c r="J568" i="13"/>
  <c r="K560" i="13"/>
  <c r="J560" i="13"/>
  <c r="K552" i="13"/>
  <c r="J552" i="13"/>
  <c r="K544" i="13"/>
  <c r="J544" i="13"/>
  <c r="K536" i="13"/>
  <c r="J536" i="13"/>
  <c r="K528" i="13"/>
  <c r="J528" i="13"/>
  <c r="K520" i="13"/>
  <c r="J520" i="13"/>
  <c r="J512" i="13"/>
  <c r="K512" i="13"/>
  <c r="K504" i="13"/>
  <c r="J504" i="13"/>
  <c r="K496" i="13"/>
  <c r="J496" i="13"/>
  <c r="K488" i="13"/>
  <c r="J488" i="13"/>
  <c r="J480" i="13"/>
  <c r="N480" i="13" s="1"/>
  <c r="K480" i="13"/>
  <c r="K469" i="13"/>
  <c r="J469" i="13"/>
  <c r="K456" i="13"/>
  <c r="J456" i="13"/>
  <c r="K431" i="13"/>
  <c r="J431" i="13"/>
  <c r="K417" i="13"/>
  <c r="J417" i="13"/>
  <c r="K392" i="13"/>
  <c r="J392" i="13"/>
  <c r="K367" i="13"/>
  <c r="J367" i="13"/>
  <c r="K353" i="13"/>
  <c r="J353" i="13"/>
  <c r="K328" i="13"/>
  <c r="J328" i="13"/>
  <c r="K315" i="13"/>
  <c r="J315" i="13"/>
  <c r="K277" i="13"/>
  <c r="J277" i="13"/>
  <c r="K803" i="13"/>
  <c r="J803" i="13"/>
  <c r="J777" i="13"/>
  <c r="K777" i="13"/>
  <c r="K739" i="13"/>
  <c r="J739" i="13"/>
  <c r="J713" i="13"/>
  <c r="K713" i="13"/>
  <c r="K687" i="13"/>
  <c r="J687" i="13"/>
  <c r="K675" i="13"/>
  <c r="J675" i="13"/>
  <c r="K662" i="13"/>
  <c r="J662" i="13"/>
  <c r="K590" i="13"/>
  <c r="J590" i="13"/>
  <c r="K582" i="13"/>
  <c r="J582" i="13"/>
  <c r="K574" i="13"/>
  <c r="J574" i="13"/>
  <c r="K566" i="13"/>
  <c r="J566" i="13"/>
  <c r="K558" i="13"/>
  <c r="J558" i="13"/>
  <c r="K550" i="13"/>
  <c r="J550" i="13"/>
  <c r="K542" i="13"/>
  <c r="J542" i="13"/>
  <c r="K534" i="13"/>
  <c r="J534" i="13"/>
  <c r="K526" i="13"/>
  <c r="J526" i="13"/>
  <c r="K518" i="13"/>
  <c r="J518" i="13"/>
  <c r="K510" i="13"/>
  <c r="O510" i="13" s="1"/>
  <c r="J510" i="13"/>
  <c r="K502" i="13"/>
  <c r="J502" i="13"/>
  <c r="K494" i="13"/>
  <c r="J494" i="13"/>
  <c r="K486" i="13"/>
  <c r="J486" i="13"/>
  <c r="K477" i="13"/>
  <c r="J477" i="13"/>
  <c r="K465" i="13"/>
  <c r="J465" i="13"/>
  <c r="K453" i="13"/>
  <c r="J453" i="13"/>
  <c r="K440" i="13"/>
  <c r="J440" i="13"/>
  <c r="K427" i="13"/>
  <c r="J427" i="13"/>
  <c r="K415" i="13"/>
  <c r="J415" i="13"/>
  <c r="K401" i="13"/>
  <c r="J401" i="13"/>
  <c r="K389" i="13"/>
  <c r="J389" i="13"/>
  <c r="K376" i="13"/>
  <c r="J376" i="13"/>
  <c r="K363" i="13"/>
  <c r="J363" i="13"/>
  <c r="K351" i="13"/>
  <c r="J351" i="13"/>
  <c r="K337" i="13"/>
  <c r="J337" i="13"/>
  <c r="K325" i="13"/>
  <c r="J325" i="13"/>
  <c r="K312" i="13"/>
  <c r="J312" i="13"/>
  <c r="K299" i="13"/>
  <c r="J299" i="13"/>
  <c r="K287" i="13"/>
  <c r="J287" i="13"/>
  <c r="K273" i="13"/>
  <c r="J273" i="13"/>
  <c r="K261" i="13"/>
  <c r="J261" i="13"/>
  <c r="K612" i="13"/>
  <c r="J612" i="13"/>
  <c r="J637" i="13"/>
  <c r="K637" i="13"/>
  <c r="J813" i="13"/>
  <c r="K813" i="13"/>
  <c r="K799" i="13"/>
  <c r="J799" i="13"/>
  <c r="K787" i="13"/>
  <c r="J787" i="13"/>
  <c r="K774" i="13"/>
  <c r="J774" i="13"/>
  <c r="J761" i="13"/>
  <c r="K761" i="13"/>
  <c r="J749" i="13"/>
  <c r="K749" i="13"/>
  <c r="K735" i="13"/>
  <c r="J735" i="13"/>
  <c r="K723" i="13"/>
  <c r="J723" i="13"/>
  <c r="K710" i="13"/>
  <c r="N710" i="13" s="1"/>
  <c r="J710" i="13"/>
  <c r="J697" i="13"/>
  <c r="K697" i="13"/>
  <c r="J685" i="13"/>
  <c r="K685" i="13"/>
  <c r="K671" i="13"/>
  <c r="J671" i="13"/>
  <c r="J657" i="13"/>
  <c r="K657" i="13"/>
  <c r="K581" i="13"/>
  <c r="J581" i="13"/>
  <c r="K533" i="13"/>
  <c r="J533" i="13"/>
  <c r="K476" i="13"/>
  <c r="J476" i="13"/>
  <c r="K425" i="13"/>
  <c r="J425" i="13"/>
  <c r="K375" i="13"/>
  <c r="J375" i="13"/>
  <c r="K336" i="13"/>
  <c r="J336" i="13"/>
  <c r="K285" i="13"/>
  <c r="J285" i="13"/>
  <c r="J611" i="13"/>
  <c r="K611" i="13"/>
  <c r="K643" i="13"/>
  <c r="J643" i="13"/>
  <c r="J785" i="13"/>
  <c r="K785" i="13"/>
  <c r="K759" i="13"/>
  <c r="J759" i="13"/>
  <c r="K734" i="13"/>
  <c r="J734" i="13"/>
  <c r="J709" i="13"/>
  <c r="K709" i="13"/>
  <c r="J588" i="13"/>
  <c r="K588" i="13"/>
  <c r="K580" i="13"/>
  <c r="J580" i="13"/>
  <c r="K572" i="13"/>
  <c r="J572" i="13"/>
  <c r="J564" i="13"/>
  <c r="K564" i="13"/>
  <c r="K556" i="13"/>
  <c r="J556" i="13"/>
  <c r="K548" i="13"/>
  <c r="J548" i="13"/>
  <c r="K540" i="13"/>
  <c r="J540" i="13"/>
  <c r="J532" i="13"/>
  <c r="K532" i="13"/>
  <c r="K524" i="13"/>
  <c r="J524" i="13"/>
  <c r="K516" i="13"/>
  <c r="J516" i="13"/>
  <c r="K508" i="13"/>
  <c r="J508" i="13"/>
  <c r="J500" i="13"/>
  <c r="K500" i="13"/>
  <c r="K492" i="13"/>
  <c r="J492" i="13"/>
  <c r="K484" i="13"/>
  <c r="J484" i="13"/>
  <c r="J475" i="13"/>
  <c r="K475" i="13"/>
  <c r="K463" i="13"/>
  <c r="J463" i="13"/>
  <c r="K449" i="13"/>
  <c r="J449" i="13"/>
  <c r="K437" i="13"/>
  <c r="J437" i="13"/>
  <c r="K424" i="13"/>
  <c r="J424" i="13"/>
  <c r="K411" i="13"/>
  <c r="J411" i="13"/>
  <c r="K399" i="13"/>
  <c r="J399" i="13"/>
  <c r="K385" i="13"/>
  <c r="J385" i="13"/>
  <c r="K373" i="13"/>
  <c r="J373" i="13"/>
  <c r="K360" i="13"/>
  <c r="J360" i="13"/>
  <c r="K347" i="13"/>
  <c r="J347" i="13"/>
  <c r="K335" i="13"/>
  <c r="J335" i="13"/>
  <c r="K321" i="13"/>
  <c r="J321" i="13"/>
  <c r="K309" i="13"/>
  <c r="J309" i="13"/>
  <c r="K296" i="13"/>
  <c r="J296" i="13"/>
  <c r="K283" i="13"/>
  <c r="J283" i="13"/>
  <c r="K271" i="13"/>
  <c r="J271" i="13"/>
  <c r="K603" i="13"/>
  <c r="J603" i="13"/>
  <c r="K609" i="13"/>
  <c r="J609" i="13"/>
  <c r="K642" i="13"/>
  <c r="J642" i="13"/>
  <c r="J809" i="13"/>
  <c r="K809" i="13"/>
  <c r="J797" i="13"/>
  <c r="K797" i="13"/>
  <c r="K783" i="13"/>
  <c r="J783" i="13"/>
  <c r="K771" i="13"/>
  <c r="J771" i="13"/>
  <c r="K758" i="13"/>
  <c r="J758" i="13"/>
  <c r="J745" i="13"/>
  <c r="K745" i="13"/>
  <c r="J733" i="13"/>
  <c r="K733" i="13"/>
  <c r="K719" i="13"/>
  <c r="J719" i="13"/>
  <c r="K707" i="13"/>
  <c r="J707" i="13"/>
  <c r="K694" i="13"/>
  <c r="J694" i="13"/>
  <c r="J681" i="13"/>
  <c r="K681" i="13"/>
  <c r="J669" i="13"/>
  <c r="K669" i="13"/>
  <c r="J653" i="13"/>
  <c r="K653" i="13"/>
  <c r="K589" i="13"/>
  <c r="J589" i="13"/>
  <c r="K557" i="13"/>
  <c r="J557" i="13"/>
  <c r="K525" i="13"/>
  <c r="J525" i="13"/>
  <c r="K493" i="13"/>
  <c r="J493" i="13"/>
  <c r="K439" i="13"/>
  <c r="J439" i="13"/>
  <c r="K387" i="13"/>
  <c r="J387" i="13"/>
  <c r="K349" i="13"/>
  <c r="J349" i="13"/>
  <c r="K297" i="13"/>
  <c r="J297" i="13"/>
  <c r="J587" i="13"/>
  <c r="K587" i="13"/>
  <c r="J579" i="13"/>
  <c r="K579" i="13"/>
  <c r="J571" i="13"/>
  <c r="K571" i="13"/>
  <c r="J563" i="13"/>
  <c r="K563" i="13"/>
  <c r="J555" i="13"/>
  <c r="K555" i="13"/>
  <c r="J547" i="13"/>
  <c r="K547" i="13"/>
  <c r="J539" i="13"/>
  <c r="K539" i="13"/>
  <c r="J531" i="13"/>
  <c r="K531" i="13"/>
  <c r="J523" i="13"/>
  <c r="K523" i="13"/>
  <c r="J515" i="13"/>
  <c r="K515" i="13"/>
  <c r="J507" i="13"/>
  <c r="K507" i="13"/>
  <c r="J499" i="13"/>
  <c r="K499" i="13"/>
  <c r="J491" i="13"/>
  <c r="K491" i="13"/>
  <c r="J483" i="13"/>
  <c r="K483" i="13"/>
  <c r="K473" i="13"/>
  <c r="J473" i="13"/>
  <c r="K461" i="13"/>
  <c r="J461" i="13"/>
  <c r="K448" i="13"/>
  <c r="J448" i="13"/>
  <c r="K435" i="13"/>
  <c r="J435" i="13"/>
  <c r="K423" i="13"/>
  <c r="J423" i="13"/>
  <c r="K409" i="13"/>
  <c r="J409" i="13"/>
  <c r="K397" i="13"/>
  <c r="J397" i="13"/>
  <c r="K384" i="13"/>
  <c r="J384" i="13"/>
  <c r="K371" i="13"/>
  <c r="J371" i="13"/>
  <c r="K359" i="13"/>
  <c r="J359" i="13"/>
  <c r="K345" i="13"/>
  <c r="J345" i="13"/>
  <c r="K333" i="13"/>
  <c r="J333" i="13"/>
  <c r="K320" i="13"/>
  <c r="J320" i="13"/>
  <c r="K307" i="13"/>
  <c r="N307" i="13" s="1"/>
  <c r="J307" i="13"/>
  <c r="K295" i="13"/>
  <c r="J295" i="13"/>
  <c r="K281" i="13"/>
  <c r="J281" i="13"/>
  <c r="K269" i="13"/>
  <c r="J269" i="13"/>
  <c r="K602" i="13"/>
  <c r="J602" i="13"/>
  <c r="J641" i="13"/>
  <c r="K641" i="13"/>
  <c r="K807" i="13"/>
  <c r="J807" i="13"/>
  <c r="K795" i="13"/>
  <c r="J795" i="13"/>
  <c r="K782" i="13"/>
  <c r="J782" i="13"/>
  <c r="J769" i="13"/>
  <c r="K769" i="13"/>
  <c r="J757" i="13"/>
  <c r="K757" i="13"/>
  <c r="K743" i="13"/>
  <c r="J743" i="13"/>
  <c r="K731" i="13"/>
  <c r="J731" i="13"/>
  <c r="K718" i="13"/>
  <c r="J718" i="13"/>
  <c r="J705" i="13"/>
  <c r="K705" i="13"/>
  <c r="J693" i="13"/>
  <c r="K693" i="13"/>
  <c r="K679" i="13"/>
  <c r="J679" i="13"/>
  <c r="K667" i="13"/>
  <c r="J667" i="13"/>
  <c r="J821" i="13"/>
  <c r="K821" i="13"/>
  <c r="K573" i="13"/>
  <c r="J573" i="13"/>
  <c r="K549" i="13"/>
  <c r="J549" i="13"/>
  <c r="K517" i="13"/>
  <c r="J517" i="13"/>
  <c r="K501" i="13"/>
  <c r="J501" i="13"/>
  <c r="K464" i="13"/>
  <c r="J464" i="13"/>
  <c r="K413" i="13"/>
  <c r="J413" i="13"/>
  <c r="K361" i="13"/>
  <c r="J361" i="13"/>
  <c r="K311" i="13"/>
  <c r="J311" i="13"/>
  <c r="K272" i="13"/>
  <c r="J272" i="13"/>
  <c r="K811" i="13"/>
  <c r="J811" i="13"/>
  <c r="K798" i="13"/>
  <c r="J798" i="13"/>
  <c r="J773" i="13"/>
  <c r="K773" i="13"/>
  <c r="K747" i="13"/>
  <c r="J747" i="13"/>
  <c r="J721" i="13"/>
  <c r="K721" i="13"/>
  <c r="K695" i="13"/>
  <c r="J695" i="13"/>
  <c r="K683" i="13"/>
  <c r="J683" i="13"/>
  <c r="K655" i="13"/>
  <c r="J655" i="13"/>
  <c r="K594" i="13"/>
  <c r="J594" i="13"/>
  <c r="K586" i="13"/>
  <c r="J586" i="13"/>
  <c r="K578" i="13"/>
  <c r="J578" i="13"/>
  <c r="K570" i="13"/>
  <c r="J570" i="13"/>
  <c r="K562" i="13"/>
  <c r="J562" i="13"/>
  <c r="K554" i="13"/>
  <c r="J554" i="13"/>
  <c r="K546" i="13"/>
  <c r="J546" i="13"/>
  <c r="K538" i="13"/>
  <c r="J538" i="13"/>
  <c r="K530" i="13"/>
  <c r="J530" i="13"/>
  <c r="K522" i="13"/>
  <c r="J522" i="13"/>
  <c r="K514" i="13"/>
  <c r="J514" i="13"/>
  <c r="K506" i="13"/>
  <c r="J506" i="13"/>
  <c r="K498" i="13"/>
  <c r="N498" i="13" s="1"/>
  <c r="J498" i="13"/>
  <c r="K490" i="13"/>
  <c r="J490" i="13"/>
  <c r="K482" i="13"/>
  <c r="J482" i="13"/>
  <c r="K472" i="13"/>
  <c r="J472" i="13"/>
  <c r="K459" i="13"/>
  <c r="J459" i="13"/>
  <c r="K447" i="13"/>
  <c r="J447" i="13"/>
  <c r="K433" i="13"/>
  <c r="J433" i="13"/>
  <c r="K421" i="13"/>
  <c r="J421" i="13"/>
  <c r="K408" i="13"/>
  <c r="J408" i="13"/>
  <c r="K395" i="13"/>
  <c r="J395" i="13"/>
  <c r="K383" i="13"/>
  <c r="J383" i="13"/>
  <c r="K369" i="13"/>
  <c r="J369" i="13"/>
  <c r="K357" i="13"/>
  <c r="J357" i="13"/>
  <c r="K344" i="13"/>
  <c r="J344" i="13"/>
  <c r="K331" i="13"/>
  <c r="J331" i="13"/>
  <c r="K319" i="13"/>
  <c r="J319" i="13"/>
  <c r="K305" i="13"/>
  <c r="J305" i="13"/>
  <c r="K293" i="13"/>
  <c r="J293" i="13"/>
  <c r="K280" i="13"/>
  <c r="J280" i="13"/>
  <c r="K267" i="13"/>
  <c r="J267" i="13"/>
  <c r="J601" i="13"/>
  <c r="K601" i="13"/>
  <c r="K633" i="13"/>
  <c r="J633" i="13"/>
  <c r="K639" i="13"/>
  <c r="J639" i="13"/>
  <c r="K806" i="13"/>
  <c r="J806" i="13"/>
  <c r="J793" i="13"/>
  <c r="K793" i="13"/>
  <c r="J781" i="13"/>
  <c r="K781" i="13"/>
  <c r="K767" i="13"/>
  <c r="J767" i="13"/>
  <c r="K755" i="13"/>
  <c r="J755" i="13"/>
  <c r="K742" i="13"/>
  <c r="J742" i="13"/>
  <c r="J729" i="13"/>
  <c r="K729" i="13"/>
  <c r="J717" i="13"/>
  <c r="K717" i="13"/>
  <c r="K703" i="13"/>
  <c r="J703" i="13"/>
  <c r="K691" i="13"/>
  <c r="J691" i="13"/>
  <c r="K678" i="13"/>
  <c r="J678" i="13"/>
  <c r="J665" i="13"/>
  <c r="K665" i="13"/>
  <c r="K827" i="13"/>
  <c r="J827" i="13"/>
  <c r="K565" i="13"/>
  <c r="J565" i="13"/>
  <c r="K541" i="13"/>
  <c r="J541" i="13"/>
  <c r="K509" i="13"/>
  <c r="J509" i="13"/>
  <c r="K485" i="13"/>
  <c r="J485" i="13"/>
  <c r="K451" i="13"/>
  <c r="J451" i="13"/>
  <c r="K400" i="13"/>
  <c r="J400" i="13"/>
  <c r="K323" i="13"/>
  <c r="J323" i="13"/>
  <c r="K670" i="13"/>
  <c r="J670" i="13"/>
  <c r="K593" i="13"/>
  <c r="J593" i="13"/>
  <c r="K585" i="13"/>
  <c r="J585" i="13"/>
  <c r="K577" i="13"/>
  <c r="J577" i="13"/>
  <c r="K569" i="13"/>
  <c r="J569" i="13"/>
  <c r="K561" i="13"/>
  <c r="J561" i="13"/>
  <c r="K553" i="13"/>
  <c r="J553" i="13"/>
  <c r="K545" i="13"/>
  <c r="J545" i="13"/>
  <c r="K537" i="13"/>
  <c r="J537" i="13"/>
  <c r="K529" i="13"/>
  <c r="J529" i="13"/>
  <c r="K521" i="13"/>
  <c r="J521" i="13"/>
  <c r="K513" i="13"/>
  <c r="J513" i="13"/>
  <c r="K505" i="13"/>
  <c r="J505" i="13"/>
  <c r="K497" i="13"/>
  <c r="J497" i="13"/>
  <c r="K489" i="13"/>
  <c r="J489" i="13"/>
  <c r="K481" i="13"/>
  <c r="J481" i="13"/>
  <c r="J471" i="13"/>
  <c r="K471" i="13"/>
  <c r="K457" i="13"/>
  <c r="J457" i="13"/>
  <c r="K445" i="13"/>
  <c r="J445" i="13"/>
  <c r="K432" i="13"/>
  <c r="J432" i="13"/>
  <c r="K419" i="13"/>
  <c r="J419" i="13"/>
  <c r="K407" i="13"/>
  <c r="J407" i="13"/>
  <c r="K393" i="13"/>
  <c r="J393" i="13"/>
  <c r="K381" i="13"/>
  <c r="J381" i="13"/>
  <c r="K368" i="13"/>
  <c r="J368" i="13"/>
  <c r="K355" i="13"/>
  <c r="J355" i="13"/>
  <c r="K343" i="13"/>
  <c r="J343" i="13"/>
  <c r="K329" i="13"/>
  <c r="J329" i="13"/>
  <c r="K317" i="13"/>
  <c r="J317" i="13"/>
  <c r="K304" i="13"/>
  <c r="O304" i="13" s="1"/>
  <c r="J304" i="13"/>
  <c r="K291" i="13"/>
  <c r="J291" i="13"/>
  <c r="K279" i="13"/>
  <c r="J279" i="13"/>
  <c r="K265" i="13"/>
  <c r="J265" i="13"/>
  <c r="K599" i="13"/>
  <c r="J599" i="13"/>
  <c r="K632" i="13"/>
  <c r="J632" i="13"/>
  <c r="J805" i="13"/>
  <c r="K805" i="13"/>
  <c r="K791" i="13"/>
  <c r="J791" i="13"/>
  <c r="K779" i="13"/>
  <c r="J779" i="13"/>
  <c r="K766" i="13"/>
  <c r="J766" i="13"/>
  <c r="J753" i="13"/>
  <c r="K753" i="13"/>
  <c r="J741" i="13"/>
  <c r="K741" i="13"/>
  <c r="K727" i="13"/>
  <c r="J727" i="13"/>
  <c r="K715" i="13"/>
  <c r="J715" i="13"/>
  <c r="K702" i="13"/>
  <c r="J702" i="13"/>
  <c r="J689" i="13"/>
  <c r="K689" i="13"/>
  <c r="J677" i="13"/>
  <c r="K677" i="13"/>
  <c r="K663" i="13"/>
  <c r="J663" i="13"/>
  <c r="K822" i="13"/>
  <c r="J822" i="13"/>
  <c r="M479" i="13"/>
  <c r="M535" i="13"/>
  <c r="M471" i="13"/>
  <c r="M383" i="13"/>
  <c r="M335" i="13"/>
  <c r="M463" i="13"/>
  <c r="M771" i="13"/>
  <c r="Q46" i="13"/>
  <c r="M588" i="13"/>
  <c r="M572" i="13"/>
  <c r="M564" i="13"/>
  <c r="M460" i="13"/>
  <c r="M436" i="13"/>
  <c r="M348" i="13"/>
  <c r="M417" i="13"/>
  <c r="M345" i="13"/>
  <c r="M337" i="13"/>
  <c r="Q201" i="13"/>
  <c r="R113" i="13"/>
  <c r="M550" i="13"/>
  <c r="M502" i="13"/>
  <c r="M430" i="13"/>
  <c r="M395" i="13"/>
  <c r="M363" i="13"/>
  <c r="M355" i="13"/>
  <c r="M576" i="13"/>
  <c r="M504" i="13"/>
  <c r="M496" i="13"/>
  <c r="M472" i="13"/>
  <c r="M456" i="13"/>
  <c r="M432" i="13"/>
  <c r="M392" i="13"/>
  <c r="M384" i="13"/>
  <c r="X741" i="13"/>
  <c r="X733" i="13"/>
  <c r="M573" i="13"/>
  <c r="M533" i="13"/>
  <c r="M445" i="13"/>
  <c r="M341" i="13"/>
  <c r="M325" i="13"/>
  <c r="M651" i="13"/>
  <c r="M514" i="13"/>
  <c r="M506" i="13"/>
  <c r="M458" i="13"/>
  <c r="M308" i="13"/>
  <c r="M760" i="13"/>
  <c r="M781" i="13"/>
  <c r="M278" i="13"/>
  <c r="M262" i="13"/>
  <c r="M599" i="13"/>
  <c r="M722" i="13"/>
  <c r="M743" i="13"/>
  <c r="M264" i="13"/>
  <c r="M780" i="13"/>
  <c r="M756" i="13"/>
  <c r="M740" i="13"/>
  <c r="M317" i="13"/>
  <c r="M309" i="13"/>
  <c r="M301" i="13"/>
  <c r="M277" i="13"/>
  <c r="M801" i="13"/>
  <c r="M769" i="13"/>
  <c r="M761" i="13"/>
  <c r="M745" i="13"/>
  <c r="M828" i="13"/>
  <c r="M298" i="13"/>
  <c r="M662" i="13"/>
  <c r="M654" i="13"/>
  <c r="Y46" i="13"/>
  <c r="K48" i="13"/>
  <c r="T230" i="13"/>
  <c r="X192" i="13"/>
  <c r="AA152" i="13"/>
  <c r="X144" i="13"/>
  <c r="X96" i="13"/>
  <c r="Y64" i="13"/>
  <c r="R184" i="13"/>
  <c r="Q176" i="13"/>
  <c r="T88" i="13"/>
  <c r="J216" i="13"/>
  <c r="J208" i="13"/>
  <c r="K200" i="13"/>
  <c r="J192" i="13"/>
  <c r="M160" i="13"/>
  <c r="Y193" i="13"/>
  <c r="Y121" i="13"/>
  <c r="AA105" i="13"/>
  <c r="M217" i="13"/>
  <c r="M201" i="13"/>
  <c r="J193" i="13"/>
  <c r="J169" i="13"/>
  <c r="Y47" i="13"/>
  <c r="M712" i="13"/>
  <c r="X203" i="13"/>
  <c r="AA147" i="13"/>
  <c r="Q171" i="13"/>
  <c r="R155" i="13"/>
  <c r="T139" i="13"/>
  <c r="T99" i="13"/>
  <c r="T91" i="13"/>
  <c r="X375" i="13"/>
  <c r="N327" i="13"/>
  <c r="X194" i="13"/>
  <c r="R92" i="13"/>
  <c r="Q76" i="13"/>
  <c r="J203" i="13"/>
  <c r="O447" i="13"/>
  <c r="X440" i="13"/>
  <c r="X767" i="13"/>
  <c r="D474" i="13"/>
  <c r="D466" i="13"/>
  <c r="D458" i="13"/>
  <c r="D450" i="13"/>
  <c r="D442" i="13"/>
  <c r="D434" i="13"/>
  <c r="D426" i="13"/>
  <c r="D418" i="13"/>
  <c r="D410" i="13"/>
  <c r="D402" i="13"/>
  <c r="D394" i="13"/>
  <c r="D386" i="13"/>
  <c r="D378" i="13"/>
  <c r="D370" i="13"/>
  <c r="D362" i="13"/>
  <c r="D354" i="13"/>
  <c r="D346" i="13"/>
  <c r="D338" i="13"/>
  <c r="D330" i="13"/>
  <c r="D322" i="13"/>
  <c r="D314" i="13"/>
  <c r="D306" i="13"/>
  <c r="D298" i="13"/>
  <c r="D290" i="13"/>
  <c r="D282" i="13"/>
  <c r="D274" i="13"/>
  <c r="D266" i="13"/>
  <c r="D604" i="13"/>
  <c r="D614" i="13"/>
  <c r="D634" i="13"/>
  <c r="D644" i="13"/>
  <c r="D816" i="13"/>
  <c r="D808" i="13"/>
  <c r="D800" i="13"/>
  <c r="D792" i="13"/>
  <c r="D784" i="13"/>
  <c r="D776" i="13"/>
  <c r="D768" i="13"/>
  <c r="D760" i="13"/>
  <c r="D752" i="13"/>
  <c r="D744" i="13"/>
  <c r="D736" i="13"/>
  <c r="D728" i="13"/>
  <c r="D720" i="13"/>
  <c r="D712" i="13"/>
  <c r="D704" i="13"/>
  <c r="D696" i="13"/>
  <c r="D688" i="13"/>
  <c r="D680" i="13"/>
  <c r="D672" i="13"/>
  <c r="D664" i="13"/>
  <c r="D656" i="13"/>
  <c r="D828" i="13"/>
  <c r="D654" i="13"/>
  <c r="D826" i="13"/>
  <c r="D825" i="13"/>
  <c r="D478" i="13"/>
  <c r="D470" i="13"/>
  <c r="D462" i="13"/>
  <c r="D454" i="13"/>
  <c r="D446" i="13"/>
  <c r="D438" i="13"/>
  <c r="D430" i="13"/>
  <c r="D422" i="13"/>
  <c r="D414" i="13"/>
  <c r="D406" i="13"/>
  <c r="D398" i="13"/>
  <c r="D390" i="13"/>
  <c r="D382" i="13"/>
  <c r="D374" i="13"/>
  <c r="D366" i="13"/>
  <c r="D358" i="13"/>
  <c r="D350" i="13"/>
  <c r="D342" i="13"/>
  <c r="D334" i="13"/>
  <c r="D326" i="13"/>
  <c r="D318" i="13"/>
  <c r="D310" i="13"/>
  <c r="D302" i="13"/>
  <c r="D294" i="13"/>
  <c r="D286" i="13"/>
  <c r="D278" i="13"/>
  <c r="D270" i="13"/>
  <c r="D262" i="13"/>
  <c r="D600" i="13"/>
  <c r="D610" i="13"/>
  <c r="D630" i="13"/>
  <c r="D640" i="13"/>
  <c r="D812" i="13"/>
  <c r="D804" i="13"/>
  <c r="D796" i="13"/>
  <c r="D788" i="13"/>
  <c r="D780" i="13"/>
  <c r="D772" i="13"/>
  <c r="D764" i="13"/>
  <c r="D756" i="13"/>
  <c r="D748" i="13"/>
  <c r="D740" i="13"/>
  <c r="D732" i="13"/>
  <c r="D724" i="13"/>
  <c r="D716" i="13"/>
  <c r="D708" i="13"/>
  <c r="D700" i="13"/>
  <c r="D692" i="13"/>
  <c r="D684" i="13"/>
  <c r="D676" i="13"/>
  <c r="D668" i="13"/>
  <c r="D660" i="13"/>
  <c r="D652" i="13"/>
  <c r="D824" i="13"/>
  <c r="D659" i="13"/>
  <c r="D651" i="13"/>
  <c r="D823" i="13"/>
  <c r="D468" i="13"/>
  <c r="D460" i="13"/>
  <c r="D452" i="13"/>
  <c r="D444" i="13"/>
  <c r="D436" i="13"/>
  <c r="D428" i="13"/>
  <c r="D420" i="13"/>
  <c r="D412" i="13"/>
  <c r="D404" i="13"/>
  <c r="D396" i="13"/>
  <c r="D388" i="13"/>
  <c r="D380" i="13"/>
  <c r="D372" i="13"/>
  <c r="D364" i="13"/>
  <c r="D356" i="13"/>
  <c r="D348" i="13"/>
  <c r="D340" i="13"/>
  <c r="D332" i="13"/>
  <c r="D324" i="13"/>
  <c r="D316" i="13"/>
  <c r="D308" i="13"/>
  <c r="D300" i="13"/>
  <c r="D292" i="13"/>
  <c r="D284" i="13"/>
  <c r="D276" i="13"/>
  <c r="D268" i="13"/>
  <c r="D260" i="13"/>
  <c r="D598" i="13"/>
  <c r="D608" i="13"/>
  <c r="D628" i="13"/>
  <c r="D638" i="13"/>
  <c r="D810" i="13"/>
  <c r="D802" i="13"/>
  <c r="D794" i="13"/>
  <c r="D786" i="13"/>
  <c r="D778" i="13"/>
  <c r="D770" i="13"/>
  <c r="D762" i="13"/>
  <c r="D754" i="13"/>
  <c r="D746" i="13"/>
  <c r="D738" i="13"/>
  <c r="D730" i="13"/>
  <c r="D722" i="13"/>
  <c r="D714" i="13"/>
  <c r="D706" i="13"/>
  <c r="D698" i="13"/>
  <c r="D690" i="13"/>
  <c r="D682" i="13"/>
  <c r="D674" i="13"/>
  <c r="D666" i="13"/>
  <c r="D658" i="13"/>
  <c r="D650" i="13"/>
  <c r="X608" i="13"/>
  <c r="M212" i="13"/>
  <c r="M204" i="13"/>
  <c r="J196" i="13"/>
  <c r="M148" i="13"/>
  <c r="M140" i="13"/>
  <c r="X156" i="13"/>
  <c r="X710" i="13"/>
  <c r="X702" i="13"/>
  <c r="R188" i="13"/>
  <c r="Q164" i="13"/>
  <c r="M524" i="13"/>
  <c r="R205" i="13"/>
  <c r="Q197" i="13"/>
  <c r="R176" i="13"/>
  <c r="M628" i="13"/>
  <c r="T490" i="13"/>
  <c r="M782" i="13"/>
  <c r="Q189" i="13"/>
  <c r="X791" i="13"/>
  <c r="X783" i="13"/>
  <c r="Q827" i="13"/>
  <c r="M709" i="13"/>
  <c r="M293" i="13"/>
  <c r="M719" i="13"/>
  <c r="M694" i="13"/>
  <c r="J213" i="13"/>
  <c r="X85" i="13"/>
  <c r="X815" i="13"/>
  <c r="X807" i="13"/>
  <c r="X799" i="13"/>
  <c r="X43" i="13"/>
  <c r="T173" i="13"/>
  <c r="Q165" i="13"/>
  <c r="Q775" i="13"/>
  <c r="X759" i="13"/>
  <c r="M711" i="13"/>
  <c r="M668" i="13"/>
  <c r="M763" i="13"/>
  <c r="M387" i="13"/>
  <c r="M346" i="13"/>
  <c r="N763" i="13"/>
  <c r="M541" i="13"/>
  <c r="M766" i="13"/>
  <c r="M402" i="13"/>
  <c r="M787" i="13"/>
  <c r="Q191" i="13"/>
  <c r="M183" i="13"/>
  <c r="J111" i="13"/>
  <c r="Q79" i="13"/>
  <c r="T809" i="13"/>
  <c r="O395" i="13"/>
  <c r="M582" i="13"/>
  <c r="M764" i="13"/>
  <c r="K158" i="13"/>
  <c r="J142" i="13"/>
  <c r="X594" i="13"/>
  <c r="M447" i="13"/>
  <c r="M374" i="13"/>
  <c r="T793" i="13"/>
  <c r="M785" i="13"/>
  <c r="M676" i="13"/>
  <c r="O531" i="13"/>
  <c r="M306" i="13"/>
  <c r="M657" i="13"/>
  <c r="T801" i="13"/>
  <c r="M568" i="13"/>
  <c r="M425" i="13"/>
  <c r="M401" i="13"/>
  <c r="M260" i="13"/>
  <c r="M598" i="13"/>
  <c r="M806" i="13"/>
  <c r="M758" i="13"/>
  <c r="M738" i="13"/>
  <c r="R124" i="13"/>
  <c r="R116" i="13"/>
  <c r="R108" i="13"/>
  <c r="T100" i="13"/>
  <c r="Q84" i="13"/>
  <c r="M559" i="13"/>
  <c r="M319" i="13"/>
  <c r="M804" i="13"/>
  <c r="N694" i="13"/>
  <c r="M513" i="13"/>
  <c r="M493" i="13"/>
  <c r="N368" i="13"/>
  <c r="O360" i="13"/>
  <c r="M772" i="13"/>
  <c r="N766" i="13"/>
  <c r="N711" i="13"/>
  <c r="M589" i="13"/>
  <c r="N437" i="13"/>
  <c r="M283" i="13"/>
  <c r="M702" i="13"/>
  <c r="M474" i="13"/>
  <c r="M324" i="13"/>
  <c r="M269" i="13"/>
  <c r="M748" i="13"/>
  <c r="M686" i="13"/>
  <c r="M539" i="13"/>
  <c r="M322" i="13"/>
  <c r="M718" i="13"/>
  <c r="M505" i="13"/>
  <c r="M498" i="13"/>
  <c r="M377" i="13"/>
  <c r="M367" i="13"/>
  <c r="M305" i="13"/>
  <c r="M746" i="13"/>
  <c r="N686" i="13"/>
  <c r="M560" i="13"/>
  <c r="M551" i="13"/>
  <c r="M532" i="13"/>
  <c r="M490" i="13"/>
  <c r="M467" i="13"/>
  <c r="N371" i="13"/>
  <c r="M327" i="13"/>
  <c r="M811" i="13"/>
  <c r="M749" i="13"/>
  <c r="M721" i="13"/>
  <c r="M665" i="13"/>
  <c r="M642" i="13"/>
  <c r="M753" i="13"/>
  <c r="M552" i="13"/>
  <c r="M543" i="13"/>
  <c r="M522" i="13"/>
  <c r="M510" i="13"/>
  <c r="M426" i="13"/>
  <c r="M338" i="13"/>
  <c r="M291" i="13"/>
  <c r="N735" i="13"/>
  <c r="M735" i="13"/>
  <c r="M701" i="13"/>
  <c r="M442" i="13"/>
  <c r="M466" i="13"/>
  <c r="M385" i="13"/>
  <c r="M727" i="13"/>
  <c r="M699" i="13"/>
  <c r="M476" i="13"/>
  <c r="M450" i="13"/>
  <c r="M428" i="13"/>
  <c r="M394" i="13"/>
  <c r="M276" i="13"/>
  <c r="M793" i="13"/>
  <c r="M682" i="13"/>
  <c r="M659" i="13"/>
  <c r="M464" i="13"/>
  <c r="M46" i="13"/>
  <c r="J46" i="13"/>
  <c r="M590" i="13"/>
  <c r="M530" i="13"/>
  <c r="M494" i="13"/>
  <c r="M814" i="13"/>
  <c r="M556" i="13"/>
  <c r="M518" i="13"/>
  <c r="O518" i="13"/>
  <c r="M483" i="13"/>
  <c r="M600" i="13"/>
  <c r="M630" i="13"/>
  <c r="M795" i="13"/>
  <c r="M420" i="13"/>
  <c r="M403" i="13"/>
  <c r="Q705" i="13"/>
  <c r="O433" i="13"/>
  <c r="M433" i="13"/>
  <c r="M475" i="13"/>
  <c r="O582" i="13"/>
  <c r="M710" i="13"/>
  <c r="M673" i="13"/>
  <c r="N463" i="13"/>
  <c r="M419" i="13"/>
  <c r="O411" i="13"/>
  <c r="N384" i="13"/>
  <c r="M372" i="13"/>
  <c r="N367" i="13"/>
  <c r="M361" i="13"/>
  <c r="N335" i="13"/>
  <c r="M329" i="13"/>
  <c r="M285" i="13"/>
  <c r="M629" i="13"/>
  <c r="M790" i="13"/>
  <c r="M732" i="13"/>
  <c r="M681" i="13"/>
  <c r="M658" i="13"/>
  <c r="M826" i="13"/>
  <c r="N419" i="13"/>
  <c r="M409" i="13"/>
  <c r="M638" i="13"/>
  <c r="M788" i="13"/>
  <c r="M774" i="13"/>
  <c r="M755" i="13"/>
  <c r="M704" i="13"/>
  <c r="M544" i="13"/>
  <c r="Q218" i="13"/>
  <c r="Q210" i="13"/>
  <c r="Q138" i="13"/>
  <c r="X90" i="13"/>
  <c r="R74" i="13"/>
  <c r="J66" i="13"/>
  <c r="AA58" i="13"/>
  <c r="M300" i="13"/>
  <c r="M609" i="13"/>
  <c r="M592" i="13"/>
  <c r="M497" i="13"/>
  <c r="N467" i="13"/>
  <c r="M440" i="13"/>
  <c r="M410" i="13"/>
  <c r="M404" i="13"/>
  <c r="M386" i="13"/>
  <c r="N323" i="13"/>
  <c r="M292" i="13"/>
  <c r="AA211" i="13"/>
  <c r="K188" i="13"/>
  <c r="X169" i="13"/>
  <c r="R140" i="13"/>
  <c r="Q108" i="13"/>
  <c r="K203" i="13"/>
  <c r="X200" i="13"/>
  <c r="J188" i="13"/>
  <c r="M209" i="13"/>
  <c r="K193" i="13"/>
  <c r="T204" i="13"/>
  <c r="M200" i="13"/>
  <c r="R197" i="13"/>
  <c r="U197" i="13" s="1"/>
  <c r="R180" i="13"/>
  <c r="T116" i="13"/>
  <c r="J52" i="13"/>
  <c r="M172" i="13"/>
  <c r="R204" i="13"/>
  <c r="Y188" i="13"/>
  <c r="Q156" i="13"/>
  <c r="X196" i="13"/>
  <c r="X188" i="13"/>
  <c r="Q91" i="13"/>
  <c r="R84" i="13"/>
  <c r="J82" i="13"/>
  <c r="T214" i="13"/>
  <c r="AA125" i="13"/>
  <c r="T48" i="13"/>
  <c r="X46" i="13"/>
  <c r="J42" i="13"/>
  <c r="T578" i="13"/>
  <c r="X578" i="13"/>
  <c r="Y578" i="13"/>
  <c r="AA578" i="13"/>
  <c r="AA562" i="13"/>
  <c r="T562" i="13"/>
  <c r="X562" i="13"/>
  <c r="Y562" i="13"/>
  <c r="X530" i="13"/>
  <c r="R530" i="13"/>
  <c r="T530" i="13"/>
  <c r="R498" i="13"/>
  <c r="X498" i="13"/>
  <c r="AA450" i="13"/>
  <c r="T450" i="13"/>
  <c r="M248" i="13"/>
  <c r="T248" i="13"/>
  <c r="J248" i="13"/>
  <c r="K248" i="13"/>
  <c r="R248" i="13"/>
  <c r="R206" i="13"/>
  <c r="T206" i="13"/>
  <c r="J206" i="13"/>
  <c r="M206" i="13"/>
  <c r="K150" i="13"/>
  <c r="M150" i="13"/>
  <c r="AA150" i="13"/>
  <c r="T150" i="13"/>
  <c r="J150" i="13"/>
  <c r="Q150" i="13"/>
  <c r="T118" i="13"/>
  <c r="X118" i="13"/>
  <c r="K118" i="13"/>
  <c r="Y118" i="13"/>
  <c r="AA118" i="13"/>
  <c r="Q70" i="13"/>
  <c r="X822" i="13"/>
  <c r="Y822" i="13"/>
  <c r="AB822" i="13" s="1"/>
  <c r="AA822" i="13"/>
  <c r="Q580" i="13"/>
  <c r="R580" i="13"/>
  <c r="T580" i="13"/>
  <c r="Y580" i="13"/>
  <c r="Q564" i="13"/>
  <c r="R564" i="13"/>
  <c r="T564" i="13"/>
  <c r="Y564" i="13"/>
  <c r="R556" i="13"/>
  <c r="Q556" i="13"/>
  <c r="V556" i="13" s="1"/>
  <c r="T556" i="13"/>
  <c r="Y556" i="13"/>
  <c r="X540" i="13"/>
  <c r="AA540" i="13"/>
  <c r="Q540" i="13"/>
  <c r="R540" i="13"/>
  <c r="Y540" i="13"/>
  <c r="AA532" i="13"/>
  <c r="Y532" i="13"/>
  <c r="X532" i="13"/>
  <c r="AA524" i="13"/>
  <c r="X524" i="13"/>
  <c r="Y524" i="13"/>
  <c r="AB524" i="13" s="1"/>
  <c r="Y516" i="13"/>
  <c r="X516" i="13"/>
  <c r="AA516" i="13"/>
  <c r="AA500" i="13"/>
  <c r="Y500" i="13"/>
  <c r="X500" i="13"/>
  <c r="AA492" i="13"/>
  <c r="Y492" i="13"/>
  <c r="X492" i="13"/>
  <c r="X484" i="13"/>
  <c r="Y484" i="13"/>
  <c r="AB484" i="13" s="1"/>
  <c r="AA484" i="13"/>
  <c r="X476" i="13"/>
  <c r="Y476" i="13"/>
  <c r="AA476" i="13"/>
  <c r="T452" i="13"/>
  <c r="AA388" i="13"/>
  <c r="Q821" i="13"/>
  <c r="AA821" i="13"/>
  <c r="Y821" i="13"/>
  <c r="X821" i="13"/>
  <c r="T821" i="13"/>
  <c r="R821" i="13"/>
  <c r="T785" i="13"/>
  <c r="X785" i="13"/>
  <c r="T777" i="13"/>
  <c r="R777" i="13"/>
  <c r="R769" i="13"/>
  <c r="T769" i="13"/>
  <c r="T761" i="13"/>
  <c r="Q761" i="13"/>
  <c r="R761" i="13"/>
  <c r="Q753" i="13"/>
  <c r="R753" i="13"/>
  <c r="T753" i="13"/>
  <c r="Y745" i="13"/>
  <c r="Q745" i="13"/>
  <c r="AA745" i="13"/>
  <c r="T745" i="13"/>
  <c r="X745" i="13"/>
  <c r="R745" i="13"/>
  <c r="X737" i="13"/>
  <c r="Q737" i="13"/>
  <c r="AA737" i="13"/>
  <c r="R737" i="13"/>
  <c r="T737" i="13"/>
  <c r="Y737" i="13"/>
  <c r="T729" i="13"/>
  <c r="Y729" i="13"/>
  <c r="AA729" i="13"/>
  <c r="R729" i="13"/>
  <c r="X729" i="13"/>
  <c r="X713" i="13"/>
  <c r="Y713" i="13"/>
  <c r="AA713" i="13"/>
  <c r="Q713" i="13"/>
  <c r="Q697" i="13"/>
  <c r="Q689" i="13"/>
  <c r="R681" i="13"/>
  <c r="T681" i="13"/>
  <c r="Q681" i="13"/>
  <c r="Q673" i="13"/>
  <c r="R673" i="13"/>
  <c r="T673" i="13"/>
  <c r="Q665" i="13"/>
  <c r="R665" i="13"/>
  <c r="T665" i="13"/>
  <c r="T657" i="13"/>
  <c r="R657" i="13"/>
  <c r="Q657" i="13"/>
  <c r="Q587" i="13"/>
  <c r="R587" i="13"/>
  <c r="T587" i="13"/>
  <c r="Y587" i="13"/>
  <c r="Q579" i="13"/>
  <c r="T579" i="13"/>
  <c r="Y579" i="13"/>
  <c r="Q571" i="13"/>
  <c r="T571" i="13"/>
  <c r="Y571" i="13"/>
  <c r="Y563" i="13"/>
  <c r="Q563" i="13"/>
  <c r="T563" i="13"/>
  <c r="T555" i="13"/>
  <c r="Q555" i="13"/>
  <c r="Y555" i="13"/>
  <c r="Y547" i="13"/>
  <c r="Q547" i="13"/>
  <c r="T547" i="13"/>
  <c r="Q539" i="13"/>
  <c r="R539" i="13"/>
  <c r="X539" i="13"/>
  <c r="AA539" i="13"/>
  <c r="AA531" i="13"/>
  <c r="R531" i="13"/>
  <c r="AA523" i="13"/>
  <c r="R523" i="13"/>
  <c r="R515" i="13"/>
  <c r="AA515" i="13"/>
  <c r="Q515" i="13"/>
  <c r="R507" i="13"/>
  <c r="AA507" i="13"/>
  <c r="Q507" i="13"/>
  <c r="Q499" i="13"/>
  <c r="R499" i="13"/>
  <c r="AA499" i="13"/>
  <c r="Q491" i="13"/>
  <c r="R491" i="13"/>
  <c r="R483" i="13"/>
  <c r="X483" i="13"/>
  <c r="Y483" i="13"/>
  <c r="AA483" i="13"/>
  <c r="R475" i="13"/>
  <c r="R467" i="13"/>
  <c r="X467" i="13"/>
  <c r="AA467" i="13"/>
  <c r="R459" i="13"/>
  <c r="X459" i="13"/>
  <c r="AA459" i="13"/>
  <c r="X451" i="13"/>
  <c r="Y451" i="13"/>
  <c r="Q451" i="13"/>
  <c r="X435" i="13"/>
  <c r="R435" i="13"/>
  <c r="Y435" i="13"/>
  <c r="AA435" i="13"/>
  <c r="Q435" i="13"/>
  <c r="T435" i="13"/>
  <c r="Y427" i="13"/>
  <c r="X427" i="13"/>
  <c r="AA427" i="13"/>
  <c r="X419" i="13"/>
  <c r="Y419" i="13"/>
  <c r="AA419" i="13"/>
  <c r="X411" i="13"/>
  <c r="Y411" i="13"/>
  <c r="AB411" i="13" s="1"/>
  <c r="AA411" i="13"/>
  <c r="X403" i="13"/>
  <c r="Y403" i="13"/>
  <c r="AA403" i="13"/>
  <c r="X395" i="13"/>
  <c r="Y395" i="13"/>
  <c r="AB395" i="13" s="1"/>
  <c r="AA395" i="13"/>
  <c r="X387" i="13"/>
  <c r="Y387" i="13"/>
  <c r="AA387" i="13"/>
  <c r="Q379" i="13"/>
  <c r="V379" i="13" s="1"/>
  <c r="R379" i="13"/>
  <c r="T379" i="13"/>
  <c r="Y379" i="13"/>
  <c r="AA379" i="13"/>
  <c r="R371" i="13"/>
  <c r="T371" i="13"/>
  <c r="Y371" i="13"/>
  <c r="Q371" i="13"/>
  <c r="AA371" i="13"/>
  <c r="T363" i="13"/>
  <c r="Y363" i="13"/>
  <c r="AA363" i="13"/>
  <c r="Q363" i="13"/>
  <c r="R363" i="13"/>
  <c r="T355" i="13"/>
  <c r="Y355" i="13"/>
  <c r="AA355" i="13"/>
  <c r="Q355" i="13"/>
  <c r="R355" i="13"/>
  <c r="AA347" i="13"/>
  <c r="AA339" i="13"/>
  <c r="AA331" i="13"/>
  <c r="AA323" i="13"/>
  <c r="R323" i="13"/>
  <c r="X323" i="13"/>
  <c r="AA307" i="13"/>
  <c r="X307" i="13"/>
  <c r="T291" i="13"/>
  <c r="Q291" i="13"/>
  <c r="R291" i="13"/>
  <c r="Q283" i="13"/>
  <c r="R283" i="13"/>
  <c r="U283" i="13" s="1"/>
  <c r="T283" i="13"/>
  <c r="T275" i="13"/>
  <c r="Q275" i="13"/>
  <c r="R275" i="13"/>
  <c r="Q267" i="13"/>
  <c r="R267" i="13"/>
  <c r="T267" i="13"/>
  <c r="J249" i="13"/>
  <c r="X249" i="13"/>
  <c r="K249" i="13"/>
  <c r="M249" i="13"/>
  <c r="J241" i="13"/>
  <c r="X241" i="13"/>
  <c r="K241" i="13"/>
  <c r="M241" i="13"/>
  <c r="J233" i="13"/>
  <c r="K233" i="13"/>
  <c r="M233" i="13"/>
  <c r="X233" i="13"/>
  <c r="K225" i="13"/>
  <c r="M225" i="13"/>
  <c r="J225" i="13"/>
  <c r="X225" i="13"/>
  <c r="J215" i="13"/>
  <c r="M215" i="13"/>
  <c r="K207" i="13"/>
  <c r="M207" i="13"/>
  <c r="J207" i="13"/>
  <c r="R199" i="13"/>
  <c r="T199" i="13"/>
  <c r="Q199" i="13"/>
  <c r="T191" i="13"/>
  <c r="Y191" i="13"/>
  <c r="M191" i="13"/>
  <c r="R175" i="13"/>
  <c r="Q175" i="13"/>
  <c r="M167" i="13"/>
  <c r="Q167" i="13"/>
  <c r="R167" i="13"/>
  <c r="J167" i="13"/>
  <c r="X167" i="13"/>
  <c r="J159" i="13"/>
  <c r="M159" i="13"/>
  <c r="Q159" i="13"/>
  <c r="X159" i="13"/>
  <c r="Y159" i="13"/>
  <c r="Y151" i="13"/>
  <c r="X151" i="13"/>
  <c r="M143" i="13"/>
  <c r="T143" i="13"/>
  <c r="K143" i="13"/>
  <c r="J135" i="13"/>
  <c r="X135" i="13"/>
  <c r="K135" i="13"/>
  <c r="M135" i="13"/>
  <c r="K127" i="13"/>
  <c r="M127" i="13"/>
  <c r="J127" i="13"/>
  <c r="K119" i="13"/>
  <c r="M119" i="13"/>
  <c r="J119" i="13"/>
  <c r="M111" i="13"/>
  <c r="AA111" i="13"/>
  <c r="K111" i="13"/>
  <c r="AA103" i="13"/>
  <c r="Q103" i="13"/>
  <c r="R103" i="13"/>
  <c r="Y103" i="13"/>
  <c r="M103" i="13"/>
  <c r="Q95" i="13"/>
  <c r="Y95" i="13"/>
  <c r="AA95" i="13"/>
  <c r="J87" i="13"/>
  <c r="K87" i="13"/>
  <c r="Y87" i="13"/>
  <c r="J79" i="13"/>
  <c r="K79" i="13"/>
  <c r="R79" i="13"/>
  <c r="Y79" i="13"/>
  <c r="AA79" i="13"/>
  <c r="T79" i="13"/>
  <c r="Y71" i="13"/>
  <c r="R71" i="13"/>
  <c r="Q71" i="13"/>
  <c r="T71" i="13"/>
  <c r="AA71" i="13"/>
  <c r="AA63" i="13"/>
  <c r="Q63" i="13"/>
  <c r="R63" i="13"/>
  <c r="T63" i="13"/>
  <c r="Y63" i="13"/>
  <c r="X55" i="13"/>
  <c r="Y55" i="13"/>
  <c r="AA55" i="13"/>
  <c r="Q55" i="13"/>
  <c r="T55" i="13"/>
  <c r="R55" i="13"/>
  <c r="U55" i="13" s="1"/>
  <c r="J45" i="13"/>
  <c r="K45" i="13"/>
  <c r="AA45" i="13"/>
  <c r="Q45" i="13"/>
  <c r="T45" i="13"/>
  <c r="Q44" i="13"/>
  <c r="X207" i="13"/>
  <c r="K206" i="13"/>
  <c r="N206" i="13" s="1"/>
  <c r="M199" i="13"/>
  <c r="X193" i="13"/>
  <c r="AC193" i="13" s="1"/>
  <c r="M118" i="13"/>
  <c r="T784" i="13"/>
  <c r="R784" i="13"/>
  <c r="T656" i="13"/>
  <c r="K256" i="13"/>
  <c r="R256" i="13"/>
  <c r="T256" i="13"/>
  <c r="M256" i="13"/>
  <c r="J256" i="13"/>
  <c r="J224" i="13"/>
  <c r="T224" i="13"/>
  <c r="K224" i="13"/>
  <c r="M224" i="13"/>
  <c r="Y224" i="13"/>
  <c r="Q224" i="13"/>
  <c r="AA224" i="13"/>
  <c r="R224" i="13"/>
  <c r="X198" i="13"/>
  <c r="Y198" i="13"/>
  <c r="AA198" i="13"/>
  <c r="Q166" i="13"/>
  <c r="V166" i="13" s="1"/>
  <c r="R166" i="13"/>
  <c r="J166" i="13"/>
  <c r="T166" i="13"/>
  <c r="K166" i="13"/>
  <c r="N166" i="13" s="1"/>
  <c r="M166" i="13"/>
  <c r="AA166" i="13"/>
  <c r="X126" i="13"/>
  <c r="Y126" i="13"/>
  <c r="K126" i="13"/>
  <c r="M126" i="13"/>
  <c r="M102" i="13"/>
  <c r="X102" i="13"/>
  <c r="AA78" i="13"/>
  <c r="Q78" i="13"/>
  <c r="K44" i="13"/>
  <c r="X44" i="13"/>
  <c r="R150" i="13"/>
  <c r="AA743" i="13"/>
  <c r="T743" i="13"/>
  <c r="X743" i="13"/>
  <c r="T735" i="13"/>
  <c r="X735" i="13"/>
  <c r="AA735" i="13"/>
  <c r="X727" i="13"/>
  <c r="T727" i="13"/>
  <c r="Y727" i="13"/>
  <c r="AA727" i="13"/>
  <c r="Q719" i="13"/>
  <c r="R719" i="13"/>
  <c r="X719" i="13"/>
  <c r="AA719" i="13"/>
  <c r="X711" i="13"/>
  <c r="Y711" i="13"/>
  <c r="AA711" i="13"/>
  <c r="Y703" i="13"/>
  <c r="AA703" i="13"/>
  <c r="X703" i="13"/>
  <c r="AC703" i="13" s="1"/>
  <c r="Q695" i="13"/>
  <c r="X695" i="13"/>
  <c r="Y695" i="13"/>
  <c r="AA695" i="13"/>
  <c r="X687" i="13"/>
  <c r="Y687" i="13"/>
  <c r="AA687" i="13"/>
  <c r="Q679" i="13"/>
  <c r="T679" i="13"/>
  <c r="T671" i="13"/>
  <c r="Q671" i="13"/>
  <c r="Q663" i="13"/>
  <c r="T663" i="13"/>
  <c r="Q655" i="13"/>
  <c r="T655" i="13"/>
  <c r="Y633" i="13"/>
  <c r="Q633" i="13"/>
  <c r="T633" i="13"/>
  <c r="X603" i="13"/>
  <c r="Y603" i="13"/>
  <c r="T603" i="13"/>
  <c r="AA603" i="13"/>
  <c r="Q603" i="13"/>
  <c r="Q593" i="13"/>
  <c r="X593" i="13"/>
  <c r="Y593" i="13"/>
  <c r="AA593" i="13"/>
  <c r="Y585" i="13"/>
  <c r="AA585" i="13"/>
  <c r="Q585" i="13"/>
  <c r="X585" i="13"/>
  <c r="X577" i="13"/>
  <c r="AC577" i="13" s="1"/>
  <c r="Y577" i="13"/>
  <c r="AA577" i="13"/>
  <c r="Q577" i="13"/>
  <c r="X569" i="13"/>
  <c r="Y569" i="13"/>
  <c r="AA569" i="13"/>
  <c r="Q569" i="13"/>
  <c r="Q561" i="13"/>
  <c r="X561" i="13"/>
  <c r="Y561" i="13"/>
  <c r="AA561" i="13"/>
  <c r="Q553" i="13"/>
  <c r="X553" i="13"/>
  <c r="Y553" i="13"/>
  <c r="AA553" i="13"/>
  <c r="AA545" i="13"/>
  <c r="Q545" i="13"/>
  <c r="X545" i="13"/>
  <c r="Y545" i="13"/>
  <c r="Q537" i="13"/>
  <c r="R537" i="13"/>
  <c r="AA537" i="13"/>
  <c r="T537" i="13"/>
  <c r="X537" i="13"/>
  <c r="Y537" i="13"/>
  <c r="R529" i="13"/>
  <c r="Y529" i="13"/>
  <c r="T529" i="13"/>
  <c r="Q529" i="13"/>
  <c r="Q521" i="13"/>
  <c r="T521" i="13"/>
  <c r="Q513" i="13"/>
  <c r="T513" i="13"/>
  <c r="Q505" i="13"/>
  <c r="T505" i="13"/>
  <c r="T497" i="13"/>
  <c r="Q497" i="13"/>
  <c r="R489" i="13"/>
  <c r="T489" i="13"/>
  <c r="X489" i="13"/>
  <c r="Y489" i="13"/>
  <c r="AA489" i="13"/>
  <c r="T481" i="13"/>
  <c r="Q473" i="13"/>
  <c r="Y473" i="13"/>
  <c r="Y465" i="13"/>
  <c r="X465" i="13"/>
  <c r="Y457" i="13"/>
  <c r="X457" i="13"/>
  <c r="Q449" i="13"/>
  <c r="R449" i="13"/>
  <c r="AA441" i="13"/>
  <c r="X441" i="13"/>
  <c r="Y441" i="13"/>
  <c r="T433" i="13"/>
  <c r="R433" i="13"/>
  <c r="AA433" i="13"/>
  <c r="T425" i="13"/>
  <c r="R425" i="13"/>
  <c r="T417" i="13"/>
  <c r="R417" i="13"/>
  <c r="T409" i="13"/>
  <c r="R409" i="13"/>
  <c r="T401" i="13"/>
  <c r="R401" i="13"/>
  <c r="T393" i="13"/>
  <c r="R393" i="13"/>
  <c r="R385" i="13"/>
  <c r="T385" i="13"/>
  <c r="Q377" i="13"/>
  <c r="T377" i="13"/>
  <c r="X377" i="13"/>
  <c r="Y377" i="13"/>
  <c r="AA377" i="13"/>
  <c r="X369" i="13"/>
  <c r="Y369" i="13"/>
  <c r="AA369" i="13"/>
  <c r="Q369" i="13"/>
  <c r="T369" i="13"/>
  <c r="Y361" i="13"/>
  <c r="AA361" i="13"/>
  <c r="Q361" i="13"/>
  <c r="T361" i="13"/>
  <c r="R353" i="13"/>
  <c r="X353" i="13"/>
  <c r="Y353" i="13"/>
  <c r="AA353" i="13"/>
  <c r="Q353" i="13"/>
  <c r="X345" i="13"/>
  <c r="Y345" i="13"/>
  <c r="AA345" i="13"/>
  <c r="R345" i="13"/>
  <c r="Y337" i="13"/>
  <c r="Q337" i="13"/>
  <c r="R337" i="13"/>
  <c r="X337" i="13"/>
  <c r="AA337" i="13"/>
  <c r="X329" i="13"/>
  <c r="AA329" i="13"/>
  <c r="Q329" i="13"/>
  <c r="R329" i="13"/>
  <c r="Y329" i="13"/>
  <c r="AA321" i="13"/>
  <c r="Q321" i="13"/>
  <c r="T321" i="13"/>
  <c r="R321" i="13"/>
  <c r="Y321" i="13"/>
  <c r="AA313" i="13"/>
  <c r="Q313" i="13"/>
  <c r="R313" i="13"/>
  <c r="T313" i="13"/>
  <c r="Y313" i="13"/>
  <c r="T305" i="13"/>
  <c r="X305" i="13"/>
  <c r="Y305" i="13"/>
  <c r="AB305" i="13" s="1"/>
  <c r="Q305" i="13"/>
  <c r="R305" i="13"/>
  <c r="AA305" i="13"/>
  <c r="X297" i="13"/>
  <c r="Y297" i="13"/>
  <c r="AA297" i="13"/>
  <c r="T289" i="13"/>
  <c r="Q289" i="13"/>
  <c r="T281" i="13"/>
  <c r="Q281" i="13"/>
  <c r="T273" i="13"/>
  <c r="Q273" i="13"/>
  <c r="Q265" i="13"/>
  <c r="T265" i="13"/>
  <c r="R255" i="13"/>
  <c r="T255" i="13"/>
  <c r="J255" i="13"/>
  <c r="Q255" i="13"/>
  <c r="X255" i="13"/>
  <c r="Y255" i="13"/>
  <c r="T247" i="13"/>
  <c r="Y247" i="13"/>
  <c r="J247" i="13"/>
  <c r="R247" i="13"/>
  <c r="X247" i="13"/>
  <c r="J239" i="13"/>
  <c r="Q239" i="13"/>
  <c r="Y239" i="13"/>
  <c r="R239" i="13"/>
  <c r="X239" i="13"/>
  <c r="J231" i="13"/>
  <c r="X231" i="13"/>
  <c r="Q231" i="13"/>
  <c r="R231" i="13"/>
  <c r="Y231" i="13"/>
  <c r="J223" i="13"/>
  <c r="Q223" i="13"/>
  <c r="R223" i="13"/>
  <c r="Y223" i="13"/>
  <c r="Q213" i="13"/>
  <c r="R213" i="13"/>
  <c r="X213" i="13"/>
  <c r="Y213" i="13"/>
  <c r="X205" i="13"/>
  <c r="Y205" i="13"/>
  <c r="J205" i="13"/>
  <c r="T197" i="13"/>
  <c r="K197" i="13"/>
  <c r="Y189" i="13"/>
  <c r="M189" i="13"/>
  <c r="T189" i="13"/>
  <c r="AA181" i="13"/>
  <c r="J181" i="13"/>
  <c r="K181" i="13"/>
  <c r="R181" i="13"/>
  <c r="T181" i="13"/>
  <c r="J173" i="13"/>
  <c r="K173" i="13"/>
  <c r="T165" i="13"/>
  <c r="J165" i="13"/>
  <c r="K165" i="13"/>
  <c r="AA157" i="13"/>
  <c r="J157" i="13"/>
  <c r="K157" i="13"/>
  <c r="X149" i="13"/>
  <c r="AA149" i="13"/>
  <c r="J149" i="13"/>
  <c r="K149" i="13"/>
  <c r="Q141" i="13"/>
  <c r="J141" i="13"/>
  <c r="X133" i="13"/>
  <c r="Y133" i="13"/>
  <c r="M133" i="13"/>
  <c r="Y125" i="13"/>
  <c r="J125" i="13"/>
  <c r="X125" i="13"/>
  <c r="Y117" i="13"/>
  <c r="X117" i="13"/>
  <c r="R109" i="13"/>
  <c r="T109" i="13"/>
  <c r="Q109" i="13"/>
  <c r="Q101" i="13"/>
  <c r="R101" i="13"/>
  <c r="T101" i="13"/>
  <c r="M101" i="13"/>
  <c r="K101" i="13"/>
  <c r="R93" i="13"/>
  <c r="T93" i="13"/>
  <c r="K93" i="13"/>
  <c r="M93" i="13"/>
  <c r="Q93" i="13"/>
  <c r="AA93" i="13"/>
  <c r="AA85" i="13"/>
  <c r="Q85" i="13"/>
  <c r="T85" i="13"/>
  <c r="Y85" i="13"/>
  <c r="M77" i="13"/>
  <c r="Y77" i="13"/>
  <c r="X77" i="13"/>
  <c r="AA77" i="13"/>
  <c r="K77" i="13"/>
  <c r="T77" i="13"/>
  <c r="X69" i="13"/>
  <c r="K69" i="13"/>
  <c r="Y69" i="13"/>
  <c r="AA69" i="13"/>
  <c r="M69" i="13"/>
  <c r="T69" i="13"/>
  <c r="K61" i="13"/>
  <c r="AA61" i="13"/>
  <c r="T61" i="13"/>
  <c r="X61" i="13"/>
  <c r="M61" i="13"/>
  <c r="J53" i="13"/>
  <c r="X53" i="13"/>
  <c r="K53" i="13"/>
  <c r="AA53" i="13"/>
  <c r="T53" i="13"/>
  <c r="M53" i="13"/>
  <c r="Q43" i="13"/>
  <c r="T43" i="13"/>
  <c r="M43" i="13"/>
  <c r="AA43" i="13"/>
  <c r="Y43" i="13"/>
  <c r="AB43" i="13" s="1"/>
  <c r="AA186" i="13"/>
  <c r="Y167" i="13"/>
  <c r="AB167" i="13" s="1"/>
  <c r="R165" i="13"/>
  <c r="U165" i="13" s="1"/>
  <c r="Q145" i="13"/>
  <c r="J143" i="13"/>
  <c r="J102" i="13"/>
  <c r="X245" i="13"/>
  <c r="Y776" i="13"/>
  <c r="R814" i="13"/>
  <c r="AA814" i="13"/>
  <c r="Q814" i="13"/>
  <c r="T814" i="13"/>
  <c r="AA790" i="13"/>
  <c r="T790" i="13"/>
  <c r="Q790" i="13"/>
  <c r="R790" i="13"/>
  <c r="T774" i="13"/>
  <c r="AA774" i="13"/>
  <c r="Q774" i="13"/>
  <c r="Y774" i="13"/>
  <c r="Y758" i="13"/>
  <c r="Q758" i="13"/>
  <c r="T758" i="13"/>
  <c r="R758" i="13"/>
  <c r="AA758" i="13"/>
  <c r="X734" i="13"/>
  <c r="AA734" i="13"/>
  <c r="Q734" i="13"/>
  <c r="V734" i="13" s="1"/>
  <c r="R734" i="13"/>
  <c r="Y734" i="13"/>
  <c r="R718" i="13"/>
  <c r="AA678" i="13"/>
  <c r="Q678" i="13"/>
  <c r="T678" i="13"/>
  <c r="Y678" i="13"/>
  <c r="X678" i="13"/>
  <c r="Q632" i="13"/>
  <c r="X632" i="13"/>
  <c r="T632" i="13"/>
  <c r="Y632" i="13"/>
  <c r="AA632" i="13"/>
  <c r="Y602" i="13"/>
  <c r="R602" i="13"/>
  <c r="X602" i="13"/>
  <c r="AA602" i="13"/>
  <c r="Q602" i="13"/>
  <c r="AA576" i="13"/>
  <c r="X576" i="13"/>
  <c r="X560" i="13"/>
  <c r="AA560" i="13"/>
  <c r="X544" i="13"/>
  <c r="AA544" i="13"/>
  <c r="T528" i="13"/>
  <c r="Q528" i="13"/>
  <c r="R528" i="13"/>
  <c r="Y528" i="13"/>
  <c r="Y504" i="13"/>
  <c r="Q504" i="13"/>
  <c r="X504" i="13"/>
  <c r="T504" i="13"/>
  <c r="R504" i="13"/>
  <c r="Q488" i="13"/>
  <c r="R488" i="13"/>
  <c r="Q464" i="13"/>
  <c r="R464" i="13"/>
  <c r="T464" i="13"/>
  <c r="Q408" i="13"/>
  <c r="R408" i="13"/>
  <c r="U408" i="13" s="1"/>
  <c r="T408" i="13"/>
  <c r="X352" i="13"/>
  <c r="AA352" i="13"/>
  <c r="Q352" i="13"/>
  <c r="R352" i="13"/>
  <c r="J132" i="13"/>
  <c r="R42" i="13"/>
  <c r="R198" i="13"/>
  <c r="AA126" i="13"/>
  <c r="Q124" i="13"/>
  <c r="V124" i="13" s="1"/>
  <c r="T586" i="13"/>
  <c r="X586" i="13"/>
  <c r="Y586" i="13"/>
  <c r="AA586" i="13"/>
  <c r="Q586" i="13"/>
  <c r="Y554" i="13"/>
  <c r="T554" i="13"/>
  <c r="X554" i="13"/>
  <c r="AA554" i="13"/>
  <c r="J174" i="13"/>
  <c r="T174" i="13"/>
  <c r="K174" i="13"/>
  <c r="M174" i="13"/>
  <c r="Q174" i="13"/>
  <c r="R174" i="13"/>
  <c r="R798" i="13"/>
  <c r="AA798" i="13"/>
  <c r="Q798" i="13"/>
  <c r="T798" i="13"/>
  <c r="Q782" i="13"/>
  <c r="R782" i="13"/>
  <c r="AA782" i="13"/>
  <c r="T782" i="13"/>
  <c r="Q766" i="13"/>
  <c r="T766" i="13"/>
  <c r="Y766" i="13"/>
  <c r="AA766" i="13"/>
  <c r="X750" i="13"/>
  <c r="Y750" i="13"/>
  <c r="AA750" i="13"/>
  <c r="R742" i="13"/>
  <c r="X742" i="13"/>
  <c r="Y742" i="13"/>
  <c r="Q742" i="13"/>
  <c r="AA742" i="13"/>
  <c r="X726" i="13"/>
  <c r="X694" i="13"/>
  <c r="T686" i="13"/>
  <c r="X686" i="13"/>
  <c r="Y686" i="13"/>
  <c r="AA686" i="13"/>
  <c r="Y670" i="13"/>
  <c r="AA670" i="13"/>
  <c r="Q670" i="13"/>
  <c r="T670" i="13"/>
  <c r="X670" i="13"/>
  <c r="X662" i="13"/>
  <c r="Y662" i="13"/>
  <c r="AA662" i="13"/>
  <c r="Q662" i="13"/>
  <c r="T662" i="13"/>
  <c r="Q642" i="13"/>
  <c r="T642" i="13"/>
  <c r="Y642" i="13"/>
  <c r="Y612" i="13"/>
  <c r="AA612" i="13"/>
  <c r="Q612" i="13"/>
  <c r="T612" i="13"/>
  <c r="X612" i="13"/>
  <c r="X592" i="13"/>
  <c r="Y592" i="13"/>
  <c r="AA592" i="13"/>
  <c r="AA584" i="13"/>
  <c r="X584" i="13"/>
  <c r="X568" i="13"/>
  <c r="AA568" i="13"/>
  <c r="X552" i="13"/>
  <c r="AA552" i="13"/>
  <c r="R536" i="13"/>
  <c r="Q536" i="13"/>
  <c r="T536" i="13"/>
  <c r="X536" i="13"/>
  <c r="T520" i="13"/>
  <c r="R520" i="13"/>
  <c r="X520" i="13"/>
  <c r="Y520" i="13"/>
  <c r="Q520" i="13"/>
  <c r="Q512" i="13"/>
  <c r="V512" i="13" s="1"/>
  <c r="R512" i="13"/>
  <c r="Y512" i="13"/>
  <c r="T512" i="13"/>
  <c r="X512" i="13"/>
  <c r="Q496" i="13"/>
  <c r="R496" i="13"/>
  <c r="T496" i="13"/>
  <c r="Y496" i="13"/>
  <c r="X496" i="13"/>
  <c r="Q480" i="13"/>
  <c r="R480" i="13"/>
  <c r="T480" i="13"/>
  <c r="Y480" i="13"/>
  <c r="Q472" i="13"/>
  <c r="R472" i="13"/>
  <c r="T472" i="13"/>
  <c r="Y472" i="13"/>
  <c r="Y456" i="13"/>
  <c r="Q456" i="13"/>
  <c r="R456" i="13"/>
  <c r="T456" i="13"/>
  <c r="R432" i="13"/>
  <c r="T432" i="13"/>
  <c r="Q424" i="13"/>
  <c r="R424" i="13"/>
  <c r="T424" i="13"/>
  <c r="Q416" i="13"/>
  <c r="R416" i="13"/>
  <c r="T416" i="13"/>
  <c r="Q400" i="13"/>
  <c r="R400" i="13"/>
  <c r="T400" i="13"/>
  <c r="Q392" i="13"/>
  <c r="R392" i="13"/>
  <c r="T392" i="13"/>
  <c r="R384" i="13"/>
  <c r="T384" i="13"/>
  <c r="X376" i="13"/>
  <c r="Y376" i="13"/>
  <c r="AA376" i="13"/>
  <c r="Q376" i="13"/>
  <c r="Q368" i="13"/>
  <c r="X368" i="13"/>
  <c r="Y368" i="13"/>
  <c r="AA368" i="13"/>
  <c r="R360" i="13"/>
  <c r="X360" i="13"/>
  <c r="Y360" i="13"/>
  <c r="Q360" i="13"/>
  <c r="AA360" i="13"/>
  <c r="Q344" i="13"/>
  <c r="R344" i="13"/>
  <c r="Q336" i="13"/>
  <c r="R336" i="13"/>
  <c r="Q328" i="13"/>
  <c r="R328" i="13"/>
  <c r="Q320" i="13"/>
  <c r="R320" i="13"/>
  <c r="Q312" i="13"/>
  <c r="R312" i="13"/>
  <c r="AA813" i="13"/>
  <c r="Y813" i="13"/>
  <c r="Q813" i="13"/>
  <c r="R813" i="13"/>
  <c r="X813" i="13"/>
  <c r="X805" i="13"/>
  <c r="Y805" i="13"/>
  <c r="AB805" i="13" s="1"/>
  <c r="Q805" i="13"/>
  <c r="R805" i="13"/>
  <c r="U805" i="13" s="1"/>
  <c r="AA805" i="13"/>
  <c r="Y797" i="13"/>
  <c r="AA797" i="13"/>
  <c r="Q797" i="13"/>
  <c r="R797" i="13"/>
  <c r="X797" i="13"/>
  <c r="Q789" i="13"/>
  <c r="X789" i="13"/>
  <c r="R789" i="13"/>
  <c r="Y789" i="13"/>
  <c r="AA789" i="13"/>
  <c r="Y781" i="13"/>
  <c r="Q781" i="13"/>
  <c r="R781" i="13"/>
  <c r="U781" i="13" s="1"/>
  <c r="AA781" i="13"/>
  <c r="X781" i="13"/>
  <c r="Q773" i="13"/>
  <c r="R773" i="13"/>
  <c r="X773" i="13"/>
  <c r="Y773" i="13"/>
  <c r="AA773" i="13"/>
  <c r="Q765" i="13"/>
  <c r="R765" i="13"/>
  <c r="X765" i="13"/>
  <c r="Y765" i="13"/>
  <c r="AA765" i="13"/>
  <c r="X757" i="13"/>
  <c r="Y757" i="13"/>
  <c r="Q757" i="13"/>
  <c r="AA757" i="13"/>
  <c r="R757" i="13"/>
  <c r="R725" i="13"/>
  <c r="AA725" i="13"/>
  <c r="T725" i="13"/>
  <c r="Q717" i="13"/>
  <c r="T717" i="13"/>
  <c r="R717" i="13"/>
  <c r="AA709" i="13"/>
  <c r="Q709" i="13"/>
  <c r="R709" i="13"/>
  <c r="U709" i="13" s="1"/>
  <c r="T709" i="13"/>
  <c r="AA701" i="13"/>
  <c r="Q701" i="13"/>
  <c r="V701" i="13" s="1"/>
  <c r="R701" i="13"/>
  <c r="T701" i="13"/>
  <c r="T693" i="13"/>
  <c r="AA693" i="13"/>
  <c r="Q693" i="13"/>
  <c r="R693" i="13"/>
  <c r="X685" i="13"/>
  <c r="AA685" i="13"/>
  <c r="Q677" i="13"/>
  <c r="X677" i="13"/>
  <c r="Y677" i="13"/>
  <c r="AA677" i="13"/>
  <c r="Q669" i="13"/>
  <c r="X669" i="13"/>
  <c r="Y669" i="13"/>
  <c r="AA669" i="13"/>
  <c r="AA661" i="13"/>
  <c r="X661" i="13"/>
  <c r="Y661" i="13"/>
  <c r="AB661" i="13" s="1"/>
  <c r="X653" i="13"/>
  <c r="Y653" i="13"/>
  <c r="AB653" i="13" s="1"/>
  <c r="AA653" i="13"/>
  <c r="Q653" i="13"/>
  <c r="Q641" i="13"/>
  <c r="R641" i="13"/>
  <c r="AA641" i="13"/>
  <c r="Y641" i="13"/>
  <c r="T641" i="13"/>
  <c r="X631" i="13"/>
  <c r="AA631" i="13"/>
  <c r="Y631" i="13"/>
  <c r="Q611" i="13"/>
  <c r="Y611" i="13"/>
  <c r="AA611" i="13"/>
  <c r="X611" i="13"/>
  <c r="X601" i="13"/>
  <c r="AA601" i="13"/>
  <c r="AA591" i="13"/>
  <c r="R591" i="13"/>
  <c r="X591" i="13"/>
  <c r="R583" i="13"/>
  <c r="AA583" i="13"/>
  <c r="R575" i="13"/>
  <c r="AA575" i="13"/>
  <c r="AA567" i="13"/>
  <c r="R567" i="13"/>
  <c r="AA559" i="13"/>
  <c r="R559" i="13"/>
  <c r="AA551" i="13"/>
  <c r="R551" i="13"/>
  <c r="Q551" i="13"/>
  <c r="R543" i="13"/>
  <c r="Y543" i="13"/>
  <c r="AA543" i="13"/>
  <c r="Q543" i="13"/>
  <c r="T543" i="13"/>
  <c r="R535" i="13"/>
  <c r="AA535" i="13"/>
  <c r="Q535" i="13"/>
  <c r="T535" i="13"/>
  <c r="Y535" i="13"/>
  <c r="R527" i="13"/>
  <c r="Q527" i="13"/>
  <c r="T527" i="13"/>
  <c r="T519" i="13"/>
  <c r="Q519" i="13"/>
  <c r="R519" i="13"/>
  <c r="R511" i="13"/>
  <c r="T511" i="13"/>
  <c r="Q511" i="13"/>
  <c r="R503" i="13"/>
  <c r="Y503" i="13"/>
  <c r="T503" i="13"/>
  <c r="Q503" i="13"/>
  <c r="Q495" i="13"/>
  <c r="R495" i="13"/>
  <c r="T495" i="13"/>
  <c r="Y495" i="13"/>
  <c r="AA495" i="13"/>
  <c r="Q487" i="13"/>
  <c r="R487" i="13"/>
  <c r="T487" i="13"/>
  <c r="R479" i="13"/>
  <c r="T479" i="13"/>
  <c r="AA479" i="13"/>
  <c r="Q479" i="13"/>
  <c r="Q471" i="13"/>
  <c r="R471" i="13"/>
  <c r="T471" i="13"/>
  <c r="Q463" i="13"/>
  <c r="R463" i="13"/>
  <c r="T463" i="13"/>
  <c r="Q455" i="13"/>
  <c r="R455" i="13"/>
  <c r="T455" i="13"/>
  <c r="Y447" i="13"/>
  <c r="X447" i="13"/>
  <c r="AA447" i="13"/>
  <c r="Q447" i="13"/>
  <c r="R447" i="13"/>
  <c r="T447" i="13"/>
  <c r="R439" i="13"/>
  <c r="T439" i="13"/>
  <c r="Q439" i="13"/>
  <c r="X439" i="13"/>
  <c r="Y439" i="13"/>
  <c r="AA439" i="13"/>
  <c r="Q431" i="13"/>
  <c r="T431" i="13"/>
  <c r="Y431" i="13"/>
  <c r="Q423" i="13"/>
  <c r="Y423" i="13"/>
  <c r="X423" i="13"/>
  <c r="T423" i="13"/>
  <c r="Q415" i="13"/>
  <c r="T415" i="13"/>
  <c r="Y415" i="13"/>
  <c r="Q407" i="13"/>
  <c r="T407" i="13"/>
  <c r="Y407" i="13"/>
  <c r="Q399" i="13"/>
  <c r="T399" i="13"/>
  <c r="Y399" i="13"/>
  <c r="T391" i="13"/>
  <c r="Q391" i="13"/>
  <c r="X383" i="13"/>
  <c r="AA383" i="13"/>
  <c r="R383" i="13"/>
  <c r="R351" i="13"/>
  <c r="T351" i="13"/>
  <c r="AA343" i="13"/>
  <c r="R343" i="13"/>
  <c r="T343" i="13"/>
  <c r="T335" i="13"/>
  <c r="R335" i="13"/>
  <c r="X327" i="13"/>
  <c r="T327" i="13"/>
  <c r="AA327" i="13"/>
  <c r="R319" i="13"/>
  <c r="T319" i="13"/>
  <c r="Q311" i="13"/>
  <c r="R311" i="13"/>
  <c r="T311" i="13"/>
  <c r="AA303" i="13"/>
  <c r="T303" i="13"/>
  <c r="Q303" i="13"/>
  <c r="R303" i="13"/>
  <c r="X295" i="13"/>
  <c r="Y295" i="13"/>
  <c r="AB295" i="13" s="1"/>
  <c r="Q295" i="13"/>
  <c r="AA295" i="13"/>
  <c r="X287" i="13"/>
  <c r="AA287" i="13"/>
  <c r="Q287" i="13"/>
  <c r="Y287" i="13"/>
  <c r="Q279" i="13"/>
  <c r="Y279" i="13"/>
  <c r="X279" i="13"/>
  <c r="AA279" i="13"/>
  <c r="Y271" i="13"/>
  <c r="X271" i="13"/>
  <c r="AA271" i="13"/>
  <c r="X263" i="13"/>
  <c r="AA263" i="13"/>
  <c r="Q263" i="13"/>
  <c r="Y263" i="13"/>
  <c r="J253" i="13"/>
  <c r="K253" i="13"/>
  <c r="R253" i="13"/>
  <c r="AA253" i="13"/>
  <c r="Q253" i="13"/>
  <c r="T253" i="13"/>
  <c r="Y253" i="13"/>
  <c r="R245" i="13"/>
  <c r="Y245" i="13"/>
  <c r="AA245" i="13"/>
  <c r="J245" i="13"/>
  <c r="K245" i="13"/>
  <c r="Q245" i="13"/>
  <c r="T245" i="13"/>
  <c r="Q237" i="13"/>
  <c r="R237" i="13"/>
  <c r="J237" i="13"/>
  <c r="K237" i="13"/>
  <c r="T237" i="13"/>
  <c r="Y237" i="13"/>
  <c r="AA237" i="13"/>
  <c r="Q229" i="13"/>
  <c r="AA229" i="13"/>
  <c r="R229" i="13"/>
  <c r="T229" i="13"/>
  <c r="J229" i="13"/>
  <c r="K229" i="13"/>
  <c r="X229" i="13"/>
  <c r="Y229" i="13"/>
  <c r="R211" i="13"/>
  <c r="T211" i="13"/>
  <c r="J211" i="13"/>
  <c r="K211" i="13"/>
  <c r="N211" i="13" s="1"/>
  <c r="Y211" i="13"/>
  <c r="Q211" i="13"/>
  <c r="AA203" i="13"/>
  <c r="Q203" i="13"/>
  <c r="R203" i="13"/>
  <c r="T203" i="13"/>
  <c r="K195" i="13"/>
  <c r="M195" i="13"/>
  <c r="X179" i="13"/>
  <c r="Y179" i="13"/>
  <c r="AA179" i="13"/>
  <c r="R179" i="13"/>
  <c r="Q179" i="13"/>
  <c r="T171" i="13"/>
  <c r="X171" i="13"/>
  <c r="Y171" i="13"/>
  <c r="M171" i="13"/>
  <c r="AA171" i="13"/>
  <c r="R171" i="13"/>
  <c r="U171" i="13" s="1"/>
  <c r="J163" i="13"/>
  <c r="X163" i="13"/>
  <c r="Y163" i="13"/>
  <c r="AA163" i="13"/>
  <c r="Q163" i="13"/>
  <c r="R163" i="13"/>
  <c r="T163" i="13"/>
  <c r="AA155" i="13"/>
  <c r="T155" i="13"/>
  <c r="J155" i="13"/>
  <c r="X155" i="13"/>
  <c r="Y155" i="13"/>
  <c r="M155" i="13"/>
  <c r="Q155" i="13"/>
  <c r="V155" i="13" s="1"/>
  <c r="T147" i="13"/>
  <c r="J147" i="13"/>
  <c r="X147" i="13"/>
  <c r="Q147" i="13"/>
  <c r="R147" i="13"/>
  <c r="Y147" i="13"/>
  <c r="M147" i="13"/>
  <c r="AA139" i="13"/>
  <c r="R139" i="13"/>
  <c r="X139" i="13"/>
  <c r="J139" i="13"/>
  <c r="K139" i="13"/>
  <c r="J131" i="13"/>
  <c r="K131" i="13"/>
  <c r="X131" i="13"/>
  <c r="AA131" i="13"/>
  <c r="M123" i="13"/>
  <c r="R123" i="13"/>
  <c r="K123" i="13"/>
  <c r="T123" i="13"/>
  <c r="J123" i="13"/>
  <c r="R115" i="13"/>
  <c r="T115" i="13"/>
  <c r="J115" i="13"/>
  <c r="K115" i="13"/>
  <c r="AA115" i="13"/>
  <c r="Q107" i="13"/>
  <c r="T107" i="13"/>
  <c r="M107" i="13"/>
  <c r="Q99" i="13"/>
  <c r="R45" i="13"/>
  <c r="X215" i="13"/>
  <c r="AA206" i="13"/>
  <c r="Q205" i="13"/>
  <c r="V205" i="13" s="1"/>
  <c r="Y203" i="13"/>
  <c r="K202" i="13"/>
  <c r="Q198" i="13"/>
  <c r="Y194" i="13"/>
  <c r="R191" i="13"/>
  <c r="Q173" i="13"/>
  <c r="Q247" i="13"/>
  <c r="X506" i="13"/>
  <c r="AA660" i="13"/>
  <c r="X660" i="13"/>
  <c r="X600" i="13"/>
  <c r="R574" i="13"/>
  <c r="X574" i="13"/>
  <c r="X550" i="13"/>
  <c r="X518" i="13"/>
  <c r="T518" i="13"/>
  <c r="AA518" i="13"/>
  <c r="R486" i="13"/>
  <c r="T486" i="13"/>
  <c r="X486" i="13"/>
  <c r="Y486" i="13"/>
  <c r="AA486" i="13"/>
  <c r="Y390" i="13"/>
  <c r="Q390" i="13"/>
  <c r="AA390" i="13"/>
  <c r="R390" i="13"/>
  <c r="T390" i="13"/>
  <c r="AA262" i="13"/>
  <c r="X262" i="13"/>
  <c r="Y252" i="13"/>
  <c r="AB252" i="13" s="1"/>
  <c r="AA252" i="13"/>
  <c r="Q252" i="13"/>
  <c r="X252" i="13"/>
  <c r="X244" i="13"/>
  <c r="Y244" i="13"/>
  <c r="Q244" i="13"/>
  <c r="X236" i="13"/>
  <c r="Y236" i="13"/>
  <c r="Q236" i="13"/>
  <c r="X228" i="13"/>
  <c r="Y228" i="13"/>
  <c r="Q228" i="13"/>
  <c r="X218" i="13"/>
  <c r="Y218" i="13"/>
  <c r="X210" i="13"/>
  <c r="Y210" i="13"/>
  <c r="Q202" i="13"/>
  <c r="X202" i="13"/>
  <c r="Y202" i="13"/>
  <c r="J194" i="13"/>
  <c r="AA194" i="13"/>
  <c r="K194" i="13"/>
  <c r="M194" i="13"/>
  <c r="T186" i="13"/>
  <c r="X186" i="13"/>
  <c r="Y186" i="13"/>
  <c r="K186" i="13"/>
  <c r="M186" i="13"/>
  <c r="AA178" i="13"/>
  <c r="J178" i="13"/>
  <c r="K178" i="13"/>
  <c r="N178" i="13" s="1"/>
  <c r="R178" i="13"/>
  <c r="X170" i="13"/>
  <c r="Y170" i="13"/>
  <c r="J170" i="13"/>
  <c r="K170" i="13"/>
  <c r="R162" i="13"/>
  <c r="AA154" i="13"/>
  <c r="Q154" i="13"/>
  <c r="R154" i="13"/>
  <c r="Y154" i="13"/>
  <c r="Y146" i="13"/>
  <c r="Q146" i="13"/>
  <c r="R146" i="13"/>
  <c r="T130" i="13"/>
  <c r="X130" i="13"/>
  <c r="M130" i="13"/>
  <c r="X122" i="13"/>
  <c r="J98" i="13"/>
  <c r="AA98" i="13"/>
  <c r="R98" i="13"/>
  <c r="X98" i="13"/>
  <c r="Y98" i="13"/>
  <c r="AB98" i="13" s="1"/>
  <c r="AA135" i="13"/>
  <c r="J133" i="13"/>
  <c r="Y130" i="13"/>
  <c r="M87" i="13"/>
  <c r="J73" i="13"/>
  <c r="T570" i="13"/>
  <c r="X570" i="13"/>
  <c r="Y570" i="13"/>
  <c r="AB570" i="13" s="1"/>
  <c r="AA570" i="13"/>
  <c r="T546" i="13"/>
  <c r="AA546" i="13"/>
  <c r="X546" i="13"/>
  <c r="Y546" i="13"/>
  <c r="X514" i="13"/>
  <c r="J240" i="13"/>
  <c r="K240" i="13"/>
  <c r="N240" i="13" s="1"/>
  <c r="X240" i="13"/>
  <c r="R240" i="13"/>
  <c r="M240" i="13"/>
  <c r="T240" i="13"/>
  <c r="Y240" i="13"/>
  <c r="AA240" i="13"/>
  <c r="K214" i="13"/>
  <c r="AA214" i="13"/>
  <c r="M214" i="13"/>
  <c r="R214" i="13"/>
  <c r="J214" i="13"/>
  <c r="R182" i="13"/>
  <c r="T182" i="13"/>
  <c r="Y182" i="13"/>
  <c r="Q182" i="13"/>
  <c r="Q158" i="13"/>
  <c r="R158" i="13"/>
  <c r="J158" i="13"/>
  <c r="O158" i="13" s="1"/>
  <c r="M158" i="13"/>
  <c r="T158" i="13"/>
  <c r="X134" i="13"/>
  <c r="Y134" i="13"/>
  <c r="AA134" i="13"/>
  <c r="M110" i="13"/>
  <c r="J110" i="13"/>
  <c r="Y86" i="13"/>
  <c r="K62" i="13"/>
  <c r="Q62" i="13"/>
  <c r="AA806" i="13"/>
  <c r="Q806" i="13"/>
  <c r="T806" i="13"/>
  <c r="R806" i="13"/>
  <c r="R590" i="13"/>
  <c r="X590" i="13"/>
  <c r="R582" i="13"/>
  <c r="X582" i="13"/>
  <c r="R566" i="13"/>
  <c r="X566" i="13"/>
  <c r="R558" i="13"/>
  <c r="X558" i="13"/>
  <c r="R542" i="13"/>
  <c r="X542" i="13"/>
  <c r="Q542" i="13"/>
  <c r="T542" i="13"/>
  <c r="AA542" i="13"/>
  <c r="X534" i="13"/>
  <c r="Y534" i="13"/>
  <c r="AA534" i="13"/>
  <c r="X526" i="13"/>
  <c r="Y526" i="13"/>
  <c r="T526" i="13"/>
  <c r="AA526" i="13"/>
  <c r="T510" i="13"/>
  <c r="X510" i="13"/>
  <c r="AA510" i="13"/>
  <c r="T502" i="13"/>
  <c r="X502" i="13"/>
  <c r="AA502" i="13"/>
  <c r="X494" i="13"/>
  <c r="AA494" i="13"/>
  <c r="AA326" i="13"/>
  <c r="Q326" i="13"/>
  <c r="R326" i="13"/>
  <c r="U326" i="13" s="1"/>
  <c r="X326" i="13"/>
  <c r="Y326" i="13"/>
  <c r="X310" i="13"/>
  <c r="X106" i="13"/>
  <c r="Y106" i="13"/>
  <c r="Q106" i="13"/>
  <c r="AA106" i="13"/>
  <c r="J106" i="13"/>
  <c r="K106" i="13"/>
  <c r="N106" i="13" s="1"/>
  <c r="R106" i="13"/>
  <c r="T106" i="13"/>
  <c r="M821" i="13"/>
  <c r="AA811" i="13"/>
  <c r="R811" i="13"/>
  <c r="T811" i="13"/>
  <c r="Y811" i="13"/>
  <c r="X811" i="13"/>
  <c r="Y803" i="13"/>
  <c r="X803" i="13"/>
  <c r="R803" i="13"/>
  <c r="T803" i="13"/>
  <c r="AA803" i="13"/>
  <c r="X795" i="13"/>
  <c r="AA795" i="13"/>
  <c r="T795" i="13"/>
  <c r="Y795" i="13"/>
  <c r="R795" i="13"/>
  <c r="R787" i="13"/>
  <c r="X787" i="13"/>
  <c r="AA787" i="13"/>
  <c r="T787" i="13"/>
  <c r="Y787" i="13"/>
  <c r="AA779" i="13"/>
  <c r="R779" i="13"/>
  <c r="X779" i="13"/>
  <c r="Y779" i="13"/>
  <c r="T779" i="13"/>
  <c r="X771" i="13"/>
  <c r="AA771" i="13"/>
  <c r="R771" i="13"/>
  <c r="T771" i="13"/>
  <c r="T763" i="13"/>
  <c r="R763" i="13"/>
  <c r="AA763" i="13"/>
  <c r="R755" i="13"/>
  <c r="X755" i="13"/>
  <c r="AA755" i="13"/>
  <c r="T755" i="13"/>
  <c r="X747" i="13"/>
  <c r="Y747" i="13"/>
  <c r="Q747" i="13"/>
  <c r="R747" i="13"/>
  <c r="X739" i="13"/>
  <c r="Y739" i="13"/>
  <c r="Q739" i="13"/>
  <c r="R739" i="13"/>
  <c r="R731" i="13"/>
  <c r="Y731" i="13"/>
  <c r="Q731" i="13"/>
  <c r="X731" i="13"/>
  <c r="Q723" i="13"/>
  <c r="R723" i="13"/>
  <c r="T723" i="13"/>
  <c r="Y723" i="13"/>
  <c r="Y715" i="13"/>
  <c r="Q715" i="13"/>
  <c r="R715" i="13"/>
  <c r="T715" i="13"/>
  <c r="T707" i="13"/>
  <c r="R707" i="13"/>
  <c r="Q707" i="13"/>
  <c r="Q699" i="13"/>
  <c r="R699" i="13"/>
  <c r="T699" i="13"/>
  <c r="Q691" i="13"/>
  <c r="R691" i="13"/>
  <c r="T691" i="13"/>
  <c r="R683" i="13"/>
  <c r="X675" i="13"/>
  <c r="AA675" i="13"/>
  <c r="R675" i="13"/>
  <c r="X667" i="13"/>
  <c r="AA667" i="13"/>
  <c r="R667" i="13"/>
  <c r="T639" i="13"/>
  <c r="X639" i="13"/>
  <c r="AA639" i="13"/>
  <c r="X629" i="13"/>
  <c r="R629" i="13"/>
  <c r="AA629" i="13"/>
  <c r="T609" i="13"/>
  <c r="AA609" i="13"/>
  <c r="R609" i="13"/>
  <c r="X609" i="13"/>
  <c r="X599" i="13"/>
  <c r="Y599" i="13"/>
  <c r="R599" i="13"/>
  <c r="T589" i="13"/>
  <c r="R589" i="13"/>
  <c r="Q589" i="13"/>
  <c r="Q581" i="13"/>
  <c r="R581" i="13"/>
  <c r="T581" i="13"/>
  <c r="T573" i="13"/>
  <c r="R573" i="13"/>
  <c r="Q573" i="13"/>
  <c r="R565" i="13"/>
  <c r="Q565" i="13"/>
  <c r="T565" i="13"/>
  <c r="Q557" i="13"/>
  <c r="R557" i="13"/>
  <c r="T557" i="13"/>
  <c r="Q549" i="13"/>
  <c r="T549" i="13"/>
  <c r="R549" i="13"/>
  <c r="AA541" i="13"/>
  <c r="T541" i="13"/>
  <c r="Q541" i="13"/>
  <c r="X541" i="13"/>
  <c r="AA533" i="13"/>
  <c r="Y533" i="13"/>
  <c r="X533" i="13"/>
  <c r="AA525" i="13"/>
  <c r="Q525" i="13"/>
  <c r="Y525" i="13"/>
  <c r="X525" i="13"/>
  <c r="X517" i="13"/>
  <c r="Y517" i="13"/>
  <c r="AA517" i="13"/>
  <c r="Q517" i="13"/>
  <c r="X509" i="13"/>
  <c r="AA509" i="13"/>
  <c r="Y509" i="13"/>
  <c r="Q509" i="13"/>
  <c r="X501" i="13"/>
  <c r="Y501" i="13"/>
  <c r="AA501" i="13"/>
  <c r="Q501" i="13"/>
  <c r="X493" i="13"/>
  <c r="Y493" i="13"/>
  <c r="AA493" i="13"/>
  <c r="Q485" i="13"/>
  <c r="AA485" i="13"/>
  <c r="AA477" i="13"/>
  <c r="Q477" i="13"/>
  <c r="T477" i="13"/>
  <c r="Y477" i="13"/>
  <c r="X477" i="13"/>
  <c r="X469" i="13"/>
  <c r="Y469" i="13"/>
  <c r="AA469" i="13"/>
  <c r="T469" i="13"/>
  <c r="Q469" i="13"/>
  <c r="X461" i="13"/>
  <c r="Y461" i="13"/>
  <c r="AA461" i="13"/>
  <c r="T461" i="13"/>
  <c r="T453" i="13"/>
  <c r="R453" i="13"/>
  <c r="T445" i="13"/>
  <c r="R445" i="13"/>
  <c r="X437" i="13"/>
  <c r="Y437" i="13"/>
  <c r="Q437" i="13"/>
  <c r="V437" i="13" s="1"/>
  <c r="R437" i="13"/>
  <c r="AA437" i="13"/>
  <c r="R429" i="13"/>
  <c r="Q429" i="13"/>
  <c r="Y421" i="13"/>
  <c r="R421" i="13"/>
  <c r="X421" i="13"/>
  <c r="AA421" i="13"/>
  <c r="Q421" i="13"/>
  <c r="Y413" i="13"/>
  <c r="Q413" i="13"/>
  <c r="AA413" i="13"/>
  <c r="R413" i="13"/>
  <c r="X413" i="13"/>
  <c r="X405" i="13"/>
  <c r="Y405" i="13"/>
  <c r="Q405" i="13"/>
  <c r="AA405" i="13"/>
  <c r="R405" i="13"/>
  <c r="AA397" i="13"/>
  <c r="Q397" i="13"/>
  <c r="R397" i="13"/>
  <c r="Y397" i="13"/>
  <c r="X397" i="13"/>
  <c r="Q389" i="13"/>
  <c r="AA389" i="13"/>
  <c r="R389" i="13"/>
  <c r="Y389" i="13"/>
  <c r="X389" i="13"/>
  <c r="Q381" i="13"/>
  <c r="R381" i="13"/>
  <c r="T381" i="13"/>
  <c r="X381" i="13"/>
  <c r="Y381" i="13"/>
  <c r="R373" i="13"/>
  <c r="R365" i="13"/>
  <c r="X365" i="13"/>
  <c r="Y365" i="13"/>
  <c r="Q357" i="13"/>
  <c r="R357" i="13"/>
  <c r="X357" i="13"/>
  <c r="Y357" i="13"/>
  <c r="X349" i="13"/>
  <c r="Q349" i="13"/>
  <c r="R349" i="13"/>
  <c r="T349" i="13"/>
  <c r="T341" i="13"/>
  <c r="Y341" i="13"/>
  <c r="Q341" i="13"/>
  <c r="X341" i="13"/>
  <c r="X333" i="13"/>
  <c r="Y333" i="13"/>
  <c r="T333" i="13"/>
  <c r="Q333" i="13"/>
  <c r="Q325" i="13"/>
  <c r="Y325" i="13"/>
  <c r="X325" i="13"/>
  <c r="Y317" i="13"/>
  <c r="Q317" i="13"/>
  <c r="X317" i="13"/>
  <c r="X309" i="13"/>
  <c r="Y309" i="13"/>
  <c r="Q309" i="13"/>
  <c r="Q301" i="13"/>
  <c r="X301" i="13"/>
  <c r="Y301" i="13"/>
  <c r="R293" i="13"/>
  <c r="X293" i="13"/>
  <c r="AA293" i="13"/>
  <c r="AA285" i="13"/>
  <c r="R285" i="13"/>
  <c r="X285" i="13"/>
  <c r="X277" i="13"/>
  <c r="R277" i="13"/>
  <c r="AA277" i="13"/>
  <c r="X269" i="13"/>
  <c r="R269" i="13"/>
  <c r="AA269" i="13"/>
  <c r="AA261" i="13"/>
  <c r="R261" i="13"/>
  <c r="X261" i="13"/>
  <c r="M251" i="13"/>
  <c r="Y251" i="13"/>
  <c r="AA251" i="13"/>
  <c r="X251" i="13"/>
  <c r="K251" i="13"/>
  <c r="M243" i="13"/>
  <c r="AA243" i="13"/>
  <c r="X243" i="13"/>
  <c r="K243" i="13"/>
  <c r="Y243" i="13"/>
  <c r="Q243" i="13"/>
  <c r="T243" i="13"/>
  <c r="Q235" i="13"/>
  <c r="Y235" i="13"/>
  <c r="R235" i="13"/>
  <c r="J235" i="13"/>
  <c r="AA235" i="13"/>
  <c r="K235" i="13"/>
  <c r="X235" i="13"/>
  <c r="M235" i="13"/>
  <c r="T235" i="13"/>
  <c r="M227" i="13"/>
  <c r="Y227" i="13"/>
  <c r="AA227" i="13"/>
  <c r="R227" i="13"/>
  <c r="X227" i="13"/>
  <c r="T227" i="13"/>
  <c r="J227" i="13"/>
  <c r="K227" i="13"/>
  <c r="T217" i="13"/>
  <c r="X217" i="13"/>
  <c r="AA217" i="13"/>
  <c r="K217" i="13"/>
  <c r="T209" i="13"/>
  <c r="X209" i="13"/>
  <c r="AA209" i="13"/>
  <c r="K209" i="13"/>
  <c r="X201" i="13"/>
  <c r="Y201" i="13"/>
  <c r="K201" i="13"/>
  <c r="AA201" i="13"/>
  <c r="T201" i="13"/>
  <c r="Q193" i="13"/>
  <c r="R193" i="13"/>
  <c r="M193" i="13"/>
  <c r="J185" i="13"/>
  <c r="X185" i="13"/>
  <c r="K185" i="13"/>
  <c r="M185" i="13"/>
  <c r="J177" i="13"/>
  <c r="K177" i="13"/>
  <c r="M177" i="13"/>
  <c r="M169" i="13"/>
  <c r="AA169" i="13"/>
  <c r="T169" i="13"/>
  <c r="K169" i="13"/>
  <c r="J161" i="13"/>
  <c r="AA161" i="13"/>
  <c r="K161" i="13"/>
  <c r="M161" i="13"/>
  <c r="K153" i="13"/>
  <c r="M153" i="13"/>
  <c r="T153" i="13"/>
  <c r="J153" i="13"/>
  <c r="T145" i="13"/>
  <c r="J145" i="13"/>
  <c r="K145" i="13"/>
  <c r="M145" i="13"/>
  <c r="R137" i="13"/>
  <c r="T137" i="13"/>
  <c r="J137" i="13"/>
  <c r="Q137" i="13"/>
  <c r="Y137" i="13"/>
  <c r="AA137" i="13"/>
  <c r="M137" i="13"/>
  <c r="M129" i="13"/>
  <c r="X129" i="13"/>
  <c r="Y129" i="13"/>
  <c r="Q129" i="13"/>
  <c r="R129" i="13"/>
  <c r="AA129" i="13"/>
  <c r="J129" i="13"/>
  <c r="T129" i="13"/>
  <c r="T121" i="13"/>
  <c r="AA121" i="13"/>
  <c r="M121" i="13"/>
  <c r="Q121" i="13"/>
  <c r="V121" i="13" s="1"/>
  <c r="R121" i="13"/>
  <c r="X113" i="13"/>
  <c r="M113" i="13"/>
  <c r="Y113" i="13"/>
  <c r="AA113" i="13"/>
  <c r="Q113" i="13"/>
  <c r="T113" i="13"/>
  <c r="Q105" i="13"/>
  <c r="Y105" i="13"/>
  <c r="Q97" i="13"/>
  <c r="R89" i="13"/>
  <c r="Y89" i="13"/>
  <c r="AA89" i="13"/>
  <c r="Y81" i="13"/>
  <c r="T81" i="13"/>
  <c r="Q81" i="13"/>
  <c r="X81" i="13"/>
  <c r="J81" i="13"/>
  <c r="J65" i="13"/>
  <c r="J57" i="13"/>
  <c r="Q47" i="13"/>
  <c r="X47" i="13"/>
  <c r="X199" i="13"/>
  <c r="AA174" i="13"/>
  <c r="Q162" i="13"/>
  <c r="AA109" i="13"/>
  <c r="K94" i="13"/>
  <c r="R550" i="13"/>
  <c r="Y720" i="13"/>
  <c r="X720" i="13"/>
  <c r="AA720" i="13"/>
  <c r="R720" i="13"/>
  <c r="AA594" i="13"/>
  <c r="Q594" i="13"/>
  <c r="T594" i="13"/>
  <c r="Y594" i="13"/>
  <c r="AB594" i="13" s="1"/>
  <c r="X538" i="13"/>
  <c r="AA538" i="13"/>
  <c r="R538" i="13"/>
  <c r="T538" i="13"/>
  <c r="AA482" i="13"/>
  <c r="X482" i="13"/>
  <c r="Y426" i="13"/>
  <c r="Y386" i="13"/>
  <c r="X386" i="13"/>
  <c r="R232" i="13"/>
  <c r="AA232" i="13"/>
  <c r="J232" i="13"/>
  <c r="T232" i="13"/>
  <c r="Y232" i="13"/>
  <c r="K232" i="13"/>
  <c r="M232" i="13"/>
  <c r="Q232" i="13"/>
  <c r="X232" i="13"/>
  <c r="Y190" i="13"/>
  <c r="X190" i="13"/>
  <c r="X142" i="13"/>
  <c r="Y142" i="13"/>
  <c r="M142" i="13"/>
  <c r="AA142" i="13"/>
  <c r="K142" i="13"/>
  <c r="N142" i="13" s="1"/>
  <c r="M94" i="13"/>
  <c r="R94" i="13"/>
  <c r="X94" i="13"/>
  <c r="J94" i="13"/>
  <c r="K54" i="13"/>
  <c r="Q54" i="13"/>
  <c r="Q778" i="13"/>
  <c r="Q588" i="13"/>
  <c r="R588" i="13"/>
  <c r="T588" i="13"/>
  <c r="Y588" i="13"/>
  <c r="Y572" i="13"/>
  <c r="Q572" i="13"/>
  <c r="R572" i="13"/>
  <c r="T572" i="13"/>
  <c r="Q548" i="13"/>
  <c r="R548" i="13"/>
  <c r="T548" i="13"/>
  <c r="Y548" i="13"/>
  <c r="X548" i="13"/>
  <c r="Y508" i="13"/>
  <c r="X508" i="13"/>
  <c r="AA508" i="13"/>
  <c r="R324" i="13"/>
  <c r="T324" i="13"/>
  <c r="AA324" i="13"/>
  <c r="Y44" i="13"/>
  <c r="AB44" i="13" s="1"/>
  <c r="T98" i="13"/>
  <c r="J250" i="13"/>
  <c r="X250" i="13"/>
  <c r="Q250" i="13"/>
  <c r="Y250" i="13"/>
  <c r="K250" i="13"/>
  <c r="AA250" i="13"/>
  <c r="M250" i="13"/>
  <c r="R250" i="13"/>
  <c r="X242" i="13"/>
  <c r="Q242" i="13"/>
  <c r="J242" i="13"/>
  <c r="AA242" i="13"/>
  <c r="K242" i="13"/>
  <c r="R242" i="13"/>
  <c r="AA234" i="13"/>
  <c r="Q234" i="13"/>
  <c r="R234" i="13"/>
  <c r="J234" i="13"/>
  <c r="Y234" i="13"/>
  <c r="K234" i="13"/>
  <c r="X234" i="13"/>
  <c r="X226" i="13"/>
  <c r="J226" i="13"/>
  <c r="Y226" i="13"/>
  <c r="K226" i="13"/>
  <c r="AA226" i="13"/>
  <c r="Q226" i="13"/>
  <c r="R226" i="13"/>
  <c r="AA184" i="13"/>
  <c r="K184" i="13"/>
  <c r="Y176" i="13"/>
  <c r="AA176" i="13"/>
  <c r="Y168" i="13"/>
  <c r="AA168" i="13"/>
  <c r="Q168" i="13"/>
  <c r="T160" i="13"/>
  <c r="K160" i="13"/>
  <c r="X160" i="13"/>
  <c r="Y160" i="13"/>
  <c r="T152" i="13"/>
  <c r="X152" i="13"/>
  <c r="K152" i="13"/>
  <c r="Y152" i="13"/>
  <c r="Q144" i="13"/>
  <c r="T144" i="13"/>
  <c r="AA136" i="13"/>
  <c r="Q136" i="13"/>
  <c r="Q128" i="13"/>
  <c r="R128" i="13"/>
  <c r="AA120" i="13"/>
  <c r="Q120" i="13"/>
  <c r="R120" i="13"/>
  <c r="U120" i="13" s="1"/>
  <c r="M112" i="13"/>
  <c r="X104" i="13"/>
  <c r="J104" i="13"/>
  <c r="J96" i="13"/>
  <c r="K96" i="13"/>
  <c r="AA96" i="13"/>
  <c r="M96" i="13"/>
  <c r="M88" i="13"/>
  <c r="Q88" i="13"/>
  <c r="R88" i="13"/>
  <c r="Q80" i="13"/>
  <c r="T80" i="13"/>
  <c r="Y80" i="13"/>
  <c r="Q72" i="13"/>
  <c r="R72" i="13"/>
  <c r="T72" i="13"/>
  <c r="T64" i="13"/>
  <c r="Q64" i="13"/>
  <c r="M64" i="13"/>
  <c r="R64" i="13"/>
  <c r="Q56" i="13"/>
  <c r="T56" i="13"/>
  <c r="M56" i="13"/>
  <c r="Y56" i="13"/>
  <c r="X48" i="13"/>
  <c r="J48" i="13"/>
  <c r="Q42" i="13"/>
  <c r="V42" i="13" s="1"/>
  <c r="AA218" i="13"/>
  <c r="Q217" i="13"/>
  <c r="X216" i="13"/>
  <c r="M216" i="13"/>
  <c r="X214" i="13"/>
  <c r="T213" i="13"/>
  <c r="J212" i="13"/>
  <c r="AA210" i="13"/>
  <c r="Q209" i="13"/>
  <c r="X208" i="13"/>
  <c r="M208" i="13"/>
  <c r="Y200" i="13"/>
  <c r="J200" i="13"/>
  <c r="Y196" i="13"/>
  <c r="M192" i="13"/>
  <c r="T184" i="13"/>
  <c r="X176" i="13"/>
  <c r="X173" i="13"/>
  <c r="Q160" i="13"/>
  <c r="Y144" i="13"/>
  <c r="AB144" i="13" s="1"/>
  <c r="AA140" i="13"/>
  <c r="M131" i="13"/>
  <c r="Y128" i="13"/>
  <c r="Y120" i="13"/>
  <c r="Q119" i="13"/>
  <c r="Y112" i="13"/>
  <c r="K110" i="13"/>
  <c r="X103" i="13"/>
  <c r="X95" i="13"/>
  <c r="K82" i="13"/>
  <c r="N82" i="13" s="1"/>
  <c r="K65" i="13"/>
  <c r="M537" i="13"/>
  <c r="T509" i="13"/>
  <c r="Q140" i="13"/>
  <c r="V140" i="13" s="1"/>
  <c r="Q125" i="13"/>
  <c r="T120" i="13"/>
  <c r="J114" i="13"/>
  <c r="K112" i="13"/>
  <c r="M104" i="13"/>
  <c r="K102" i="13"/>
  <c r="N102" i="13" s="1"/>
  <c r="Y96" i="13"/>
  <c r="AB96" i="13" s="1"/>
  <c r="T92" i="13"/>
  <c r="R91" i="13"/>
  <c r="U91" i="13" s="1"/>
  <c r="R80" i="13"/>
  <c r="T74" i="13"/>
  <c r="K73" i="13"/>
  <c r="M66" i="13"/>
  <c r="X64" i="13"/>
  <c r="AA42" i="13"/>
  <c r="K218" i="13"/>
  <c r="R216" i="13"/>
  <c r="R215" i="13"/>
  <c r="Y212" i="13"/>
  <c r="K210" i="13"/>
  <c r="R208" i="13"/>
  <c r="R207" i="13"/>
  <c r="X206" i="13"/>
  <c r="T205" i="13"/>
  <c r="Q204" i="13"/>
  <c r="V204" i="13" s="1"/>
  <c r="J199" i="13"/>
  <c r="T198" i="13"/>
  <c r="T196" i="13"/>
  <c r="Q195" i="13"/>
  <c r="Q194" i="13"/>
  <c r="AA193" i="13"/>
  <c r="K192" i="13"/>
  <c r="R189" i="13"/>
  <c r="M188" i="13"/>
  <c r="M180" i="13"/>
  <c r="X168" i="13"/>
  <c r="X157" i="13"/>
  <c r="AA151" i="13"/>
  <c r="Y136" i="13"/>
  <c r="X127" i="13"/>
  <c r="J112" i="13"/>
  <c r="J108" i="13"/>
  <c r="T105" i="13"/>
  <c r="T96" i="13"/>
  <c r="T84" i="13"/>
  <c r="AA82" i="13"/>
  <c r="Q69" i="13"/>
  <c r="K66" i="13"/>
  <c r="N66" i="13" s="1"/>
  <c r="X62" i="13"/>
  <c r="J61" i="13"/>
  <c r="Q562" i="13"/>
  <c r="Q304" i="13"/>
  <c r="R304" i="13"/>
  <c r="AA296" i="13"/>
  <c r="Q296" i="13"/>
  <c r="Y296" i="13"/>
  <c r="X296" i="13"/>
  <c r="Q288" i="13"/>
  <c r="X288" i="13"/>
  <c r="T288" i="13"/>
  <c r="Y288" i="13"/>
  <c r="AA288" i="13"/>
  <c r="Y280" i="13"/>
  <c r="AA280" i="13"/>
  <c r="Q280" i="13"/>
  <c r="T280" i="13"/>
  <c r="X280" i="13"/>
  <c r="Y272" i="13"/>
  <c r="T272" i="13"/>
  <c r="X272" i="13"/>
  <c r="AA272" i="13"/>
  <c r="Q272" i="13"/>
  <c r="AA264" i="13"/>
  <c r="Q264" i="13"/>
  <c r="T264" i="13"/>
  <c r="X264" i="13"/>
  <c r="Y264" i="13"/>
  <c r="R254" i="13"/>
  <c r="T254" i="13"/>
  <c r="J246" i="13"/>
  <c r="R246" i="13"/>
  <c r="M246" i="13"/>
  <c r="Q246" i="13"/>
  <c r="Q238" i="13"/>
  <c r="J238" i="13"/>
  <c r="R238" i="13"/>
  <c r="K238" i="13"/>
  <c r="M238" i="13"/>
  <c r="T238" i="13"/>
  <c r="Q230" i="13"/>
  <c r="J230" i="13"/>
  <c r="R230" i="13"/>
  <c r="K230" i="13"/>
  <c r="M230" i="13"/>
  <c r="Q222" i="13"/>
  <c r="R222" i="13"/>
  <c r="T222" i="13"/>
  <c r="M222" i="13"/>
  <c r="Y164" i="13"/>
  <c r="M164" i="13"/>
  <c r="Y156" i="13"/>
  <c r="AB156" i="13" s="1"/>
  <c r="T140" i="13"/>
  <c r="J140" i="13"/>
  <c r="K140" i="13"/>
  <c r="K132" i="13"/>
  <c r="T132" i="13"/>
  <c r="M132" i="13"/>
  <c r="J124" i="13"/>
  <c r="K124" i="13"/>
  <c r="M124" i="13"/>
  <c r="K116" i="13"/>
  <c r="M116" i="13"/>
  <c r="T108" i="13"/>
  <c r="X108" i="13"/>
  <c r="Y108" i="13"/>
  <c r="X100" i="13"/>
  <c r="J100" i="13"/>
  <c r="X92" i="13"/>
  <c r="J92" i="13"/>
  <c r="J84" i="13"/>
  <c r="X84" i="13"/>
  <c r="K84" i="13"/>
  <c r="Y84" i="13"/>
  <c r="X76" i="13"/>
  <c r="Y76" i="13"/>
  <c r="AA76" i="13"/>
  <c r="K76" i="13"/>
  <c r="Y68" i="13"/>
  <c r="AA68" i="13"/>
  <c r="X60" i="13"/>
  <c r="Y60" i="13"/>
  <c r="AA60" i="13"/>
  <c r="M52" i="13"/>
  <c r="X52" i="13"/>
  <c r="Y52" i="13"/>
  <c r="AA52" i="13"/>
  <c r="Y42" i="13"/>
  <c r="J217" i="13"/>
  <c r="Q216" i="13"/>
  <c r="V216" i="13" s="1"/>
  <c r="Q214" i="13"/>
  <c r="T212" i="13"/>
  <c r="X211" i="13"/>
  <c r="AC211" i="13" s="1"/>
  <c r="J209" i="13"/>
  <c r="Q208" i="13"/>
  <c r="R200" i="13"/>
  <c r="M198" i="13"/>
  <c r="Q196" i="13"/>
  <c r="J190" i="13"/>
  <c r="Q186" i="13"/>
  <c r="J184" i="13"/>
  <c r="AA167" i="13"/>
  <c r="AA160" i="13"/>
  <c r="Q151" i="13"/>
  <c r="M149" i="13"/>
  <c r="K134" i="13"/>
  <c r="R132" i="13"/>
  <c r="T126" i="13"/>
  <c r="Q116" i="13"/>
  <c r="V116" i="13" s="1"/>
  <c r="K105" i="13"/>
  <c r="K104" i="13"/>
  <c r="K103" i="13"/>
  <c r="R100" i="13"/>
  <c r="R99" i="13"/>
  <c r="K88" i="13"/>
  <c r="M84" i="13"/>
  <c r="R81" i="13"/>
  <c r="U81" i="13" s="1"/>
  <c r="M80" i="13"/>
  <c r="Q75" i="13"/>
  <c r="Q248" i="13"/>
  <c r="V248" i="13" s="1"/>
  <c r="K83" i="13"/>
  <c r="X83" i="13"/>
  <c r="J83" i="13"/>
  <c r="M83" i="13"/>
  <c r="X75" i="13"/>
  <c r="J75" i="13"/>
  <c r="K67" i="13"/>
  <c r="R67" i="13"/>
  <c r="X67" i="13"/>
  <c r="J59" i="13"/>
  <c r="M59" i="13"/>
  <c r="R59" i="13"/>
  <c r="M48" i="13"/>
  <c r="T46" i="13"/>
  <c r="J44" i="13"/>
  <c r="X42" i="13"/>
  <c r="AA216" i="13"/>
  <c r="Q212" i="13"/>
  <c r="AA208" i="13"/>
  <c r="J201" i="13"/>
  <c r="O201" i="13" s="1"/>
  <c r="Q200" i="13"/>
  <c r="J197" i="13"/>
  <c r="J191" i="13"/>
  <c r="T188" i="13"/>
  <c r="Q187" i="13"/>
  <c r="J180" i="13"/>
  <c r="T178" i="13"/>
  <c r="X164" i="13"/>
  <c r="M139" i="13"/>
  <c r="Q132" i="13"/>
  <c r="AA117" i="13"/>
  <c r="AA112" i="13"/>
  <c r="J109" i="13"/>
  <c r="R107" i="13"/>
  <c r="U107" i="13" s="1"/>
  <c r="AA94" i="13"/>
  <c r="K85" i="13"/>
  <c r="M75" i="13"/>
  <c r="M72" i="13"/>
  <c r="M67" i="13"/>
  <c r="R62" i="13"/>
  <c r="U62" i="13" s="1"/>
  <c r="X56" i="13"/>
  <c r="T246" i="13"/>
  <c r="T569" i="13"/>
  <c r="X567" i="13"/>
  <c r="J90" i="13"/>
  <c r="Y90" i="13"/>
  <c r="AB90" i="13" s="1"/>
  <c r="AA90" i="13"/>
  <c r="R90" i="13"/>
  <c r="R82" i="13"/>
  <c r="M82" i="13"/>
  <c r="T82" i="13"/>
  <c r="M74" i="13"/>
  <c r="J74" i="13"/>
  <c r="K74" i="13"/>
  <c r="AA74" i="13"/>
  <c r="R66" i="13"/>
  <c r="AA66" i="13"/>
  <c r="T66" i="13"/>
  <c r="Q58" i="13"/>
  <c r="K58" i="13"/>
  <c r="R58" i="13"/>
  <c r="T58" i="13"/>
  <c r="J58" i="13"/>
  <c r="AA48" i="13"/>
  <c r="R47" i="13"/>
  <c r="R46" i="13"/>
  <c r="Y217" i="13"/>
  <c r="K216" i="13"/>
  <c r="N216" i="13" s="1"/>
  <c r="K215" i="13"/>
  <c r="N215" i="13" s="1"/>
  <c r="R212" i="13"/>
  <c r="Y209" i="13"/>
  <c r="AB209" i="13" s="1"/>
  <c r="K208" i="13"/>
  <c r="N208" i="13" s="1"/>
  <c r="Y204" i="13"/>
  <c r="J204" i="13"/>
  <c r="AA202" i="13"/>
  <c r="AA200" i="13"/>
  <c r="AA196" i="13"/>
  <c r="K196" i="13"/>
  <c r="N196" i="13" s="1"/>
  <c r="R192" i="13"/>
  <c r="X191" i="13"/>
  <c r="T172" i="13"/>
  <c r="R168" i="13"/>
  <c r="U168" i="13" s="1"/>
  <c r="Y162" i="13"/>
  <c r="Q153" i="13"/>
  <c r="Q152" i="13"/>
  <c r="AA144" i="13"/>
  <c r="M141" i="13"/>
  <c r="X138" i="13"/>
  <c r="R136" i="13"/>
  <c r="T124" i="13"/>
  <c r="J116" i="13"/>
  <c r="AA104" i="13"/>
  <c r="AA84" i="13"/>
  <c r="J72" i="13"/>
  <c r="X68" i="13"/>
  <c r="AC68" i="13" s="1"/>
  <c r="J67" i="13"/>
  <c r="M58" i="13"/>
  <c r="Y254" i="13"/>
  <c r="J47" i="13"/>
  <c r="Y216" i="13"/>
  <c r="Y208" i="13"/>
  <c r="Q206" i="13"/>
  <c r="V206" i="13" s="1"/>
  <c r="AA188" i="13"/>
  <c r="Q188" i="13"/>
  <c r="X184" i="13"/>
  <c r="Q172" i="13"/>
  <c r="T164" i="13"/>
  <c r="AA159" i="13"/>
  <c r="X112" i="13"/>
  <c r="T90" i="13"/>
  <c r="X88" i="13"/>
  <c r="X87" i="13"/>
  <c r="R83" i="13"/>
  <c r="R78" i="13"/>
  <c r="U78" i="13" s="1"/>
  <c r="K75" i="13"/>
  <c r="X59" i="13"/>
  <c r="Q254" i="13"/>
  <c r="V254" i="13" s="1"/>
  <c r="Y242" i="13"/>
  <c r="AB242" i="13" s="1"/>
  <c r="Q251" i="13"/>
  <c r="K244" i="13"/>
  <c r="R241" i="13"/>
  <c r="K228" i="13"/>
  <c r="R225" i="13"/>
  <c r="M591" i="13"/>
  <c r="M584" i="13"/>
  <c r="M507" i="13"/>
  <c r="X237" i="13"/>
  <c r="AC237" i="13" s="1"/>
  <c r="Q578" i="13"/>
  <c r="M557" i="13"/>
  <c r="M516" i="13"/>
  <c r="Q184" i="13"/>
  <c r="K183" i="13"/>
  <c r="J171" i="13"/>
  <c r="T162" i="13"/>
  <c r="Q148" i="13"/>
  <c r="T146" i="13"/>
  <c r="X137" i="13"/>
  <c r="M125" i="13"/>
  <c r="X121" i="13"/>
  <c r="M115" i="13"/>
  <c r="Q112" i="13"/>
  <c r="X110" i="13"/>
  <c r="X109" i="13"/>
  <c r="Y107" i="13"/>
  <c r="AA102" i="13"/>
  <c r="J101" i="13"/>
  <c r="O101" i="13" s="1"/>
  <c r="M99" i="13"/>
  <c r="T97" i="13"/>
  <c r="J93" i="13"/>
  <c r="R86" i="13"/>
  <c r="R70" i="13"/>
  <c r="R56" i="13"/>
  <c r="J251" i="13"/>
  <c r="K236" i="13"/>
  <c r="Y222" i="13"/>
  <c r="Y576" i="13"/>
  <c r="AB576" i="13" s="1"/>
  <c r="X565" i="13"/>
  <c r="T561" i="13"/>
  <c r="X187" i="13"/>
  <c r="AA175" i="13"/>
  <c r="X150" i="13"/>
  <c r="Y141" i="13"/>
  <c r="T138" i="13"/>
  <c r="T136" i="13"/>
  <c r="R131" i="13"/>
  <c r="T122" i="13"/>
  <c r="X116" i="13"/>
  <c r="R110" i="13"/>
  <c r="M100" i="13"/>
  <c r="Q98" i="13"/>
  <c r="K97" i="13"/>
  <c r="M92" i="13"/>
  <c r="Q90" i="13"/>
  <c r="V90" i="13" s="1"/>
  <c r="J54" i="13"/>
  <c r="K246" i="13"/>
  <c r="M580" i="13"/>
  <c r="O546" i="13"/>
  <c r="X178" i="13"/>
  <c r="Q177" i="13"/>
  <c r="M173" i="13"/>
  <c r="M165" i="13"/>
  <c r="M157" i="13"/>
  <c r="T154" i="13"/>
  <c r="R149" i="13"/>
  <c r="J148" i="13"/>
  <c r="X145" i="13"/>
  <c r="J136" i="13"/>
  <c r="AA133" i="13"/>
  <c r="Q114" i="13"/>
  <c r="Y104" i="13"/>
  <c r="Y99" i="13"/>
  <c r="Y91" i="13"/>
  <c r="Y67" i="13"/>
  <c r="Q59" i="13"/>
  <c r="Y53" i="13"/>
  <c r="AB53" i="13" s="1"/>
  <c r="Q256" i="13"/>
  <c r="X248" i="13"/>
  <c r="Q240" i="13"/>
  <c r="M565" i="13"/>
  <c r="M515" i="13"/>
  <c r="N515" i="13"/>
  <c r="T476" i="13"/>
  <c r="X181" i="13"/>
  <c r="X161" i="13"/>
  <c r="J154" i="13"/>
  <c r="R141" i="13"/>
  <c r="Q130" i="13"/>
  <c r="T128" i="13"/>
  <c r="J122" i="13"/>
  <c r="J120" i="13"/>
  <c r="T104" i="13"/>
  <c r="K95" i="13"/>
  <c r="R85" i="13"/>
  <c r="U85" i="13" s="1"/>
  <c r="Y75" i="13"/>
  <c r="Q67" i="13"/>
  <c r="Y61" i="13"/>
  <c r="Y246" i="13"/>
  <c r="AA244" i="13"/>
  <c r="M234" i="13"/>
  <c r="Y230" i="13"/>
  <c r="X499" i="13"/>
  <c r="Y78" i="13"/>
  <c r="X74" i="13"/>
  <c r="X72" i="13"/>
  <c r="J70" i="13"/>
  <c r="Y59" i="13"/>
  <c r="K57" i="13"/>
  <c r="N57" i="13" s="1"/>
  <c r="R54" i="13"/>
  <c r="J254" i="13"/>
  <c r="R249" i="13"/>
  <c r="J243" i="13"/>
  <c r="Y238" i="13"/>
  <c r="T593" i="13"/>
  <c r="Q592" i="13"/>
  <c r="M583" i="13"/>
  <c r="N575" i="13"/>
  <c r="M574" i="13"/>
  <c r="Q568" i="13"/>
  <c r="N566" i="13"/>
  <c r="M566" i="13"/>
  <c r="R563" i="13"/>
  <c r="U563" i="13" s="1"/>
  <c r="X559" i="13"/>
  <c r="X557" i="13"/>
  <c r="T553" i="13"/>
  <c r="AA550" i="13"/>
  <c r="M548" i="13"/>
  <c r="T501" i="13"/>
  <c r="R497" i="13"/>
  <c r="X491" i="13"/>
  <c r="Y482" i="13"/>
  <c r="AA473" i="13"/>
  <c r="AA457" i="13"/>
  <c r="X455" i="13"/>
  <c r="T451" i="13"/>
  <c r="Y591" i="13"/>
  <c r="R586" i="13"/>
  <c r="U586" i="13" s="1"/>
  <c r="Y584" i="13"/>
  <c r="AB584" i="13" s="1"/>
  <c r="Q576" i="13"/>
  <c r="AA558" i="13"/>
  <c r="Y527" i="13"/>
  <c r="M521" i="13"/>
  <c r="AA514" i="13"/>
  <c r="AA512" i="13"/>
  <c r="AA506" i="13"/>
  <c r="R505" i="13"/>
  <c r="U505" i="13" s="1"/>
  <c r="M482" i="13"/>
  <c r="M455" i="13"/>
  <c r="J222" i="13"/>
  <c r="Q584" i="13"/>
  <c r="T577" i="13"/>
  <c r="X575" i="13"/>
  <c r="AA566" i="13"/>
  <c r="M542" i="13"/>
  <c r="Y539" i="13"/>
  <c r="Q538" i="13"/>
  <c r="N536" i="13"/>
  <c r="M536" i="13"/>
  <c r="Q523" i="13"/>
  <c r="N522" i="13"/>
  <c r="Y519" i="13"/>
  <c r="X515" i="13"/>
  <c r="X507" i="13"/>
  <c r="M468" i="13"/>
  <c r="R273" i="13"/>
  <c r="K78" i="13"/>
  <c r="X70" i="13"/>
  <c r="J68" i="13"/>
  <c r="J62" i="13"/>
  <c r="Q57" i="13"/>
  <c r="X253" i="13"/>
  <c r="R243" i="13"/>
  <c r="M242" i="13"/>
  <c r="R233" i="13"/>
  <c r="T231" i="13"/>
  <c r="AA590" i="13"/>
  <c r="X589" i="13"/>
  <c r="T585" i="13"/>
  <c r="X583" i="13"/>
  <c r="X573" i="13"/>
  <c r="N568" i="13"/>
  <c r="M549" i="13"/>
  <c r="Y544" i="13"/>
  <c r="AB544" i="13" s="1"/>
  <c r="M538" i="13"/>
  <c r="N530" i="13"/>
  <c r="Q526" i="13"/>
  <c r="R513" i="13"/>
  <c r="N499" i="13"/>
  <c r="T421" i="13"/>
  <c r="M418" i="13"/>
  <c r="Q65" i="13"/>
  <c r="J60" i="13"/>
  <c r="K59" i="13"/>
  <c r="X54" i="13"/>
  <c r="X256" i="13"/>
  <c r="K252" i="13"/>
  <c r="T239" i="13"/>
  <c r="Q227" i="13"/>
  <c r="X224" i="13"/>
  <c r="M581" i="13"/>
  <c r="AA574" i="13"/>
  <c r="R571" i="13"/>
  <c r="U571" i="13" s="1"/>
  <c r="M567" i="13"/>
  <c r="M558" i="13"/>
  <c r="X551" i="13"/>
  <c r="Q546" i="13"/>
  <c r="Q544" i="13"/>
  <c r="X535" i="13"/>
  <c r="M531" i="13"/>
  <c r="M523" i="13"/>
  <c r="M512" i="13"/>
  <c r="AA496" i="13"/>
  <c r="AA236" i="13"/>
  <c r="T223" i="13"/>
  <c r="R594" i="13"/>
  <c r="AA582" i="13"/>
  <c r="X581" i="13"/>
  <c r="Q552" i="13"/>
  <c r="X549" i="13"/>
  <c r="R534" i="13"/>
  <c r="T515" i="13"/>
  <c r="Y511" i="13"/>
  <c r="M499" i="13"/>
  <c r="AA228" i="13"/>
  <c r="M226" i="13"/>
  <c r="R579" i="13"/>
  <c r="M575" i="13"/>
  <c r="Q570" i="13"/>
  <c r="Y568" i="13"/>
  <c r="AB568" i="13" s="1"/>
  <c r="Y560" i="13"/>
  <c r="R555" i="13"/>
  <c r="U555" i="13" s="1"/>
  <c r="T545" i="13"/>
  <c r="R541" i="13"/>
  <c r="R522" i="13"/>
  <c r="AA504" i="13"/>
  <c r="T493" i="13"/>
  <c r="Q560" i="13"/>
  <c r="T539" i="13"/>
  <c r="Y538" i="13"/>
  <c r="X523" i="13"/>
  <c r="Q518" i="13"/>
  <c r="N459" i="13"/>
  <c r="X452" i="13"/>
  <c r="M448" i="13"/>
  <c r="Q443" i="13"/>
  <c r="M393" i="13"/>
  <c r="Q331" i="13"/>
  <c r="Q490" i="13"/>
  <c r="AA488" i="13"/>
  <c r="AA465" i="13"/>
  <c r="T457" i="13"/>
  <c r="AA454" i="13"/>
  <c r="Q453" i="13"/>
  <c r="N429" i="13"/>
  <c r="Q409" i="13"/>
  <c r="M408" i="13"/>
  <c r="N408" i="13"/>
  <c r="R391" i="13"/>
  <c r="T383" i="13"/>
  <c r="M354" i="13"/>
  <c r="X321" i="13"/>
  <c r="AC321" i="13" s="1"/>
  <c r="M314" i="13"/>
  <c r="R482" i="13"/>
  <c r="AA481" i="13"/>
  <c r="R473" i="13"/>
  <c r="M457" i="13"/>
  <c r="M453" i="13"/>
  <c r="M438" i="13"/>
  <c r="O421" i="13"/>
  <c r="M400" i="13"/>
  <c r="AA536" i="13"/>
  <c r="R521" i="13"/>
  <c r="U521" i="13" s="1"/>
  <c r="AA520" i="13"/>
  <c r="T517" i="13"/>
  <c r="Y510" i="13"/>
  <c r="M508" i="13"/>
  <c r="Y502" i="13"/>
  <c r="AB502" i="13" s="1"/>
  <c r="M500" i="13"/>
  <c r="M492" i="13"/>
  <c r="Y479" i="13"/>
  <c r="M465" i="13"/>
  <c r="M452" i="13"/>
  <c r="T449" i="13"/>
  <c r="R415" i="13"/>
  <c r="U415" i="13" s="1"/>
  <c r="T413" i="13"/>
  <c r="Q335" i="13"/>
  <c r="Q554" i="13"/>
  <c r="Y552" i="13"/>
  <c r="R547" i="13"/>
  <c r="X543" i="13"/>
  <c r="AC543" i="13" s="1"/>
  <c r="R532" i="13"/>
  <c r="Y518" i="13"/>
  <c r="AB518" i="13" s="1"/>
  <c r="Y494" i="13"/>
  <c r="T491" i="13"/>
  <c r="Q481" i="13"/>
  <c r="M424" i="13"/>
  <c r="T360" i="13"/>
  <c r="M313" i="13"/>
  <c r="AA498" i="13"/>
  <c r="R485" i="13"/>
  <c r="X448" i="13"/>
  <c r="AA386" i="13"/>
  <c r="X367" i="13"/>
  <c r="M280" i="13"/>
  <c r="Q510" i="13"/>
  <c r="T507" i="13"/>
  <c r="R506" i="13"/>
  <c r="Q502" i="13"/>
  <c r="T499" i="13"/>
  <c r="Q494" i="13"/>
  <c r="Q489" i="13"/>
  <c r="V489" i="13" s="1"/>
  <c r="M480" i="13"/>
  <c r="R477" i="13"/>
  <c r="U477" i="13" s="1"/>
  <c r="M459" i="13"/>
  <c r="X443" i="13"/>
  <c r="Q432" i="13"/>
  <c r="V432" i="13" s="1"/>
  <c r="M427" i="13"/>
  <c r="M388" i="13"/>
  <c r="AA449" i="13"/>
  <c r="R446" i="13"/>
  <c r="Q445" i="13"/>
  <c r="V445" i="13" s="1"/>
  <c r="Q433" i="13"/>
  <c r="X431" i="13"/>
  <c r="Q425" i="13"/>
  <c r="Q417" i="13"/>
  <c r="Q382" i="13"/>
  <c r="R377" i="13"/>
  <c r="U377" i="13" s="1"/>
  <c r="N375" i="13"/>
  <c r="X361" i="13"/>
  <c r="M359" i="13"/>
  <c r="N351" i="13"/>
  <c r="T344" i="13"/>
  <c r="M339" i="13"/>
  <c r="X336" i="13"/>
  <c r="M330" i="13"/>
  <c r="Q319" i="13"/>
  <c r="V319" i="13" s="1"/>
  <c r="T285" i="13"/>
  <c r="X275" i="13"/>
  <c r="M267" i="13"/>
  <c r="T376" i="13"/>
  <c r="AA373" i="13"/>
  <c r="AA349" i="13"/>
  <c r="Q345" i="13"/>
  <c r="N344" i="13"/>
  <c r="M344" i="13"/>
  <c r="M343" i="13"/>
  <c r="R333" i="13"/>
  <c r="X324" i="13"/>
  <c r="Q401" i="13"/>
  <c r="V401" i="13" s="1"/>
  <c r="Q393" i="13"/>
  <c r="Y388" i="13"/>
  <c r="Q385" i="13"/>
  <c r="M382" i="13"/>
  <c r="AA381" i="13"/>
  <c r="R369" i="13"/>
  <c r="U369" i="13" s="1"/>
  <c r="M366" i="13"/>
  <c r="AA365" i="13"/>
  <c r="M358" i="13"/>
  <c r="AA357" i="13"/>
  <c r="T352" i="13"/>
  <c r="M347" i="13"/>
  <c r="AA341" i="13"/>
  <c r="T336" i="13"/>
  <c r="M331" i="13"/>
  <c r="N331" i="13"/>
  <c r="N319" i="13"/>
  <c r="M316" i="13"/>
  <c r="X313" i="13"/>
  <c r="M303" i="13"/>
  <c r="M637" i="13"/>
  <c r="T429" i="13"/>
  <c r="M412" i="13"/>
  <c r="M396" i="13"/>
  <c r="Q373" i="13"/>
  <c r="M369" i="13"/>
  <c r="R361" i="13"/>
  <c r="U361" i="13" s="1"/>
  <c r="Q351" i="13"/>
  <c r="V351" i="13" s="1"/>
  <c r="Q324" i="13"/>
  <c r="V324" i="13" s="1"/>
  <c r="M311" i="13"/>
  <c r="R281" i="13"/>
  <c r="U281" i="13" s="1"/>
  <c r="X450" i="13"/>
  <c r="T405" i="13"/>
  <c r="AA375" i="13"/>
  <c r="Q365" i="13"/>
  <c r="V365" i="13" s="1"/>
  <c r="X359" i="13"/>
  <c r="R341" i="13"/>
  <c r="U341" i="13" s="1"/>
  <c r="Q339" i="13"/>
  <c r="M336" i="13"/>
  <c r="R288" i="13"/>
  <c r="M268" i="13"/>
  <c r="T397" i="13"/>
  <c r="Y391" i="13"/>
  <c r="X390" i="13"/>
  <c r="Y383" i="13"/>
  <c r="Y382" i="13"/>
  <c r="R368" i="13"/>
  <c r="U368" i="13" s="1"/>
  <c r="Y352" i="13"/>
  <c r="AB352" i="13" s="1"/>
  <c r="M351" i="13"/>
  <c r="X347" i="13"/>
  <c r="Q343" i="13"/>
  <c r="R317" i="13"/>
  <c r="Y293" i="13"/>
  <c r="AB293" i="13" s="1"/>
  <c r="M286" i="13"/>
  <c r="Q803" i="13"/>
  <c r="V803" i="13" s="1"/>
  <c r="M411" i="13"/>
  <c r="R407" i="13"/>
  <c r="R399" i="13"/>
  <c r="U399" i="13" s="1"/>
  <c r="T389" i="13"/>
  <c r="M375" i="13"/>
  <c r="M364" i="13"/>
  <c r="M356" i="13"/>
  <c r="AA311" i="13"/>
  <c r="Y285" i="13"/>
  <c r="AB285" i="13" s="1"/>
  <c r="M284" i="13"/>
  <c r="Y331" i="13"/>
  <c r="T328" i="13"/>
  <c r="R309" i="13"/>
  <c r="Y277" i="13"/>
  <c r="AB277" i="13" s="1"/>
  <c r="R272" i="13"/>
  <c r="Y261" i="13"/>
  <c r="M601" i="13"/>
  <c r="R631" i="13"/>
  <c r="X642" i="13"/>
  <c r="M800" i="13"/>
  <c r="R786" i="13"/>
  <c r="M272" i="13"/>
  <c r="X267" i="13"/>
  <c r="M602" i="13"/>
  <c r="M639" i="13"/>
  <c r="M812" i="13"/>
  <c r="M803" i="13"/>
  <c r="Y799" i="13"/>
  <c r="AB799" i="13" s="1"/>
  <c r="Q262" i="13"/>
  <c r="T261" i="13"/>
  <c r="Y600" i="13"/>
  <c r="X613" i="13"/>
  <c r="N809" i="13"/>
  <c r="M809" i="13"/>
  <c r="M808" i="13"/>
  <c r="M796" i="13"/>
  <c r="R296" i="13"/>
  <c r="U296" i="13" s="1"/>
  <c r="X283" i="13"/>
  <c r="Y269" i="13"/>
  <c r="M261" i="13"/>
  <c r="AA599" i="13"/>
  <c r="Q613" i="13"/>
  <c r="T805" i="13"/>
  <c r="AA333" i="13"/>
  <c r="X328" i="13"/>
  <c r="M294" i="13"/>
  <c r="R612" i="13"/>
  <c r="U612" i="13" s="1"/>
  <c r="Y609" i="13"/>
  <c r="Y629" i="13"/>
  <c r="AB629" i="13" s="1"/>
  <c r="Q643" i="13"/>
  <c r="R263" i="13"/>
  <c r="N261" i="13"/>
  <c r="R601" i="13"/>
  <c r="T599" i="13"/>
  <c r="M612" i="13"/>
  <c r="R633" i="13"/>
  <c r="M816" i="13"/>
  <c r="R280" i="13"/>
  <c r="N275" i="13"/>
  <c r="M275" i="13"/>
  <c r="M270" i="13"/>
  <c r="M632" i="13"/>
  <c r="Y639" i="13"/>
  <c r="N813" i="13"/>
  <c r="X809" i="13"/>
  <c r="Q801" i="13"/>
  <c r="M737" i="13"/>
  <c r="R301" i="13"/>
  <c r="T277" i="13"/>
  <c r="T269" i="13"/>
  <c r="R265" i="13"/>
  <c r="Y260" i="13"/>
  <c r="R603" i="13"/>
  <c r="U603" i="13" s="1"/>
  <c r="M644" i="13"/>
  <c r="R642" i="13"/>
  <c r="Y807" i="13"/>
  <c r="X801" i="13"/>
  <c r="T765" i="13"/>
  <c r="T757" i="13"/>
  <c r="M733" i="13"/>
  <c r="R289" i="13"/>
  <c r="Y262" i="13"/>
  <c r="AA604" i="13"/>
  <c r="T602" i="13"/>
  <c r="M610" i="13"/>
  <c r="X806" i="13"/>
  <c r="T797" i="13"/>
  <c r="Y791" i="13"/>
  <c r="X299" i="13"/>
  <c r="R264" i="13"/>
  <c r="U264" i="13" s="1"/>
  <c r="X633" i="13"/>
  <c r="X814" i="13"/>
  <c r="M798" i="13"/>
  <c r="Q793" i="13"/>
  <c r="X788" i="13"/>
  <c r="Y785" i="13"/>
  <c r="AB785" i="13" s="1"/>
  <c r="M750" i="13"/>
  <c r="X790" i="13"/>
  <c r="T629" i="13"/>
  <c r="X643" i="13"/>
  <c r="X641" i="13"/>
  <c r="AC641" i="13" s="1"/>
  <c r="Q795" i="13"/>
  <c r="Q787" i="13"/>
  <c r="X782" i="13"/>
  <c r="R774" i="13"/>
  <c r="U774" i="13" s="1"/>
  <c r="Q735" i="13"/>
  <c r="M729" i="13"/>
  <c r="T773" i="13"/>
  <c r="X758" i="13"/>
  <c r="AC758" i="13" s="1"/>
  <c r="X749" i="13"/>
  <c r="AA731" i="13"/>
  <c r="M730" i="13"/>
  <c r="N717" i="13"/>
  <c r="M717" i="13"/>
  <c r="X665" i="13"/>
  <c r="Y815" i="13"/>
  <c r="AB815" i="13" s="1"/>
  <c r="T813" i="13"/>
  <c r="Q809" i="13"/>
  <c r="X798" i="13"/>
  <c r="Q791" i="13"/>
  <c r="Y783" i="13"/>
  <c r="M779" i="13"/>
  <c r="X763" i="13"/>
  <c r="N761" i="13"/>
  <c r="X753" i="13"/>
  <c r="N751" i="13"/>
  <c r="M751" i="13"/>
  <c r="R671" i="13"/>
  <c r="U671" i="13" s="1"/>
  <c r="R611" i="13"/>
  <c r="U611" i="13" s="1"/>
  <c r="R632" i="13"/>
  <c r="Q811" i="13"/>
  <c r="X793" i="13"/>
  <c r="N787" i="13"/>
  <c r="X784" i="13"/>
  <c r="Q783" i="13"/>
  <c r="M768" i="13"/>
  <c r="X701" i="13"/>
  <c r="M683" i="13"/>
  <c r="X774" i="13"/>
  <c r="X769" i="13"/>
  <c r="M752" i="13"/>
  <c r="T742" i="13"/>
  <c r="M777" i="13"/>
  <c r="Y733" i="13"/>
  <c r="M726" i="13"/>
  <c r="Y755" i="13"/>
  <c r="M720" i="13"/>
  <c r="X673" i="13"/>
  <c r="Y660" i="13"/>
  <c r="Q788" i="13"/>
  <c r="Q777" i="13"/>
  <c r="Q771" i="13"/>
  <c r="Q769" i="13"/>
  <c r="V769" i="13" s="1"/>
  <c r="R766" i="13"/>
  <c r="U766" i="13" s="1"/>
  <c r="X761" i="13"/>
  <c r="T751" i="13"/>
  <c r="M741" i="13"/>
  <c r="Y726" i="13"/>
  <c r="AB726" i="13" s="1"/>
  <c r="X725" i="13"/>
  <c r="M724" i="13"/>
  <c r="X722" i="13"/>
  <c r="X709" i="13"/>
  <c r="X699" i="13"/>
  <c r="AA656" i="13"/>
  <c r="Q743" i="13"/>
  <c r="Q729" i="13"/>
  <c r="X723" i="13"/>
  <c r="M693" i="13"/>
  <c r="Q685" i="13"/>
  <c r="Y683" i="13"/>
  <c r="M667" i="13"/>
  <c r="M650" i="13"/>
  <c r="N790" i="13"/>
  <c r="X766" i="13"/>
  <c r="Q763" i="13"/>
  <c r="Y735" i="13"/>
  <c r="AB735" i="13" s="1"/>
  <c r="Q727" i="13"/>
  <c r="Q725" i="13"/>
  <c r="M696" i="13"/>
  <c r="R663" i="13"/>
  <c r="U663" i="13" s="1"/>
  <c r="M660" i="13"/>
  <c r="Q785" i="13"/>
  <c r="X775" i="13"/>
  <c r="Y771" i="13"/>
  <c r="AB771" i="13" s="1"/>
  <c r="AA739" i="13"/>
  <c r="T734" i="13"/>
  <c r="Y719" i="13"/>
  <c r="AB719" i="13" s="1"/>
  <c r="M691" i="13"/>
  <c r="R689" i="13"/>
  <c r="U689" i="13" s="1"/>
  <c r="M670" i="13"/>
  <c r="Y743" i="13"/>
  <c r="R721" i="13"/>
  <c r="Y667" i="13"/>
  <c r="AB667" i="13" s="1"/>
  <c r="Q720" i="13"/>
  <c r="V720" i="13" s="1"/>
  <c r="M707" i="13"/>
  <c r="Q703" i="13"/>
  <c r="R697" i="13"/>
  <c r="U697" i="13" s="1"/>
  <c r="Q652" i="13"/>
  <c r="M688" i="13"/>
  <c r="M684" i="13"/>
  <c r="R679" i="13"/>
  <c r="M675" i="13"/>
  <c r="T667" i="13"/>
  <c r="R662" i="13"/>
  <c r="Q660" i="13"/>
  <c r="X827" i="13"/>
  <c r="R705" i="13"/>
  <c r="U705" i="13" s="1"/>
  <c r="Y694" i="13"/>
  <c r="M674" i="13"/>
  <c r="M666" i="13"/>
  <c r="M652" i="13"/>
  <c r="M823" i="13"/>
  <c r="X718" i="13"/>
  <c r="Y702" i="13"/>
  <c r="AB702" i="13" s="1"/>
  <c r="Q694" i="13"/>
  <c r="R670" i="13"/>
  <c r="U670" i="13" s="1"/>
  <c r="X657" i="13"/>
  <c r="R655" i="13"/>
  <c r="U655" i="13" s="1"/>
  <c r="R827" i="13"/>
  <c r="U827" i="13" s="1"/>
  <c r="Q822" i="13"/>
  <c r="Q702" i="13"/>
  <c r="X693" i="13"/>
  <c r="R678" i="13"/>
  <c r="U678" i="13" s="1"/>
  <c r="M822" i="13"/>
  <c r="X691" i="13"/>
  <c r="Y679" i="13"/>
  <c r="Y675" i="13"/>
  <c r="Y652" i="13"/>
  <c r="Q828" i="13"/>
  <c r="M824" i="13"/>
  <c r="X828" i="13"/>
  <c r="M827" i="13"/>
  <c r="T827" i="13"/>
  <c r="AA827" i="13"/>
  <c r="M825" i="13"/>
  <c r="T822" i="13"/>
  <c r="Y827" i="13"/>
  <c r="R822" i="13"/>
  <c r="M810" i="13"/>
  <c r="M802" i="13"/>
  <c r="Q815" i="13"/>
  <c r="R815" i="13"/>
  <c r="T815" i="13"/>
  <c r="Q807" i="13"/>
  <c r="R807" i="13"/>
  <c r="T807" i="13"/>
  <c r="Q799" i="13"/>
  <c r="R799" i="13"/>
  <c r="T799" i="13"/>
  <c r="X777" i="13"/>
  <c r="Y777" i="13"/>
  <c r="AA777" i="13"/>
  <c r="R775" i="13"/>
  <c r="T775" i="13"/>
  <c r="T770" i="13"/>
  <c r="M765" i="13"/>
  <c r="M770" i="13"/>
  <c r="M754" i="13"/>
  <c r="M815" i="13"/>
  <c r="AA809" i="13"/>
  <c r="M807" i="13"/>
  <c r="AA801" i="13"/>
  <c r="M799" i="13"/>
  <c r="AA793" i="13"/>
  <c r="M791" i="13"/>
  <c r="T788" i="13"/>
  <c r="AA785" i="13"/>
  <c r="M783" i="13"/>
  <c r="AA780" i="13"/>
  <c r="M776" i="13"/>
  <c r="M757" i="13"/>
  <c r="Y751" i="13"/>
  <c r="X751" i="13"/>
  <c r="AA751" i="13"/>
  <c r="Y814" i="13"/>
  <c r="R809" i="13"/>
  <c r="U809" i="13" s="1"/>
  <c r="Y806" i="13"/>
  <c r="R801" i="13"/>
  <c r="Y798" i="13"/>
  <c r="AB798" i="13" s="1"/>
  <c r="M794" i="13"/>
  <c r="R793" i="13"/>
  <c r="U793" i="13" s="1"/>
  <c r="T791" i="13"/>
  <c r="Y790" i="13"/>
  <c r="AA788" i="13"/>
  <c r="M786" i="13"/>
  <c r="R785" i="13"/>
  <c r="T783" i="13"/>
  <c r="Y782" i="13"/>
  <c r="AB782" i="13" s="1"/>
  <c r="Y775" i="13"/>
  <c r="M775" i="13"/>
  <c r="Y759" i="13"/>
  <c r="AA759" i="13"/>
  <c r="AA815" i="13"/>
  <c r="N815" i="13"/>
  <c r="M813" i="13"/>
  <c r="Y809" i="13"/>
  <c r="AA807" i="13"/>
  <c r="M805" i="13"/>
  <c r="Y801" i="13"/>
  <c r="AB801" i="13" s="1"/>
  <c r="AA799" i="13"/>
  <c r="M797" i="13"/>
  <c r="Y793" i="13"/>
  <c r="AA791" i="13"/>
  <c r="N791" i="13"/>
  <c r="M789" i="13"/>
  <c r="R788" i="13"/>
  <c r="T786" i="13"/>
  <c r="AA783" i="13"/>
  <c r="Q779" i="13"/>
  <c r="Y767" i="13"/>
  <c r="AA767" i="13"/>
  <c r="M762" i="13"/>
  <c r="Q759" i="13"/>
  <c r="R759" i="13"/>
  <c r="T759" i="13"/>
  <c r="M773" i="13"/>
  <c r="M792" i="13"/>
  <c r="R791" i="13"/>
  <c r="T789" i="13"/>
  <c r="Y788" i="13"/>
  <c r="AA786" i="13"/>
  <c r="M784" i="13"/>
  <c r="R783" i="13"/>
  <c r="T781" i="13"/>
  <c r="M778" i="13"/>
  <c r="AA775" i="13"/>
  <c r="Q767" i="13"/>
  <c r="R767" i="13"/>
  <c r="T767" i="13"/>
  <c r="T750" i="13"/>
  <c r="Q750" i="13"/>
  <c r="R750" i="13"/>
  <c r="M747" i="13"/>
  <c r="Y741" i="13"/>
  <c r="AB741" i="13" s="1"/>
  <c r="AA741" i="13"/>
  <c r="Q749" i="13"/>
  <c r="R749" i="13"/>
  <c r="T749" i="13"/>
  <c r="Q741" i="13"/>
  <c r="R741" i="13"/>
  <c r="T741" i="13"/>
  <c r="M728" i="13"/>
  <c r="X776" i="13"/>
  <c r="AA769" i="13"/>
  <c r="M767" i="13"/>
  <c r="Y763" i="13"/>
  <c r="AB763" i="13" s="1"/>
  <c r="AA761" i="13"/>
  <c r="M759" i="13"/>
  <c r="Q755" i="13"/>
  <c r="AA753" i="13"/>
  <c r="AA747" i="13"/>
  <c r="M744" i="13"/>
  <c r="Q733" i="13"/>
  <c r="R733" i="13"/>
  <c r="T733" i="13"/>
  <c r="T711" i="13"/>
  <c r="Q711" i="13"/>
  <c r="R711" i="13"/>
  <c r="Q726" i="13"/>
  <c r="R726" i="13"/>
  <c r="T726" i="13"/>
  <c r="M723" i="13"/>
  <c r="Y769" i="13"/>
  <c r="N767" i="13"/>
  <c r="Y761" i="13"/>
  <c r="Y753" i="13"/>
  <c r="Q751" i="13"/>
  <c r="R751" i="13"/>
  <c r="X705" i="13"/>
  <c r="Y705" i="13"/>
  <c r="AA705" i="13"/>
  <c r="T747" i="13"/>
  <c r="AA724" i="13"/>
  <c r="X724" i="13"/>
  <c r="Y724" i="13"/>
  <c r="X721" i="13"/>
  <c r="Y721" i="13"/>
  <c r="AA721" i="13"/>
  <c r="Y749" i="13"/>
  <c r="AB749" i="13" s="1"/>
  <c r="AA749" i="13"/>
  <c r="M739" i="13"/>
  <c r="M736" i="13"/>
  <c r="Q718" i="13"/>
  <c r="R661" i="13"/>
  <c r="T661" i="13"/>
  <c r="Q661" i="13"/>
  <c r="M653" i="13"/>
  <c r="T719" i="13"/>
  <c r="X715" i="13"/>
  <c r="AC715" i="13" s="1"/>
  <c r="AA715" i="13"/>
  <c r="Q710" i="13"/>
  <c r="R710" i="13"/>
  <c r="T710" i="13"/>
  <c r="T724" i="13"/>
  <c r="Q722" i="13"/>
  <c r="T721" i="13"/>
  <c r="N721" i="13"/>
  <c r="AA717" i="13"/>
  <c r="M713" i="13"/>
  <c r="M708" i="13"/>
  <c r="R695" i="13"/>
  <c r="T695" i="13"/>
  <c r="R743" i="13"/>
  <c r="U743" i="13" s="1"/>
  <c r="R735" i="13"/>
  <c r="R727" i="13"/>
  <c r="Y725" i="13"/>
  <c r="AB725" i="13" s="1"/>
  <c r="R724" i="13"/>
  <c r="Y722" i="13"/>
  <c r="Y718" i="13"/>
  <c r="AA718" i="13"/>
  <c r="Y716" i="13"/>
  <c r="M715" i="13"/>
  <c r="R703" i="13"/>
  <c r="U703" i="13" s="1"/>
  <c r="T703" i="13"/>
  <c r="M695" i="13"/>
  <c r="X689" i="13"/>
  <c r="Y689" i="13"/>
  <c r="AA689" i="13"/>
  <c r="AA733" i="13"/>
  <c r="M731" i="13"/>
  <c r="Q724" i="13"/>
  <c r="Q721" i="13"/>
  <c r="X717" i="13"/>
  <c r="Y717" i="13"/>
  <c r="M703" i="13"/>
  <c r="R687" i="13"/>
  <c r="Q687" i="13"/>
  <c r="T687" i="13"/>
  <c r="M742" i="13"/>
  <c r="T739" i="13"/>
  <c r="M734" i="13"/>
  <c r="T731" i="13"/>
  <c r="M725" i="13"/>
  <c r="T720" i="13"/>
  <c r="M716" i="13"/>
  <c r="X707" i="13"/>
  <c r="Y707" i="13"/>
  <c r="AA707" i="13"/>
  <c r="M698" i="13"/>
  <c r="AA726" i="13"/>
  <c r="AA723" i="13"/>
  <c r="T718" i="13"/>
  <c r="T716" i="13"/>
  <c r="M714" i="13"/>
  <c r="R713" i="13"/>
  <c r="T713" i="13"/>
  <c r="Q712" i="13"/>
  <c r="R712" i="13"/>
  <c r="Y710" i="13"/>
  <c r="AA710" i="13"/>
  <c r="M706" i="13"/>
  <c r="X697" i="13"/>
  <c r="Y697" i="13"/>
  <c r="AA697" i="13"/>
  <c r="M680" i="13"/>
  <c r="R669" i="13"/>
  <c r="T669" i="13"/>
  <c r="M661" i="13"/>
  <c r="Y709" i="13"/>
  <c r="M705" i="13"/>
  <c r="T702" i="13"/>
  <c r="Y701" i="13"/>
  <c r="AA699" i="13"/>
  <c r="M697" i="13"/>
  <c r="T694" i="13"/>
  <c r="Y693" i="13"/>
  <c r="AA691" i="13"/>
  <c r="N691" i="13"/>
  <c r="M689" i="13"/>
  <c r="R686" i="13"/>
  <c r="T683" i="13"/>
  <c r="Q683" i="13"/>
  <c r="V683" i="13" s="1"/>
  <c r="X681" i="13"/>
  <c r="Y681" i="13"/>
  <c r="AA681" i="13"/>
  <c r="M672" i="13"/>
  <c r="M669" i="13"/>
  <c r="M656" i="13"/>
  <c r="T705" i="13"/>
  <c r="AA702" i="13"/>
  <c r="M700" i="13"/>
  <c r="T697" i="13"/>
  <c r="AA694" i="13"/>
  <c r="M692" i="13"/>
  <c r="T689" i="13"/>
  <c r="M687" i="13"/>
  <c r="Q686" i="13"/>
  <c r="V686" i="13" s="1"/>
  <c r="AA683" i="13"/>
  <c r="R677" i="13"/>
  <c r="U677" i="13" s="1"/>
  <c r="T677" i="13"/>
  <c r="T675" i="13"/>
  <c r="Q675" i="13"/>
  <c r="V675" i="13" s="1"/>
  <c r="M664" i="13"/>
  <c r="X655" i="13"/>
  <c r="Y655" i="13"/>
  <c r="AB655" i="13" s="1"/>
  <c r="AA655" i="13"/>
  <c r="R702" i="13"/>
  <c r="U702" i="13" s="1"/>
  <c r="Y699" i="13"/>
  <c r="AB699" i="13" s="1"/>
  <c r="R694" i="13"/>
  <c r="U694" i="13" s="1"/>
  <c r="Y691" i="13"/>
  <c r="R685" i="13"/>
  <c r="T685" i="13"/>
  <c r="X679" i="13"/>
  <c r="AA679" i="13"/>
  <c r="M678" i="13"/>
  <c r="X671" i="13"/>
  <c r="Y671" i="13"/>
  <c r="AA671" i="13"/>
  <c r="X663" i="13"/>
  <c r="Y663" i="13"/>
  <c r="AA663" i="13"/>
  <c r="M690" i="13"/>
  <c r="Y685" i="13"/>
  <c r="X683" i="13"/>
  <c r="AC683" i="13" s="1"/>
  <c r="M679" i="13"/>
  <c r="M677" i="13"/>
  <c r="Y658" i="13"/>
  <c r="AA658" i="13"/>
  <c r="Q658" i="13"/>
  <c r="R658" i="13"/>
  <c r="T658" i="13"/>
  <c r="M685" i="13"/>
  <c r="R653" i="13"/>
  <c r="U653" i="13" s="1"/>
  <c r="T653" i="13"/>
  <c r="AA673" i="13"/>
  <c r="M671" i="13"/>
  <c r="Q667" i="13"/>
  <c r="AA665" i="13"/>
  <c r="M663" i="13"/>
  <c r="T660" i="13"/>
  <c r="AA657" i="13"/>
  <c r="X656" i="13"/>
  <c r="M655" i="13"/>
  <c r="T652" i="13"/>
  <c r="Y673" i="13"/>
  <c r="AB673" i="13" s="1"/>
  <c r="Y665" i="13"/>
  <c r="N663" i="13"/>
  <c r="R660" i="13"/>
  <c r="U660" i="13" s="1"/>
  <c r="Y657" i="13"/>
  <c r="N655" i="13"/>
  <c r="AA642" i="13"/>
  <c r="M640" i="13"/>
  <c r="R639" i="13"/>
  <c r="M643" i="13"/>
  <c r="Q639" i="13"/>
  <c r="T643" i="13"/>
  <c r="AA643" i="13"/>
  <c r="M641" i="13"/>
  <c r="R643" i="13"/>
  <c r="Y643" i="13"/>
  <c r="N641" i="13"/>
  <c r="Q631" i="13"/>
  <c r="V631" i="13" s="1"/>
  <c r="M633" i="13"/>
  <c r="Q629" i="13"/>
  <c r="AA633" i="13"/>
  <c r="N633" i="13"/>
  <c r="M631" i="13"/>
  <c r="M634" i="13"/>
  <c r="T631" i="13"/>
  <c r="M613" i="13"/>
  <c r="Q609" i="13"/>
  <c r="V609" i="13" s="1"/>
  <c r="T613" i="13"/>
  <c r="M608" i="13"/>
  <c r="AA613" i="13"/>
  <c r="M611" i="13"/>
  <c r="M614" i="13"/>
  <c r="R613" i="13"/>
  <c r="T611" i="13"/>
  <c r="Y613" i="13"/>
  <c r="N611" i="13"/>
  <c r="R604" i="13"/>
  <c r="Y601" i="13"/>
  <c r="AB601" i="13" s="1"/>
  <c r="Q601" i="13"/>
  <c r="X604" i="13"/>
  <c r="M603" i="13"/>
  <c r="Q599" i="13"/>
  <c r="N603" i="13"/>
  <c r="M604" i="13"/>
  <c r="T601" i="13"/>
  <c r="T533" i="13"/>
  <c r="R533" i="13"/>
  <c r="M594" i="13"/>
  <c r="R593" i="13"/>
  <c r="T591" i="13"/>
  <c r="Y590" i="13"/>
  <c r="Q590" i="13"/>
  <c r="V590" i="13" s="1"/>
  <c r="AA588" i="13"/>
  <c r="N588" i="13"/>
  <c r="X587" i="13"/>
  <c r="AC587" i="13" s="1"/>
  <c r="M586" i="13"/>
  <c r="R585" i="13"/>
  <c r="U585" i="13" s="1"/>
  <c r="T583" i="13"/>
  <c r="Y582" i="13"/>
  <c r="AB582" i="13" s="1"/>
  <c r="Q582" i="13"/>
  <c r="V582" i="13" s="1"/>
  <c r="AA580" i="13"/>
  <c r="N580" i="13"/>
  <c r="X579" i="13"/>
  <c r="AC579" i="13" s="1"/>
  <c r="M578" i="13"/>
  <c r="R577" i="13"/>
  <c r="U577" i="13" s="1"/>
  <c r="T575" i="13"/>
  <c r="Y574" i="13"/>
  <c r="AB574" i="13" s="1"/>
  <c r="Q574" i="13"/>
  <c r="AA572" i="13"/>
  <c r="X571" i="13"/>
  <c r="M570" i="13"/>
  <c r="R569" i="13"/>
  <c r="O569" i="13"/>
  <c r="T567" i="13"/>
  <c r="Y566" i="13"/>
  <c r="Q566" i="13"/>
  <c r="AA564" i="13"/>
  <c r="N564" i="13"/>
  <c r="X563" i="13"/>
  <c r="M562" i="13"/>
  <c r="R561" i="13"/>
  <c r="T559" i="13"/>
  <c r="Y558" i="13"/>
  <c r="Q558" i="13"/>
  <c r="AA556" i="13"/>
  <c r="N556" i="13"/>
  <c r="X555" i="13"/>
  <c r="AC555" i="13" s="1"/>
  <c r="M554" i="13"/>
  <c r="R553" i="13"/>
  <c r="U553" i="13" s="1"/>
  <c r="T551" i="13"/>
  <c r="Y550" i="13"/>
  <c r="AB550" i="13" s="1"/>
  <c r="Q550" i="13"/>
  <c r="AA548" i="13"/>
  <c r="N548" i="13"/>
  <c r="X547" i="13"/>
  <c r="M546" i="13"/>
  <c r="R545" i="13"/>
  <c r="U545" i="13" s="1"/>
  <c r="O545" i="13"/>
  <c r="N543" i="13"/>
  <c r="Y541" i="13"/>
  <c r="T540" i="13"/>
  <c r="N537" i="13"/>
  <c r="Q534" i="13"/>
  <c r="X529" i="13"/>
  <c r="AC529" i="13" s="1"/>
  <c r="AA529" i="13"/>
  <c r="M529" i="13"/>
  <c r="AA527" i="13"/>
  <c r="T525" i="13"/>
  <c r="R525" i="13"/>
  <c r="U525" i="13" s="1"/>
  <c r="Q516" i="13"/>
  <c r="R516" i="13"/>
  <c r="T516" i="13"/>
  <c r="X505" i="13"/>
  <c r="Y505" i="13"/>
  <c r="AA505" i="13"/>
  <c r="Y475" i="13"/>
  <c r="X475" i="13"/>
  <c r="AA475" i="13"/>
  <c r="X471" i="13"/>
  <c r="Y471" i="13"/>
  <c r="AB471" i="13" s="1"/>
  <c r="AA471" i="13"/>
  <c r="Q465" i="13"/>
  <c r="R465" i="13"/>
  <c r="T465" i="13"/>
  <c r="M342" i="13"/>
  <c r="T522" i="13"/>
  <c r="Q522" i="13"/>
  <c r="AA519" i="13"/>
  <c r="X519" i="13"/>
  <c r="AC519" i="13" s="1"/>
  <c r="M517" i="13"/>
  <c r="T506" i="13"/>
  <c r="Q506" i="13"/>
  <c r="V506" i="13" s="1"/>
  <c r="Q500" i="13"/>
  <c r="R500" i="13"/>
  <c r="T500" i="13"/>
  <c r="M495" i="13"/>
  <c r="Q484" i="13"/>
  <c r="R484" i="13"/>
  <c r="T484" i="13"/>
  <c r="M481" i="13"/>
  <c r="M398" i="13"/>
  <c r="X527" i="13"/>
  <c r="M525" i="13"/>
  <c r="X521" i="13"/>
  <c r="Y521" i="13"/>
  <c r="AA521" i="13"/>
  <c r="M519" i="13"/>
  <c r="Q508" i="13"/>
  <c r="R508" i="13"/>
  <c r="T508" i="13"/>
  <c r="Y490" i="13"/>
  <c r="X490" i="13"/>
  <c r="AA490" i="13"/>
  <c r="M489" i="13"/>
  <c r="M520" i="13"/>
  <c r="T592" i="13"/>
  <c r="Q591" i="13"/>
  <c r="V591" i="13" s="1"/>
  <c r="AA589" i="13"/>
  <c r="X588" i="13"/>
  <c r="M587" i="13"/>
  <c r="T584" i="13"/>
  <c r="Y583" i="13"/>
  <c r="AB583" i="13" s="1"/>
  <c r="Q583" i="13"/>
  <c r="AA581" i="13"/>
  <c r="X580" i="13"/>
  <c r="M579" i="13"/>
  <c r="R578" i="13"/>
  <c r="T576" i="13"/>
  <c r="Y575" i="13"/>
  <c r="Q575" i="13"/>
  <c r="V575" i="13" s="1"/>
  <c r="AA573" i="13"/>
  <c r="N573" i="13"/>
  <c r="X572" i="13"/>
  <c r="AC572" i="13" s="1"/>
  <c r="M571" i="13"/>
  <c r="R570" i="13"/>
  <c r="O570" i="13"/>
  <c r="T568" i="13"/>
  <c r="Y567" i="13"/>
  <c r="AB567" i="13" s="1"/>
  <c r="Q567" i="13"/>
  <c r="AA565" i="13"/>
  <c r="X564" i="13"/>
  <c r="AC564" i="13" s="1"/>
  <c r="M563" i="13"/>
  <c r="R562" i="13"/>
  <c r="T560" i="13"/>
  <c r="Y559" i="13"/>
  <c r="AB559" i="13" s="1"/>
  <c r="Q559" i="13"/>
  <c r="AA557" i="13"/>
  <c r="X556" i="13"/>
  <c r="M555" i="13"/>
  <c r="R554" i="13"/>
  <c r="O554" i="13"/>
  <c r="T552" i="13"/>
  <c r="Y551" i="13"/>
  <c r="AA549" i="13"/>
  <c r="N549" i="13"/>
  <c r="M547" i="13"/>
  <c r="R546" i="13"/>
  <c r="T544" i="13"/>
  <c r="O533" i="13"/>
  <c r="AA530" i="13"/>
  <c r="Y530" i="13"/>
  <c r="M527" i="13"/>
  <c r="Q524" i="13"/>
  <c r="R524" i="13"/>
  <c r="T524" i="13"/>
  <c r="M509" i="13"/>
  <c r="X487" i="13"/>
  <c r="Y487" i="13"/>
  <c r="AA487" i="13"/>
  <c r="M486" i="13"/>
  <c r="N486" i="13"/>
  <c r="M444" i="13"/>
  <c r="M511" i="13"/>
  <c r="Q492" i="13"/>
  <c r="R492" i="13"/>
  <c r="T492" i="13"/>
  <c r="AA464" i="13"/>
  <c r="X464" i="13"/>
  <c r="Y464" i="13"/>
  <c r="M528" i="13"/>
  <c r="T514" i="13"/>
  <c r="Q514" i="13"/>
  <c r="M470" i="13"/>
  <c r="M593" i="13"/>
  <c r="R592" i="13"/>
  <c r="U592" i="13" s="1"/>
  <c r="T590" i="13"/>
  <c r="Y589" i="13"/>
  <c r="AB589" i="13" s="1"/>
  <c r="AA587" i="13"/>
  <c r="N587" i="13"/>
  <c r="M585" i="13"/>
  <c r="R584" i="13"/>
  <c r="T582" i="13"/>
  <c r="Y581" i="13"/>
  <c r="AA579" i="13"/>
  <c r="N579" i="13"/>
  <c r="M577" i="13"/>
  <c r="R576" i="13"/>
  <c r="U576" i="13" s="1"/>
  <c r="T574" i="13"/>
  <c r="Y573" i="13"/>
  <c r="AA571" i="13"/>
  <c r="N571" i="13"/>
  <c r="M569" i="13"/>
  <c r="R568" i="13"/>
  <c r="U568" i="13" s="1"/>
  <c r="T566" i="13"/>
  <c r="Y565" i="13"/>
  <c r="AA563" i="13"/>
  <c r="M561" i="13"/>
  <c r="R560" i="13"/>
  <c r="T558" i="13"/>
  <c r="Y557" i="13"/>
  <c r="AB557" i="13" s="1"/>
  <c r="AA555" i="13"/>
  <c r="M553" i="13"/>
  <c r="R552" i="13"/>
  <c r="T550" i="13"/>
  <c r="Y549" i="13"/>
  <c r="AA547" i="13"/>
  <c r="N547" i="13"/>
  <c r="M545" i="13"/>
  <c r="R544" i="13"/>
  <c r="U544" i="13" s="1"/>
  <c r="M534" i="13"/>
  <c r="Q532" i="13"/>
  <c r="V532" i="13" s="1"/>
  <c r="T532" i="13"/>
  <c r="AA511" i="13"/>
  <c r="X511" i="13"/>
  <c r="N503" i="13"/>
  <c r="M503" i="13"/>
  <c r="X497" i="13"/>
  <c r="Y497" i="13"/>
  <c r="AA497" i="13"/>
  <c r="AA522" i="13"/>
  <c r="Y522" i="13"/>
  <c r="Y542" i="13"/>
  <c r="M540" i="13"/>
  <c r="Y536" i="13"/>
  <c r="T534" i="13"/>
  <c r="Q533" i="13"/>
  <c r="V533" i="13" s="1"/>
  <c r="X531" i="13"/>
  <c r="Y531" i="13"/>
  <c r="Q530" i="13"/>
  <c r="V530" i="13" s="1"/>
  <c r="X522" i="13"/>
  <c r="R514" i="13"/>
  <c r="X513" i="13"/>
  <c r="Y513" i="13"/>
  <c r="AA513" i="13"/>
  <c r="T531" i="13"/>
  <c r="AA528" i="13"/>
  <c r="M526" i="13"/>
  <c r="T523" i="13"/>
  <c r="R517" i="13"/>
  <c r="U517" i="13" s="1"/>
  <c r="Y514" i="13"/>
  <c r="AB514" i="13" s="1"/>
  <c r="N512" i="13"/>
  <c r="R509" i="13"/>
  <c r="Y506" i="13"/>
  <c r="N504" i="13"/>
  <c r="X503" i="13"/>
  <c r="R501" i="13"/>
  <c r="U501" i="13" s="1"/>
  <c r="O501" i="13"/>
  <c r="Y498" i="13"/>
  <c r="AB498" i="13" s="1"/>
  <c r="Q498" i="13"/>
  <c r="X495" i="13"/>
  <c r="AC495" i="13" s="1"/>
  <c r="R493" i="13"/>
  <c r="O493" i="13"/>
  <c r="T488" i="13"/>
  <c r="O488" i="13"/>
  <c r="Q486" i="13"/>
  <c r="T485" i="13"/>
  <c r="N485" i="13"/>
  <c r="T483" i="13"/>
  <c r="Q483" i="13"/>
  <c r="V483" i="13" s="1"/>
  <c r="R481" i="13"/>
  <c r="U481" i="13" s="1"/>
  <c r="M478" i="13"/>
  <c r="N476" i="13"/>
  <c r="X473" i="13"/>
  <c r="AC473" i="13" s="1"/>
  <c r="M473" i="13"/>
  <c r="AA472" i="13"/>
  <c r="X472" i="13"/>
  <c r="R469" i="13"/>
  <c r="U469" i="13" s="1"/>
  <c r="M462" i="13"/>
  <c r="Q461" i="13"/>
  <c r="R461" i="13"/>
  <c r="X453" i="13"/>
  <c r="Y453" i="13"/>
  <c r="AA453" i="13"/>
  <c r="O496" i="13"/>
  <c r="T494" i="13"/>
  <c r="Q493" i="13"/>
  <c r="AA491" i="13"/>
  <c r="M487" i="13"/>
  <c r="M484" i="13"/>
  <c r="Q482" i="13"/>
  <c r="V482" i="13" s="1"/>
  <c r="M451" i="13"/>
  <c r="Y429" i="13"/>
  <c r="AA429" i="13"/>
  <c r="X429" i="13"/>
  <c r="X454" i="13"/>
  <c r="Y454" i="13"/>
  <c r="X449" i="13"/>
  <c r="Y449" i="13"/>
  <c r="AA446" i="13"/>
  <c r="X446" i="13"/>
  <c r="Y446" i="13"/>
  <c r="T441" i="13"/>
  <c r="Q441" i="13"/>
  <c r="R441" i="13"/>
  <c r="T436" i="13"/>
  <c r="M389" i="13"/>
  <c r="Q531" i="13"/>
  <c r="X528" i="13"/>
  <c r="R526" i="13"/>
  <c r="U526" i="13" s="1"/>
  <c r="Y523" i="13"/>
  <c r="AB523" i="13" s="1"/>
  <c r="R518" i="13"/>
  <c r="U518" i="13" s="1"/>
  <c r="Y515" i="13"/>
  <c r="AB515" i="13" s="1"/>
  <c r="R510" i="13"/>
  <c r="Y507" i="13"/>
  <c r="AB507" i="13" s="1"/>
  <c r="R502" i="13"/>
  <c r="U502" i="13" s="1"/>
  <c r="Y499" i="13"/>
  <c r="AB499" i="13" s="1"/>
  <c r="N497" i="13"/>
  <c r="R494" i="13"/>
  <c r="Y491" i="13"/>
  <c r="AB491" i="13" s="1"/>
  <c r="Y488" i="13"/>
  <c r="N487" i="13"/>
  <c r="Y485" i="13"/>
  <c r="Y481" i="13"/>
  <c r="R476" i="13"/>
  <c r="T473" i="13"/>
  <c r="N472" i="13"/>
  <c r="M469" i="13"/>
  <c r="T467" i="13"/>
  <c r="Q467" i="13"/>
  <c r="V467" i="13" s="1"/>
  <c r="X463" i="13"/>
  <c r="Y463" i="13"/>
  <c r="AA463" i="13"/>
  <c r="O456" i="13"/>
  <c r="R490" i="13"/>
  <c r="U490" i="13" s="1"/>
  <c r="X488" i="13"/>
  <c r="X485" i="13"/>
  <c r="X481" i="13"/>
  <c r="AA480" i="13"/>
  <c r="X480" i="13"/>
  <c r="Q476" i="13"/>
  <c r="T475" i="13"/>
  <c r="Q475" i="13"/>
  <c r="Q448" i="13"/>
  <c r="R448" i="13"/>
  <c r="T448" i="13"/>
  <c r="AA503" i="13"/>
  <c r="M501" i="13"/>
  <c r="T498" i="13"/>
  <c r="X479" i="13"/>
  <c r="AC479" i="13" s="1"/>
  <c r="Q457" i="13"/>
  <c r="R457" i="13"/>
  <c r="M435" i="13"/>
  <c r="M491" i="13"/>
  <c r="M488" i="13"/>
  <c r="M485" i="13"/>
  <c r="T482" i="13"/>
  <c r="M477" i="13"/>
  <c r="Q452" i="13"/>
  <c r="R452" i="13"/>
  <c r="N431" i="13"/>
  <c r="M431" i="13"/>
  <c r="Y467" i="13"/>
  <c r="AB467" i="13" s="1"/>
  <c r="N465" i="13"/>
  <c r="Y459" i="13"/>
  <c r="AB459" i="13" s="1"/>
  <c r="Q459" i="13"/>
  <c r="X456" i="13"/>
  <c r="AC456" i="13" s="1"/>
  <c r="Q454" i="13"/>
  <c r="X445" i="13"/>
  <c r="Y445" i="13"/>
  <c r="AA445" i="13"/>
  <c r="Q440" i="13"/>
  <c r="R440" i="13"/>
  <c r="T440" i="13"/>
  <c r="X424" i="13"/>
  <c r="Y424" i="13"/>
  <c r="AA424" i="13"/>
  <c r="Q419" i="13"/>
  <c r="R419" i="13"/>
  <c r="T419" i="13"/>
  <c r="M449" i="13"/>
  <c r="R443" i="13"/>
  <c r="T443" i="13"/>
  <c r="Q386" i="13"/>
  <c r="T386" i="13"/>
  <c r="R386" i="13"/>
  <c r="M461" i="13"/>
  <c r="AA455" i="13"/>
  <c r="AA452" i="13"/>
  <c r="R451" i="13"/>
  <c r="U451" i="13" s="1"/>
  <c r="T446" i="13"/>
  <c r="M441" i="13"/>
  <c r="X432" i="13"/>
  <c r="Y432" i="13"/>
  <c r="AA432" i="13"/>
  <c r="N461" i="13"/>
  <c r="Y455" i="13"/>
  <c r="M454" i="13"/>
  <c r="Y452" i="13"/>
  <c r="AA448" i="13"/>
  <c r="Y443" i="13"/>
  <c r="AB443" i="13" s="1"/>
  <c r="M443" i="13"/>
  <c r="M434" i="13"/>
  <c r="M422" i="13"/>
  <c r="T459" i="13"/>
  <c r="AA456" i="13"/>
  <c r="AA451" i="13"/>
  <c r="M446" i="13"/>
  <c r="Y440" i="13"/>
  <c r="AB440" i="13" s="1"/>
  <c r="AA440" i="13"/>
  <c r="N439" i="13"/>
  <c r="M439" i="13"/>
  <c r="T437" i="13"/>
  <c r="Q427" i="13"/>
  <c r="R427" i="13"/>
  <c r="T427" i="13"/>
  <c r="T454" i="13"/>
  <c r="Y448" i="13"/>
  <c r="AA443" i="13"/>
  <c r="R378" i="13"/>
  <c r="Q378" i="13"/>
  <c r="T378" i="13"/>
  <c r="X407" i="13"/>
  <c r="AC407" i="13" s="1"/>
  <c r="AA407" i="13"/>
  <c r="X401" i="13"/>
  <c r="Y401" i="13"/>
  <c r="AA401" i="13"/>
  <c r="T395" i="13"/>
  <c r="Q395" i="13"/>
  <c r="R395" i="13"/>
  <c r="R423" i="13"/>
  <c r="AA416" i="13"/>
  <c r="X416" i="13"/>
  <c r="Y416" i="13"/>
  <c r="M414" i="13"/>
  <c r="M405" i="13"/>
  <c r="M399" i="13"/>
  <c r="AA392" i="13"/>
  <c r="X392" i="13"/>
  <c r="Y392" i="13"/>
  <c r="Q367" i="13"/>
  <c r="R367" i="13"/>
  <c r="T367" i="13"/>
  <c r="M429" i="13"/>
  <c r="T411" i="13"/>
  <c r="Q411" i="13"/>
  <c r="R411" i="13"/>
  <c r="M390" i="13"/>
  <c r="M379" i="13"/>
  <c r="R431" i="13"/>
  <c r="X417" i="13"/>
  <c r="Y417" i="13"/>
  <c r="AA417" i="13"/>
  <c r="M415" i="13"/>
  <c r="AA408" i="13"/>
  <c r="X408" i="13"/>
  <c r="Y408" i="13"/>
  <c r="X399" i="13"/>
  <c r="AA399" i="13"/>
  <c r="X393" i="13"/>
  <c r="Y393" i="13"/>
  <c r="AA393" i="13"/>
  <c r="T387" i="13"/>
  <c r="Q387" i="13"/>
  <c r="R387" i="13"/>
  <c r="AA384" i="13"/>
  <c r="X384" i="13"/>
  <c r="Y384" i="13"/>
  <c r="X433" i="13"/>
  <c r="Y433" i="13"/>
  <c r="M406" i="13"/>
  <c r="M397" i="13"/>
  <c r="N391" i="13"/>
  <c r="M391" i="13"/>
  <c r="M353" i="13"/>
  <c r="X425" i="13"/>
  <c r="Y425" i="13"/>
  <c r="AA425" i="13"/>
  <c r="AA423" i="13"/>
  <c r="N423" i="13"/>
  <c r="M423" i="13"/>
  <c r="M421" i="13"/>
  <c r="X415" i="13"/>
  <c r="AA415" i="13"/>
  <c r="X409" i="13"/>
  <c r="Y409" i="13"/>
  <c r="AA409" i="13"/>
  <c r="T403" i="13"/>
  <c r="Q403" i="13"/>
  <c r="R403" i="13"/>
  <c r="Q388" i="13"/>
  <c r="R388" i="13"/>
  <c r="T388" i="13"/>
  <c r="X385" i="13"/>
  <c r="Y385" i="13"/>
  <c r="AA385" i="13"/>
  <c r="M437" i="13"/>
  <c r="AA431" i="13"/>
  <c r="M413" i="13"/>
  <c r="M407" i="13"/>
  <c r="AA400" i="13"/>
  <c r="X400" i="13"/>
  <c r="Y400" i="13"/>
  <c r="X391" i="13"/>
  <c r="AC391" i="13" s="1"/>
  <c r="AA391" i="13"/>
  <c r="N383" i="13"/>
  <c r="M381" i="13"/>
  <c r="Q384" i="13"/>
  <c r="N376" i="13"/>
  <c r="M362" i="13"/>
  <c r="T373" i="13"/>
  <c r="M368" i="13"/>
  <c r="M350" i="13"/>
  <c r="X335" i="13"/>
  <c r="Y335" i="13"/>
  <c r="AA335" i="13"/>
  <c r="T307" i="13"/>
  <c r="Q307" i="13"/>
  <c r="R307" i="13"/>
  <c r="AA380" i="13"/>
  <c r="M376" i="13"/>
  <c r="Q375" i="13"/>
  <c r="R375" i="13"/>
  <c r="T375" i="13"/>
  <c r="Q383" i="13"/>
  <c r="V383" i="13" s="1"/>
  <c r="T382" i="13"/>
  <c r="M380" i="13"/>
  <c r="X379" i="13"/>
  <c r="AA378" i="13"/>
  <c r="M378" i="13"/>
  <c r="Y373" i="13"/>
  <c r="M373" i="13"/>
  <c r="M371" i="13"/>
  <c r="M357" i="13"/>
  <c r="M416" i="13"/>
  <c r="R376" i="13"/>
  <c r="X373" i="13"/>
  <c r="M370" i="13"/>
  <c r="Y367" i="13"/>
  <c r="AB367" i="13" s="1"/>
  <c r="AA367" i="13"/>
  <c r="T365" i="13"/>
  <c r="Y359" i="13"/>
  <c r="AA359" i="13"/>
  <c r="Y351" i="13"/>
  <c r="X351" i="13"/>
  <c r="AA351" i="13"/>
  <c r="Y375" i="13"/>
  <c r="AB375" i="13" s="1"/>
  <c r="T368" i="13"/>
  <c r="N365" i="13"/>
  <c r="M365" i="13"/>
  <c r="Q359" i="13"/>
  <c r="R359" i="13"/>
  <c r="T359" i="13"/>
  <c r="Q322" i="13"/>
  <c r="R322" i="13"/>
  <c r="T322" i="13"/>
  <c r="Q347" i="13"/>
  <c r="R347" i="13"/>
  <c r="T347" i="13"/>
  <c r="N345" i="13"/>
  <c r="M333" i="13"/>
  <c r="AA320" i="13"/>
  <c r="X320" i="13"/>
  <c r="Y320" i="13"/>
  <c r="Y315" i="13"/>
  <c r="X315" i="13"/>
  <c r="AA315" i="13"/>
  <c r="M328" i="13"/>
  <c r="X371" i="13"/>
  <c r="AC371" i="13" s="1"/>
  <c r="X363" i="13"/>
  <c r="AC363" i="13" s="1"/>
  <c r="X355" i="13"/>
  <c r="Y349" i="13"/>
  <c r="AB349" i="13" s="1"/>
  <c r="X343" i="13"/>
  <c r="Y343" i="13"/>
  <c r="R297" i="13"/>
  <c r="Q297" i="13"/>
  <c r="T297" i="13"/>
  <c r="X344" i="13"/>
  <c r="Y344" i="13"/>
  <c r="AA344" i="13"/>
  <c r="M360" i="13"/>
  <c r="T357" i="13"/>
  <c r="T353" i="13"/>
  <c r="Y339" i="13"/>
  <c r="X339" i="13"/>
  <c r="M320" i="13"/>
  <c r="R271" i="13"/>
  <c r="T271" i="13"/>
  <c r="Q271" i="13"/>
  <c r="M352" i="13"/>
  <c r="M349" i="13"/>
  <c r="Y347" i="13"/>
  <c r="AB347" i="13" s="1"/>
  <c r="T345" i="13"/>
  <c r="R318" i="13"/>
  <c r="Q318" i="13"/>
  <c r="T318" i="13"/>
  <c r="X331" i="13"/>
  <c r="X319" i="13"/>
  <c r="Y319" i="13"/>
  <c r="AA304" i="13"/>
  <c r="X304" i="13"/>
  <c r="Y304" i="13"/>
  <c r="AA312" i="13"/>
  <c r="X312" i="13"/>
  <c r="Y312" i="13"/>
  <c r="R302" i="13"/>
  <c r="M295" i="13"/>
  <c r="Y327" i="13"/>
  <c r="AB327" i="13" s="1"/>
  <c r="AA325" i="13"/>
  <c r="T323" i="13"/>
  <c r="Q323" i="13"/>
  <c r="Y322" i="13"/>
  <c r="AA322" i="13"/>
  <c r="N321" i="13"/>
  <c r="Q314" i="13"/>
  <c r="R314" i="13"/>
  <c r="AA299" i="13"/>
  <c r="M310" i="13"/>
  <c r="Y307" i="13"/>
  <c r="X303" i="13"/>
  <c r="Y303" i="13"/>
  <c r="M302" i="13"/>
  <c r="T339" i="13"/>
  <c r="AA336" i="13"/>
  <c r="M334" i="13"/>
  <c r="T331" i="13"/>
  <c r="AA328" i="13"/>
  <c r="X311" i="13"/>
  <c r="Y311" i="13"/>
  <c r="Y299" i="13"/>
  <c r="X273" i="13"/>
  <c r="Y273" i="13"/>
  <c r="AA273" i="13"/>
  <c r="M340" i="13"/>
  <c r="R339" i="13"/>
  <c r="T337" i="13"/>
  <c r="Y336" i="13"/>
  <c r="AB336" i="13" s="1"/>
  <c r="M332" i="13"/>
  <c r="R331" i="13"/>
  <c r="U331" i="13" s="1"/>
  <c r="T329" i="13"/>
  <c r="Y328" i="13"/>
  <c r="AB328" i="13" s="1"/>
  <c r="T326" i="13"/>
  <c r="M326" i="13"/>
  <c r="R325" i="13"/>
  <c r="U325" i="13" s="1"/>
  <c r="T325" i="13"/>
  <c r="T299" i="13"/>
  <c r="Q299" i="13"/>
  <c r="R299" i="13"/>
  <c r="M297" i="13"/>
  <c r="N297" i="13"/>
  <c r="Q327" i="13"/>
  <c r="R327" i="13"/>
  <c r="Y323" i="13"/>
  <c r="M321" i="13"/>
  <c r="AA319" i="13"/>
  <c r="M318" i="13"/>
  <c r="T315" i="13"/>
  <c r="Q315" i="13"/>
  <c r="R315" i="13"/>
  <c r="N313" i="13"/>
  <c r="N287" i="13"/>
  <c r="M287" i="13"/>
  <c r="T296" i="13"/>
  <c r="O296" i="13"/>
  <c r="M288" i="13"/>
  <c r="R287" i="13"/>
  <c r="U287" i="13" s="1"/>
  <c r="T287" i="13"/>
  <c r="R279" i="13"/>
  <c r="T279" i="13"/>
  <c r="M271" i="13"/>
  <c r="M263" i="13"/>
  <c r="M290" i="13"/>
  <c r="M279" i="13"/>
  <c r="M274" i="13"/>
  <c r="R295" i="13"/>
  <c r="T295" i="13"/>
  <c r="X291" i="13"/>
  <c r="Y291" i="13"/>
  <c r="AA291" i="13"/>
  <c r="X289" i="13"/>
  <c r="Y289" i="13"/>
  <c r="AA289" i="13"/>
  <c r="M282" i="13"/>
  <c r="Q260" i="13"/>
  <c r="R260" i="13"/>
  <c r="T260" i="13"/>
  <c r="Y324" i="13"/>
  <c r="T317" i="13"/>
  <c r="AA314" i="13"/>
  <c r="M312" i="13"/>
  <c r="T309" i="13"/>
  <c r="M304" i="13"/>
  <c r="T301" i="13"/>
  <c r="X281" i="13"/>
  <c r="Y281" i="13"/>
  <c r="AA281" i="13"/>
  <c r="X265" i="13"/>
  <c r="Y265" i="13"/>
  <c r="AA265" i="13"/>
  <c r="M323" i="13"/>
  <c r="T320" i="13"/>
  <c r="AA317" i="13"/>
  <c r="M315" i="13"/>
  <c r="T312" i="13"/>
  <c r="AA309" i="13"/>
  <c r="M307" i="13"/>
  <c r="T304" i="13"/>
  <c r="AA301" i="13"/>
  <c r="M299" i="13"/>
  <c r="M296" i="13"/>
  <c r="T293" i="13"/>
  <c r="Q293" i="13"/>
  <c r="M289" i="13"/>
  <c r="Q285" i="13"/>
  <c r="AA283" i="13"/>
  <c r="M281" i="13"/>
  <c r="Q277" i="13"/>
  <c r="AA275" i="13"/>
  <c r="M273" i="13"/>
  <c r="Q269" i="13"/>
  <c r="AA267" i="13"/>
  <c r="M265" i="13"/>
  <c r="O264" i="13"/>
  <c r="T262" i="13"/>
  <c r="Q261" i="13"/>
  <c r="V261" i="13" s="1"/>
  <c r="Y283" i="13"/>
  <c r="AB283" i="13" s="1"/>
  <c r="N281" i="13"/>
  <c r="Y275" i="13"/>
  <c r="AB275" i="13" s="1"/>
  <c r="N273" i="13"/>
  <c r="Y267" i="13"/>
  <c r="R262" i="13"/>
  <c r="M266" i="13"/>
  <c r="T263" i="13"/>
  <c r="AA260" i="13"/>
  <c r="AA255" i="13"/>
  <c r="K255" i="13"/>
  <c r="N255" i="13" s="1"/>
  <c r="X254" i="13"/>
  <c r="AC254" i="13" s="1"/>
  <c r="M253" i="13"/>
  <c r="R252" i="13"/>
  <c r="U252" i="13" s="1"/>
  <c r="J252" i="13"/>
  <c r="O252" i="13" s="1"/>
  <c r="T250" i="13"/>
  <c r="Y249" i="13"/>
  <c r="AB249" i="13" s="1"/>
  <c r="Q249" i="13"/>
  <c r="AA247" i="13"/>
  <c r="K247" i="13"/>
  <c r="N247" i="13" s="1"/>
  <c r="X246" i="13"/>
  <c r="AC246" i="13" s="1"/>
  <c r="M245" i="13"/>
  <c r="R244" i="13"/>
  <c r="J244" i="13"/>
  <c r="T242" i="13"/>
  <c r="Y241" i="13"/>
  <c r="Q241" i="13"/>
  <c r="V241" i="13" s="1"/>
  <c r="AA239" i="13"/>
  <c r="K239" i="13"/>
  <c r="X238" i="13"/>
  <c r="M237" i="13"/>
  <c r="R236" i="13"/>
  <c r="U236" i="13" s="1"/>
  <c r="J236" i="13"/>
  <c r="O236" i="13" s="1"/>
  <c r="T234" i="13"/>
  <c r="Y233" i="13"/>
  <c r="AB233" i="13" s="1"/>
  <c r="Q233" i="13"/>
  <c r="AA231" i="13"/>
  <c r="K231" i="13"/>
  <c r="N231" i="13" s="1"/>
  <c r="X230" i="13"/>
  <c r="AC230" i="13" s="1"/>
  <c r="M229" i="13"/>
  <c r="R228" i="13"/>
  <c r="J228" i="13"/>
  <c r="O228" i="13" s="1"/>
  <c r="T226" i="13"/>
  <c r="Y225" i="13"/>
  <c r="AB225" i="13" s="1"/>
  <c r="Q225" i="13"/>
  <c r="V225" i="13" s="1"/>
  <c r="AA223" i="13"/>
  <c r="K223" i="13"/>
  <c r="N223" i="13" s="1"/>
  <c r="X222" i="13"/>
  <c r="AA256" i="13"/>
  <c r="M254" i="13"/>
  <c r="T251" i="13"/>
  <c r="AA248" i="13"/>
  <c r="X223" i="13"/>
  <c r="AC223" i="13" s="1"/>
  <c r="Y256" i="13"/>
  <c r="AB256" i="13" s="1"/>
  <c r="AA254" i="13"/>
  <c r="K254" i="13"/>
  <c r="N254" i="13" s="1"/>
  <c r="M252" i="13"/>
  <c r="R251" i="13"/>
  <c r="T249" i="13"/>
  <c r="Y248" i="13"/>
  <c r="AB248" i="13" s="1"/>
  <c r="AA246" i="13"/>
  <c r="M244" i="13"/>
  <c r="T241" i="13"/>
  <c r="AA238" i="13"/>
  <c r="M236" i="13"/>
  <c r="T233" i="13"/>
  <c r="AA230" i="13"/>
  <c r="M228" i="13"/>
  <c r="T225" i="13"/>
  <c r="AA222" i="13"/>
  <c r="K222" i="13"/>
  <c r="N222" i="13" s="1"/>
  <c r="M255" i="13"/>
  <c r="T252" i="13"/>
  <c r="AA249" i="13"/>
  <c r="M247" i="13"/>
  <c r="T244" i="13"/>
  <c r="AA241" i="13"/>
  <c r="M239" i="13"/>
  <c r="T236" i="13"/>
  <c r="AA233" i="13"/>
  <c r="M231" i="13"/>
  <c r="T228" i="13"/>
  <c r="AA225" i="13"/>
  <c r="M223" i="13"/>
  <c r="R218" i="13"/>
  <c r="J218" i="13"/>
  <c r="T216" i="13"/>
  <c r="Y215" i="13"/>
  <c r="AB215" i="13" s="1"/>
  <c r="Q215" i="13"/>
  <c r="V215" i="13" s="1"/>
  <c r="AA213" i="13"/>
  <c r="K213" i="13"/>
  <c r="N213" i="13" s="1"/>
  <c r="X212" i="13"/>
  <c r="AC212" i="13" s="1"/>
  <c r="M211" i="13"/>
  <c r="R210" i="13"/>
  <c r="J210" i="13"/>
  <c r="T208" i="13"/>
  <c r="Y207" i="13"/>
  <c r="AB207" i="13" s="1"/>
  <c r="Q207" i="13"/>
  <c r="AA205" i="13"/>
  <c r="K205" i="13"/>
  <c r="N205" i="13" s="1"/>
  <c r="X204" i="13"/>
  <c r="M203" i="13"/>
  <c r="R202" i="13"/>
  <c r="U202" i="13" s="1"/>
  <c r="J202" i="13"/>
  <c r="T200" i="13"/>
  <c r="Y199" i="13"/>
  <c r="AB199" i="13" s="1"/>
  <c r="J198" i="13"/>
  <c r="M197" i="13"/>
  <c r="X195" i="13"/>
  <c r="T193" i="13"/>
  <c r="AA191" i="13"/>
  <c r="Q190" i="13"/>
  <c r="M184" i="13"/>
  <c r="Y177" i="13"/>
  <c r="X177" i="13"/>
  <c r="AA177" i="13"/>
  <c r="J176" i="13"/>
  <c r="K176" i="13"/>
  <c r="M176" i="13"/>
  <c r="X165" i="13"/>
  <c r="Y165" i="13"/>
  <c r="AA165" i="13"/>
  <c r="M162" i="13"/>
  <c r="J162" i="13"/>
  <c r="K162" i="13"/>
  <c r="J156" i="13"/>
  <c r="K156" i="13"/>
  <c r="M156" i="13"/>
  <c r="R117" i="13"/>
  <c r="T117" i="13"/>
  <c r="Q117" i="13"/>
  <c r="Y192" i="13"/>
  <c r="AB192" i="13" s="1"/>
  <c r="AA192" i="13"/>
  <c r="X189" i="13"/>
  <c r="AC189" i="13" s="1"/>
  <c r="AA189" i="13"/>
  <c r="J182" i="13"/>
  <c r="K182" i="13"/>
  <c r="M182" i="13"/>
  <c r="T170" i="13"/>
  <c r="Q170" i="13"/>
  <c r="R170" i="13"/>
  <c r="J195" i="13"/>
  <c r="O195" i="13" s="1"/>
  <c r="J187" i="13"/>
  <c r="K187" i="13"/>
  <c r="M187" i="13"/>
  <c r="X182" i="13"/>
  <c r="AC182" i="13" s="1"/>
  <c r="AA182" i="13"/>
  <c r="Q161" i="13"/>
  <c r="R161" i="13"/>
  <c r="T161" i="13"/>
  <c r="AA197" i="13"/>
  <c r="M196" i="13"/>
  <c r="T194" i="13"/>
  <c r="AA190" i="13"/>
  <c r="J189" i="13"/>
  <c r="K189" i="13"/>
  <c r="M181" i="13"/>
  <c r="X153" i="13"/>
  <c r="Y153" i="13"/>
  <c r="AA153" i="13"/>
  <c r="R187" i="13"/>
  <c r="U187" i="13" s="1"/>
  <c r="T187" i="13"/>
  <c r="AA183" i="13"/>
  <c r="X183" i="13"/>
  <c r="Y183" i="13"/>
  <c r="M218" i="13"/>
  <c r="R217" i="13"/>
  <c r="U217" i="13" s="1"/>
  <c r="T215" i="13"/>
  <c r="Y214" i="13"/>
  <c r="AB214" i="13" s="1"/>
  <c r="AA212" i="13"/>
  <c r="K212" i="13"/>
  <c r="M210" i="13"/>
  <c r="R209" i="13"/>
  <c r="T207" i="13"/>
  <c r="Y206" i="13"/>
  <c r="AA204" i="13"/>
  <c r="K204" i="13"/>
  <c r="N204" i="13" s="1"/>
  <c r="M202" i="13"/>
  <c r="R201" i="13"/>
  <c r="K199" i="13"/>
  <c r="N199" i="13" s="1"/>
  <c r="Y197" i="13"/>
  <c r="R196" i="13"/>
  <c r="U196" i="13" s="1"/>
  <c r="T192" i="13"/>
  <c r="K191" i="13"/>
  <c r="Y187" i="13"/>
  <c r="AB187" i="13" s="1"/>
  <c r="Y185" i="13"/>
  <c r="AB185" i="13" s="1"/>
  <c r="AA185" i="13"/>
  <c r="X180" i="13"/>
  <c r="Y180" i="13"/>
  <c r="AA180" i="13"/>
  <c r="J179" i="13"/>
  <c r="K179" i="13"/>
  <c r="M179" i="13"/>
  <c r="Q157" i="13"/>
  <c r="R157" i="13"/>
  <c r="T157" i="13"/>
  <c r="T218" i="13"/>
  <c r="AA215" i="13"/>
  <c r="M213" i="13"/>
  <c r="T210" i="13"/>
  <c r="AA207" i="13"/>
  <c r="M205" i="13"/>
  <c r="T202" i="13"/>
  <c r="AA199" i="13"/>
  <c r="X197" i="13"/>
  <c r="AA195" i="13"/>
  <c r="R195" i="13"/>
  <c r="T195" i="13"/>
  <c r="R194" i="13"/>
  <c r="T190" i="13"/>
  <c r="K190" i="13"/>
  <c r="N190" i="13" s="1"/>
  <c r="M190" i="13"/>
  <c r="Q185" i="13"/>
  <c r="R185" i="13"/>
  <c r="T185" i="13"/>
  <c r="AA172" i="13"/>
  <c r="X172" i="13"/>
  <c r="Y172" i="13"/>
  <c r="M144" i="13"/>
  <c r="J144" i="13"/>
  <c r="K144" i="13"/>
  <c r="K198" i="13"/>
  <c r="N198" i="13" s="1"/>
  <c r="Y195" i="13"/>
  <c r="AB195" i="13" s="1"/>
  <c r="Q192" i="13"/>
  <c r="R190" i="13"/>
  <c r="AA187" i="13"/>
  <c r="K175" i="13"/>
  <c r="J175" i="13"/>
  <c r="M175" i="13"/>
  <c r="Y173" i="13"/>
  <c r="AB173" i="13" s="1"/>
  <c r="AA173" i="13"/>
  <c r="J168" i="13"/>
  <c r="K168" i="13"/>
  <c r="M168" i="13"/>
  <c r="J151" i="13"/>
  <c r="K151" i="13"/>
  <c r="M151" i="13"/>
  <c r="T159" i="13"/>
  <c r="X158" i="13"/>
  <c r="Y158" i="13"/>
  <c r="J146" i="13"/>
  <c r="K146" i="13"/>
  <c r="M146" i="13"/>
  <c r="X143" i="13"/>
  <c r="Y143" i="13"/>
  <c r="AA143" i="13"/>
  <c r="J172" i="13"/>
  <c r="K172" i="13"/>
  <c r="Y169" i="13"/>
  <c r="T167" i="13"/>
  <c r="K163" i="13"/>
  <c r="N163" i="13" s="1"/>
  <c r="AA156" i="13"/>
  <c r="J186" i="13"/>
  <c r="O186" i="13" s="1"/>
  <c r="T183" i="13"/>
  <c r="J183" i="13"/>
  <c r="O183" i="13" s="1"/>
  <c r="Q181" i="13"/>
  <c r="T180" i="13"/>
  <c r="K180" i="13"/>
  <c r="N180" i="13" s="1"/>
  <c r="Q178" i="13"/>
  <c r="V178" i="13" s="1"/>
  <c r="T177" i="13"/>
  <c r="T175" i="13"/>
  <c r="R164" i="13"/>
  <c r="U164" i="13" s="1"/>
  <c r="AA162" i="13"/>
  <c r="R160" i="13"/>
  <c r="AA146" i="13"/>
  <c r="X146" i="13"/>
  <c r="AC146" i="13" s="1"/>
  <c r="T133" i="13"/>
  <c r="Q133" i="13"/>
  <c r="R133" i="13"/>
  <c r="R186" i="13"/>
  <c r="U186" i="13" s="1"/>
  <c r="Y184" i="13"/>
  <c r="R183" i="13"/>
  <c r="Y181" i="13"/>
  <c r="AB181" i="13" s="1"/>
  <c r="Y178" i="13"/>
  <c r="Y175" i="13"/>
  <c r="R173" i="13"/>
  <c r="U173" i="13" s="1"/>
  <c r="K171" i="13"/>
  <c r="X166" i="13"/>
  <c r="Y166" i="13"/>
  <c r="Y161" i="13"/>
  <c r="Y157" i="13"/>
  <c r="X148" i="13"/>
  <c r="Y148" i="13"/>
  <c r="AA148" i="13"/>
  <c r="Q183" i="13"/>
  <c r="Q180" i="13"/>
  <c r="R177" i="13"/>
  <c r="X175" i="13"/>
  <c r="X174" i="13"/>
  <c r="Y174" i="13"/>
  <c r="R172" i="13"/>
  <c r="U172" i="13" s="1"/>
  <c r="M170" i="13"/>
  <c r="K159" i="13"/>
  <c r="N159" i="13" s="1"/>
  <c r="R156" i="13"/>
  <c r="T156" i="13"/>
  <c r="R134" i="13"/>
  <c r="T134" i="13"/>
  <c r="Q134" i="13"/>
  <c r="M128" i="13"/>
  <c r="K128" i="13"/>
  <c r="J128" i="13"/>
  <c r="T179" i="13"/>
  <c r="T176" i="13"/>
  <c r="X162" i="13"/>
  <c r="AC162" i="13" s="1"/>
  <c r="K154" i="13"/>
  <c r="N154" i="13" s="1"/>
  <c r="M154" i="13"/>
  <c r="R151" i="13"/>
  <c r="T151" i="13"/>
  <c r="T149" i="13"/>
  <c r="Q149" i="13"/>
  <c r="AA141" i="13"/>
  <c r="X141" i="13"/>
  <c r="M178" i="13"/>
  <c r="AA170" i="13"/>
  <c r="Q169" i="13"/>
  <c r="R169" i="13"/>
  <c r="T168" i="13"/>
  <c r="K167" i="13"/>
  <c r="AA164" i="13"/>
  <c r="J164" i="13"/>
  <c r="K164" i="13"/>
  <c r="M163" i="13"/>
  <c r="J160" i="13"/>
  <c r="R159" i="13"/>
  <c r="AA158" i="13"/>
  <c r="X154" i="13"/>
  <c r="M152" i="13"/>
  <c r="J152" i="13"/>
  <c r="Q142" i="13"/>
  <c r="R142" i="13"/>
  <c r="T142" i="13"/>
  <c r="X132" i="13"/>
  <c r="Y132" i="13"/>
  <c r="AA132" i="13"/>
  <c r="K155" i="13"/>
  <c r="R152" i="13"/>
  <c r="U152" i="13" s="1"/>
  <c r="Y149" i="13"/>
  <c r="K147" i="13"/>
  <c r="N147" i="13" s="1"/>
  <c r="R144" i="13"/>
  <c r="U144" i="13" s="1"/>
  <c r="Y139" i="13"/>
  <c r="AB139" i="13" s="1"/>
  <c r="K137" i="13"/>
  <c r="N137" i="13" s="1"/>
  <c r="AA130" i="13"/>
  <c r="J130" i="13"/>
  <c r="K130" i="13"/>
  <c r="Q127" i="13"/>
  <c r="R127" i="13"/>
  <c r="T127" i="13"/>
  <c r="T148" i="13"/>
  <c r="AA145" i="13"/>
  <c r="K141" i="13"/>
  <c r="N141" i="13" s="1"/>
  <c r="R138" i="13"/>
  <c r="U138" i="13" s="1"/>
  <c r="Y135" i="13"/>
  <c r="M134" i="13"/>
  <c r="Y131" i="13"/>
  <c r="AB131" i="13" s="1"/>
  <c r="Q126" i="13"/>
  <c r="R126" i="13"/>
  <c r="K125" i="13"/>
  <c r="N125" i="13" s="1"/>
  <c r="J117" i="13"/>
  <c r="K117" i="13"/>
  <c r="M117" i="13"/>
  <c r="R153" i="13"/>
  <c r="U153" i="13" s="1"/>
  <c r="Y150" i="13"/>
  <c r="AB150" i="13" s="1"/>
  <c r="K148" i="13"/>
  <c r="R145" i="13"/>
  <c r="U145" i="13" s="1"/>
  <c r="K133" i="13"/>
  <c r="N133" i="13" s="1"/>
  <c r="T131" i="13"/>
  <c r="K129" i="13"/>
  <c r="N129" i="13" s="1"/>
  <c r="AA127" i="13"/>
  <c r="Y122" i="13"/>
  <c r="AB122" i="13" s="1"/>
  <c r="AA122" i="13"/>
  <c r="X97" i="13"/>
  <c r="Y97" i="13"/>
  <c r="AA97" i="13"/>
  <c r="R148" i="13"/>
  <c r="U148" i="13" s="1"/>
  <c r="Y145" i="13"/>
  <c r="Q143" i="13"/>
  <c r="R143" i="13"/>
  <c r="Q139" i="13"/>
  <c r="V139" i="13" s="1"/>
  <c r="Y138" i="13"/>
  <c r="M138" i="13"/>
  <c r="X136" i="13"/>
  <c r="K136" i="13"/>
  <c r="T135" i="13"/>
  <c r="R130" i="13"/>
  <c r="AA128" i="13"/>
  <c r="AA123" i="13"/>
  <c r="K120" i="13"/>
  <c r="M120" i="13"/>
  <c r="X101" i="13"/>
  <c r="Y101" i="13"/>
  <c r="AA101" i="13"/>
  <c r="J134" i="13"/>
  <c r="O134" i="13" s="1"/>
  <c r="Y127" i="13"/>
  <c r="R125" i="13"/>
  <c r="U125" i="13" s="1"/>
  <c r="X124" i="13"/>
  <c r="Y124" i="13"/>
  <c r="AA124" i="13"/>
  <c r="Q122" i="13"/>
  <c r="R122" i="13"/>
  <c r="X119" i="13"/>
  <c r="Y119" i="13"/>
  <c r="AA119" i="13"/>
  <c r="X114" i="13"/>
  <c r="Y114" i="13"/>
  <c r="AA114" i="13"/>
  <c r="T141" i="13"/>
  <c r="X140" i="13"/>
  <c r="Y140" i="13"/>
  <c r="AA138" i="13"/>
  <c r="J138" i="13"/>
  <c r="K138" i="13"/>
  <c r="M136" i="13"/>
  <c r="Q135" i="13"/>
  <c r="R135" i="13"/>
  <c r="Q131" i="13"/>
  <c r="V131" i="13" s="1"/>
  <c r="X123" i="13"/>
  <c r="Y123" i="13"/>
  <c r="X128" i="13"/>
  <c r="AC128" i="13" s="1"/>
  <c r="T125" i="13"/>
  <c r="J121" i="13"/>
  <c r="K121" i="13"/>
  <c r="T111" i="13"/>
  <c r="Q111" i="13"/>
  <c r="R111" i="13"/>
  <c r="T102" i="13"/>
  <c r="Q102" i="13"/>
  <c r="R102" i="13"/>
  <c r="J126" i="13"/>
  <c r="O126" i="13" s="1"/>
  <c r="Q123" i="13"/>
  <c r="X120" i="13"/>
  <c r="AC120" i="13" s="1"/>
  <c r="R118" i="13"/>
  <c r="J118" i="13"/>
  <c r="Y115" i="13"/>
  <c r="Q115" i="13"/>
  <c r="K113" i="13"/>
  <c r="Y111" i="13"/>
  <c r="AA107" i="13"/>
  <c r="X105" i="13"/>
  <c r="AC105" i="13" s="1"/>
  <c r="Q100" i="13"/>
  <c r="V100" i="13" s="1"/>
  <c r="J91" i="13"/>
  <c r="K91" i="13"/>
  <c r="M91" i="13"/>
  <c r="M122" i="13"/>
  <c r="T119" i="13"/>
  <c r="Q118" i="13"/>
  <c r="AA116" i="13"/>
  <c r="X115" i="13"/>
  <c r="M114" i="13"/>
  <c r="J113" i="13"/>
  <c r="X111" i="13"/>
  <c r="AA110" i="13"/>
  <c r="Y110" i="13"/>
  <c r="Y109" i="13"/>
  <c r="J103" i="13"/>
  <c r="T114" i="13"/>
  <c r="M109" i="13"/>
  <c r="X107" i="13"/>
  <c r="AA91" i="13"/>
  <c r="X91" i="13"/>
  <c r="Q87" i="13"/>
  <c r="R87" i="13"/>
  <c r="T87" i="13"/>
  <c r="Y73" i="13"/>
  <c r="AA73" i="13"/>
  <c r="X73" i="13"/>
  <c r="K122" i="13"/>
  <c r="N122" i="13" s="1"/>
  <c r="R119" i="13"/>
  <c r="U119" i="13" s="1"/>
  <c r="Y116" i="13"/>
  <c r="K114" i="13"/>
  <c r="N114" i="13" s="1"/>
  <c r="T112" i="13"/>
  <c r="AA108" i="13"/>
  <c r="R114" i="13"/>
  <c r="U114" i="13" s="1"/>
  <c r="T110" i="13"/>
  <c r="K109" i="13"/>
  <c r="J107" i="13"/>
  <c r="K107" i="13"/>
  <c r="M95" i="13"/>
  <c r="T94" i="13"/>
  <c r="Q94" i="13"/>
  <c r="X93" i="13"/>
  <c r="Y93" i="13"/>
  <c r="K89" i="13"/>
  <c r="J89" i="13"/>
  <c r="M89" i="13"/>
  <c r="J86" i="13"/>
  <c r="K86" i="13"/>
  <c r="M86" i="13"/>
  <c r="X65" i="13"/>
  <c r="Y65" i="13"/>
  <c r="AA65" i="13"/>
  <c r="R112" i="13"/>
  <c r="M108" i="13"/>
  <c r="K108" i="13"/>
  <c r="M97" i="13"/>
  <c r="J97" i="13"/>
  <c r="O97" i="13" s="1"/>
  <c r="Q96" i="13"/>
  <c r="R96" i="13"/>
  <c r="Q110" i="13"/>
  <c r="M105" i="13"/>
  <c r="J105" i="13"/>
  <c r="Q104" i="13"/>
  <c r="R104" i="13"/>
  <c r="AA99" i="13"/>
  <c r="X99" i="13"/>
  <c r="J99" i="13"/>
  <c r="K99" i="13"/>
  <c r="J95" i="13"/>
  <c r="M106" i="13"/>
  <c r="R105" i="13"/>
  <c r="U105" i="13" s="1"/>
  <c r="T103" i="13"/>
  <c r="Y102" i="13"/>
  <c r="AA100" i="13"/>
  <c r="K100" i="13"/>
  <c r="N100" i="13" s="1"/>
  <c r="M98" i="13"/>
  <c r="R97" i="13"/>
  <c r="T95" i="13"/>
  <c r="Y94" i="13"/>
  <c r="AA92" i="13"/>
  <c r="K92" i="13"/>
  <c r="N92" i="13" s="1"/>
  <c r="M90" i="13"/>
  <c r="Q89" i="13"/>
  <c r="AA86" i="13"/>
  <c r="Q86" i="13"/>
  <c r="Q73" i="13"/>
  <c r="R73" i="13"/>
  <c r="T73" i="13"/>
  <c r="J85" i="13"/>
  <c r="O85" i="13" s="1"/>
  <c r="X78" i="13"/>
  <c r="AC78" i="13" s="1"/>
  <c r="J78" i="13"/>
  <c r="M78" i="13"/>
  <c r="Y100" i="13"/>
  <c r="AB100" i="13" s="1"/>
  <c r="K98" i="13"/>
  <c r="N98" i="13" s="1"/>
  <c r="R95" i="13"/>
  <c r="U95" i="13" s="1"/>
  <c r="Y92" i="13"/>
  <c r="Q92" i="13"/>
  <c r="K90" i="13"/>
  <c r="X89" i="13"/>
  <c r="AC89" i="13" s="1"/>
  <c r="AA88" i="13"/>
  <c r="J88" i="13"/>
  <c r="O88" i="13" s="1"/>
  <c r="X86" i="13"/>
  <c r="Q83" i="13"/>
  <c r="T83" i="13"/>
  <c r="X80" i="13"/>
  <c r="AC80" i="13" s="1"/>
  <c r="AA80" i="13"/>
  <c r="R76" i="13"/>
  <c r="U76" i="13" s="1"/>
  <c r="T76" i="13"/>
  <c r="J71" i="13"/>
  <c r="K71" i="13"/>
  <c r="M71" i="13"/>
  <c r="J63" i="13"/>
  <c r="K63" i="13"/>
  <c r="M63" i="13"/>
  <c r="Q60" i="13"/>
  <c r="R60" i="13"/>
  <c r="T60" i="13"/>
  <c r="Q77" i="13"/>
  <c r="R77" i="13"/>
  <c r="X57" i="13"/>
  <c r="Y57" i="13"/>
  <c r="AA57" i="13"/>
  <c r="Y88" i="13"/>
  <c r="J76" i="13"/>
  <c r="M76" i="13"/>
  <c r="Q68" i="13"/>
  <c r="R68" i="13"/>
  <c r="T68" i="13"/>
  <c r="J55" i="13"/>
  <c r="K55" i="13"/>
  <c r="M55" i="13"/>
  <c r="AA87" i="13"/>
  <c r="Q52" i="13"/>
  <c r="R52" i="13"/>
  <c r="T52" i="13"/>
  <c r="T89" i="13"/>
  <c r="T86" i="13"/>
  <c r="M85" i="13"/>
  <c r="Y83" i="13"/>
  <c r="AB83" i="13" s="1"/>
  <c r="AA83" i="13"/>
  <c r="X82" i="13"/>
  <c r="Y82" i="13"/>
  <c r="AA81" i="13"/>
  <c r="K81" i="13"/>
  <c r="M81" i="13"/>
  <c r="J80" i="13"/>
  <c r="K80" i="13"/>
  <c r="M79" i="13"/>
  <c r="Q82" i="13"/>
  <c r="X79" i="13"/>
  <c r="J77" i="13"/>
  <c r="T75" i="13"/>
  <c r="Y74" i="13"/>
  <c r="AB74" i="13" s="1"/>
  <c r="Q74" i="13"/>
  <c r="AA72" i="13"/>
  <c r="K72" i="13"/>
  <c r="X71" i="13"/>
  <c r="AC71" i="13" s="1"/>
  <c r="M70" i="13"/>
  <c r="R69" i="13"/>
  <c r="J69" i="13"/>
  <c r="O69" i="13" s="1"/>
  <c r="T67" i="13"/>
  <c r="Y66" i="13"/>
  <c r="Q66" i="13"/>
  <c r="AA64" i="13"/>
  <c r="K64" i="13"/>
  <c r="X63" i="13"/>
  <c r="M62" i="13"/>
  <c r="R61" i="13"/>
  <c r="T59" i="13"/>
  <c r="Y58" i="13"/>
  <c r="AA56" i="13"/>
  <c r="K56" i="13"/>
  <c r="M54" i="13"/>
  <c r="R53" i="13"/>
  <c r="T78" i="13"/>
  <c r="AA75" i="13"/>
  <c r="M73" i="13"/>
  <c r="T70" i="13"/>
  <c r="AA67" i="13"/>
  <c r="X66" i="13"/>
  <c r="M65" i="13"/>
  <c r="J64" i="13"/>
  <c r="T62" i="13"/>
  <c r="Q61" i="13"/>
  <c r="AA59" i="13"/>
  <c r="X58" i="13"/>
  <c r="M57" i="13"/>
  <c r="J56" i="13"/>
  <c r="O56" i="13" s="1"/>
  <c r="T54" i="13"/>
  <c r="Q53" i="13"/>
  <c r="R75" i="13"/>
  <c r="Y72" i="13"/>
  <c r="AA70" i="13"/>
  <c r="K70" i="13"/>
  <c r="N70" i="13" s="1"/>
  <c r="M68" i="13"/>
  <c r="T65" i="13"/>
  <c r="AA62" i="13"/>
  <c r="M60" i="13"/>
  <c r="T57" i="13"/>
  <c r="AA54" i="13"/>
  <c r="Y70" i="13"/>
  <c r="K68" i="13"/>
  <c r="R65" i="13"/>
  <c r="Y62" i="13"/>
  <c r="AB62" i="13" s="1"/>
  <c r="K60" i="13"/>
  <c r="R57" i="13"/>
  <c r="U57" i="13" s="1"/>
  <c r="Y54" i="13"/>
  <c r="AB54" i="13" s="1"/>
  <c r="K52" i="13"/>
  <c r="R48" i="13"/>
  <c r="Y45" i="13"/>
  <c r="K43" i="13"/>
  <c r="Y48" i="13"/>
  <c r="AB48" i="13" s="1"/>
  <c r="Q48" i="13"/>
  <c r="AA46" i="13"/>
  <c r="K46" i="13"/>
  <c r="N46" i="13" s="1"/>
  <c r="X45" i="13"/>
  <c r="M44" i="13"/>
  <c r="R43" i="13"/>
  <c r="U43" i="13" s="1"/>
  <c r="J43" i="13"/>
  <c r="O43" i="13" s="1"/>
  <c r="M47" i="13"/>
  <c r="T44" i="13"/>
  <c r="M42" i="13"/>
  <c r="AA47" i="13"/>
  <c r="K47" i="13"/>
  <c r="M45" i="13"/>
  <c r="R44" i="13"/>
  <c r="T42" i="13"/>
  <c r="T47" i="13"/>
  <c r="AA44" i="13"/>
  <c r="K42" i="13"/>
  <c r="N42" i="13" s="1"/>
  <c r="N91" i="13" l="1"/>
  <c r="AB299" i="13"/>
  <c r="U443" i="13"/>
  <c r="U546" i="13"/>
  <c r="AB657" i="13"/>
  <c r="AB104" i="13"/>
  <c r="O184" i="13"/>
  <c r="U357" i="13"/>
  <c r="AC477" i="13"/>
  <c r="U691" i="13"/>
  <c r="U747" i="13"/>
  <c r="AB210" i="13"/>
  <c r="AB236" i="13"/>
  <c r="U328" i="13"/>
  <c r="V538" i="13"/>
  <c r="V472" i="13"/>
  <c r="AB448" i="13"/>
  <c r="U639" i="13"/>
  <c r="V763" i="13"/>
  <c r="U333" i="13"/>
  <c r="AB59" i="13"/>
  <c r="V59" i="13"/>
  <c r="V548" i="13"/>
  <c r="U731" i="13"/>
  <c r="V198" i="13"/>
  <c r="AB279" i="13"/>
  <c r="V693" i="13"/>
  <c r="AC789" i="13"/>
  <c r="U814" i="13"/>
  <c r="AB117" i="13"/>
  <c r="AC451" i="13"/>
  <c r="V499" i="13"/>
  <c r="AB542" i="13"/>
  <c r="AB701" i="13"/>
  <c r="V721" i="13"/>
  <c r="U791" i="13"/>
  <c r="V795" i="13"/>
  <c r="U136" i="13"/>
  <c r="AC235" i="13"/>
  <c r="U146" i="13"/>
  <c r="N139" i="13"/>
  <c r="U447" i="13"/>
  <c r="U495" i="13"/>
  <c r="U416" i="13"/>
  <c r="N149" i="13"/>
  <c r="U337" i="13"/>
  <c r="AC465" i="13"/>
  <c r="N225" i="13"/>
  <c r="U275" i="13"/>
  <c r="U570" i="13"/>
  <c r="AC588" i="13"/>
  <c r="V534" i="13"/>
  <c r="U685" i="13"/>
  <c r="AB761" i="13"/>
  <c r="U309" i="13"/>
  <c r="O62" i="13"/>
  <c r="O112" i="13"/>
  <c r="N110" i="13"/>
  <c r="V245" i="13"/>
  <c r="U494" i="13"/>
  <c r="AB691" i="13"/>
  <c r="U301" i="13"/>
  <c r="AB591" i="13"/>
  <c r="N104" i="13"/>
  <c r="V208" i="13"/>
  <c r="AB301" i="13"/>
  <c r="AB739" i="13"/>
  <c r="V106" i="13"/>
  <c r="AB186" i="13"/>
  <c r="AC228" i="13"/>
  <c r="N245" i="13"/>
  <c r="U815" i="13"/>
  <c r="AB190" i="13"/>
  <c r="AB809" i="13"/>
  <c r="U799" i="13"/>
  <c r="AB670" i="13"/>
  <c r="AC585" i="13"/>
  <c r="N140" i="13"/>
  <c r="U222" i="13"/>
  <c r="AB469" i="13"/>
  <c r="AC525" i="13"/>
  <c r="AB662" i="13"/>
  <c r="AB77" i="13"/>
  <c r="N173" i="13"/>
  <c r="AC213" i="13"/>
  <c r="AC553" i="13"/>
  <c r="AB569" i="13"/>
  <c r="AB578" i="13"/>
  <c r="AB148" i="13"/>
  <c r="U157" i="13"/>
  <c r="U392" i="13"/>
  <c r="X658" i="13"/>
  <c r="K658" i="13"/>
  <c r="J658" i="13"/>
  <c r="T722" i="13"/>
  <c r="K722" i="13"/>
  <c r="O722" i="13" s="1"/>
  <c r="J722" i="13"/>
  <c r="X786" i="13"/>
  <c r="K786" i="13"/>
  <c r="J786" i="13"/>
  <c r="X260" i="13"/>
  <c r="K260" i="13"/>
  <c r="J260" i="13"/>
  <c r="K324" i="13"/>
  <c r="N324" i="13" s="1"/>
  <c r="J324" i="13"/>
  <c r="K388" i="13"/>
  <c r="J388" i="13"/>
  <c r="K452" i="13"/>
  <c r="J452" i="13"/>
  <c r="K660" i="13"/>
  <c r="J660" i="13"/>
  <c r="K724" i="13"/>
  <c r="O724" i="13" s="1"/>
  <c r="J724" i="13"/>
  <c r="K788" i="13"/>
  <c r="J788" i="13"/>
  <c r="J262" i="13"/>
  <c r="K262" i="13"/>
  <c r="J326" i="13"/>
  <c r="K326" i="13"/>
  <c r="J390" i="13"/>
  <c r="N390" i="13" s="1"/>
  <c r="K390" i="13"/>
  <c r="R454" i="13"/>
  <c r="K454" i="13"/>
  <c r="J454" i="13"/>
  <c r="Q656" i="13"/>
  <c r="K656" i="13"/>
  <c r="J656" i="13"/>
  <c r="K720" i="13"/>
  <c r="O720" i="13" s="1"/>
  <c r="J720" i="13"/>
  <c r="AA784" i="13"/>
  <c r="K784" i="13"/>
  <c r="J784" i="13"/>
  <c r="K604" i="13"/>
  <c r="J604" i="13"/>
  <c r="X322" i="13"/>
  <c r="J322" i="13"/>
  <c r="O322" i="13" s="1"/>
  <c r="K322" i="13"/>
  <c r="J386" i="13"/>
  <c r="K386" i="13"/>
  <c r="Q450" i="13"/>
  <c r="J450" i="13"/>
  <c r="K450" i="13"/>
  <c r="U127" i="13"/>
  <c r="AB174" i="13"/>
  <c r="AB697" i="13"/>
  <c r="U724" i="13"/>
  <c r="AB721" i="13"/>
  <c r="N229" i="13"/>
  <c r="U424" i="13"/>
  <c r="AC496" i="13"/>
  <c r="Q666" i="13"/>
  <c r="K666" i="13"/>
  <c r="N666" i="13" s="1"/>
  <c r="J666" i="13"/>
  <c r="Y730" i="13"/>
  <c r="K730" i="13"/>
  <c r="J730" i="13"/>
  <c r="AA794" i="13"/>
  <c r="K794" i="13"/>
  <c r="J794" i="13"/>
  <c r="X268" i="13"/>
  <c r="K268" i="13"/>
  <c r="J268" i="13"/>
  <c r="K332" i="13"/>
  <c r="J332" i="13"/>
  <c r="K396" i="13"/>
  <c r="J396" i="13"/>
  <c r="Y460" i="13"/>
  <c r="K460" i="13"/>
  <c r="N460" i="13" s="1"/>
  <c r="J460" i="13"/>
  <c r="X668" i="13"/>
  <c r="K668" i="13"/>
  <c r="J668" i="13"/>
  <c r="AA732" i="13"/>
  <c r="K732" i="13"/>
  <c r="J732" i="13"/>
  <c r="X796" i="13"/>
  <c r="K796" i="13"/>
  <c r="J796" i="13"/>
  <c r="AA270" i="13"/>
  <c r="K270" i="13"/>
  <c r="J270" i="13"/>
  <c r="AA334" i="13"/>
  <c r="K334" i="13"/>
  <c r="J334" i="13"/>
  <c r="O334" i="13" s="1"/>
  <c r="Y398" i="13"/>
  <c r="K398" i="13"/>
  <c r="J398" i="13"/>
  <c r="K462" i="13"/>
  <c r="J462" i="13"/>
  <c r="T664" i="13"/>
  <c r="K664" i="13"/>
  <c r="J664" i="13"/>
  <c r="O664" i="13" s="1"/>
  <c r="X728" i="13"/>
  <c r="K728" i="13"/>
  <c r="J728" i="13"/>
  <c r="AA792" i="13"/>
  <c r="K792" i="13"/>
  <c r="J792" i="13"/>
  <c r="Y266" i="13"/>
  <c r="K266" i="13"/>
  <c r="N266" i="13" s="1"/>
  <c r="J266" i="13"/>
  <c r="Q330" i="13"/>
  <c r="K330" i="13"/>
  <c r="J330" i="13"/>
  <c r="X394" i="13"/>
  <c r="K394" i="13"/>
  <c r="J394" i="13"/>
  <c r="AA458" i="13"/>
  <c r="K458" i="13"/>
  <c r="J458" i="13"/>
  <c r="X674" i="13"/>
  <c r="K674" i="13"/>
  <c r="J674" i="13"/>
  <c r="Q738" i="13"/>
  <c r="J738" i="13"/>
  <c r="K738" i="13"/>
  <c r="O738" i="13" s="1"/>
  <c r="Q802" i="13"/>
  <c r="K802" i="13"/>
  <c r="J802" i="13"/>
  <c r="X276" i="13"/>
  <c r="K276" i="13"/>
  <c r="J276" i="13"/>
  <c r="T340" i="13"/>
  <c r="K340" i="13"/>
  <c r="O340" i="13" s="1"/>
  <c r="J340" i="13"/>
  <c r="AA404" i="13"/>
  <c r="K404" i="13"/>
  <c r="J404" i="13"/>
  <c r="Y468" i="13"/>
  <c r="J468" i="13"/>
  <c r="K468" i="13"/>
  <c r="K676" i="13"/>
  <c r="O676" i="13" s="1"/>
  <c r="J676" i="13"/>
  <c r="T740" i="13"/>
  <c r="K740" i="13"/>
  <c r="J740" i="13"/>
  <c r="Q804" i="13"/>
  <c r="K804" i="13"/>
  <c r="J804" i="13"/>
  <c r="J278" i="13"/>
  <c r="N278" i="13" s="1"/>
  <c r="K278" i="13"/>
  <c r="Y342" i="13"/>
  <c r="K342" i="13"/>
  <c r="J342" i="13"/>
  <c r="AA406" i="13"/>
  <c r="K406" i="13"/>
  <c r="J406" i="13"/>
  <c r="T470" i="13"/>
  <c r="K470" i="13"/>
  <c r="J470" i="13"/>
  <c r="T672" i="13"/>
  <c r="K672" i="13"/>
  <c r="J672" i="13"/>
  <c r="X736" i="13"/>
  <c r="K736" i="13"/>
  <c r="J736" i="13"/>
  <c r="O736" i="13" s="1"/>
  <c r="Y800" i="13"/>
  <c r="K800" i="13"/>
  <c r="N800" i="13" s="1"/>
  <c r="J800" i="13"/>
  <c r="J274" i="13"/>
  <c r="K274" i="13"/>
  <c r="N274" i="13" s="1"/>
  <c r="AA338" i="13"/>
  <c r="J338" i="13"/>
  <c r="K338" i="13"/>
  <c r="O338" i="13" s="1"/>
  <c r="X402" i="13"/>
  <c r="J402" i="13"/>
  <c r="K402" i="13"/>
  <c r="X466" i="13"/>
  <c r="K466" i="13"/>
  <c r="J466" i="13"/>
  <c r="U602" i="13"/>
  <c r="AB678" i="13"/>
  <c r="U515" i="13"/>
  <c r="X682" i="13"/>
  <c r="J682" i="13"/>
  <c r="K682" i="13"/>
  <c r="Q746" i="13"/>
  <c r="J746" i="13"/>
  <c r="K746" i="13"/>
  <c r="K810" i="13"/>
  <c r="J810" i="13"/>
  <c r="T284" i="13"/>
  <c r="K284" i="13"/>
  <c r="J284" i="13"/>
  <c r="AA348" i="13"/>
  <c r="K348" i="13"/>
  <c r="J348" i="13"/>
  <c r="K412" i="13"/>
  <c r="J412" i="13"/>
  <c r="Y823" i="13"/>
  <c r="K823" i="13"/>
  <c r="J823" i="13"/>
  <c r="R684" i="13"/>
  <c r="K684" i="13"/>
  <c r="J684" i="13"/>
  <c r="AA748" i="13"/>
  <c r="K748" i="13"/>
  <c r="J748" i="13"/>
  <c r="Y812" i="13"/>
  <c r="K812" i="13"/>
  <c r="J812" i="13"/>
  <c r="AA286" i="13"/>
  <c r="K286" i="13"/>
  <c r="J286" i="13"/>
  <c r="X350" i="13"/>
  <c r="K350" i="13"/>
  <c r="J350" i="13"/>
  <c r="AA414" i="13"/>
  <c r="K414" i="13"/>
  <c r="J414" i="13"/>
  <c r="X478" i="13"/>
  <c r="K478" i="13"/>
  <c r="J478" i="13"/>
  <c r="Y680" i="13"/>
  <c r="K680" i="13"/>
  <c r="J680" i="13"/>
  <c r="Q744" i="13"/>
  <c r="K744" i="13"/>
  <c r="J744" i="13"/>
  <c r="K808" i="13"/>
  <c r="J808" i="13"/>
  <c r="K282" i="13"/>
  <c r="J282" i="13"/>
  <c r="AA346" i="13"/>
  <c r="K346" i="13"/>
  <c r="J346" i="13"/>
  <c r="X410" i="13"/>
  <c r="K410" i="13"/>
  <c r="J410" i="13"/>
  <c r="X474" i="13"/>
  <c r="K474" i="13"/>
  <c r="J474" i="13"/>
  <c r="V454" i="13"/>
  <c r="AC487" i="13"/>
  <c r="AB663" i="13"/>
  <c r="N153" i="13"/>
  <c r="N227" i="13"/>
  <c r="AB309" i="13"/>
  <c r="AB365" i="13"/>
  <c r="U397" i="13"/>
  <c r="AC437" i="13"/>
  <c r="AC533" i="13"/>
  <c r="V715" i="13"/>
  <c r="U439" i="13"/>
  <c r="U360" i="13"/>
  <c r="AC561" i="13"/>
  <c r="AC593" i="13"/>
  <c r="U745" i="13"/>
  <c r="R690" i="13"/>
  <c r="K690" i="13"/>
  <c r="J690" i="13"/>
  <c r="Y754" i="13"/>
  <c r="K754" i="13"/>
  <c r="J754" i="13"/>
  <c r="X638" i="13"/>
  <c r="J638" i="13"/>
  <c r="K638" i="13"/>
  <c r="K292" i="13"/>
  <c r="J292" i="13"/>
  <c r="T356" i="13"/>
  <c r="K356" i="13"/>
  <c r="J356" i="13"/>
  <c r="X420" i="13"/>
  <c r="K420" i="13"/>
  <c r="J420" i="13"/>
  <c r="R651" i="13"/>
  <c r="K651" i="13"/>
  <c r="J651" i="13"/>
  <c r="X692" i="13"/>
  <c r="K692" i="13"/>
  <c r="J692" i="13"/>
  <c r="T756" i="13"/>
  <c r="K756" i="13"/>
  <c r="J756" i="13"/>
  <c r="K640" i="13"/>
  <c r="J640" i="13"/>
  <c r="J294" i="13"/>
  <c r="K294" i="13"/>
  <c r="N294" i="13" s="1"/>
  <c r="T358" i="13"/>
  <c r="J358" i="13"/>
  <c r="K358" i="13"/>
  <c r="Q422" i="13"/>
  <c r="J422" i="13"/>
  <c r="K422" i="13"/>
  <c r="J825" i="13"/>
  <c r="K825" i="13"/>
  <c r="Y688" i="13"/>
  <c r="K688" i="13"/>
  <c r="J688" i="13"/>
  <c r="T752" i="13"/>
  <c r="K752" i="13"/>
  <c r="J752" i="13"/>
  <c r="Q816" i="13"/>
  <c r="K816" i="13"/>
  <c r="J816" i="13"/>
  <c r="Q290" i="13"/>
  <c r="J290" i="13"/>
  <c r="K290" i="13"/>
  <c r="N290" i="13" s="1"/>
  <c r="Q354" i="13"/>
  <c r="J354" i="13"/>
  <c r="K354" i="13"/>
  <c r="X418" i="13"/>
  <c r="J418" i="13"/>
  <c r="K418" i="13"/>
  <c r="V493" i="13"/>
  <c r="U500" i="13"/>
  <c r="AB658" i="13"/>
  <c r="AB297" i="13"/>
  <c r="AA698" i="13"/>
  <c r="K698" i="13"/>
  <c r="J698" i="13"/>
  <c r="Q762" i="13"/>
  <c r="K762" i="13"/>
  <c r="J762" i="13"/>
  <c r="O762" i="13" s="1"/>
  <c r="R628" i="13"/>
  <c r="K628" i="13"/>
  <c r="J628" i="13"/>
  <c r="X300" i="13"/>
  <c r="K300" i="13"/>
  <c r="J300" i="13"/>
  <c r="R364" i="13"/>
  <c r="K364" i="13"/>
  <c r="J364" i="13"/>
  <c r="T428" i="13"/>
  <c r="K428" i="13"/>
  <c r="J428" i="13"/>
  <c r="K659" i="13"/>
  <c r="J659" i="13"/>
  <c r="X700" i="13"/>
  <c r="K700" i="13"/>
  <c r="J700" i="13"/>
  <c r="Q764" i="13"/>
  <c r="K764" i="13"/>
  <c r="J764" i="13"/>
  <c r="AA630" i="13"/>
  <c r="K630" i="13"/>
  <c r="J630" i="13"/>
  <c r="Y302" i="13"/>
  <c r="K302" i="13"/>
  <c r="J302" i="13"/>
  <c r="R366" i="13"/>
  <c r="K366" i="13"/>
  <c r="J366" i="13"/>
  <c r="K430" i="13"/>
  <c r="J430" i="13"/>
  <c r="T826" i="13"/>
  <c r="K826" i="13"/>
  <c r="J826" i="13"/>
  <c r="X696" i="13"/>
  <c r="K696" i="13"/>
  <c r="J696" i="13"/>
  <c r="X760" i="13"/>
  <c r="K760" i="13"/>
  <c r="J760" i="13"/>
  <c r="O760" i="13" s="1"/>
  <c r="K644" i="13"/>
  <c r="J644" i="13"/>
  <c r="K298" i="13"/>
  <c r="J298" i="13"/>
  <c r="K362" i="13"/>
  <c r="J362" i="13"/>
  <c r="AA426" i="13"/>
  <c r="K426" i="13"/>
  <c r="J426" i="13"/>
  <c r="Q706" i="13"/>
  <c r="J706" i="13"/>
  <c r="K706" i="13"/>
  <c r="Y770" i="13"/>
  <c r="J770" i="13"/>
  <c r="K770" i="13"/>
  <c r="K608" i="13"/>
  <c r="J608" i="13"/>
  <c r="R308" i="13"/>
  <c r="K308" i="13"/>
  <c r="J308" i="13"/>
  <c r="K372" i="13"/>
  <c r="J372" i="13"/>
  <c r="X436" i="13"/>
  <c r="K436" i="13"/>
  <c r="J436" i="13"/>
  <c r="X824" i="13"/>
  <c r="K824" i="13"/>
  <c r="J824" i="13"/>
  <c r="Y708" i="13"/>
  <c r="K708" i="13"/>
  <c r="J708" i="13"/>
  <c r="X772" i="13"/>
  <c r="K772" i="13"/>
  <c r="J772" i="13"/>
  <c r="K610" i="13"/>
  <c r="J610" i="13"/>
  <c r="R310" i="13"/>
  <c r="K310" i="13"/>
  <c r="J310" i="13"/>
  <c r="J374" i="13"/>
  <c r="K374" i="13"/>
  <c r="T438" i="13"/>
  <c r="J438" i="13"/>
  <c r="K438" i="13"/>
  <c r="T654" i="13"/>
  <c r="K654" i="13"/>
  <c r="J654" i="13"/>
  <c r="X704" i="13"/>
  <c r="K704" i="13"/>
  <c r="J704" i="13"/>
  <c r="Q768" i="13"/>
  <c r="K768" i="13"/>
  <c r="J768" i="13"/>
  <c r="Q634" i="13"/>
  <c r="K634" i="13"/>
  <c r="J634" i="13"/>
  <c r="N634" i="13" s="1"/>
  <c r="X306" i="13"/>
  <c r="J306" i="13"/>
  <c r="K306" i="13"/>
  <c r="X370" i="13"/>
  <c r="J370" i="13"/>
  <c r="K370" i="13"/>
  <c r="J434" i="13"/>
  <c r="K434" i="13"/>
  <c r="N434" i="13" s="1"/>
  <c r="AB322" i="13"/>
  <c r="V508" i="13"/>
  <c r="AB793" i="13"/>
  <c r="U785" i="13"/>
  <c r="AB251" i="13"/>
  <c r="U528" i="13"/>
  <c r="U313" i="13"/>
  <c r="X650" i="13"/>
  <c r="J650" i="13"/>
  <c r="K650" i="13"/>
  <c r="AA714" i="13"/>
  <c r="J714" i="13"/>
  <c r="K714" i="13"/>
  <c r="AA778" i="13"/>
  <c r="J778" i="13"/>
  <c r="K778" i="13"/>
  <c r="T598" i="13"/>
  <c r="J598" i="13"/>
  <c r="K598" i="13"/>
  <c r="Q316" i="13"/>
  <c r="K316" i="13"/>
  <c r="J316" i="13"/>
  <c r="K380" i="13"/>
  <c r="J380" i="13"/>
  <c r="R444" i="13"/>
  <c r="K444" i="13"/>
  <c r="J444" i="13"/>
  <c r="R652" i="13"/>
  <c r="V652" i="13" s="1"/>
  <c r="K652" i="13"/>
  <c r="J652" i="13"/>
  <c r="Q716" i="13"/>
  <c r="K716" i="13"/>
  <c r="J716" i="13"/>
  <c r="Q780" i="13"/>
  <c r="K780" i="13"/>
  <c r="J780" i="13"/>
  <c r="K600" i="13"/>
  <c r="J600" i="13"/>
  <c r="AA318" i="13"/>
  <c r="K318" i="13"/>
  <c r="J318" i="13"/>
  <c r="AA382" i="13"/>
  <c r="K382" i="13"/>
  <c r="J382" i="13"/>
  <c r="Q446" i="13"/>
  <c r="U446" i="13" s="1"/>
  <c r="K446" i="13"/>
  <c r="J446" i="13"/>
  <c r="O446" i="13" s="1"/>
  <c r="R828" i="13"/>
  <c r="V828" i="13" s="1"/>
  <c r="K828" i="13"/>
  <c r="J828" i="13"/>
  <c r="K712" i="13"/>
  <c r="J712" i="13"/>
  <c r="K776" i="13"/>
  <c r="J776" i="13"/>
  <c r="Q614" i="13"/>
  <c r="K614" i="13"/>
  <c r="J614" i="13"/>
  <c r="Y314" i="13"/>
  <c r="K314" i="13"/>
  <c r="J314" i="13"/>
  <c r="X378" i="13"/>
  <c r="K378" i="13"/>
  <c r="J378" i="13"/>
  <c r="O378" i="13" s="1"/>
  <c r="K442" i="13"/>
  <c r="J442" i="13"/>
  <c r="N289" i="13"/>
  <c r="V293" i="13"/>
  <c r="AB783" i="13"/>
  <c r="V557" i="13"/>
  <c r="AC55" i="13"/>
  <c r="O483" i="13"/>
  <c r="U87" i="13"/>
  <c r="AC136" i="13"/>
  <c r="N171" i="13"/>
  <c r="AB143" i="13"/>
  <c r="U218" i="13"/>
  <c r="AB281" i="13"/>
  <c r="U339" i="13"/>
  <c r="AB339" i="13"/>
  <c r="N337" i="13"/>
  <c r="AB452" i="13"/>
  <c r="AB463" i="13"/>
  <c r="N513" i="13"/>
  <c r="V531" i="13"/>
  <c r="O520" i="13"/>
  <c r="O535" i="13"/>
  <c r="O511" i="13"/>
  <c r="N527" i="13"/>
  <c r="N557" i="13"/>
  <c r="N679" i="13"/>
  <c r="U713" i="13"/>
  <c r="R764" i="13"/>
  <c r="V726" i="13"/>
  <c r="AB759" i="13"/>
  <c r="N675" i="13"/>
  <c r="N777" i="13"/>
  <c r="AB609" i="13"/>
  <c r="N639" i="13"/>
  <c r="V433" i="13"/>
  <c r="AB552" i="13"/>
  <c r="U594" i="13"/>
  <c r="U141" i="13"/>
  <c r="AB208" i="13"/>
  <c r="AC81" i="13"/>
  <c r="AB203" i="13"/>
  <c r="AC263" i="13"/>
  <c r="AB287" i="13"/>
  <c r="V312" i="13"/>
  <c r="AC368" i="13"/>
  <c r="V790" i="13"/>
  <c r="AB353" i="13"/>
  <c r="V657" i="13"/>
  <c r="AC500" i="13"/>
  <c r="N401" i="13"/>
  <c r="AC521" i="13"/>
  <c r="AB541" i="13"/>
  <c r="U159" i="13"/>
  <c r="V277" i="13"/>
  <c r="N279" i="13"/>
  <c r="N271" i="13"/>
  <c r="N317" i="13"/>
  <c r="N341" i="13"/>
  <c r="U584" i="13"/>
  <c r="AB505" i="13"/>
  <c r="AB558" i="13"/>
  <c r="AB707" i="13"/>
  <c r="N730" i="13"/>
  <c r="T764" i="13"/>
  <c r="N807" i="13"/>
  <c r="U801" i="13"/>
  <c r="AB751" i="13"/>
  <c r="N822" i="13"/>
  <c r="U662" i="13"/>
  <c r="O583" i="13"/>
  <c r="AC121" i="13"/>
  <c r="AB216" i="13"/>
  <c r="N58" i="13"/>
  <c r="U304" i="13"/>
  <c r="AB201" i="13"/>
  <c r="AB341" i="13"/>
  <c r="AC742" i="13"/>
  <c r="V758" i="13"/>
  <c r="V255" i="13"/>
  <c r="U305" i="13"/>
  <c r="AB727" i="13"/>
  <c r="N249" i="13"/>
  <c r="N539" i="13"/>
  <c r="N514" i="13"/>
  <c r="U176" i="13"/>
  <c r="N684" i="13"/>
  <c r="N659" i="13"/>
  <c r="N660" i="13"/>
  <c r="AB660" i="13"/>
  <c r="V811" i="13"/>
  <c r="N285" i="13"/>
  <c r="N270" i="13"/>
  <c r="N538" i="13"/>
  <c r="AC535" i="13"/>
  <c r="N592" i="13"/>
  <c r="U54" i="13"/>
  <c r="U242" i="13"/>
  <c r="AB129" i="13"/>
  <c r="U381" i="13"/>
  <c r="AB397" i="13"/>
  <c r="AB757" i="13"/>
  <c r="U504" i="13"/>
  <c r="AC247" i="13"/>
  <c r="U353" i="13"/>
  <c r="AB369" i="13"/>
  <c r="U150" i="13"/>
  <c r="U435" i="13"/>
  <c r="U491" i="13"/>
  <c r="AC729" i="13"/>
  <c r="N742" i="13"/>
  <c r="N471" i="13"/>
  <c r="O403" i="13"/>
  <c r="O494" i="13"/>
  <c r="N385" i="13"/>
  <c r="N448" i="13"/>
  <c r="AC480" i="13"/>
  <c r="AC571" i="13"/>
  <c r="V725" i="13"/>
  <c r="U707" i="13"/>
  <c r="U112" i="13"/>
  <c r="N305" i="13"/>
  <c r="O528" i="13"/>
  <c r="O509" i="13"/>
  <c r="N72" i="13"/>
  <c r="O76" i="13"/>
  <c r="AB241" i="13"/>
  <c r="N309" i="13"/>
  <c r="N310" i="13"/>
  <c r="U431" i="13"/>
  <c r="AC488" i="13"/>
  <c r="N451" i="13"/>
  <c r="AB565" i="13"/>
  <c r="O489" i="13"/>
  <c r="N738" i="13"/>
  <c r="T700" i="13"/>
  <c r="AB767" i="13"/>
  <c r="AB790" i="13"/>
  <c r="N757" i="13"/>
  <c r="AA764" i="13"/>
  <c r="U775" i="13"/>
  <c r="AC766" i="13"/>
  <c r="U272" i="13"/>
  <c r="V373" i="13"/>
  <c r="N445" i="13"/>
  <c r="U541" i="13"/>
  <c r="N246" i="13"/>
  <c r="V212" i="13"/>
  <c r="AB60" i="13"/>
  <c r="AB84" i="13"/>
  <c r="N250" i="13"/>
  <c r="AC106" i="13"/>
  <c r="O115" i="13"/>
  <c r="N253" i="13"/>
  <c r="AB85" i="13"/>
  <c r="N111" i="13"/>
  <c r="U580" i="13"/>
  <c r="N150" i="13"/>
  <c r="N806" i="13"/>
  <c r="N506" i="13"/>
  <c r="U156" i="13"/>
  <c r="AC238" i="13"/>
  <c r="AB581" i="13"/>
  <c r="AB675" i="13"/>
  <c r="U201" i="13"/>
  <c r="U65" i="13"/>
  <c r="V89" i="13"/>
  <c r="U117" i="13"/>
  <c r="U228" i="13"/>
  <c r="U279" i="13"/>
  <c r="O462" i="13"/>
  <c r="V514" i="13"/>
  <c r="U484" i="13"/>
  <c r="U561" i="13"/>
  <c r="N687" i="13"/>
  <c r="AB681" i="13"/>
  <c r="AB693" i="13"/>
  <c r="Q700" i="13"/>
  <c r="N723" i="13"/>
  <c r="AC776" i="13"/>
  <c r="AB775" i="13"/>
  <c r="N826" i="13"/>
  <c r="AB733" i="13"/>
  <c r="AB791" i="13"/>
  <c r="N450" i="13"/>
  <c r="O590" i="13"/>
  <c r="O54" i="13"/>
  <c r="O61" i="13"/>
  <c r="U226" i="13"/>
  <c r="U193" i="13"/>
  <c r="AC389" i="13"/>
  <c r="V471" i="13"/>
  <c r="AB669" i="13"/>
  <c r="U773" i="13"/>
  <c r="U400" i="13"/>
  <c r="AB750" i="13"/>
  <c r="U782" i="13"/>
  <c r="U93" i="13"/>
  <c r="V449" i="13"/>
  <c r="AC695" i="13"/>
  <c r="AC403" i="13"/>
  <c r="AC427" i="13"/>
  <c r="U753" i="13"/>
  <c r="V821" i="13"/>
  <c r="O508" i="13"/>
  <c r="O552" i="13"/>
  <c r="O449" i="13"/>
  <c r="N540" i="13"/>
  <c r="N60" i="13"/>
  <c r="N148" i="13"/>
  <c r="AB455" i="13"/>
  <c r="U735" i="13"/>
  <c r="AB88" i="13"/>
  <c r="AB127" i="13"/>
  <c r="AB66" i="13"/>
  <c r="U130" i="13"/>
  <c r="AB135" i="13"/>
  <c r="O152" i="13"/>
  <c r="U134" i="13"/>
  <c r="AC175" i="13"/>
  <c r="U183" i="13"/>
  <c r="U160" i="13"/>
  <c r="N191" i="13"/>
  <c r="N302" i="13"/>
  <c r="N295" i="13"/>
  <c r="AB485" i="13"/>
  <c r="N505" i="13"/>
  <c r="N342" i="13"/>
  <c r="N697" i="13"/>
  <c r="U712" i="13"/>
  <c r="U733" i="13"/>
  <c r="N799" i="13"/>
  <c r="AB743" i="13"/>
  <c r="N693" i="13"/>
  <c r="U263" i="13"/>
  <c r="O349" i="13"/>
  <c r="U513" i="13"/>
  <c r="U273" i="13"/>
  <c r="V188" i="13"/>
  <c r="AC103" i="13"/>
  <c r="AB113" i="13"/>
  <c r="N145" i="13"/>
  <c r="AB501" i="13"/>
  <c r="V699" i="13"/>
  <c r="AB326" i="13"/>
  <c r="AB218" i="13"/>
  <c r="AB194" i="13"/>
  <c r="U237" i="13"/>
  <c r="U455" i="13"/>
  <c r="AB520" i="13"/>
  <c r="U223" i="13"/>
  <c r="AB489" i="13"/>
  <c r="U79" i="13"/>
  <c r="U267" i="13"/>
  <c r="AC492" i="13"/>
  <c r="U540" i="13"/>
  <c r="N420" i="13"/>
  <c r="N428" i="13"/>
  <c r="O358" i="13"/>
  <c r="N601" i="13"/>
  <c r="AC603" i="13"/>
  <c r="N599" i="13"/>
  <c r="U118" i="13"/>
  <c r="N263" i="13"/>
  <c r="N637" i="13"/>
  <c r="N407" i="13"/>
  <c r="U388" i="13"/>
  <c r="AB408" i="13"/>
  <c r="N286" i="13"/>
  <c r="N336" i="13"/>
  <c r="N424" i="13"/>
  <c r="N267" i="13"/>
  <c r="O558" i="13"/>
  <c r="N782" i="13"/>
  <c r="N795" i="13"/>
  <c r="N417" i="13"/>
  <c r="N550" i="13"/>
  <c r="N83" i="13"/>
  <c r="AB723" i="13"/>
  <c r="U487" i="13"/>
  <c r="U511" i="13"/>
  <c r="U137" i="13"/>
  <c r="U253" i="13"/>
  <c r="N116" i="13"/>
  <c r="V421" i="13"/>
  <c r="N194" i="13"/>
  <c r="AB147" i="13"/>
  <c r="U211" i="13"/>
  <c r="U67" i="13"/>
  <c r="AB142" i="13"/>
  <c r="U129" i="13"/>
  <c r="U806" i="13"/>
  <c r="AB134" i="13"/>
  <c r="U158" i="13"/>
  <c r="U154" i="13"/>
  <c r="AB170" i="13"/>
  <c r="AB244" i="13"/>
  <c r="U147" i="13"/>
  <c r="U229" i="13"/>
  <c r="AB611" i="13"/>
  <c r="AC486" i="13"/>
  <c r="U179" i="13"/>
  <c r="N174" i="13"/>
  <c r="AB198" i="13"/>
  <c r="N432" i="13"/>
  <c r="AB711" i="13"/>
  <c r="N502" i="13"/>
  <c r="N577" i="13"/>
  <c r="N665" i="13"/>
  <c r="N692" i="13"/>
  <c r="N783" i="13"/>
  <c r="N441" i="13"/>
  <c r="N644" i="13"/>
  <c r="N740" i="13"/>
  <c r="N478" i="13"/>
  <c r="N369" i="13"/>
  <c r="N405" i="13"/>
  <c r="N361" i="13"/>
  <c r="U61" i="13"/>
  <c r="N81" i="13"/>
  <c r="AB111" i="13"/>
  <c r="AB184" i="13"/>
  <c r="AB206" i="13"/>
  <c r="AB324" i="13"/>
  <c r="U295" i="13"/>
  <c r="V419" i="13"/>
  <c r="AB506" i="13"/>
  <c r="AB549" i="13"/>
  <c r="U562" i="13"/>
  <c r="U569" i="13"/>
  <c r="AB590" i="13"/>
  <c r="U727" i="13"/>
  <c r="AB814" i="13"/>
  <c r="O277" i="13"/>
  <c r="O269" i="13"/>
  <c r="N312" i="13"/>
  <c r="N352" i="13"/>
  <c r="N347" i="13"/>
  <c r="N280" i="13"/>
  <c r="U485" i="13"/>
  <c r="N453" i="13"/>
  <c r="AB482" i="13"/>
  <c r="V240" i="13"/>
  <c r="N594" i="13"/>
  <c r="AC191" i="13"/>
  <c r="U58" i="13"/>
  <c r="O197" i="13"/>
  <c r="AC76" i="13"/>
  <c r="AC264" i="13"/>
  <c r="AC168" i="13"/>
  <c r="AB196" i="13"/>
  <c r="V88" i="13"/>
  <c r="N234" i="13"/>
  <c r="N242" i="13"/>
  <c r="AB508" i="13"/>
  <c r="V588" i="13"/>
  <c r="O177" i="13"/>
  <c r="N209" i="13"/>
  <c r="AB317" i="13"/>
  <c r="AC333" i="13"/>
  <c r="V349" i="13"/>
  <c r="AC405" i="13"/>
  <c r="U429" i="13"/>
  <c r="AC461" i="13"/>
  <c r="U565" i="13"/>
  <c r="V581" i="13"/>
  <c r="AC599" i="13"/>
  <c r="AC526" i="13"/>
  <c r="U98" i="13"/>
  <c r="AC163" i="13"/>
  <c r="AC171" i="13"/>
  <c r="AC179" i="13"/>
  <c r="V203" i="13"/>
  <c r="AB253" i="13"/>
  <c r="O181" i="13"/>
  <c r="AC255" i="13"/>
  <c r="O87" i="13"/>
  <c r="V167" i="13"/>
  <c r="AC713" i="13"/>
  <c r="O248" i="13"/>
  <c r="N682" i="13"/>
  <c r="N291" i="13"/>
  <c r="N628" i="13"/>
  <c r="AB267" i="13"/>
  <c r="AB639" i="13"/>
  <c r="AB138" i="13"/>
  <c r="N68" i="13"/>
  <c r="U69" i="13"/>
  <c r="N55" i="13"/>
  <c r="AB92" i="13"/>
  <c r="U73" i="13"/>
  <c r="N99" i="13"/>
  <c r="AC141" i="13"/>
  <c r="U151" i="13"/>
  <c r="U194" i="13"/>
  <c r="V486" i="13"/>
  <c r="AB536" i="13"/>
  <c r="AC556" i="13"/>
  <c r="O585" i="13"/>
  <c r="V599" i="13"/>
  <c r="AC679" i="13"/>
  <c r="U695" i="13"/>
  <c r="U317" i="13"/>
  <c r="N363" i="13"/>
  <c r="N355" i="13"/>
  <c r="O93" i="13"/>
  <c r="U47" i="13"/>
  <c r="O44" i="13"/>
  <c r="N132" i="13"/>
  <c r="U246" i="13"/>
  <c r="U72" i="13"/>
  <c r="AC160" i="13"/>
  <c r="AB720" i="13"/>
  <c r="V389" i="13"/>
  <c r="AB781" i="13"/>
  <c r="N127" i="13"/>
  <c r="AC435" i="13"/>
  <c r="AB737" i="13"/>
  <c r="O326" i="13"/>
  <c r="U554" i="13"/>
  <c r="AB149" i="13"/>
  <c r="U209" i="13"/>
  <c r="O202" i="13"/>
  <c r="U552" i="13"/>
  <c r="AB530" i="13"/>
  <c r="U578" i="13"/>
  <c r="U661" i="13"/>
  <c r="N747" i="13"/>
  <c r="V343" i="13"/>
  <c r="AB383" i="13"/>
  <c r="U288" i="13"/>
  <c r="V385" i="13"/>
  <c r="N314" i="13"/>
  <c r="N59" i="13"/>
  <c r="N482" i="13"/>
  <c r="U497" i="13"/>
  <c r="N516" i="13"/>
  <c r="AC87" i="13"/>
  <c r="AC421" i="13"/>
  <c r="AB811" i="13"/>
  <c r="U798" i="13"/>
  <c r="O143" i="13"/>
  <c r="V371" i="13"/>
  <c r="N559" i="13"/>
  <c r="N425" i="13"/>
  <c r="AB575" i="13"/>
  <c r="O103" i="13"/>
  <c r="AB109" i="13"/>
  <c r="U177" i="13"/>
  <c r="V269" i="13"/>
  <c r="N325" i="13"/>
  <c r="U423" i="13"/>
  <c r="V475" i="13"/>
  <c r="U510" i="13"/>
  <c r="AC528" i="13"/>
  <c r="N565" i="13"/>
  <c r="V522" i="13"/>
  <c r="V558" i="13"/>
  <c r="N572" i="13"/>
  <c r="N642" i="13"/>
  <c r="AB665" i="13"/>
  <c r="AB718" i="13"/>
  <c r="AB788" i="13"/>
  <c r="AB806" i="13"/>
  <c r="U280" i="13"/>
  <c r="N811" i="13"/>
  <c r="V417" i="13"/>
  <c r="U547" i="13"/>
  <c r="U473" i="13"/>
  <c r="U715" i="13"/>
  <c r="AB787" i="13"/>
  <c r="U765" i="13"/>
  <c r="N53" i="13"/>
  <c r="AB69" i="13"/>
  <c r="U719" i="13"/>
  <c r="N224" i="13"/>
  <c r="V681" i="13"/>
  <c r="AB821" i="13"/>
  <c r="O551" i="13"/>
  <c r="N359" i="13"/>
  <c r="V123" i="13"/>
  <c r="V181" i="13"/>
  <c r="AB217" i="13"/>
  <c r="AB157" i="13"/>
  <c r="O218" i="13"/>
  <c r="O244" i="13"/>
  <c r="AB72" i="13"/>
  <c r="U75" i="13"/>
  <c r="V110" i="13"/>
  <c r="N108" i="13"/>
  <c r="O118" i="13"/>
  <c r="N155" i="13"/>
  <c r="AB161" i="13"/>
  <c r="O381" i="13"/>
  <c r="N415" i="13"/>
  <c r="AB464" i="13"/>
  <c r="N444" i="13"/>
  <c r="U524" i="13"/>
  <c r="AB551" i="13"/>
  <c r="AC580" i="13"/>
  <c r="N529" i="13"/>
  <c r="N495" i="13"/>
  <c r="U710" i="13"/>
  <c r="AB724" i="13"/>
  <c r="AB827" i="13"/>
  <c r="N771" i="13"/>
  <c r="N629" i="13"/>
  <c r="N388" i="13"/>
  <c r="AB494" i="13"/>
  <c r="N354" i="13"/>
  <c r="AB75" i="13"/>
  <c r="U99" i="13"/>
  <c r="N192" i="13"/>
  <c r="N232" i="13"/>
  <c r="AB795" i="13"/>
  <c r="U191" i="13"/>
  <c r="AB797" i="13"/>
  <c r="AB632" i="13"/>
  <c r="AB126" i="13"/>
  <c r="N79" i="13"/>
  <c r="AB419" i="13"/>
  <c r="U587" i="13"/>
  <c r="U665" i="13"/>
  <c r="U761" i="13"/>
  <c r="AB476" i="13"/>
  <c r="AC516" i="13"/>
  <c r="N792" i="13"/>
  <c r="O276" i="13"/>
  <c r="N753" i="13"/>
  <c r="O95" i="13"/>
  <c r="AC91" i="13"/>
  <c r="V53" i="13"/>
  <c r="N80" i="13"/>
  <c r="U68" i="13"/>
  <c r="AB57" i="13"/>
  <c r="N109" i="13"/>
  <c r="AB73" i="13"/>
  <c r="AC107" i="13"/>
  <c r="N136" i="13"/>
  <c r="U262" i="13"/>
  <c r="AB307" i="13"/>
  <c r="O468" i="13"/>
  <c r="V567" i="13"/>
  <c r="AB722" i="13"/>
  <c r="U783" i="13"/>
  <c r="AB261" i="13"/>
  <c r="U407" i="13"/>
  <c r="AC313" i="13"/>
  <c r="AC361" i="13"/>
  <c r="AC431" i="13"/>
  <c r="AB538" i="13"/>
  <c r="AB603" i="13"/>
  <c r="U822" i="13"/>
  <c r="U821" i="13"/>
  <c r="U828" i="13"/>
  <c r="N821" i="13"/>
  <c r="N823" i="13"/>
  <c r="N828" i="13"/>
  <c r="O825" i="13"/>
  <c r="N825" i="13"/>
  <c r="N827" i="13"/>
  <c r="N824" i="13"/>
  <c r="O823" i="13"/>
  <c r="N669" i="13"/>
  <c r="O707" i="13"/>
  <c r="N707" i="13"/>
  <c r="U669" i="13"/>
  <c r="AB753" i="13"/>
  <c r="N812" i="13"/>
  <c r="AB731" i="13"/>
  <c r="AB779" i="13"/>
  <c r="AB803" i="13"/>
  <c r="U717" i="13"/>
  <c r="V757" i="13"/>
  <c r="U757" i="13"/>
  <c r="U813" i="13"/>
  <c r="U742" i="13"/>
  <c r="AB758" i="13"/>
  <c r="AB776" i="13"/>
  <c r="U657" i="13"/>
  <c r="U681" i="13"/>
  <c r="AB713" i="13"/>
  <c r="AB745" i="13"/>
  <c r="O714" i="13"/>
  <c r="N714" i="13"/>
  <c r="N701" i="13"/>
  <c r="N745" i="13"/>
  <c r="N712" i="13"/>
  <c r="N673" i="13"/>
  <c r="AB709" i="13"/>
  <c r="U687" i="13"/>
  <c r="O759" i="13"/>
  <c r="N759" i="13"/>
  <c r="O786" i="13"/>
  <c r="N786" i="13"/>
  <c r="N810" i="13"/>
  <c r="AB694" i="13"/>
  <c r="U679" i="13"/>
  <c r="N670" i="13"/>
  <c r="N725" i="13"/>
  <c r="AB807" i="13"/>
  <c r="N803" i="13"/>
  <c r="U755" i="13"/>
  <c r="U771" i="13"/>
  <c r="AB677" i="13"/>
  <c r="AB773" i="13"/>
  <c r="AB774" i="13"/>
  <c r="N654" i="13"/>
  <c r="N780" i="13"/>
  <c r="N718" i="13"/>
  <c r="N681" i="13"/>
  <c r="N789" i="13"/>
  <c r="N715" i="13"/>
  <c r="N695" i="13"/>
  <c r="N728" i="13"/>
  <c r="U749" i="13"/>
  <c r="N794" i="13"/>
  <c r="N770" i="13"/>
  <c r="N652" i="13"/>
  <c r="N667" i="13"/>
  <c r="N729" i="13"/>
  <c r="N733" i="13"/>
  <c r="N737" i="13"/>
  <c r="U667" i="13"/>
  <c r="U723" i="13"/>
  <c r="U739" i="13"/>
  <c r="AB747" i="13"/>
  <c r="U779" i="13"/>
  <c r="U787" i="13"/>
  <c r="AB765" i="13"/>
  <c r="U797" i="13"/>
  <c r="AB813" i="13"/>
  <c r="AB686" i="13"/>
  <c r="U718" i="13"/>
  <c r="AB687" i="13"/>
  <c r="U673" i="13"/>
  <c r="U769" i="13"/>
  <c r="N734" i="13"/>
  <c r="O772" i="13"/>
  <c r="N772" i="13"/>
  <c r="N726" i="13"/>
  <c r="N798" i="13"/>
  <c r="N685" i="13"/>
  <c r="N805" i="13"/>
  <c r="U725" i="13"/>
  <c r="AC685" i="13"/>
  <c r="AB685" i="13"/>
  <c r="O699" i="13"/>
  <c r="N699" i="13"/>
  <c r="AB679" i="13"/>
  <c r="N724" i="13"/>
  <c r="U729" i="13"/>
  <c r="U777" i="13"/>
  <c r="N743" i="13"/>
  <c r="O702" i="13"/>
  <c r="N702" i="13"/>
  <c r="N801" i="13"/>
  <c r="N658" i="13"/>
  <c r="N709" i="13"/>
  <c r="N808" i="13"/>
  <c r="N755" i="13"/>
  <c r="AB671" i="13"/>
  <c r="O705" i="13"/>
  <c r="N705" i="13"/>
  <c r="U686" i="13"/>
  <c r="N661" i="13"/>
  <c r="N703" i="13"/>
  <c r="O739" i="13"/>
  <c r="N739" i="13"/>
  <c r="AB705" i="13"/>
  <c r="U726" i="13"/>
  <c r="N750" i="13"/>
  <c r="U767" i="13"/>
  <c r="N781" i="13"/>
  <c r="U788" i="13"/>
  <c r="N775" i="13"/>
  <c r="U721" i="13"/>
  <c r="AB683" i="13"/>
  <c r="N752" i="13"/>
  <c r="N683" i="13"/>
  <c r="N797" i="13"/>
  <c r="U699" i="13"/>
  <c r="U795" i="13"/>
  <c r="U803" i="13"/>
  <c r="AB789" i="13"/>
  <c r="U758" i="13"/>
  <c r="AB703" i="13"/>
  <c r="N814" i="13"/>
  <c r="N785" i="13"/>
  <c r="N779" i="13"/>
  <c r="N741" i="13"/>
  <c r="N816" i="13"/>
  <c r="O671" i="13"/>
  <c r="N671" i="13"/>
  <c r="U658" i="13"/>
  <c r="N677" i="13"/>
  <c r="O689" i="13"/>
  <c r="N689" i="13"/>
  <c r="O698" i="13"/>
  <c r="N698" i="13"/>
  <c r="AB769" i="13"/>
  <c r="U750" i="13"/>
  <c r="U759" i="13"/>
  <c r="N754" i="13"/>
  <c r="AB777" i="13"/>
  <c r="U807" i="13"/>
  <c r="N802" i="13"/>
  <c r="N662" i="13"/>
  <c r="U683" i="13"/>
  <c r="U763" i="13"/>
  <c r="AB734" i="13"/>
  <c r="U737" i="13"/>
  <c r="N651" i="13"/>
  <c r="N727" i="13"/>
  <c r="N774" i="13"/>
  <c r="N719" i="13"/>
  <c r="U652" i="13"/>
  <c r="N678" i="13"/>
  <c r="N758" i="13"/>
  <c r="N713" i="13"/>
  <c r="N674" i="13"/>
  <c r="N749" i="13"/>
  <c r="N731" i="13"/>
  <c r="AB710" i="13"/>
  <c r="AB717" i="13"/>
  <c r="AB689" i="13"/>
  <c r="N653" i="13"/>
  <c r="U751" i="13"/>
  <c r="U711" i="13"/>
  <c r="U741" i="13"/>
  <c r="N773" i="13"/>
  <c r="N765" i="13"/>
  <c r="AB755" i="13"/>
  <c r="N769" i="13"/>
  <c r="N793" i="13"/>
  <c r="N784" i="13"/>
  <c r="U720" i="13"/>
  <c r="U675" i="13"/>
  <c r="AB715" i="13"/>
  <c r="U811" i="13"/>
  <c r="U693" i="13"/>
  <c r="U701" i="13"/>
  <c r="U789" i="13"/>
  <c r="AB742" i="13"/>
  <c r="AB766" i="13"/>
  <c r="U734" i="13"/>
  <c r="U790" i="13"/>
  <c r="AB695" i="13"/>
  <c r="AB729" i="13"/>
  <c r="N657" i="13"/>
  <c r="N764" i="13"/>
  <c r="N690" i="13"/>
  <c r="O662" i="13"/>
  <c r="O733" i="13"/>
  <c r="O734" i="13"/>
  <c r="O651" i="13"/>
  <c r="O712" i="13"/>
  <c r="O713" i="13"/>
  <c r="O773" i="13"/>
  <c r="O658" i="13"/>
  <c r="O706" i="13"/>
  <c r="V724" i="13"/>
  <c r="O781" i="13"/>
  <c r="V815" i="13"/>
  <c r="O660" i="13"/>
  <c r="O693" i="13"/>
  <c r="O737" i="13"/>
  <c r="V691" i="13"/>
  <c r="V747" i="13"/>
  <c r="AC779" i="13"/>
  <c r="O740" i="13"/>
  <c r="O745" i="13"/>
  <c r="O709" i="13"/>
  <c r="AC723" i="13"/>
  <c r="O670" i="13"/>
  <c r="O715" i="13"/>
  <c r="O695" i="13"/>
  <c r="O727" i="13"/>
  <c r="O667" i="13"/>
  <c r="O797" i="13"/>
  <c r="O814" i="13"/>
  <c r="O785" i="13"/>
  <c r="O752" i="13"/>
  <c r="O769" i="13"/>
  <c r="O657" i="13"/>
  <c r="O719" i="13"/>
  <c r="O755" i="13"/>
  <c r="O764" i="13"/>
  <c r="AB642" i="13"/>
  <c r="AB641" i="13"/>
  <c r="AC643" i="13"/>
  <c r="AB643" i="13"/>
  <c r="U641" i="13"/>
  <c r="U642" i="13"/>
  <c r="U643" i="13"/>
  <c r="N643" i="13"/>
  <c r="N638" i="13"/>
  <c r="O643" i="13"/>
  <c r="AC642" i="13"/>
  <c r="O637" i="13"/>
  <c r="O639" i="13"/>
  <c r="AB631" i="13"/>
  <c r="AB633" i="13"/>
  <c r="U632" i="13"/>
  <c r="U633" i="13"/>
  <c r="U629" i="13"/>
  <c r="U631" i="13"/>
  <c r="N632" i="13"/>
  <c r="N630" i="13"/>
  <c r="O630" i="13"/>
  <c r="AB613" i="13"/>
  <c r="AB612" i="13"/>
  <c r="U609" i="13"/>
  <c r="U613" i="13"/>
  <c r="O613" i="13"/>
  <c r="N613" i="13"/>
  <c r="N612" i="13"/>
  <c r="N609" i="13"/>
  <c r="N614" i="13"/>
  <c r="O612" i="13"/>
  <c r="O609" i="13"/>
  <c r="AB602" i="13"/>
  <c r="Q604" i="13"/>
  <c r="U604" i="13" s="1"/>
  <c r="U601" i="13"/>
  <c r="AB600" i="13"/>
  <c r="N602" i="13"/>
  <c r="Y604" i="13"/>
  <c r="AB604" i="13" s="1"/>
  <c r="N600" i="13"/>
  <c r="O601" i="13"/>
  <c r="U599" i="13"/>
  <c r="AB599" i="13"/>
  <c r="N604" i="13"/>
  <c r="U233" i="13"/>
  <c r="U249" i="13"/>
  <c r="AB99" i="13"/>
  <c r="U86" i="13"/>
  <c r="U83" i="13"/>
  <c r="U66" i="13"/>
  <c r="N105" i="13"/>
  <c r="U207" i="13"/>
  <c r="U285" i="13"/>
  <c r="AB86" i="13"/>
  <c r="AB154" i="13"/>
  <c r="U574" i="13"/>
  <c r="AB503" i="13"/>
  <c r="U583" i="13"/>
  <c r="N77" i="13"/>
  <c r="U345" i="13"/>
  <c r="U409" i="13"/>
  <c r="U425" i="13"/>
  <c r="AB224" i="13"/>
  <c r="AB63" i="13"/>
  <c r="AB355" i="13"/>
  <c r="U523" i="13"/>
  <c r="AB547" i="13"/>
  <c r="AB563" i="13"/>
  <c r="U184" i="13"/>
  <c r="AB65" i="13"/>
  <c r="N113" i="13"/>
  <c r="U102" i="13"/>
  <c r="N121" i="13"/>
  <c r="U135" i="13"/>
  <c r="AB140" i="13"/>
  <c r="AB124" i="13"/>
  <c r="N168" i="13"/>
  <c r="N175" i="13"/>
  <c r="U170" i="13"/>
  <c r="AB164" i="13"/>
  <c r="AB112" i="13"/>
  <c r="U64" i="13"/>
  <c r="AB234" i="13"/>
  <c r="AB227" i="13"/>
  <c r="N251" i="13"/>
  <c r="AC517" i="13"/>
  <c r="AB229" i="13"/>
  <c r="AC631" i="13"/>
  <c r="V352" i="13"/>
  <c r="N157" i="13"/>
  <c r="AB457" i="13"/>
  <c r="U103" i="13"/>
  <c r="N233" i="13"/>
  <c r="AB240" i="13"/>
  <c r="U60" i="13"/>
  <c r="N71" i="13"/>
  <c r="N107" i="13"/>
  <c r="AB119" i="13"/>
  <c r="N117" i="13"/>
  <c r="U142" i="13"/>
  <c r="N156" i="13"/>
  <c r="AB165" i="13"/>
  <c r="U260" i="13"/>
  <c r="U465" i="13"/>
  <c r="N74" i="13"/>
  <c r="N65" i="13"/>
  <c r="U479" i="13"/>
  <c r="U543" i="13"/>
  <c r="U174" i="13"/>
  <c r="AB453" i="13"/>
  <c r="AB531" i="13"/>
  <c r="U516" i="13"/>
  <c r="AC827" i="13"/>
  <c r="U250" i="13"/>
  <c r="AB232" i="13"/>
  <c r="U549" i="13"/>
  <c r="U390" i="13"/>
  <c r="N123" i="13"/>
  <c r="AB454" i="13"/>
  <c r="AB522" i="13"/>
  <c r="U336" i="13"/>
  <c r="AB592" i="13"/>
  <c r="AB586" i="13"/>
  <c r="U488" i="13"/>
  <c r="AB133" i="13"/>
  <c r="N165" i="13"/>
  <c r="U231" i="13"/>
  <c r="AB239" i="13"/>
  <c r="U329" i="13"/>
  <c r="AB151" i="13"/>
  <c r="V564" i="13"/>
  <c r="AC822" i="13"/>
  <c r="U80" i="13"/>
  <c r="AC118" i="13"/>
  <c r="N56" i="13"/>
  <c r="AB78" i="13"/>
  <c r="AB246" i="13"/>
  <c r="AB254" i="13"/>
  <c r="U192" i="13"/>
  <c r="U208" i="13"/>
  <c r="U94" i="13"/>
  <c r="AB105" i="13"/>
  <c r="N186" i="13"/>
  <c r="U115" i="13"/>
  <c r="O245" i="13"/>
  <c r="O253" i="13"/>
  <c r="AC677" i="13"/>
  <c r="AC773" i="13"/>
  <c r="AB223" i="13"/>
  <c r="N188" i="13"/>
  <c r="U113" i="13"/>
  <c r="AC159" i="13"/>
  <c r="AB159" i="13"/>
  <c r="AB70" i="13"/>
  <c r="AB82" i="13"/>
  <c r="AC102" i="13"/>
  <c r="AB102" i="13"/>
  <c r="N89" i="13"/>
  <c r="AB101" i="13"/>
  <c r="U143" i="13"/>
  <c r="N130" i="13"/>
  <c r="O167" i="13"/>
  <c r="N167" i="13"/>
  <c r="AB175" i="13"/>
  <c r="U133" i="13"/>
  <c r="N144" i="13"/>
  <c r="AB197" i="13"/>
  <c r="AB289" i="13"/>
  <c r="AB273" i="13"/>
  <c r="AB303" i="13"/>
  <c r="AB315" i="13"/>
  <c r="U322" i="13"/>
  <c r="AB351" i="13"/>
  <c r="U376" i="13"/>
  <c r="U307" i="13"/>
  <c r="U403" i="13"/>
  <c r="AB433" i="13"/>
  <c r="U411" i="13"/>
  <c r="AB401" i="13"/>
  <c r="U378" i="13"/>
  <c r="AC432" i="13"/>
  <c r="U461" i="13"/>
  <c r="AB497" i="13"/>
  <c r="AB573" i="13"/>
  <c r="AB490" i="13"/>
  <c r="V783" i="13"/>
  <c r="U243" i="13"/>
  <c r="N78" i="13"/>
  <c r="AB61" i="13"/>
  <c r="U149" i="13"/>
  <c r="AB222" i="13"/>
  <c r="U82" i="13"/>
  <c r="N84" i="13"/>
  <c r="N210" i="13"/>
  <c r="AC200" i="13"/>
  <c r="AB200" i="13"/>
  <c r="N160" i="13"/>
  <c r="AB176" i="13"/>
  <c r="N226" i="13"/>
  <c r="AB250" i="13"/>
  <c r="U232" i="13"/>
  <c r="AB137" i="13"/>
  <c r="AC251" i="13"/>
  <c r="AB325" i="13"/>
  <c r="U573" i="13"/>
  <c r="U589" i="13"/>
  <c r="AB534" i="13"/>
  <c r="U214" i="13"/>
  <c r="AB130" i="13"/>
  <c r="N195" i="13"/>
  <c r="AB271" i="13"/>
  <c r="U536" i="13"/>
  <c r="U247" i="13"/>
  <c r="U256" i="13"/>
  <c r="AB79" i="13"/>
  <c r="AB95" i="13"/>
  <c r="U180" i="13"/>
  <c r="U74" i="13"/>
  <c r="U108" i="13"/>
  <c r="N200" i="13"/>
  <c r="AB64" i="13"/>
  <c r="AB46" i="13"/>
  <c r="N52" i="13"/>
  <c r="N64" i="13"/>
  <c r="AB115" i="13"/>
  <c r="U195" i="13"/>
  <c r="N239" i="13"/>
  <c r="U244" i="13"/>
  <c r="V703" i="13"/>
  <c r="AC224" i="13"/>
  <c r="U131" i="13"/>
  <c r="N236" i="13"/>
  <c r="U212" i="13"/>
  <c r="U90" i="13"/>
  <c r="N85" i="13"/>
  <c r="N88" i="13"/>
  <c r="U132" i="13"/>
  <c r="AB52" i="13"/>
  <c r="AB108" i="13"/>
  <c r="N124" i="13"/>
  <c r="N230" i="13"/>
  <c r="N238" i="13"/>
  <c r="AB272" i="13"/>
  <c r="U189" i="13"/>
  <c r="AB212" i="13"/>
  <c r="AB120" i="13"/>
  <c r="AB80" i="13"/>
  <c r="U128" i="13"/>
  <c r="AB152" i="13"/>
  <c r="N184" i="13"/>
  <c r="AB226" i="13"/>
  <c r="U234" i="13"/>
  <c r="AB81" i="13"/>
  <c r="AB243" i="13"/>
  <c r="AB106" i="13"/>
  <c r="U542" i="13"/>
  <c r="U178" i="13"/>
  <c r="AB202" i="13"/>
  <c r="AB228" i="13"/>
  <c r="N131" i="13"/>
  <c r="U139" i="13"/>
  <c r="AB155" i="13"/>
  <c r="U163" i="13"/>
  <c r="AB211" i="13"/>
  <c r="AB245" i="13"/>
  <c r="U198" i="13"/>
  <c r="N101" i="13"/>
  <c r="AB125" i="13"/>
  <c r="AB205" i="13"/>
  <c r="N126" i="13"/>
  <c r="U224" i="13"/>
  <c r="U63" i="13"/>
  <c r="U71" i="13"/>
  <c r="U175" i="13"/>
  <c r="U116" i="13"/>
  <c r="N158" i="13"/>
  <c r="U205" i="13"/>
  <c r="AB58" i="13"/>
  <c r="U52" i="13"/>
  <c r="V60" i="13"/>
  <c r="O71" i="13"/>
  <c r="AB94" i="13"/>
  <c r="AB93" i="13"/>
  <c r="O107" i="13"/>
  <c r="AB110" i="13"/>
  <c r="AC119" i="13"/>
  <c r="AB145" i="13"/>
  <c r="O117" i="13"/>
  <c r="V142" i="13"/>
  <c r="N164" i="13"/>
  <c r="U169" i="13"/>
  <c r="AB178" i="13"/>
  <c r="AB169" i="13"/>
  <c r="U190" i="13"/>
  <c r="U185" i="13"/>
  <c r="N179" i="13"/>
  <c r="N189" i="13"/>
  <c r="N187" i="13"/>
  <c r="O156" i="13"/>
  <c r="AC165" i="13"/>
  <c r="AB177" i="13"/>
  <c r="U251" i="13"/>
  <c r="AB265" i="13"/>
  <c r="V271" i="13"/>
  <c r="AB343" i="13"/>
  <c r="AB320" i="13"/>
  <c r="U375" i="13"/>
  <c r="AB400" i="13"/>
  <c r="AB384" i="13"/>
  <c r="U427" i="13"/>
  <c r="U386" i="13"/>
  <c r="U476" i="13"/>
  <c r="V785" i="13"/>
  <c r="V771" i="13"/>
  <c r="V809" i="13"/>
  <c r="AC253" i="13"/>
  <c r="N97" i="13"/>
  <c r="U225" i="13"/>
  <c r="AB162" i="13"/>
  <c r="N67" i="13"/>
  <c r="N134" i="13"/>
  <c r="AB68" i="13"/>
  <c r="U230" i="13"/>
  <c r="U238" i="13"/>
  <c r="AB136" i="13"/>
  <c r="U215" i="13"/>
  <c r="AB128" i="13"/>
  <c r="AB56" i="13"/>
  <c r="N152" i="13"/>
  <c r="N94" i="13"/>
  <c r="N161" i="13"/>
  <c r="N185" i="13"/>
  <c r="N217" i="13"/>
  <c r="U235" i="13"/>
  <c r="N243" i="13"/>
  <c r="U413" i="13"/>
  <c r="AB182" i="13"/>
  <c r="AB546" i="13"/>
  <c r="U162" i="13"/>
  <c r="U535" i="13"/>
  <c r="AB512" i="13"/>
  <c r="N61" i="13"/>
  <c r="N69" i="13"/>
  <c r="U109" i="13"/>
  <c r="AB189" i="13"/>
  <c r="U537" i="13"/>
  <c r="N256" i="13"/>
  <c r="N45" i="13"/>
  <c r="AB71" i="13"/>
  <c r="N119" i="13"/>
  <c r="N135" i="13"/>
  <c r="U199" i="13"/>
  <c r="AB532" i="13"/>
  <c r="AB188" i="13"/>
  <c r="N203" i="13"/>
  <c r="U124" i="13"/>
  <c r="N128" i="13"/>
  <c r="N86" i="13"/>
  <c r="N138" i="13"/>
  <c r="N172" i="13"/>
  <c r="N146" i="13"/>
  <c r="N151" i="13"/>
  <c r="N212" i="13"/>
  <c r="N162" i="13"/>
  <c r="AB373" i="13"/>
  <c r="AC793" i="13"/>
  <c r="AB238" i="13"/>
  <c r="AB230" i="13"/>
  <c r="N183" i="13"/>
  <c r="N228" i="13"/>
  <c r="N75" i="13"/>
  <c r="U59" i="13"/>
  <c r="U100" i="13"/>
  <c r="N76" i="13"/>
  <c r="U254" i="13"/>
  <c r="U216" i="13"/>
  <c r="N73" i="13"/>
  <c r="N54" i="13"/>
  <c r="AB386" i="13"/>
  <c r="AB89" i="13"/>
  <c r="U121" i="13"/>
  <c r="N201" i="13"/>
  <c r="AB235" i="13"/>
  <c r="U106" i="13"/>
  <c r="N115" i="13"/>
  <c r="AB237" i="13"/>
  <c r="AC69" i="13"/>
  <c r="AB213" i="13"/>
  <c r="AB231" i="13"/>
  <c r="U239" i="13"/>
  <c r="AB247" i="13"/>
  <c r="U255" i="13"/>
  <c r="U166" i="13"/>
  <c r="AB55" i="13"/>
  <c r="V355" i="13"/>
  <c r="AB118" i="13"/>
  <c r="U206" i="13"/>
  <c r="U84" i="13"/>
  <c r="U204" i="13"/>
  <c r="U92" i="13"/>
  <c r="U155" i="13"/>
  <c r="N112" i="13"/>
  <c r="U53" i="13"/>
  <c r="N90" i="13"/>
  <c r="U97" i="13"/>
  <c r="U111" i="13"/>
  <c r="AB123" i="13"/>
  <c r="U122" i="13"/>
  <c r="N120" i="13"/>
  <c r="AB166" i="13"/>
  <c r="AB172" i="13"/>
  <c r="U161" i="13"/>
  <c r="N182" i="13"/>
  <c r="AB312" i="13"/>
  <c r="AB344" i="13"/>
  <c r="U347" i="13"/>
  <c r="U359" i="13"/>
  <c r="AB409" i="13"/>
  <c r="U395" i="13"/>
  <c r="AB481" i="13"/>
  <c r="N95" i="13"/>
  <c r="AB67" i="13"/>
  <c r="AB141" i="13"/>
  <c r="U56" i="13"/>
  <c r="AB107" i="13"/>
  <c r="U241" i="13"/>
  <c r="N103" i="13"/>
  <c r="N218" i="13"/>
  <c r="N96" i="13"/>
  <c r="U89" i="13"/>
  <c r="U227" i="13"/>
  <c r="N62" i="13"/>
  <c r="N214" i="13"/>
  <c r="U240" i="13"/>
  <c r="AB146" i="13"/>
  <c r="N170" i="13"/>
  <c r="U123" i="13"/>
  <c r="U181" i="13"/>
  <c r="AB87" i="13"/>
  <c r="N241" i="13"/>
  <c r="N118" i="13"/>
  <c r="U248" i="13"/>
  <c r="N193" i="13"/>
  <c r="U188" i="13"/>
  <c r="AB121" i="13"/>
  <c r="U384" i="13"/>
  <c r="U459" i="13"/>
  <c r="U77" i="13"/>
  <c r="N63" i="13"/>
  <c r="U104" i="13"/>
  <c r="U96" i="13"/>
  <c r="AB116" i="13"/>
  <c r="O113" i="13"/>
  <c r="AB114" i="13"/>
  <c r="AB97" i="13"/>
  <c r="U126" i="13"/>
  <c r="AB132" i="13"/>
  <c r="AB158" i="13"/>
  <c r="AB180" i="13"/>
  <c r="AB183" i="13"/>
  <c r="AB153" i="13"/>
  <c r="N176" i="13"/>
  <c r="U210" i="13"/>
  <c r="AC774" i="13"/>
  <c r="N252" i="13"/>
  <c r="AB91" i="13"/>
  <c r="U110" i="13"/>
  <c r="U70" i="13"/>
  <c r="N244" i="13"/>
  <c r="AB204" i="13"/>
  <c r="U200" i="13"/>
  <c r="AB76" i="13"/>
  <c r="U88" i="13"/>
  <c r="AB160" i="13"/>
  <c r="AB168" i="13"/>
  <c r="N169" i="13"/>
  <c r="N177" i="13"/>
  <c r="N235" i="13"/>
  <c r="AC787" i="13"/>
  <c r="U182" i="13"/>
  <c r="N202" i="13"/>
  <c r="AB163" i="13"/>
  <c r="AB171" i="13"/>
  <c r="AB179" i="13"/>
  <c r="U203" i="13"/>
  <c r="N237" i="13"/>
  <c r="U245" i="13"/>
  <c r="N93" i="13"/>
  <c r="U101" i="13"/>
  <c r="N181" i="13"/>
  <c r="N197" i="13"/>
  <c r="U213" i="13"/>
  <c r="AB255" i="13"/>
  <c r="N87" i="13"/>
  <c r="AB103" i="13"/>
  <c r="N143" i="13"/>
  <c r="U167" i="13"/>
  <c r="AB191" i="13"/>
  <c r="N207" i="13"/>
  <c r="N248" i="13"/>
  <c r="U140" i="13"/>
  <c r="AB193" i="13"/>
  <c r="N320" i="13"/>
  <c r="U297" i="13"/>
  <c r="N350" i="13"/>
  <c r="N362" i="13"/>
  <c r="AB425" i="13"/>
  <c r="O391" i="13"/>
  <c r="AC433" i="13"/>
  <c r="AB393" i="13"/>
  <c r="V411" i="13"/>
  <c r="AB392" i="13"/>
  <c r="AC401" i="13"/>
  <c r="AB424" i="13"/>
  <c r="AB445" i="13"/>
  <c r="U441" i="13"/>
  <c r="AB449" i="13"/>
  <c r="AB513" i="13"/>
  <c r="N535" i="13"/>
  <c r="N470" i="13"/>
  <c r="U593" i="13"/>
  <c r="AB262" i="13"/>
  <c r="AC260" i="13"/>
  <c r="AB260" i="13"/>
  <c r="N268" i="13"/>
  <c r="O336" i="13"/>
  <c r="N349" i="13"/>
  <c r="U532" i="13"/>
  <c r="U391" i="13"/>
  <c r="N393" i="13"/>
  <c r="AB511" i="13"/>
  <c r="O523" i="13"/>
  <c r="N523" i="13"/>
  <c r="AB527" i="13"/>
  <c r="N507" i="13"/>
  <c r="AB280" i="13"/>
  <c r="AB296" i="13"/>
  <c r="U572" i="13"/>
  <c r="U261" i="13"/>
  <c r="AB493" i="13"/>
  <c r="AB509" i="13"/>
  <c r="V542" i="13"/>
  <c r="U566" i="13"/>
  <c r="AB390" i="13"/>
  <c r="U311" i="13"/>
  <c r="U463" i="13"/>
  <c r="AB495" i="13"/>
  <c r="U344" i="13"/>
  <c r="AB456" i="13"/>
  <c r="U480" i="13"/>
  <c r="AB554" i="13"/>
  <c r="U393" i="13"/>
  <c r="AB441" i="13"/>
  <c r="AB387" i="13"/>
  <c r="AB427" i="13"/>
  <c r="AB483" i="13"/>
  <c r="U507" i="13"/>
  <c r="U539" i="13"/>
  <c r="AB555" i="13"/>
  <c r="AB571" i="13"/>
  <c r="AB587" i="13"/>
  <c r="U556" i="13"/>
  <c r="AB562" i="13"/>
  <c r="N501" i="13"/>
  <c r="O559" i="13"/>
  <c r="N326" i="13"/>
  <c r="N551" i="13"/>
  <c r="N576" i="13"/>
  <c r="N288" i="13"/>
  <c r="N283" i="13"/>
  <c r="N386" i="13"/>
  <c r="N413" i="13"/>
  <c r="N509" i="13"/>
  <c r="N589" i="13"/>
  <c r="N427" i="13"/>
  <c r="N526" i="13"/>
  <c r="O563" i="13"/>
  <c r="N563" i="13"/>
  <c r="U318" i="13"/>
  <c r="O555" i="13"/>
  <c r="N555" i="13"/>
  <c r="U265" i="13"/>
  <c r="N262" i="13"/>
  <c r="N272" i="13"/>
  <c r="AB331" i="13"/>
  <c r="O400" i="13"/>
  <c r="N400" i="13"/>
  <c r="N477" i="13"/>
  <c r="N553" i="13"/>
  <c r="N591" i="13"/>
  <c r="U550" i="13"/>
  <c r="AC341" i="13"/>
  <c r="U453" i="13"/>
  <c r="V303" i="13"/>
  <c r="U303" i="13"/>
  <c r="U335" i="13"/>
  <c r="AB399" i="13"/>
  <c r="U503" i="13"/>
  <c r="AB543" i="13"/>
  <c r="U559" i="13"/>
  <c r="AB472" i="13"/>
  <c r="AC512" i="13"/>
  <c r="U291" i="13"/>
  <c r="U323" i="13"/>
  <c r="U363" i="13"/>
  <c r="AB379" i="13"/>
  <c r="U498" i="13"/>
  <c r="N479" i="13"/>
  <c r="N561" i="13"/>
  <c r="N586" i="13"/>
  <c r="N412" i="13"/>
  <c r="N490" i="13"/>
  <c r="N298" i="13"/>
  <c r="N395" i="13"/>
  <c r="N296" i="13"/>
  <c r="N299" i="13"/>
  <c r="N300" i="13"/>
  <c r="N402" i="13"/>
  <c r="N517" i="13"/>
  <c r="N534" i="13"/>
  <c r="N377" i="13"/>
  <c r="N356" i="13"/>
  <c r="AB291" i="13"/>
  <c r="U315" i="13"/>
  <c r="AB323" i="13"/>
  <c r="U299" i="13"/>
  <c r="AB319" i="13"/>
  <c r="AB359" i="13"/>
  <c r="N381" i="13"/>
  <c r="AB385" i="13"/>
  <c r="N456" i="13"/>
  <c r="N389" i="13"/>
  <c r="AB429" i="13"/>
  <c r="U514" i="13"/>
  <c r="N511" i="13"/>
  <c r="AB487" i="13"/>
  <c r="N581" i="13"/>
  <c r="N489" i="13"/>
  <c r="U508" i="13"/>
  <c r="AB521" i="13"/>
  <c r="N481" i="13"/>
  <c r="AB475" i="13"/>
  <c r="AB566" i="13"/>
  <c r="U533" i="13"/>
  <c r="U289" i="13"/>
  <c r="AB269" i="13"/>
  <c r="N315" i="13"/>
  <c r="N430" i="13"/>
  <c r="N436" i="13"/>
  <c r="AB519" i="13"/>
  <c r="AB539" i="13"/>
  <c r="N546" i="13"/>
  <c r="AB288" i="13"/>
  <c r="AB548" i="13"/>
  <c r="U277" i="13"/>
  <c r="AB357" i="13"/>
  <c r="U365" i="13"/>
  <c r="U405" i="13"/>
  <c r="U421" i="13"/>
  <c r="U437" i="13"/>
  <c r="AB525" i="13"/>
  <c r="U557" i="13"/>
  <c r="AB486" i="13"/>
  <c r="AB263" i="13"/>
  <c r="U351" i="13"/>
  <c r="AB439" i="13"/>
  <c r="AB376" i="13"/>
  <c r="U464" i="13"/>
  <c r="AB345" i="13"/>
  <c r="AB465" i="13"/>
  <c r="AB561" i="13"/>
  <c r="AB585" i="13"/>
  <c r="U355" i="13"/>
  <c r="AB403" i="13"/>
  <c r="AB451" i="13"/>
  <c r="U499" i="13"/>
  <c r="U531" i="13"/>
  <c r="AB492" i="13"/>
  <c r="AB564" i="13"/>
  <c r="N545" i="13"/>
  <c r="N518" i="13"/>
  <c r="N508" i="13"/>
  <c r="N569" i="13"/>
  <c r="N264" i="13"/>
  <c r="N493" i="13"/>
  <c r="N304" i="13"/>
  <c r="N410" i="13"/>
  <c r="N525" i="13"/>
  <c r="N488" i="13"/>
  <c r="N358" i="13"/>
  <c r="N438" i="13"/>
  <c r="N473" i="13"/>
  <c r="N303" i="13"/>
  <c r="AC503" i="13"/>
  <c r="AB391" i="13"/>
  <c r="U506" i="13"/>
  <c r="AB510" i="13"/>
  <c r="U579" i="13"/>
  <c r="U534" i="13"/>
  <c r="N560" i="13"/>
  <c r="AB572" i="13"/>
  <c r="U538" i="13"/>
  <c r="U582" i="13"/>
  <c r="U383" i="13"/>
  <c r="U575" i="13"/>
  <c r="U591" i="13"/>
  <c r="U432" i="13"/>
  <c r="U520" i="13"/>
  <c r="U401" i="13"/>
  <c r="AB529" i="13"/>
  <c r="AB371" i="13"/>
  <c r="U483" i="13"/>
  <c r="U530" i="13"/>
  <c r="N570" i="13"/>
  <c r="N590" i="13"/>
  <c r="N316" i="13"/>
  <c r="N379" i="13"/>
  <c r="N366" i="13"/>
  <c r="N409" i="13"/>
  <c r="N372" i="13"/>
  <c r="N492" i="13"/>
  <c r="N343" i="13"/>
  <c r="O282" i="13"/>
  <c r="N282" i="13"/>
  <c r="U327" i="13"/>
  <c r="AB311" i="13"/>
  <c r="U314" i="13"/>
  <c r="U271" i="13"/>
  <c r="O373" i="13"/>
  <c r="N373" i="13"/>
  <c r="N370" i="13"/>
  <c r="AB335" i="13"/>
  <c r="N353" i="13"/>
  <c r="N406" i="13"/>
  <c r="U387" i="13"/>
  <c r="AB417" i="13"/>
  <c r="N399" i="13"/>
  <c r="AB416" i="13"/>
  <c r="N422" i="13"/>
  <c r="N443" i="13"/>
  <c r="U419" i="13"/>
  <c r="U440" i="13"/>
  <c r="O457" i="13"/>
  <c r="N457" i="13"/>
  <c r="O431" i="13"/>
  <c r="N435" i="13"/>
  <c r="N469" i="13"/>
  <c r="N484" i="13"/>
  <c r="N521" i="13"/>
  <c r="AB446" i="13"/>
  <c r="U493" i="13"/>
  <c r="N398" i="13"/>
  <c r="N311" i="13"/>
  <c r="N449" i="13"/>
  <c r="AB479" i="13"/>
  <c r="N421" i="13"/>
  <c r="U482" i="13"/>
  <c r="N558" i="13"/>
  <c r="N455" i="13"/>
  <c r="U324" i="13"/>
  <c r="U548" i="13"/>
  <c r="AB588" i="13"/>
  <c r="U373" i="13"/>
  <c r="AB389" i="13"/>
  <c r="AB421" i="13"/>
  <c r="AB437" i="13"/>
  <c r="U319" i="13"/>
  <c r="AB407" i="13"/>
  <c r="AB423" i="13"/>
  <c r="U471" i="13"/>
  <c r="U312" i="13"/>
  <c r="AB368" i="13"/>
  <c r="U472" i="13"/>
  <c r="AB496" i="13"/>
  <c r="U512" i="13"/>
  <c r="AB504" i="13"/>
  <c r="AB321" i="13"/>
  <c r="AB329" i="13"/>
  <c r="U449" i="13"/>
  <c r="AB473" i="13"/>
  <c r="U489" i="13"/>
  <c r="AB553" i="13"/>
  <c r="AB577" i="13"/>
  <c r="AB593" i="13"/>
  <c r="U379" i="13"/>
  <c r="U467" i="13"/>
  <c r="AB579" i="13"/>
  <c r="AB516" i="13"/>
  <c r="U564" i="13"/>
  <c r="N394" i="13"/>
  <c r="N582" i="13"/>
  <c r="N458" i="13"/>
  <c r="N308" i="13"/>
  <c r="N322" i="13"/>
  <c r="N466" i="13"/>
  <c r="N387" i="13"/>
  <c r="N329" i="13"/>
  <c r="N500" i="13"/>
  <c r="N447" i="13"/>
  <c r="AB488" i="13"/>
  <c r="AB415" i="13"/>
  <c r="O475" i="13"/>
  <c r="N475" i="13"/>
  <c r="V378" i="13"/>
  <c r="N464" i="13"/>
  <c r="U560" i="13"/>
  <c r="N332" i="13"/>
  <c r="U522" i="13"/>
  <c r="AB560" i="13"/>
  <c r="N416" i="13"/>
  <c r="U269" i="13"/>
  <c r="AB381" i="13"/>
  <c r="U558" i="13"/>
  <c r="U486" i="13"/>
  <c r="U527" i="13"/>
  <c r="AB313" i="13"/>
  <c r="U385" i="13"/>
  <c r="U417" i="13"/>
  <c r="U433" i="13"/>
  <c r="U529" i="13"/>
  <c r="AB540" i="13"/>
  <c r="AB556" i="13"/>
  <c r="N562" i="13"/>
  <c r="N440" i="13"/>
  <c r="N442" i="13"/>
  <c r="N583" i="13"/>
  <c r="N533" i="13"/>
  <c r="N392" i="13"/>
  <c r="O541" i="13"/>
  <c r="N541" i="13"/>
  <c r="N330" i="13"/>
  <c r="N474" i="13"/>
  <c r="N578" i="13"/>
  <c r="N382" i="13"/>
  <c r="N462" i="13"/>
  <c r="N524" i="13"/>
  <c r="N567" i="13"/>
  <c r="O265" i="13"/>
  <c r="N265" i="13"/>
  <c r="N260" i="13"/>
  <c r="N301" i="13"/>
  <c r="AB304" i="13"/>
  <c r="N328" i="13"/>
  <c r="N333" i="13"/>
  <c r="O357" i="13"/>
  <c r="N357" i="13"/>
  <c r="U367" i="13"/>
  <c r="AB432" i="13"/>
  <c r="U452" i="13"/>
  <c r="U457" i="13"/>
  <c r="U448" i="13"/>
  <c r="N496" i="13"/>
  <c r="U509" i="13"/>
  <c r="N528" i="13"/>
  <c r="U492" i="13"/>
  <c r="N520" i="13"/>
  <c r="N519" i="13"/>
  <c r="N277" i="13"/>
  <c r="N269" i="13"/>
  <c r="N585" i="13"/>
  <c r="N418" i="13"/>
  <c r="N468" i="13"/>
  <c r="N584" i="13"/>
  <c r="AB264" i="13"/>
  <c r="U588" i="13"/>
  <c r="U293" i="13"/>
  <c r="AB333" i="13"/>
  <c r="U349" i="13"/>
  <c r="U389" i="13"/>
  <c r="AB405" i="13"/>
  <c r="AB413" i="13"/>
  <c r="U445" i="13"/>
  <c r="AB461" i="13"/>
  <c r="AB477" i="13"/>
  <c r="AB517" i="13"/>
  <c r="AB533" i="13"/>
  <c r="U581" i="13"/>
  <c r="AB526" i="13"/>
  <c r="U590" i="13"/>
  <c r="U343" i="13"/>
  <c r="AB431" i="13"/>
  <c r="AB447" i="13"/>
  <c r="U519" i="13"/>
  <c r="AB535" i="13"/>
  <c r="U551" i="13"/>
  <c r="U567" i="13"/>
  <c r="U320" i="13"/>
  <c r="AB360" i="13"/>
  <c r="U456" i="13"/>
  <c r="AB480" i="13"/>
  <c r="U496" i="13"/>
  <c r="U352" i="13"/>
  <c r="AB528" i="13"/>
  <c r="U321" i="13"/>
  <c r="AB337" i="13"/>
  <c r="AB361" i="13"/>
  <c r="AB377" i="13"/>
  <c r="AB537" i="13"/>
  <c r="AB545" i="13"/>
  <c r="AB363" i="13"/>
  <c r="U371" i="13"/>
  <c r="AB435" i="13"/>
  <c r="U475" i="13"/>
  <c r="AB500" i="13"/>
  <c r="AB580" i="13"/>
  <c r="N403" i="13"/>
  <c r="N483" i="13"/>
  <c r="N494" i="13"/>
  <c r="N276" i="13"/>
  <c r="N554" i="13"/>
  <c r="N510" i="13"/>
  <c r="N552" i="13"/>
  <c r="N542" i="13"/>
  <c r="N593" i="13"/>
  <c r="N360" i="13"/>
  <c r="N411" i="13"/>
  <c r="N491" i="13"/>
  <c r="U454" i="13"/>
  <c r="N293" i="13"/>
  <c r="N397" i="13"/>
  <c r="N544" i="13"/>
  <c r="N531" i="13"/>
  <c r="N574" i="13"/>
  <c r="N433" i="13"/>
  <c r="N532" i="13"/>
  <c r="O350" i="13"/>
  <c r="O362" i="13"/>
  <c r="AC425" i="13"/>
  <c r="V459" i="13"/>
  <c r="V583" i="13"/>
  <c r="AC547" i="13"/>
  <c r="AC295" i="13"/>
  <c r="V400" i="13"/>
  <c r="V424" i="13"/>
  <c r="V408" i="13"/>
  <c r="V528" i="13"/>
  <c r="O478" i="13"/>
  <c r="O577" i="13"/>
  <c r="V529" i="13"/>
  <c r="AC387" i="13"/>
  <c r="O369" i="13"/>
  <c r="AC563" i="13"/>
  <c r="AC534" i="13"/>
  <c r="V327" i="13"/>
  <c r="AC497" i="13"/>
  <c r="V425" i="13"/>
  <c r="AC265" i="13"/>
  <c r="V384" i="13"/>
  <c r="V345" i="13"/>
  <c r="V409" i="13"/>
  <c r="AC357" i="13"/>
  <c r="V405" i="13"/>
  <c r="AC355" i="13"/>
  <c r="V507" i="13"/>
  <c r="O441" i="13"/>
  <c r="O432" i="13"/>
  <c r="V318" i="13"/>
  <c r="AC415" i="13"/>
  <c r="O581" i="13"/>
  <c r="O347" i="13"/>
  <c r="O482" i="13"/>
  <c r="O224" i="13"/>
  <c r="V224" i="13"/>
  <c r="V222" i="13"/>
  <c r="O232" i="13"/>
  <c r="V83" i="13"/>
  <c r="O164" i="13"/>
  <c r="V94" i="13"/>
  <c r="V192" i="13"/>
  <c r="AC204" i="13"/>
  <c r="O123" i="13"/>
  <c r="O174" i="13"/>
  <c r="V71" i="13"/>
  <c r="V52" i="13"/>
  <c r="V169" i="13"/>
  <c r="O179" i="13"/>
  <c r="AC154" i="13"/>
  <c r="O175" i="13"/>
  <c r="V185" i="13"/>
  <c r="O187" i="13"/>
  <c r="O128" i="13"/>
  <c r="AC202" i="13"/>
  <c r="V63" i="13"/>
  <c r="AC93" i="13"/>
  <c r="O77" i="13"/>
  <c r="AC86" i="13"/>
  <c r="V98" i="13"/>
  <c r="V113" i="13"/>
  <c r="O207" i="13"/>
  <c r="V66" i="13"/>
  <c r="O189" i="13"/>
  <c r="AC63" i="13"/>
  <c r="V115" i="13"/>
  <c r="O75" i="13"/>
  <c r="V80" i="13"/>
  <c r="O127" i="13"/>
  <c r="V176" i="13"/>
  <c r="AB42" i="13"/>
  <c r="AB45" i="13"/>
  <c r="AB47" i="13"/>
  <c r="U44" i="13"/>
  <c r="V46" i="13"/>
  <c r="U46" i="13"/>
  <c r="U48" i="13"/>
  <c r="U45" i="13"/>
  <c r="U42" i="13"/>
  <c r="N47" i="13"/>
  <c r="N48" i="13"/>
  <c r="N43" i="13"/>
  <c r="N44" i="13"/>
  <c r="AC311" i="13"/>
  <c r="V314" i="13"/>
  <c r="V323" i="13"/>
  <c r="AC344" i="13"/>
  <c r="V347" i="13"/>
  <c r="V359" i="13"/>
  <c r="O383" i="13"/>
  <c r="AC409" i="13"/>
  <c r="O423" i="13"/>
  <c r="V427" i="13"/>
  <c r="V452" i="13"/>
  <c r="V457" i="13"/>
  <c r="V448" i="13"/>
  <c r="AC485" i="13"/>
  <c r="AC463" i="13"/>
  <c r="O451" i="13"/>
  <c r="O486" i="13"/>
  <c r="O527" i="13"/>
  <c r="AC490" i="13"/>
  <c r="V484" i="13"/>
  <c r="V500" i="13"/>
  <c r="O342" i="13"/>
  <c r="AC471" i="13"/>
  <c r="AC505" i="13"/>
  <c r="O654" i="13"/>
  <c r="AC721" i="13"/>
  <c r="O782" i="13"/>
  <c r="O795" i="13"/>
  <c r="O284" i="13"/>
  <c r="O267" i="13"/>
  <c r="O424" i="13"/>
  <c r="O455" i="13"/>
  <c r="V256" i="13"/>
  <c r="O67" i="13"/>
  <c r="O83" i="13"/>
  <c r="O140" i="13"/>
  <c r="AC64" i="13"/>
  <c r="AC176" i="13"/>
  <c r="V250" i="13"/>
  <c r="AC386" i="13"/>
  <c r="O145" i="13"/>
  <c r="V179" i="13"/>
  <c r="V447" i="13"/>
  <c r="AC504" i="13"/>
  <c r="V814" i="13"/>
  <c r="AC77" i="13"/>
  <c r="V275" i="13"/>
  <c r="V580" i="13"/>
  <c r="O718" i="13"/>
  <c r="O711" i="13"/>
  <c r="V77" i="13"/>
  <c r="AC114" i="13"/>
  <c r="V287" i="13"/>
  <c r="AC399" i="13"/>
  <c r="O477" i="13"/>
  <c r="O479" i="13"/>
  <c r="V498" i="13"/>
  <c r="O586" i="13"/>
  <c r="V550" i="13"/>
  <c r="O602" i="13"/>
  <c r="O681" i="13"/>
  <c r="O780" i="13"/>
  <c r="AC59" i="13"/>
  <c r="O84" i="13"/>
  <c r="O226" i="13"/>
  <c r="O249" i="13"/>
  <c r="V291" i="13"/>
  <c r="V363" i="13"/>
  <c r="AC180" i="13"/>
  <c r="AC79" i="13"/>
  <c r="O55" i="13"/>
  <c r="V73" i="13"/>
  <c r="O99" i="13"/>
  <c r="AC65" i="13"/>
  <c r="V102" i="13"/>
  <c r="O121" i="13"/>
  <c r="V135" i="13"/>
  <c r="AC140" i="13"/>
  <c r="AC124" i="13"/>
  <c r="O160" i="13"/>
  <c r="O168" i="13"/>
  <c r="V170" i="13"/>
  <c r="AC222" i="13"/>
  <c r="O301" i="13"/>
  <c r="O341" i="13"/>
  <c r="AC351" i="13"/>
  <c r="O407" i="13"/>
  <c r="V388" i="13"/>
  <c r="AC417" i="13"/>
  <c r="AC416" i="13"/>
  <c r="AC445" i="13"/>
  <c r="V461" i="13"/>
  <c r="AC472" i="13"/>
  <c r="O687" i="13"/>
  <c r="V733" i="13"/>
  <c r="O800" i="13"/>
  <c r="V453" i="13"/>
  <c r="AC56" i="13"/>
  <c r="V214" i="13"/>
  <c r="V304" i="13"/>
  <c r="AC129" i="13"/>
  <c r="AC309" i="13"/>
  <c r="AC739" i="13"/>
  <c r="AC570" i="13"/>
  <c r="O178" i="13"/>
  <c r="O211" i="13"/>
  <c r="O229" i="13"/>
  <c r="V237" i="13"/>
  <c r="V455" i="13"/>
  <c r="V495" i="13"/>
  <c r="AC653" i="13"/>
  <c r="AC669" i="13"/>
  <c r="V709" i="13"/>
  <c r="AC757" i="13"/>
  <c r="AC805" i="13"/>
  <c r="V392" i="13"/>
  <c r="V93" i="13"/>
  <c r="AC297" i="13"/>
  <c r="V337" i="13"/>
  <c r="AC369" i="13"/>
  <c r="AC126" i="13"/>
  <c r="O79" i="13"/>
  <c r="V587" i="13"/>
  <c r="V665" i="13"/>
  <c r="V761" i="13"/>
  <c r="O801" i="13"/>
  <c r="O420" i="13"/>
  <c r="V96" i="13"/>
  <c r="AC132" i="13"/>
  <c r="AC158" i="13"/>
  <c r="V82" i="13"/>
  <c r="O78" i="13"/>
  <c r="V559" i="13"/>
  <c r="AC691" i="13"/>
  <c r="V660" i="13"/>
  <c r="V729" i="13"/>
  <c r="AC763" i="13"/>
  <c r="V791" i="13"/>
  <c r="AC665" i="13"/>
  <c r="O298" i="13"/>
  <c r="O243" i="13"/>
  <c r="V230" i="13"/>
  <c r="V238" i="13"/>
  <c r="AC95" i="13"/>
  <c r="O94" i="13"/>
  <c r="AC538" i="13"/>
  <c r="V162" i="13"/>
  <c r="O161" i="13"/>
  <c r="O185" i="13"/>
  <c r="AC217" i="13"/>
  <c r="V235" i="13"/>
  <c r="V413" i="13"/>
  <c r="AC546" i="13"/>
  <c r="V99" i="13"/>
  <c r="V537" i="13"/>
  <c r="O256" i="13"/>
  <c r="O45" i="13"/>
  <c r="O135" i="13"/>
  <c r="V737" i="13"/>
  <c r="V108" i="13"/>
  <c r="O742" i="13"/>
  <c r="O323" i="13"/>
  <c r="V79" i="13"/>
  <c r="O631" i="13"/>
  <c r="V126" i="13"/>
  <c r="AC183" i="13"/>
  <c r="O176" i="13"/>
  <c r="V149" i="13"/>
  <c r="V180" i="13"/>
  <c r="V260" i="13"/>
  <c r="O321" i="13"/>
  <c r="O325" i="13"/>
  <c r="V322" i="13"/>
  <c r="V307" i="13"/>
  <c r="V403" i="13"/>
  <c r="V367" i="13"/>
  <c r="V476" i="13"/>
  <c r="AC453" i="13"/>
  <c r="AC531" i="13"/>
  <c r="AC464" i="13"/>
  <c r="O444" i="13"/>
  <c r="V524" i="13"/>
  <c r="O529" i="13"/>
  <c r="O495" i="13"/>
  <c r="V465" i="13"/>
  <c r="V516" i="13"/>
  <c r="O553" i="13"/>
  <c r="O642" i="13"/>
  <c r="V658" i="13"/>
  <c r="O677" i="13"/>
  <c r="V710" i="13"/>
  <c r="AC724" i="13"/>
  <c r="V750" i="13"/>
  <c r="V759" i="13"/>
  <c r="O754" i="13"/>
  <c r="O765" i="13"/>
  <c r="AC777" i="13"/>
  <c r="V807" i="13"/>
  <c r="O802" i="13"/>
  <c r="V702" i="13"/>
  <c r="V743" i="13"/>
  <c r="O717" i="13"/>
  <c r="O730" i="13"/>
  <c r="V735" i="13"/>
  <c r="O388" i="13"/>
  <c r="V335" i="13"/>
  <c r="O314" i="13"/>
  <c r="O354" i="13"/>
  <c r="AC137" i="13"/>
  <c r="O516" i="13"/>
  <c r="O59" i="13"/>
  <c r="AC75" i="13"/>
  <c r="O217" i="13"/>
  <c r="AC272" i="13"/>
  <c r="AC232" i="13"/>
  <c r="V549" i="13"/>
  <c r="AC240" i="13"/>
  <c r="V390" i="13"/>
  <c r="V479" i="13"/>
  <c r="V487" i="13"/>
  <c r="V543" i="13"/>
  <c r="V781" i="13"/>
  <c r="V789" i="13"/>
  <c r="V336" i="13"/>
  <c r="AC592" i="13"/>
  <c r="AC662" i="13"/>
  <c r="V798" i="13"/>
  <c r="AC586" i="13"/>
  <c r="V488" i="13"/>
  <c r="AC133" i="13"/>
  <c r="O165" i="13"/>
  <c r="V231" i="13"/>
  <c r="V239" i="13"/>
  <c r="V329" i="13"/>
  <c r="AC711" i="13"/>
  <c r="AC46" i="13"/>
  <c r="O490" i="13"/>
  <c r="O514" i="13"/>
  <c r="O776" i="13"/>
  <c r="O425" i="13"/>
  <c r="O686" i="13"/>
  <c r="O63" i="13"/>
  <c r="V104" i="13"/>
  <c r="AC153" i="13"/>
  <c r="V48" i="13"/>
  <c r="V183" i="13"/>
  <c r="V117" i="13"/>
  <c r="O198" i="13"/>
  <c r="AC339" i="13"/>
  <c r="O337" i="13"/>
  <c r="AC379" i="13"/>
  <c r="O579" i="13"/>
  <c r="O561" i="13"/>
  <c r="O652" i="13"/>
  <c r="O691" i="13"/>
  <c r="V685" i="13"/>
  <c r="AC701" i="13"/>
  <c r="O787" i="13"/>
  <c r="AC790" i="13"/>
  <c r="AC809" i="13"/>
  <c r="O281" i="13"/>
  <c r="V560" i="13"/>
  <c r="AC256" i="13"/>
  <c r="AC573" i="13"/>
  <c r="AC70" i="13"/>
  <c r="O521" i="13"/>
  <c r="V586" i="13"/>
  <c r="O120" i="13"/>
  <c r="AC145" i="13"/>
  <c r="AC178" i="13"/>
  <c r="AC116" i="13"/>
  <c r="AC110" i="13"/>
  <c r="O507" i="13"/>
  <c r="O591" i="13"/>
  <c r="V251" i="13"/>
  <c r="AC67" i="13"/>
  <c r="AC296" i="13"/>
  <c r="V195" i="13"/>
  <c r="V56" i="13"/>
  <c r="O96" i="13"/>
  <c r="AC94" i="13"/>
  <c r="V232" i="13"/>
  <c r="AC381" i="13"/>
  <c r="AC795" i="13"/>
  <c r="AC510" i="13"/>
  <c r="AC566" i="13"/>
  <c r="O73" i="13"/>
  <c r="O170" i="13"/>
  <c r="AC262" i="13"/>
  <c r="AC797" i="13"/>
  <c r="V520" i="13"/>
  <c r="AC670" i="13"/>
  <c r="AC560" i="13"/>
  <c r="AC734" i="13"/>
  <c r="V633" i="13"/>
  <c r="O119" i="13"/>
  <c r="O241" i="13"/>
  <c r="AC539" i="13"/>
  <c r="V579" i="13"/>
  <c r="V70" i="13"/>
  <c r="AC188" i="13"/>
  <c r="O828" i="13"/>
  <c r="O262" i="13"/>
  <c r="V84" i="13"/>
  <c r="AC807" i="13"/>
  <c r="V189" i="13"/>
  <c r="O576" i="13"/>
  <c r="O203" i="13"/>
  <c r="O169" i="13"/>
  <c r="O371" i="13"/>
  <c r="V61" i="13"/>
  <c r="V74" i="13"/>
  <c r="AC111" i="13"/>
  <c r="O210" i="13"/>
  <c r="V687" i="13"/>
  <c r="V661" i="13"/>
  <c r="O747" i="13"/>
  <c r="V822" i="13"/>
  <c r="AC699" i="13"/>
  <c r="V777" i="13"/>
  <c r="AC749" i="13"/>
  <c r="AC782" i="13"/>
  <c r="O813" i="13"/>
  <c r="O784" i="13"/>
  <c r="O315" i="13"/>
  <c r="AC347" i="13"/>
  <c r="V494" i="13"/>
  <c r="AC54" i="13"/>
  <c r="AC583" i="13"/>
  <c r="AC507" i="13"/>
  <c r="V584" i="13"/>
  <c r="AC491" i="13"/>
  <c r="V592" i="13"/>
  <c r="O122" i="13"/>
  <c r="O515" i="13"/>
  <c r="AC187" i="13"/>
  <c r="V160" i="13"/>
  <c r="O200" i="13"/>
  <c r="AC142" i="13"/>
  <c r="V243" i="13"/>
  <c r="AC325" i="13"/>
  <c r="V469" i="13"/>
  <c r="AC493" i="13"/>
  <c r="AC541" i="13"/>
  <c r="V573" i="13"/>
  <c r="V589" i="13"/>
  <c r="V667" i="13"/>
  <c r="AC675" i="13"/>
  <c r="AC811" i="13"/>
  <c r="O214" i="13"/>
  <c r="AC130" i="13"/>
  <c r="AC390" i="13"/>
  <c r="AC600" i="13"/>
  <c r="V247" i="13"/>
  <c r="AC271" i="13"/>
  <c r="V535" i="13"/>
  <c r="AC591" i="13"/>
  <c r="V536" i="13"/>
  <c r="AC584" i="13"/>
  <c r="AC686" i="13"/>
  <c r="AC554" i="13"/>
  <c r="AC576" i="13"/>
  <c r="AC678" i="13"/>
  <c r="O102" i="13"/>
  <c r="V109" i="13"/>
  <c r="V141" i="13"/>
  <c r="V273" i="13"/>
  <c r="V305" i="13"/>
  <c r="V313" i="13"/>
  <c r="AC329" i="13"/>
  <c r="AC353" i="13"/>
  <c r="V521" i="13"/>
  <c r="AC569" i="13"/>
  <c r="V585" i="13"/>
  <c r="V603" i="13"/>
  <c r="V671" i="13"/>
  <c r="AC727" i="13"/>
  <c r="V78" i="13"/>
  <c r="V199" i="13"/>
  <c r="AC745" i="13"/>
  <c r="O682" i="13"/>
  <c r="O291" i="13"/>
  <c r="AC156" i="13"/>
  <c r="O794" i="13"/>
  <c r="O473" i="13"/>
  <c r="O64" i="13"/>
  <c r="O105" i="13"/>
  <c r="O89" i="13"/>
  <c r="V87" i="13"/>
  <c r="AC115" i="13"/>
  <c r="O91" i="13"/>
  <c r="AC97" i="13"/>
  <c r="V127" i="13"/>
  <c r="AC174" i="13"/>
  <c r="AC148" i="13"/>
  <c r="AC143" i="13"/>
  <c r="V157" i="13"/>
  <c r="AC281" i="13"/>
  <c r="O287" i="13"/>
  <c r="O318" i="13"/>
  <c r="AC304" i="13"/>
  <c r="O320" i="13"/>
  <c r="AC315" i="13"/>
  <c r="O370" i="13"/>
  <c r="AC335" i="13"/>
  <c r="O353" i="13"/>
  <c r="O406" i="13"/>
  <c r="V387" i="13"/>
  <c r="O399" i="13"/>
  <c r="V395" i="13"/>
  <c r="AC424" i="13"/>
  <c r="AC429" i="13"/>
  <c r="V492" i="13"/>
  <c r="O280" i="13"/>
  <c r="AC331" i="13"/>
  <c r="V207" i="13"/>
  <c r="V233" i="13"/>
  <c r="AC58" i="13"/>
  <c r="AC82" i="13"/>
  <c r="V86" i="13"/>
  <c r="AC99" i="13"/>
  <c r="V118" i="13"/>
  <c r="AC101" i="13"/>
  <c r="V143" i="13"/>
  <c r="O130" i="13"/>
  <c r="V133" i="13"/>
  <c r="O144" i="13"/>
  <c r="AC177" i="13"/>
  <c r="AC195" i="13"/>
  <c r="V285" i="13"/>
  <c r="AC289" i="13"/>
  <c r="O271" i="13"/>
  <c r="AC273" i="13"/>
  <c r="AC303" i="13"/>
  <c r="O317" i="13"/>
  <c r="V297" i="13"/>
  <c r="O328" i="13"/>
  <c r="O333" i="13"/>
  <c r="AC408" i="13"/>
  <c r="O422" i="13"/>
  <c r="O443" i="13"/>
  <c r="V386" i="13"/>
  <c r="AC693" i="13"/>
  <c r="AC657" i="13"/>
  <c r="O355" i="13"/>
  <c r="O136" i="13"/>
  <c r="O204" i="13"/>
  <c r="V429" i="13"/>
  <c r="O641" i="13"/>
  <c r="AC45" i="13"/>
  <c r="AC73" i="13"/>
  <c r="AC197" i="13"/>
  <c r="V249" i="13"/>
  <c r="AC373" i="13"/>
  <c r="O387" i="13"/>
  <c r="O435" i="13"/>
  <c r="AC66" i="13"/>
  <c r="V134" i="13"/>
  <c r="O272" i="13"/>
  <c r="O297" i="13"/>
  <c r="O295" i="13"/>
  <c r="V574" i="13"/>
  <c r="V779" i="13"/>
  <c r="O90" i="13"/>
  <c r="O100" i="13"/>
  <c r="O212" i="13"/>
  <c r="V97" i="13"/>
  <c r="AC269" i="13"/>
  <c r="V509" i="13"/>
  <c r="V244" i="13"/>
  <c r="O141" i="13"/>
  <c r="V44" i="13"/>
  <c r="AC323" i="13"/>
  <c r="O52" i="13"/>
  <c r="AC169" i="13"/>
  <c r="V210" i="13"/>
  <c r="O464" i="13"/>
  <c r="O484" i="13"/>
  <c r="O426" i="13"/>
  <c r="O472" i="13"/>
  <c r="AC710" i="13"/>
  <c r="V694" i="13"/>
  <c r="V68" i="13"/>
  <c r="O138" i="13"/>
  <c r="O172" i="13"/>
  <c r="O151" i="13"/>
  <c r="O162" i="13"/>
  <c r="AC291" i="13"/>
  <c r="V315" i="13"/>
  <c r="AC343" i="13"/>
  <c r="V440" i="13"/>
  <c r="O485" i="13"/>
  <c r="AC697" i="13"/>
  <c r="O629" i="13"/>
  <c r="O254" i="13"/>
  <c r="O148" i="13"/>
  <c r="V112" i="13"/>
  <c r="V148" i="13"/>
  <c r="AC567" i="13"/>
  <c r="AC60" i="13"/>
  <c r="O114" i="13"/>
  <c r="O537" i="13"/>
  <c r="V81" i="13"/>
  <c r="V193" i="13"/>
  <c r="O227" i="13"/>
  <c r="AC301" i="13"/>
  <c r="AC326" i="13"/>
  <c r="O240" i="13"/>
  <c r="AC218" i="13"/>
  <c r="AC139" i="13"/>
  <c r="AC327" i="13"/>
  <c r="V431" i="13"/>
  <c r="V653" i="13"/>
  <c r="O125" i="13"/>
  <c r="O205" i="13"/>
  <c r="O231" i="13"/>
  <c r="O80" i="13"/>
  <c r="AC57" i="13"/>
  <c r="O86" i="13"/>
  <c r="O146" i="13"/>
  <c r="V299" i="13"/>
  <c r="AC319" i="13"/>
  <c r="AC320" i="13"/>
  <c r="V375" i="13"/>
  <c r="AC400" i="13"/>
  <c r="AC393" i="13"/>
  <c r="AC392" i="13"/>
  <c r="AC454" i="13"/>
  <c r="AC522" i="13"/>
  <c r="O503" i="13"/>
  <c r="V601" i="13"/>
  <c r="AC681" i="13"/>
  <c r="V712" i="13"/>
  <c r="O771" i="13"/>
  <c r="AC613" i="13"/>
  <c r="V481" i="13"/>
  <c r="O429" i="13"/>
  <c r="V570" i="13"/>
  <c r="V111" i="13"/>
  <c r="AC123" i="13"/>
  <c r="V122" i="13"/>
  <c r="AC166" i="13"/>
  <c r="AC172" i="13"/>
  <c r="V161" i="13"/>
  <c r="O182" i="13"/>
  <c r="V190" i="13"/>
  <c r="O279" i="13"/>
  <c r="O263" i="13"/>
  <c r="O309" i="13"/>
  <c r="O302" i="13"/>
  <c r="O310" i="13"/>
  <c r="AC312" i="13"/>
  <c r="AC385" i="13"/>
  <c r="AC384" i="13"/>
  <c r="O415" i="13"/>
  <c r="AC481" i="13"/>
  <c r="O469" i="13"/>
  <c r="O389" i="13"/>
  <c r="AC446" i="13"/>
  <c r="AC511" i="13"/>
  <c r="O594" i="13"/>
  <c r="O398" i="13"/>
  <c r="O679" i="13"/>
  <c r="AC663" i="13"/>
  <c r="AC655" i="13"/>
  <c r="O669" i="13"/>
  <c r="AC707" i="13"/>
  <c r="O723" i="13"/>
  <c r="AC498" i="13"/>
  <c r="O439" i="13"/>
  <c r="O748" i="13"/>
  <c r="O827" i="13"/>
  <c r="O497" i="13"/>
  <c r="O327" i="13"/>
  <c r="V799" i="13"/>
  <c r="O810" i="13"/>
  <c r="AC718" i="13"/>
  <c r="O650" i="13"/>
  <c r="AC709" i="13"/>
  <c r="V788" i="13"/>
  <c r="AC769" i="13"/>
  <c r="AC753" i="13"/>
  <c r="V787" i="13"/>
  <c r="O750" i="13"/>
  <c r="O793" i="13"/>
  <c r="AC283" i="13"/>
  <c r="O811" i="13"/>
  <c r="O289" i="13"/>
  <c r="AC367" i="13"/>
  <c r="AC523" i="13"/>
  <c r="O572" i="13"/>
  <c r="V544" i="13"/>
  <c r="AC515" i="13"/>
  <c r="O222" i="13"/>
  <c r="V568" i="13"/>
  <c r="AC499" i="13"/>
  <c r="AC248" i="13"/>
  <c r="O47" i="13"/>
  <c r="V152" i="13"/>
  <c r="V58" i="13"/>
  <c r="V132" i="13"/>
  <c r="O180" i="13"/>
  <c r="V200" i="13"/>
  <c r="O209" i="13"/>
  <c r="AC100" i="13"/>
  <c r="V296" i="13"/>
  <c r="V119" i="13"/>
  <c r="AC173" i="13"/>
  <c r="AC214" i="13"/>
  <c r="V72" i="13"/>
  <c r="O104" i="13"/>
  <c r="V144" i="13"/>
  <c r="O234" i="13"/>
  <c r="O242" i="13"/>
  <c r="AC548" i="13"/>
  <c r="V572" i="13"/>
  <c r="V594" i="13"/>
  <c r="AC199" i="13"/>
  <c r="O57" i="13"/>
  <c r="AC113" i="13"/>
  <c r="AC209" i="13"/>
  <c r="O235" i="13"/>
  <c r="V301" i="13"/>
  <c r="AC349" i="13"/>
  <c r="AC365" i="13"/>
  <c r="V477" i="13"/>
  <c r="V541" i="13"/>
  <c r="V723" i="13"/>
  <c r="V739" i="13"/>
  <c r="AC747" i="13"/>
  <c r="AC542" i="13"/>
  <c r="AC134" i="13"/>
  <c r="V158" i="13"/>
  <c r="V154" i="13"/>
  <c r="AC170" i="13"/>
  <c r="O194" i="13"/>
  <c r="V228" i="13"/>
  <c r="AC244" i="13"/>
  <c r="AC660" i="13"/>
  <c r="V173" i="13"/>
  <c r="V107" i="13"/>
  <c r="AC131" i="13"/>
  <c r="V147" i="13"/>
  <c r="O163" i="13"/>
  <c r="V211" i="13"/>
  <c r="AC229" i="13"/>
  <c r="V311" i="13"/>
  <c r="V415" i="13"/>
  <c r="V612" i="13"/>
  <c r="O459" i="13"/>
  <c r="O303" i="13"/>
  <c r="O519" i="13"/>
  <c r="AC527" i="13"/>
  <c r="V755" i="13"/>
  <c r="O728" i="13"/>
  <c r="V749" i="13"/>
  <c r="O770" i="13"/>
  <c r="O826" i="13"/>
  <c r="O674" i="13"/>
  <c r="V727" i="13"/>
  <c r="AC722" i="13"/>
  <c r="O725" i="13"/>
  <c r="AC814" i="13"/>
  <c r="AC801" i="13"/>
  <c r="O796" i="13"/>
  <c r="V339" i="13"/>
  <c r="AC336" i="13"/>
  <c r="V502" i="13"/>
  <c r="V443" i="13"/>
  <c r="V546" i="13"/>
  <c r="O60" i="13"/>
  <c r="V67" i="13"/>
  <c r="V130" i="13"/>
  <c r="V114" i="13"/>
  <c r="O171" i="13"/>
  <c r="AC88" i="13"/>
  <c r="V153" i="13"/>
  <c r="V187" i="13"/>
  <c r="V186" i="13"/>
  <c r="AC84" i="13"/>
  <c r="O246" i="13"/>
  <c r="V264" i="13"/>
  <c r="AC127" i="13"/>
  <c r="O199" i="13"/>
  <c r="AC104" i="13"/>
  <c r="V242" i="13"/>
  <c r="AC190" i="13"/>
  <c r="V105" i="13"/>
  <c r="V129" i="13"/>
  <c r="V137" i="13"/>
  <c r="V309" i="13"/>
  <c r="V325" i="13"/>
  <c r="V341" i="13"/>
  <c r="V381" i="13"/>
  <c r="AC397" i="13"/>
  <c r="AC413" i="13"/>
  <c r="AC771" i="13"/>
  <c r="V326" i="13"/>
  <c r="AC502" i="13"/>
  <c r="AC582" i="13"/>
  <c r="V806" i="13"/>
  <c r="V182" i="13"/>
  <c r="AC514" i="13"/>
  <c r="O133" i="13"/>
  <c r="AC186" i="13"/>
  <c r="AC252" i="13"/>
  <c r="AC518" i="13"/>
  <c r="AC215" i="13"/>
  <c r="AC147" i="13"/>
  <c r="V229" i="13"/>
  <c r="V253" i="13"/>
  <c r="V662" i="13"/>
  <c r="O255" i="13"/>
  <c r="O588" i="13"/>
  <c r="O290" i="13"/>
  <c r="O655" i="13"/>
  <c r="O498" i="13"/>
  <c r="V629" i="13"/>
  <c r="V639" i="13"/>
  <c r="O685" i="13"/>
  <c r="AC673" i="13"/>
  <c r="O683" i="13"/>
  <c r="AC788" i="13"/>
  <c r="AC633" i="13"/>
  <c r="V643" i="13"/>
  <c r="V262" i="13"/>
  <c r="O812" i="13"/>
  <c r="AC267" i="13"/>
  <c r="O311" i="13"/>
  <c r="V393" i="13"/>
  <c r="O313" i="13"/>
  <c r="O430" i="13"/>
  <c r="V490" i="13"/>
  <c r="V227" i="13"/>
  <c r="V65" i="13"/>
  <c r="V526" i="13"/>
  <c r="AC589" i="13"/>
  <c r="O416" i="13"/>
  <c r="AC557" i="13"/>
  <c r="O580" i="13"/>
  <c r="O251" i="13"/>
  <c r="O584" i="13"/>
  <c r="O116" i="13"/>
  <c r="AC83" i="13"/>
  <c r="O190" i="13"/>
  <c r="AC52" i="13"/>
  <c r="AC108" i="13"/>
  <c r="O124" i="13"/>
  <c r="AC280" i="13"/>
  <c r="AC62" i="13"/>
  <c r="V125" i="13"/>
  <c r="AC216" i="13"/>
  <c r="V64" i="13"/>
  <c r="V128" i="13"/>
  <c r="V168" i="13"/>
  <c r="V234" i="13"/>
  <c r="AC242" i="13"/>
  <c r="AC250" i="13"/>
  <c r="V54" i="13"/>
  <c r="O65" i="13"/>
  <c r="O137" i="13"/>
  <c r="AC227" i="13"/>
  <c r="AC293" i="13"/>
  <c r="V333" i="13"/>
  <c r="V501" i="13"/>
  <c r="AC509" i="13"/>
  <c r="V525" i="13"/>
  <c r="AC667" i="13"/>
  <c r="AC731" i="13"/>
  <c r="AC803" i="13"/>
  <c r="AC558" i="13"/>
  <c r="O110" i="13"/>
  <c r="O98" i="13"/>
  <c r="V252" i="13"/>
  <c r="O131" i="13"/>
  <c r="AC155" i="13"/>
  <c r="O806" i="13"/>
  <c r="V441" i="13"/>
  <c r="AC449" i="13"/>
  <c r="AC513" i="13"/>
  <c r="O470" i="13"/>
  <c r="O481" i="13"/>
  <c r="AC475" i="13"/>
  <c r="V566" i="13"/>
  <c r="O632" i="13"/>
  <c r="AC671" i="13"/>
  <c r="O661" i="13"/>
  <c r="O703" i="13"/>
  <c r="V718" i="13"/>
  <c r="AC705" i="13"/>
  <c r="V767" i="13"/>
  <c r="O775" i="13"/>
  <c r="AC751" i="13"/>
  <c r="AC761" i="13"/>
  <c r="V793" i="13"/>
  <c r="AC806" i="13"/>
  <c r="V613" i="13"/>
  <c r="O312" i="13"/>
  <c r="O352" i="13"/>
  <c r="AC275" i="13"/>
  <c r="AC443" i="13"/>
  <c r="AC448" i="13"/>
  <c r="V331" i="13"/>
  <c r="AC452" i="13"/>
  <c r="AC581" i="13"/>
  <c r="O512" i="13"/>
  <c r="O550" i="13"/>
  <c r="O418" i="13"/>
  <c r="V57" i="13"/>
  <c r="V576" i="13"/>
  <c r="AC455" i="13"/>
  <c r="O540" i="13"/>
  <c r="AC559" i="13"/>
  <c r="O70" i="13"/>
  <c r="O154" i="13"/>
  <c r="AC565" i="13"/>
  <c r="O557" i="13"/>
  <c r="AC112" i="13"/>
  <c r="V172" i="13"/>
  <c r="O72" i="13"/>
  <c r="O58" i="13"/>
  <c r="O74" i="13"/>
  <c r="O191" i="13"/>
  <c r="V196" i="13"/>
  <c r="O92" i="13"/>
  <c r="O230" i="13"/>
  <c r="O238" i="13"/>
  <c r="V272" i="13"/>
  <c r="AC288" i="13"/>
  <c r="AC208" i="13"/>
  <c r="V217" i="13"/>
  <c r="V136" i="13"/>
  <c r="AC152" i="13"/>
  <c r="AC226" i="13"/>
  <c r="O250" i="13"/>
  <c r="O153" i="13"/>
  <c r="AC185" i="13"/>
  <c r="AC243" i="13"/>
  <c r="AC277" i="13"/>
  <c r="AC469" i="13"/>
  <c r="V517" i="13"/>
  <c r="V707" i="13"/>
  <c r="V731" i="13"/>
  <c r="V62" i="13"/>
  <c r="AC122" i="13"/>
  <c r="V146" i="13"/>
  <c r="V202" i="13"/>
  <c r="V236" i="13"/>
  <c r="AC550" i="13"/>
  <c r="O147" i="13"/>
  <c r="AC544" i="13"/>
  <c r="V678" i="13"/>
  <c r="O42" i="13"/>
  <c r="V705" i="13"/>
  <c r="O543" i="13"/>
  <c r="O598" i="13"/>
  <c r="O708" i="13"/>
  <c r="O611" i="13"/>
  <c r="O592" i="13"/>
  <c r="V510" i="13"/>
  <c r="V554" i="13"/>
  <c r="O393" i="13"/>
  <c r="AC549" i="13"/>
  <c r="V523" i="13"/>
  <c r="AC575" i="13"/>
  <c r="AC72" i="13"/>
  <c r="AC161" i="13"/>
  <c r="V184" i="13"/>
  <c r="V578" i="13"/>
  <c r="V280" i="13"/>
  <c r="V562" i="13"/>
  <c r="V209" i="13"/>
  <c r="AC234" i="13"/>
  <c r="O81" i="13"/>
  <c r="AC317" i="13"/>
  <c r="V485" i="13"/>
  <c r="AC755" i="13"/>
  <c r="AC590" i="13"/>
  <c r="O155" i="13"/>
  <c r="V569" i="13"/>
  <c r="AC307" i="13"/>
  <c r="AC530" i="13"/>
  <c r="V91" i="13"/>
  <c r="O710" i="13"/>
  <c r="O440" i="13"/>
  <c r="O573" i="13"/>
  <c r="O46" i="13"/>
  <c r="O659" i="13"/>
  <c r="O539" i="13"/>
  <c r="O275" i="13"/>
  <c r="O335" i="13"/>
  <c r="AC783" i="13"/>
  <c r="V446" i="13"/>
  <c r="R442" i="13"/>
  <c r="Q442" i="13"/>
  <c r="O783" i="13"/>
  <c r="AC192" i="13"/>
  <c r="O777" i="13"/>
  <c r="O788" i="13"/>
  <c r="AC717" i="13"/>
  <c r="AC689" i="13"/>
  <c r="O653" i="13"/>
  <c r="V751" i="13"/>
  <c r="V711" i="13"/>
  <c r="V741" i="13"/>
  <c r="AC775" i="13"/>
  <c r="AC725" i="13"/>
  <c r="AC798" i="13"/>
  <c r="AC299" i="13"/>
  <c r="V801" i="13"/>
  <c r="AC328" i="13"/>
  <c r="O286" i="13"/>
  <c r="O268" i="13"/>
  <c r="AC359" i="13"/>
  <c r="AC324" i="13"/>
  <c r="O453" i="13"/>
  <c r="O417" i="13"/>
  <c r="V518" i="13"/>
  <c r="V552" i="13"/>
  <c r="AC551" i="13"/>
  <c r="O68" i="13"/>
  <c r="AC74" i="13"/>
  <c r="AC181" i="13"/>
  <c r="O565" i="13"/>
  <c r="V177" i="13"/>
  <c r="AC150" i="13"/>
  <c r="AC109" i="13"/>
  <c r="AC184" i="13"/>
  <c r="AC138" i="13"/>
  <c r="O109" i="13"/>
  <c r="AC164" i="13"/>
  <c r="V75" i="13"/>
  <c r="V151" i="13"/>
  <c r="AC92" i="13"/>
  <c r="V246" i="13"/>
  <c r="V288" i="13"/>
  <c r="V69" i="13"/>
  <c r="O108" i="13"/>
  <c r="AC157" i="13"/>
  <c r="V194" i="13"/>
  <c r="AC206" i="13"/>
  <c r="V120" i="13"/>
  <c r="V226" i="13"/>
  <c r="AC508" i="13"/>
  <c r="AC482" i="13"/>
  <c r="AC720" i="13"/>
  <c r="V47" i="13"/>
  <c r="O129" i="13"/>
  <c r="AC201" i="13"/>
  <c r="AC261" i="13"/>
  <c r="AC285" i="13"/>
  <c r="V317" i="13"/>
  <c r="V357" i="13"/>
  <c r="V397" i="13"/>
  <c r="AC501" i="13"/>
  <c r="V565" i="13"/>
  <c r="O821" i="13"/>
  <c r="O106" i="13"/>
  <c r="AC494" i="13"/>
  <c r="AC98" i="13"/>
  <c r="AC210" i="13"/>
  <c r="AC236" i="13"/>
  <c r="AC574" i="13"/>
  <c r="AC506" i="13"/>
  <c r="O139" i="13"/>
  <c r="V279" i="13"/>
  <c r="V295" i="13"/>
  <c r="V407" i="13"/>
  <c r="V368" i="13"/>
  <c r="AC536" i="13"/>
  <c r="AC457" i="13"/>
  <c r="V553" i="13"/>
  <c r="V695" i="13"/>
  <c r="AC743" i="13"/>
  <c r="AC233" i="13"/>
  <c r="V491" i="13"/>
  <c r="O767" i="13"/>
  <c r="O547" i="13"/>
  <c r="O237" i="13"/>
  <c r="V391" i="13"/>
  <c r="V519" i="13"/>
  <c r="AC601" i="13"/>
  <c r="V641" i="13"/>
  <c r="AC661" i="13"/>
  <c r="V813" i="13"/>
  <c r="V320" i="13"/>
  <c r="AC360" i="13"/>
  <c r="V376" i="13"/>
  <c r="V456" i="13"/>
  <c r="V496" i="13"/>
  <c r="AC568" i="13"/>
  <c r="V642" i="13"/>
  <c r="AC726" i="13"/>
  <c r="V766" i="13"/>
  <c r="V632" i="13"/>
  <c r="AC245" i="13"/>
  <c r="AC61" i="13"/>
  <c r="V101" i="13"/>
  <c r="AC125" i="13"/>
  <c r="V213" i="13"/>
  <c r="AC231" i="13"/>
  <c r="O239" i="13"/>
  <c r="V265" i="13"/>
  <c r="V289" i="13"/>
  <c r="AC377" i="13"/>
  <c r="AC537" i="13"/>
  <c r="AC545" i="13"/>
  <c r="V593" i="13"/>
  <c r="V663" i="13"/>
  <c r="AC207" i="13"/>
  <c r="AC241" i="13"/>
  <c r="AC395" i="13"/>
  <c r="AC459" i="13"/>
  <c r="V547" i="13"/>
  <c r="V563" i="13"/>
  <c r="AC737" i="13"/>
  <c r="AC524" i="13"/>
  <c r="O792" i="13"/>
  <c r="O445" i="13"/>
  <c r="O556" i="13"/>
  <c r="O753" i="13"/>
  <c r="O564" i="13"/>
  <c r="O575" i="13"/>
  <c r="O111" i="13"/>
  <c r="AC799" i="13"/>
  <c r="AC702" i="13"/>
  <c r="AC658" i="13"/>
  <c r="AC322" i="13"/>
  <c r="AC194" i="13"/>
  <c r="V171" i="13"/>
  <c r="O804" i="13"/>
  <c r="O663" i="13"/>
  <c r="O656" i="13"/>
  <c r="O633" i="13"/>
  <c r="O365" i="13"/>
  <c r="O779" i="13"/>
  <c r="O454" i="13"/>
  <c r="V201" i="13"/>
  <c r="V463" i="13"/>
  <c r="V677" i="13"/>
  <c r="V717" i="13"/>
  <c r="AC765" i="13"/>
  <c r="V797" i="13"/>
  <c r="V344" i="13"/>
  <c r="V480" i="13"/>
  <c r="V774" i="13"/>
  <c r="V85" i="13"/>
  <c r="O157" i="13"/>
  <c r="V321" i="13"/>
  <c r="V369" i="13"/>
  <c r="AC441" i="13"/>
  <c r="V505" i="13"/>
  <c r="V545" i="13"/>
  <c r="AC687" i="13"/>
  <c r="AC719" i="13"/>
  <c r="AC198" i="13"/>
  <c r="O215" i="13"/>
  <c r="V267" i="13"/>
  <c r="V283" i="13"/>
  <c r="AC411" i="13"/>
  <c r="V689" i="13"/>
  <c r="AC484" i="13"/>
  <c r="V540" i="13"/>
  <c r="AC578" i="13"/>
  <c r="AC196" i="13"/>
  <c r="O66" i="13"/>
  <c r="V218" i="13"/>
  <c r="O465" i="13"/>
  <c r="O502" i="13"/>
  <c r="O768" i="13"/>
  <c r="O307" i="13"/>
  <c r="O428" i="13"/>
  <c r="O363" i="13"/>
  <c r="AC594" i="13"/>
  <c r="V191" i="13"/>
  <c r="AC815" i="13"/>
  <c r="AC375" i="13"/>
  <c r="O193" i="13"/>
  <c r="O192" i="13"/>
  <c r="O694" i="13"/>
  <c r="O603" i="13"/>
  <c r="O306" i="13"/>
  <c r="O729" i="13"/>
  <c r="O743" i="13"/>
  <c r="O791" i="13"/>
  <c r="O672" i="13"/>
  <c r="O260" i="13"/>
  <c r="AC741" i="13"/>
  <c r="O376" i="13"/>
  <c r="O499" i="13"/>
  <c r="O505" i="13"/>
  <c r="V511" i="13"/>
  <c r="V773" i="13"/>
  <c r="V805" i="13"/>
  <c r="V328" i="13"/>
  <c r="AC520" i="13"/>
  <c r="V670" i="13"/>
  <c r="V742" i="13"/>
  <c r="AC750" i="13"/>
  <c r="V145" i="13"/>
  <c r="O149" i="13"/>
  <c r="O173" i="13"/>
  <c r="V223" i="13"/>
  <c r="O247" i="13"/>
  <c r="AC305" i="13"/>
  <c r="AC337" i="13"/>
  <c r="V377" i="13"/>
  <c r="AC489" i="13"/>
  <c r="V577" i="13"/>
  <c r="O166" i="13"/>
  <c r="V45" i="13"/>
  <c r="V55" i="13"/>
  <c r="V103" i="13"/>
  <c r="V159" i="13"/>
  <c r="V175" i="13"/>
  <c r="AC225" i="13"/>
  <c r="O233" i="13"/>
  <c r="V451" i="13"/>
  <c r="AC483" i="13"/>
  <c r="V539" i="13"/>
  <c r="V673" i="13"/>
  <c r="AC532" i="13"/>
  <c r="V150" i="13"/>
  <c r="O206" i="13"/>
  <c r="AC562" i="13"/>
  <c r="O644" i="13"/>
  <c r="O450" i="13"/>
  <c r="O701" i="13"/>
  <c r="O367" i="13"/>
  <c r="O142" i="13"/>
  <c r="AC759" i="13"/>
  <c r="AC85" i="13"/>
  <c r="V197" i="13"/>
  <c r="O196" i="13"/>
  <c r="O774" i="13"/>
  <c r="O809" i="13"/>
  <c r="O285" i="13"/>
  <c r="O668" i="13"/>
  <c r="O270" i="13"/>
  <c r="O824" i="13"/>
  <c r="O757" i="13"/>
  <c r="O273" i="13"/>
  <c r="O680" i="13"/>
  <c r="O536" i="13"/>
  <c r="O675" i="13"/>
  <c r="O513" i="13"/>
  <c r="O822" i="13"/>
  <c r="V163" i="13"/>
  <c r="V263" i="13"/>
  <c r="AC287" i="13"/>
  <c r="V399" i="13"/>
  <c r="AC423" i="13"/>
  <c r="AC439" i="13"/>
  <c r="V527" i="13"/>
  <c r="V551" i="13"/>
  <c r="V765" i="13"/>
  <c r="AC781" i="13"/>
  <c r="AC376" i="13"/>
  <c r="V174" i="13"/>
  <c r="AC352" i="13"/>
  <c r="V464" i="13"/>
  <c r="V504" i="13"/>
  <c r="V602" i="13"/>
  <c r="AC53" i="13"/>
  <c r="AC205" i="13"/>
  <c r="O223" i="13"/>
  <c r="AC239" i="13"/>
  <c r="AC345" i="13"/>
  <c r="V719" i="13"/>
  <c r="AC735" i="13"/>
  <c r="O225" i="13"/>
  <c r="AC249" i="13"/>
  <c r="AC467" i="13"/>
  <c r="V515" i="13"/>
  <c r="V555" i="13"/>
  <c r="V697" i="13"/>
  <c r="V753" i="13"/>
  <c r="O150" i="13"/>
  <c r="V156" i="13"/>
  <c r="AC90" i="13"/>
  <c r="O375" i="13"/>
  <c r="O480" i="13"/>
  <c r="O530" i="13"/>
  <c r="O385" i="13"/>
  <c r="O522" i="13"/>
  <c r="O345" i="13"/>
  <c r="O761" i="13"/>
  <c r="V775" i="13"/>
  <c r="O213" i="13"/>
  <c r="O467" i="13"/>
  <c r="AC767" i="13"/>
  <c r="AC203" i="13"/>
  <c r="O208" i="13"/>
  <c r="AC96" i="13"/>
  <c r="O697" i="13"/>
  <c r="O638" i="13"/>
  <c r="O732" i="13"/>
  <c r="O751" i="13"/>
  <c r="O807" i="13"/>
  <c r="O688" i="13"/>
  <c r="O538" i="13"/>
  <c r="O549" i="13"/>
  <c r="O396" i="13"/>
  <c r="O803" i="13"/>
  <c r="AC279" i="13"/>
  <c r="V439" i="13"/>
  <c r="V611" i="13"/>
  <c r="V360" i="13"/>
  <c r="V416" i="13"/>
  <c r="AC552" i="13"/>
  <c r="V782" i="13"/>
  <c r="V43" i="13"/>
  <c r="O53" i="13"/>
  <c r="AC117" i="13"/>
  <c r="V281" i="13"/>
  <c r="V353" i="13"/>
  <c r="V361" i="13"/>
  <c r="V513" i="13"/>
  <c r="V561" i="13"/>
  <c r="V655" i="13"/>
  <c r="V95" i="13"/>
  <c r="AC151" i="13"/>
  <c r="O159" i="13"/>
  <c r="V435" i="13"/>
  <c r="V571" i="13"/>
  <c r="V713" i="13"/>
  <c r="AC540" i="13"/>
  <c r="O82" i="13"/>
  <c r="O409" i="13"/>
  <c r="O599" i="13"/>
  <c r="O392" i="13"/>
  <c r="O394" i="13"/>
  <c r="O463" i="13"/>
  <c r="O351" i="13"/>
  <c r="O471" i="13"/>
  <c r="O542" i="13"/>
  <c r="V165" i="13"/>
  <c r="O504" i="13"/>
  <c r="O458" i="13"/>
  <c r="V764" i="13"/>
  <c r="V76" i="13"/>
  <c r="O216" i="13"/>
  <c r="AC144" i="13"/>
  <c r="O790" i="13"/>
  <c r="O274" i="13"/>
  <c r="O305" i="13"/>
  <c r="O696" i="13"/>
  <c r="O560" i="13"/>
  <c r="O640" i="13"/>
  <c r="AC383" i="13"/>
  <c r="V423" i="13"/>
  <c r="AC447" i="13"/>
  <c r="V503" i="13"/>
  <c r="V669" i="13"/>
  <c r="AC813" i="13"/>
  <c r="AC694" i="13"/>
  <c r="O132" i="13"/>
  <c r="AC602" i="13"/>
  <c r="AC149" i="13"/>
  <c r="V473" i="13"/>
  <c r="V497" i="13"/>
  <c r="V679" i="13"/>
  <c r="AC135" i="13"/>
  <c r="AC167" i="13"/>
  <c r="AC419" i="13"/>
  <c r="V745" i="13"/>
  <c r="AC785" i="13"/>
  <c r="AC476" i="13"/>
  <c r="V138" i="13"/>
  <c r="O419" i="13"/>
  <c r="O600" i="13"/>
  <c r="O476" i="13"/>
  <c r="O735" i="13"/>
  <c r="O448" i="13"/>
  <c r="O384" i="13"/>
  <c r="O506" i="13"/>
  <c r="V827" i="13"/>
  <c r="V164" i="13"/>
  <c r="AC440" i="13"/>
  <c r="O294" i="13"/>
  <c r="O704" i="13"/>
  <c r="O437" i="13"/>
  <c r="O344" i="13"/>
  <c r="O408" i="13"/>
  <c r="O568" i="13"/>
  <c r="O566" i="13"/>
  <c r="O401" i="13"/>
  <c r="O412" i="13"/>
  <c r="O319" i="13"/>
  <c r="O487" i="13"/>
  <c r="O500" i="13"/>
  <c r="AC609" i="13"/>
  <c r="AC611" i="13"/>
  <c r="O665" i="13"/>
  <c r="O299" i="13"/>
  <c r="O410" i="13"/>
  <c r="O589" i="13"/>
  <c r="O188" i="13"/>
  <c r="AC48" i="13"/>
  <c r="AC629" i="13"/>
  <c r="AC821" i="13"/>
  <c r="O758" i="13"/>
  <c r="O692" i="13"/>
  <c r="O283" i="13"/>
  <c r="O816" i="13"/>
  <c r="O614" i="13"/>
  <c r="O534" i="13"/>
  <c r="O524" i="13"/>
  <c r="O567" i="13"/>
  <c r="Q268" i="13"/>
  <c r="O726" i="13"/>
  <c r="O610" i="13"/>
  <c r="O799" i="13"/>
  <c r="O815" i="13"/>
  <c r="O749" i="13"/>
  <c r="O308" i="13"/>
  <c r="O562" i="13"/>
  <c r="O578" i="13"/>
  <c r="O763" i="13"/>
  <c r="O405" i="13"/>
  <c r="O525" i="13"/>
  <c r="O368" i="13"/>
  <c r="O544" i="13"/>
  <c r="O427" i="13"/>
  <c r="O361" i="13"/>
  <c r="O377" i="13"/>
  <c r="O731" i="13"/>
  <c r="O364" i="13"/>
  <c r="O452" i="13"/>
  <c r="O628" i="13"/>
  <c r="AC44" i="13"/>
  <c r="O678" i="13"/>
  <c r="O288" i="13"/>
  <c r="O474" i="13"/>
  <c r="O331" i="13"/>
  <c r="O379" i="13"/>
  <c r="O571" i="13"/>
  <c r="O587" i="13"/>
  <c r="O329" i="13"/>
  <c r="V92" i="13"/>
  <c r="O332" i="13"/>
  <c r="O492" i="13"/>
  <c r="O359" i="13"/>
  <c r="O343" i="13"/>
  <c r="AC791" i="13"/>
  <c r="X730" i="13"/>
  <c r="AC730" i="13" s="1"/>
  <c r="AC639" i="13"/>
  <c r="O673" i="13"/>
  <c r="O721" i="13"/>
  <c r="O261" i="13"/>
  <c r="O293" i="13"/>
  <c r="O716" i="13"/>
  <c r="O805" i="13"/>
  <c r="O402" i="13"/>
  <c r="O461" i="13"/>
  <c r="AC733" i="13"/>
  <c r="O48" i="13"/>
  <c r="O366" i="13"/>
  <c r="O339" i="13"/>
  <c r="AC632" i="13"/>
  <c r="AC43" i="13"/>
  <c r="O766" i="13"/>
  <c r="O798" i="13"/>
  <c r="O634" i="13"/>
  <c r="O789" i="13"/>
  <c r="O808" i="13"/>
  <c r="O330" i="13"/>
  <c r="O386" i="13"/>
  <c r="O442" i="13"/>
  <c r="O491" i="13"/>
  <c r="O526" i="13"/>
  <c r="O574" i="13"/>
  <c r="O593" i="13"/>
  <c r="O404" i="13"/>
  <c r="O532" i="13"/>
  <c r="O548" i="13"/>
  <c r="AC612" i="13"/>
  <c r="O604" i="13"/>
  <c r="O741" i="13"/>
  <c r="O300" i="13"/>
  <c r="O316" i="13"/>
  <c r="O397" i="13"/>
  <c r="O413" i="13"/>
  <c r="O517" i="13"/>
  <c r="O438" i="13"/>
  <c r="O356" i="13"/>
  <c r="O372" i="13"/>
  <c r="R824" i="13"/>
  <c r="Y706" i="13"/>
  <c r="AA712" i="13"/>
  <c r="Y772" i="13"/>
  <c r="Q704" i="13"/>
  <c r="X628" i="13"/>
  <c r="Q630" i="13"/>
  <c r="AA628" i="13"/>
  <c r="R428" i="13"/>
  <c r="Q428" i="13"/>
  <c r="T302" i="13"/>
  <c r="AA364" i="13"/>
  <c r="X430" i="13"/>
  <c r="Y428" i="13"/>
  <c r="X364" i="13"/>
  <c r="Q302" i="13"/>
  <c r="V302" i="13" s="1"/>
  <c r="Y300" i="13"/>
  <c r="AC47" i="13"/>
  <c r="AC42" i="13"/>
  <c r="AA652" i="13"/>
  <c r="T780" i="13"/>
  <c r="X712" i="13"/>
  <c r="AA614" i="13"/>
  <c r="R776" i="13"/>
  <c r="Y442" i="13"/>
  <c r="AA444" i="13"/>
  <c r="X318" i="13"/>
  <c r="X382" i="13"/>
  <c r="AC382" i="13" s="1"/>
  <c r="T314" i="13"/>
  <c r="R614" i="13"/>
  <c r="T442" i="13"/>
  <c r="T828" i="13"/>
  <c r="AA828" i="13"/>
  <c r="Q294" i="13"/>
  <c r="T600" i="13"/>
  <c r="X614" i="13"/>
  <c r="X780" i="13"/>
  <c r="R780" i="13"/>
  <c r="U780" i="13" s="1"/>
  <c r="Y828" i="13"/>
  <c r="AB828" i="13" s="1"/>
  <c r="Y651" i="13"/>
  <c r="R382" i="13"/>
  <c r="Y614" i="13"/>
  <c r="X652" i="13"/>
  <c r="AC652" i="13" s="1"/>
  <c r="Q776" i="13"/>
  <c r="X388" i="13"/>
  <c r="AC388" i="13" s="1"/>
  <c r="Q598" i="13"/>
  <c r="Y450" i="13"/>
  <c r="AB450" i="13" s="1"/>
  <c r="T604" i="13"/>
  <c r="R600" i="13"/>
  <c r="AA716" i="13"/>
  <c r="Y780" i="13"/>
  <c r="X716" i="13"/>
  <c r="AB716" i="13" s="1"/>
  <c r="Q600" i="13"/>
  <c r="AA776" i="13"/>
  <c r="Y656" i="13"/>
  <c r="AB656" i="13" s="1"/>
  <c r="Y784" i="13"/>
  <c r="R722" i="13"/>
  <c r="X314" i="13"/>
  <c r="AB314" i="13" s="1"/>
  <c r="T614" i="13"/>
  <c r="AA600" i="13"/>
  <c r="Y378" i="13"/>
  <c r="AB378" i="13" s="1"/>
  <c r="Y712" i="13"/>
  <c r="AB712" i="13" s="1"/>
  <c r="T776" i="13"/>
  <c r="AA442" i="13"/>
  <c r="Y318" i="13"/>
  <c r="AB318" i="13" s="1"/>
  <c r="R716" i="13"/>
  <c r="T712" i="13"/>
  <c r="R656" i="13"/>
  <c r="Q784" i="13"/>
  <c r="V784" i="13" s="1"/>
  <c r="R450" i="13"/>
  <c r="Y650" i="13"/>
  <c r="X442" i="13"/>
  <c r="X290" i="13"/>
  <c r="R292" i="13"/>
  <c r="X690" i="13"/>
  <c r="X826" i="13"/>
  <c r="AA826" i="13"/>
  <c r="Y364" i="13"/>
  <c r="Y644" i="13"/>
  <c r="R700" i="13"/>
  <c r="X698" i="13"/>
  <c r="T762" i="13"/>
  <c r="Y630" i="13"/>
  <c r="Q298" i="13"/>
  <c r="AA428" i="13"/>
  <c r="T628" i="13"/>
  <c r="T630" i="13"/>
  <c r="AA700" i="13"/>
  <c r="Y764" i="13"/>
  <c r="AA762" i="13"/>
  <c r="Q628" i="13"/>
  <c r="U628" i="13" s="1"/>
  <c r="Y628" i="13"/>
  <c r="Y366" i="13"/>
  <c r="R300" i="13"/>
  <c r="X428" i="13"/>
  <c r="R630" i="13"/>
  <c r="R762" i="13"/>
  <c r="U762" i="13" s="1"/>
  <c r="X764" i="13"/>
  <c r="Q364" i="13"/>
  <c r="V364" i="13" s="1"/>
  <c r="X762" i="13"/>
  <c r="Q366" i="13"/>
  <c r="U366" i="13" s="1"/>
  <c r="Y700" i="13"/>
  <c r="X366" i="13"/>
  <c r="R826" i="13"/>
  <c r="Q698" i="13"/>
  <c r="T364" i="13"/>
  <c r="R810" i="13"/>
  <c r="X680" i="13"/>
  <c r="AC680" i="13" s="1"/>
  <c r="T744" i="13"/>
  <c r="R823" i="13"/>
  <c r="Y762" i="13"/>
  <c r="AA366" i="13"/>
  <c r="Q430" i="13"/>
  <c r="Q826" i="13"/>
  <c r="T430" i="13"/>
  <c r="R644" i="13"/>
  <c r="Y698" i="13"/>
  <c r="R736" i="13"/>
  <c r="T278" i="13"/>
  <c r="Q674" i="13"/>
  <c r="AA738" i="13"/>
  <c r="Q300" i="13"/>
  <c r="X302" i="13"/>
  <c r="T366" i="13"/>
  <c r="R430" i="13"/>
  <c r="T698" i="13"/>
  <c r="X804" i="13"/>
  <c r="Y740" i="13"/>
  <c r="AA300" i="13"/>
  <c r="AA302" i="13"/>
  <c r="AA430" i="13"/>
  <c r="X630" i="13"/>
  <c r="T300" i="13"/>
  <c r="Y430" i="13"/>
  <c r="Y826" i="13"/>
  <c r="R698" i="13"/>
  <c r="X274" i="13"/>
  <c r="AA674" i="13"/>
  <c r="X282" i="13"/>
  <c r="AA680" i="13"/>
  <c r="Y744" i="13"/>
  <c r="X346" i="13"/>
  <c r="AA682" i="13"/>
  <c r="R744" i="13"/>
  <c r="U744" i="13" s="1"/>
  <c r="Q823" i="13"/>
  <c r="T410" i="13"/>
  <c r="AA744" i="13"/>
  <c r="X744" i="13"/>
  <c r="R680" i="13"/>
  <c r="X808" i="13"/>
  <c r="X640" i="13"/>
  <c r="T292" i="13"/>
  <c r="R420" i="13"/>
  <c r="Y420" i="13"/>
  <c r="AB420" i="13" s="1"/>
  <c r="AA756" i="13"/>
  <c r="AA420" i="13"/>
  <c r="AA640" i="13"/>
  <c r="X756" i="13"/>
  <c r="AA754" i="13"/>
  <c r="X292" i="13"/>
  <c r="AA356" i="13"/>
  <c r="T692" i="13"/>
  <c r="Y292" i="13"/>
  <c r="X356" i="13"/>
  <c r="Y294" i="13"/>
  <c r="AA292" i="13"/>
  <c r="Y640" i="13"/>
  <c r="AB640" i="13" s="1"/>
  <c r="AA692" i="13"/>
  <c r="Q638" i="13"/>
  <c r="R640" i="13"/>
  <c r="AA651" i="13"/>
  <c r="Q358" i="13"/>
  <c r="Y356" i="13"/>
  <c r="T420" i="13"/>
  <c r="T418" i="13"/>
  <c r="Y756" i="13"/>
  <c r="T651" i="13"/>
  <c r="Q356" i="13"/>
  <c r="Y690" i="13"/>
  <c r="X651" i="13"/>
  <c r="T825" i="13"/>
  <c r="AA290" i="13"/>
  <c r="AA354" i="13"/>
  <c r="Q420" i="13"/>
  <c r="Q418" i="13"/>
  <c r="R638" i="13"/>
  <c r="Q651" i="13"/>
  <c r="X752" i="13"/>
  <c r="T754" i="13"/>
  <c r="X825" i="13"/>
  <c r="Q688" i="13"/>
  <c r="X422" i="13"/>
  <c r="R356" i="13"/>
  <c r="T690" i="13"/>
  <c r="Q292" i="13"/>
  <c r="Y354" i="13"/>
  <c r="R688" i="13"/>
  <c r="R692" i="13"/>
  <c r="R756" i="13"/>
  <c r="Y692" i="13"/>
  <c r="Q756" i="13"/>
  <c r="X816" i="13"/>
  <c r="T460" i="13"/>
  <c r="X754" i="13"/>
  <c r="AC754" i="13" s="1"/>
  <c r="T294" i="13"/>
  <c r="X354" i="13"/>
  <c r="AA418" i="13"/>
  <c r="T638" i="13"/>
  <c r="Q692" i="13"/>
  <c r="R754" i="13"/>
  <c r="R354" i="13"/>
  <c r="R294" i="13"/>
  <c r="U294" i="13" s="1"/>
  <c r="Y418" i="13"/>
  <c r="AB418" i="13" s="1"/>
  <c r="T640" i="13"/>
  <c r="Y358" i="13"/>
  <c r="R676" i="13"/>
  <c r="Y674" i="13"/>
  <c r="AB674" i="13" s="1"/>
  <c r="Y738" i="13"/>
  <c r="X800" i="13"/>
  <c r="AB800" i="13" s="1"/>
  <c r="R752" i="13"/>
  <c r="Q754" i="13"/>
  <c r="T802" i="13"/>
  <c r="AA802" i="13"/>
  <c r="AA470" i="13"/>
  <c r="R804" i="13"/>
  <c r="Q676" i="13"/>
  <c r="X740" i="13"/>
  <c r="R802" i="13"/>
  <c r="Q342" i="13"/>
  <c r="AA402" i="13"/>
  <c r="AA736" i="13"/>
  <c r="Q402" i="13"/>
  <c r="X470" i="13"/>
  <c r="T674" i="13"/>
  <c r="T736" i="13"/>
  <c r="T804" i="13"/>
  <c r="AA804" i="13"/>
  <c r="Y676" i="13"/>
  <c r="AA690" i="13"/>
  <c r="T332" i="13"/>
  <c r="AA638" i="13"/>
  <c r="R276" i="13"/>
  <c r="R470" i="13"/>
  <c r="X738" i="13"/>
  <c r="AA274" i="13"/>
  <c r="Q338" i="13"/>
  <c r="X672" i="13"/>
  <c r="T468" i="13"/>
  <c r="R402" i="13"/>
  <c r="Q690" i="13"/>
  <c r="V690" i="13" s="1"/>
  <c r="Y638" i="13"/>
  <c r="AB638" i="13" s="1"/>
  <c r="T676" i="13"/>
  <c r="Y466" i="13"/>
  <c r="R674" i="13"/>
  <c r="AA672" i="13"/>
  <c r="Y804" i="13"/>
  <c r="Y816" i="13"/>
  <c r="X396" i="13"/>
  <c r="Q730" i="13"/>
  <c r="Q794" i="13"/>
  <c r="Q332" i="13"/>
  <c r="X460" i="13"/>
  <c r="AC460" i="13" s="1"/>
  <c r="T396" i="13"/>
  <c r="AA666" i="13"/>
  <c r="R730" i="13"/>
  <c r="X792" i="13"/>
  <c r="AA396" i="13"/>
  <c r="Y794" i="13"/>
  <c r="AA332" i="13"/>
  <c r="R794" i="13"/>
  <c r="R396" i="13"/>
  <c r="T794" i="13"/>
  <c r="Q796" i="13"/>
  <c r="Q270" i="13"/>
  <c r="T730" i="13"/>
  <c r="X794" i="13"/>
  <c r="R460" i="13"/>
  <c r="Y268" i="13"/>
  <c r="AB268" i="13" s="1"/>
  <c r="Y396" i="13"/>
  <c r="AB396" i="13" s="1"/>
  <c r="Q396" i="13"/>
  <c r="T666" i="13"/>
  <c r="Y666" i="13"/>
  <c r="X732" i="13"/>
  <c r="R332" i="13"/>
  <c r="AA460" i="13"/>
  <c r="AA800" i="13"/>
  <c r="T268" i="13"/>
  <c r="AA730" i="13"/>
  <c r="Y796" i="13"/>
  <c r="X666" i="13"/>
  <c r="X332" i="13"/>
  <c r="Q736" i="13"/>
  <c r="X330" i="13"/>
  <c r="Y332" i="13"/>
  <c r="Q460" i="13"/>
  <c r="Q334" i="13"/>
  <c r="R666" i="13"/>
  <c r="U666" i="13" s="1"/>
  <c r="R334" i="13"/>
  <c r="R672" i="13"/>
  <c r="R740" i="13"/>
  <c r="Q728" i="13"/>
  <c r="R268" i="13"/>
  <c r="U268" i="13" s="1"/>
  <c r="AA268" i="13"/>
  <c r="R398" i="13"/>
  <c r="AA676" i="13"/>
  <c r="Q438" i="13"/>
  <c r="AA722" i="13"/>
  <c r="AA410" i="13"/>
  <c r="Q410" i="13"/>
  <c r="Q474" i="13"/>
  <c r="AA282" i="13"/>
  <c r="R474" i="13"/>
  <c r="T346" i="13"/>
  <c r="R284" i="13"/>
  <c r="R346" i="13"/>
  <c r="Q284" i="13"/>
  <c r="Q346" i="13"/>
  <c r="Y346" i="13"/>
  <c r="X434" i="13"/>
  <c r="R410" i="13"/>
  <c r="Y474" i="13"/>
  <c r="AB474" i="13" s="1"/>
  <c r="Y276" i="13"/>
  <c r="AB276" i="13" s="1"/>
  <c r="T342" i="13"/>
  <c r="T404" i="13"/>
  <c r="T466" i="13"/>
  <c r="Y338" i="13"/>
  <c r="R274" i="13"/>
  <c r="R404" i="13"/>
  <c r="R466" i="13"/>
  <c r="Q278" i="13"/>
  <c r="R278" i="13"/>
  <c r="T276" i="13"/>
  <c r="R342" i="13"/>
  <c r="Q404" i="13"/>
  <c r="Q466" i="13"/>
  <c r="X340" i="13"/>
  <c r="Y278" i="13"/>
  <c r="Y404" i="13"/>
  <c r="AA278" i="13"/>
  <c r="Q340" i="13"/>
  <c r="Q276" i="13"/>
  <c r="V276" i="13" s="1"/>
  <c r="AA342" i="13"/>
  <c r="T402" i="13"/>
  <c r="Y470" i="13"/>
  <c r="AA276" i="13"/>
  <c r="R338" i="13"/>
  <c r="X406" i="13"/>
  <c r="AA466" i="13"/>
  <c r="X468" i="13"/>
  <c r="AB468" i="13" s="1"/>
  <c r="Y402" i="13"/>
  <c r="AB402" i="13" s="1"/>
  <c r="X823" i="13"/>
  <c r="AC823" i="13" s="1"/>
  <c r="T282" i="13"/>
  <c r="AA808" i="13"/>
  <c r="T680" i="13"/>
  <c r="T748" i="13"/>
  <c r="T474" i="13"/>
  <c r="Q680" i="13"/>
  <c r="V680" i="13" s="1"/>
  <c r="Y410" i="13"/>
  <c r="AB410" i="13" s="1"/>
  <c r="R282" i="13"/>
  <c r="AA474" i="13"/>
  <c r="Y808" i="13"/>
  <c r="T823" i="13"/>
  <c r="Q350" i="13"/>
  <c r="Q282" i="13"/>
  <c r="T808" i="13"/>
  <c r="R808" i="13"/>
  <c r="AA412" i="13"/>
  <c r="AA823" i="13"/>
  <c r="Y282" i="13"/>
  <c r="AB282" i="13" s="1"/>
  <c r="Q808" i="13"/>
  <c r="Y274" i="13"/>
  <c r="Q672" i="13"/>
  <c r="Q470" i="13"/>
  <c r="V470" i="13" s="1"/>
  <c r="T338" i="13"/>
  <c r="R406" i="13"/>
  <c r="Q274" i="13"/>
  <c r="Y736" i="13"/>
  <c r="X278" i="13"/>
  <c r="Y406" i="13"/>
  <c r="R340" i="13"/>
  <c r="U340" i="13" s="1"/>
  <c r="X404" i="13"/>
  <c r="Y802" i="13"/>
  <c r="T800" i="13"/>
  <c r="Y672" i="13"/>
  <c r="Q740" i="13"/>
  <c r="T406" i="13"/>
  <c r="X676" i="13"/>
  <c r="Y340" i="13"/>
  <c r="R468" i="13"/>
  <c r="R738" i="13"/>
  <c r="X802" i="13"/>
  <c r="T274" i="13"/>
  <c r="AA740" i="13"/>
  <c r="AA468" i="13"/>
  <c r="T738" i="13"/>
  <c r="X342" i="13"/>
  <c r="AB342" i="13" s="1"/>
  <c r="Q468" i="13"/>
  <c r="R800" i="13"/>
  <c r="X338" i="13"/>
  <c r="Q406" i="13"/>
  <c r="AA340" i="13"/>
  <c r="Q800" i="13"/>
  <c r="AA306" i="13"/>
  <c r="AA370" i="13"/>
  <c r="R704" i="13"/>
  <c r="Q772" i="13"/>
  <c r="AA824" i="13"/>
  <c r="Q370" i="13"/>
  <c r="Q714" i="13"/>
  <c r="R778" i="13"/>
  <c r="X374" i="13"/>
  <c r="AA768" i="13"/>
  <c r="X708" i="13"/>
  <c r="AB708" i="13" s="1"/>
  <c r="Y434" i="13"/>
  <c r="Y634" i="13"/>
  <c r="Q654" i="13"/>
  <c r="Y316" i="13"/>
  <c r="Q444" i="13"/>
  <c r="V444" i="13" s="1"/>
  <c r="T704" i="13"/>
  <c r="X380" i="13"/>
  <c r="T370" i="13"/>
  <c r="R434" i="13"/>
  <c r="AA610" i="13"/>
  <c r="AA634" i="13"/>
  <c r="Y714" i="13"/>
  <c r="AA310" i="13"/>
  <c r="R438" i="13"/>
  <c r="T768" i="13"/>
  <c r="AA316" i="13"/>
  <c r="T380" i="13"/>
  <c r="T444" i="13"/>
  <c r="R598" i="13"/>
  <c r="Q374" i="13"/>
  <c r="Q434" i="13"/>
  <c r="R610" i="13"/>
  <c r="T650" i="13"/>
  <c r="Q824" i="13"/>
  <c r="Y824" i="13"/>
  <c r="Y598" i="13"/>
  <c r="X610" i="13"/>
  <c r="Y306" i="13"/>
  <c r="AA434" i="13"/>
  <c r="X714" i="13"/>
  <c r="X778" i="13"/>
  <c r="Y768" i="13"/>
  <c r="R380" i="13"/>
  <c r="Q786" i="13"/>
  <c r="V786" i="13" s="1"/>
  <c r="R370" i="13"/>
  <c r="AA438" i="13"/>
  <c r="T434" i="13"/>
  <c r="Y610" i="13"/>
  <c r="AA650" i="13"/>
  <c r="R708" i="13"/>
  <c r="T778" i="13"/>
  <c r="Y370" i="13"/>
  <c r="AB370" i="13" s="1"/>
  <c r="T714" i="13"/>
  <c r="Y310" i="13"/>
  <c r="T374" i="13"/>
  <c r="R634" i="13"/>
  <c r="T316" i="13"/>
  <c r="Q380" i="13"/>
  <c r="Y786" i="13"/>
  <c r="AA704" i="13"/>
  <c r="R306" i="13"/>
  <c r="R650" i="13"/>
  <c r="Q708" i="13"/>
  <c r="Y778" i="13"/>
  <c r="T772" i="13"/>
  <c r="T824" i="13"/>
  <c r="X316" i="13"/>
  <c r="Y374" i="13"/>
  <c r="AB374" i="13" s="1"/>
  <c r="Y380" i="13"/>
  <c r="R374" i="13"/>
  <c r="R768" i="13"/>
  <c r="T634" i="13"/>
  <c r="Y444" i="13"/>
  <c r="T306" i="13"/>
  <c r="Q306" i="13"/>
  <c r="Y438" i="13"/>
  <c r="X598" i="13"/>
  <c r="T610" i="13"/>
  <c r="Q650" i="13"/>
  <c r="T708" i="13"/>
  <c r="Q310" i="13"/>
  <c r="V310" i="13" s="1"/>
  <c r="R714" i="13"/>
  <c r="AA374" i="13"/>
  <c r="R316" i="13"/>
  <c r="Y704" i="13"/>
  <c r="T310" i="13"/>
  <c r="X444" i="13"/>
  <c r="X438" i="13"/>
  <c r="AA598" i="13"/>
  <c r="X634" i="13"/>
  <c r="AA708" i="13"/>
  <c r="R772" i="13"/>
  <c r="AA772" i="13"/>
  <c r="X768" i="13"/>
  <c r="Q610" i="13"/>
  <c r="R358" i="13"/>
  <c r="T422" i="13"/>
  <c r="Y290" i="13"/>
  <c r="AB290" i="13" s="1"/>
  <c r="Y825" i="13"/>
  <c r="AB825" i="13" s="1"/>
  <c r="X688" i="13"/>
  <c r="AC688" i="13" s="1"/>
  <c r="AA358" i="13"/>
  <c r="R290" i="13"/>
  <c r="U290" i="13" s="1"/>
  <c r="T816" i="13"/>
  <c r="Q640" i="13"/>
  <c r="V640" i="13" s="1"/>
  <c r="AA752" i="13"/>
  <c r="R422" i="13"/>
  <c r="T354" i="13"/>
  <c r="AA294" i="13"/>
  <c r="X358" i="13"/>
  <c r="AA422" i="13"/>
  <c r="T290" i="13"/>
  <c r="AA816" i="13"/>
  <c r="R825" i="13"/>
  <c r="T688" i="13"/>
  <c r="Q752" i="13"/>
  <c r="X294" i="13"/>
  <c r="R418" i="13"/>
  <c r="U418" i="13" s="1"/>
  <c r="Q825" i="13"/>
  <c r="AA688" i="13"/>
  <c r="Y752" i="13"/>
  <c r="Y422" i="13"/>
  <c r="R816" i="13"/>
  <c r="U816" i="13" s="1"/>
  <c r="AA825" i="13"/>
  <c r="Q412" i="13"/>
  <c r="R462" i="13"/>
  <c r="X746" i="13"/>
  <c r="AA796" i="13"/>
  <c r="X284" i="13"/>
  <c r="Y270" i="13"/>
  <c r="X412" i="13"/>
  <c r="R682" i="13"/>
  <c r="AA330" i="13"/>
  <c r="Y728" i="13"/>
  <c r="AB728" i="13" s="1"/>
  <c r="Q348" i="13"/>
  <c r="R458" i="13"/>
  <c r="X462" i="13"/>
  <c r="T668" i="13"/>
  <c r="Y682" i="13"/>
  <c r="AB682" i="13" s="1"/>
  <c r="R796" i="13"/>
  <c r="U796" i="13" s="1"/>
  <c r="AA394" i="13"/>
  <c r="Y792" i="13"/>
  <c r="X270" i="13"/>
  <c r="T398" i="13"/>
  <c r="T266" i="13"/>
  <c r="T334" i="13"/>
  <c r="Y348" i="13"/>
  <c r="X266" i="13"/>
  <c r="AB266" i="13" s="1"/>
  <c r="AA284" i="13"/>
  <c r="T394" i="13"/>
  <c r="R728" i="13"/>
  <c r="T792" i="13"/>
  <c r="AA398" i="13"/>
  <c r="Q462" i="13"/>
  <c r="Q732" i="13"/>
  <c r="Y334" i="13"/>
  <c r="R394" i="13"/>
  <c r="R664" i="13"/>
  <c r="T330" i="13"/>
  <c r="Y732" i="13"/>
  <c r="AB732" i="13" s="1"/>
  <c r="AA664" i="13"/>
  <c r="AA266" i="13"/>
  <c r="X398" i="13"/>
  <c r="AB398" i="13" s="1"/>
  <c r="Y412" i="13"/>
  <c r="Q810" i="13"/>
  <c r="Q398" i="13"/>
  <c r="V398" i="13" s="1"/>
  <c r="AA462" i="13"/>
  <c r="T732" i="13"/>
  <c r="R266" i="13"/>
  <c r="X334" i="13"/>
  <c r="R348" i="13"/>
  <c r="Q664" i="13"/>
  <c r="Y284" i="13"/>
  <c r="Q394" i="13"/>
  <c r="T458" i="13"/>
  <c r="Y458" i="13"/>
  <c r="T682" i="13"/>
  <c r="Q682" i="13"/>
  <c r="AA746" i="13"/>
  <c r="Q668" i="13"/>
  <c r="R746" i="13"/>
  <c r="Q458" i="13"/>
  <c r="Y462" i="13"/>
  <c r="T746" i="13"/>
  <c r="Y810" i="13"/>
  <c r="R792" i="13"/>
  <c r="T462" i="13"/>
  <c r="AA668" i="13"/>
  <c r="Q266" i="13"/>
  <c r="Y394" i="13"/>
  <c r="T348" i="13"/>
  <c r="T270" i="13"/>
  <c r="R330" i="13"/>
  <c r="T412" i="13"/>
  <c r="X458" i="13"/>
  <c r="T810" i="13"/>
  <c r="Y668" i="13"/>
  <c r="AB668" i="13" s="1"/>
  <c r="AA810" i="13"/>
  <c r="Y330" i="13"/>
  <c r="X348" i="13"/>
  <c r="X810" i="13"/>
  <c r="Q792" i="13"/>
  <c r="R732" i="13"/>
  <c r="Y664" i="13"/>
  <c r="AB664" i="13" s="1"/>
  <c r="R270" i="13"/>
  <c r="R412" i="13"/>
  <c r="R668" i="13"/>
  <c r="X664" i="13"/>
  <c r="AA728" i="13"/>
  <c r="T728" i="13"/>
  <c r="Y746" i="13"/>
  <c r="T796" i="13"/>
  <c r="R298" i="13"/>
  <c r="U298" i="13" s="1"/>
  <c r="R362" i="13"/>
  <c r="T426" i="13"/>
  <c r="R696" i="13"/>
  <c r="X812" i="13"/>
  <c r="AB812" i="13" s="1"/>
  <c r="Y659" i="13"/>
  <c r="Q696" i="13"/>
  <c r="Q812" i="13"/>
  <c r="Q608" i="13"/>
  <c r="Y478" i="13"/>
  <c r="X426" i="13"/>
  <c r="AB426" i="13" s="1"/>
  <c r="X659" i="13"/>
  <c r="R350" i="13"/>
  <c r="R414" i="13"/>
  <c r="AA684" i="13"/>
  <c r="T696" i="13"/>
  <c r="T644" i="13"/>
  <c r="AA436" i="13"/>
  <c r="Q770" i="13"/>
  <c r="Q760" i="13"/>
  <c r="AA760" i="13"/>
  <c r="AA362" i="13"/>
  <c r="R436" i="13"/>
  <c r="X644" i="13"/>
  <c r="Y608" i="13"/>
  <c r="X362" i="13"/>
  <c r="T308" i="13"/>
  <c r="X706" i="13"/>
  <c r="R426" i="13"/>
  <c r="R659" i="13"/>
  <c r="X684" i="13"/>
  <c r="AA696" i="13"/>
  <c r="R748" i="13"/>
  <c r="X770" i="13"/>
  <c r="AC770" i="13" s="1"/>
  <c r="Y760" i="13"/>
  <c r="T286" i="13"/>
  <c r="Q436" i="13"/>
  <c r="R770" i="13"/>
  <c r="T659" i="13"/>
  <c r="AA770" i="13"/>
  <c r="Q308" i="13"/>
  <c r="U308" i="13" s="1"/>
  <c r="Q286" i="13"/>
  <c r="R478" i="13"/>
  <c r="AA308" i="13"/>
  <c r="T372" i="13"/>
  <c r="T706" i="13"/>
  <c r="Q426" i="13"/>
  <c r="Y350" i="13"/>
  <c r="AB350" i="13" s="1"/>
  <c r="Y414" i="13"/>
  <c r="AA644" i="13"/>
  <c r="R760" i="13"/>
  <c r="X298" i="13"/>
  <c r="AA372" i="13"/>
  <c r="Y748" i="13"/>
  <c r="R812" i="13"/>
  <c r="X414" i="13"/>
  <c r="R372" i="13"/>
  <c r="Q478" i="13"/>
  <c r="Y696" i="13"/>
  <c r="AA654" i="13"/>
  <c r="Y362" i="13"/>
  <c r="Y372" i="13"/>
  <c r="T684" i="13"/>
  <c r="T812" i="13"/>
  <c r="AA812" i="13"/>
  <c r="Y308" i="13"/>
  <c r="Q372" i="13"/>
  <c r="R706" i="13"/>
  <c r="T414" i="13"/>
  <c r="X286" i="13"/>
  <c r="Q748" i="13"/>
  <c r="Y654" i="13"/>
  <c r="Q362" i="13"/>
  <c r="T760" i="13"/>
  <c r="R286" i="13"/>
  <c r="AA298" i="13"/>
  <c r="T298" i="13"/>
  <c r="T362" i="13"/>
  <c r="X372" i="13"/>
  <c r="Y436" i="13"/>
  <c r="AB436" i="13" s="1"/>
  <c r="T478" i="13"/>
  <c r="R608" i="13"/>
  <c r="AA608" i="13"/>
  <c r="T608" i="13"/>
  <c r="Q684" i="13"/>
  <c r="V684" i="13" s="1"/>
  <c r="Y684" i="13"/>
  <c r="R654" i="13"/>
  <c r="X748" i="13"/>
  <c r="Q644" i="13"/>
  <c r="V644" i="13" s="1"/>
  <c r="Y298" i="13"/>
  <c r="X308" i="13"/>
  <c r="AA706" i="13"/>
  <c r="AA659" i="13"/>
  <c r="AA350" i="13"/>
  <c r="Q414" i="13"/>
  <c r="AA478" i="13"/>
  <c r="X654" i="13"/>
  <c r="T350" i="13"/>
  <c r="Q659" i="13"/>
  <c r="Y286" i="13"/>
  <c r="M820" i="13"/>
  <c r="U728" i="13" l="1"/>
  <c r="N650" i="13"/>
  <c r="AB412" i="13"/>
  <c r="AB334" i="13"/>
  <c r="AB430" i="13"/>
  <c r="N688" i="13"/>
  <c r="N452" i="13"/>
  <c r="U358" i="13"/>
  <c r="U764" i="13"/>
  <c r="N598" i="13"/>
  <c r="AB330" i="13"/>
  <c r="O380" i="13"/>
  <c r="O778" i="13"/>
  <c r="O466" i="13"/>
  <c r="O382" i="13"/>
  <c r="N706" i="13"/>
  <c r="N404" i="13"/>
  <c r="AC358" i="13"/>
  <c r="AB672" i="13"/>
  <c r="AB804" i="13"/>
  <c r="O374" i="13"/>
  <c r="O436" i="13"/>
  <c r="O608" i="13"/>
  <c r="N426" i="13"/>
  <c r="N700" i="13"/>
  <c r="N364" i="13"/>
  <c r="O756" i="13"/>
  <c r="O292" i="13"/>
  <c r="O690" i="13"/>
  <c r="O346" i="13"/>
  <c r="N744" i="13"/>
  <c r="N414" i="13"/>
  <c r="O684" i="13"/>
  <c r="N348" i="13"/>
  <c r="N746" i="13"/>
  <c r="O666" i="13"/>
  <c r="O324" i="13"/>
  <c r="O348" i="13"/>
  <c r="O390" i="13"/>
  <c r="N292" i="13"/>
  <c r="N760" i="13"/>
  <c r="N722" i="13"/>
  <c r="N378" i="13"/>
  <c r="N676" i="13"/>
  <c r="N762" i="13"/>
  <c r="N756" i="13"/>
  <c r="N346" i="13"/>
  <c r="N736" i="13"/>
  <c r="N664" i="13"/>
  <c r="N334" i="13"/>
  <c r="O266" i="13"/>
  <c r="O746" i="13"/>
  <c r="N776" i="13"/>
  <c r="N708" i="13"/>
  <c r="N804" i="13"/>
  <c r="N732" i="13"/>
  <c r="N656" i="13"/>
  <c r="U654" i="13"/>
  <c r="O414" i="13"/>
  <c r="O744" i="13"/>
  <c r="N446" i="13"/>
  <c r="N720" i="13"/>
  <c r="N680" i="13"/>
  <c r="N284" i="13"/>
  <c r="N396" i="13"/>
  <c r="AB340" i="13"/>
  <c r="AC651" i="13"/>
  <c r="O278" i="13"/>
  <c r="N380" i="13"/>
  <c r="N338" i="13"/>
  <c r="N768" i="13"/>
  <c r="N696" i="13"/>
  <c r="N672" i="13"/>
  <c r="AB422" i="13"/>
  <c r="U438" i="13"/>
  <c r="U278" i="13"/>
  <c r="AC740" i="13"/>
  <c r="U651" i="13"/>
  <c r="AB302" i="13"/>
  <c r="O434" i="13"/>
  <c r="N340" i="13"/>
  <c r="N306" i="13"/>
  <c r="N610" i="13"/>
  <c r="N748" i="13"/>
  <c r="N668" i="13"/>
  <c r="N454" i="13"/>
  <c r="O460" i="13"/>
  <c r="N608" i="13"/>
  <c r="N788" i="13"/>
  <c r="AC308" i="13"/>
  <c r="AB796" i="13"/>
  <c r="O700" i="13"/>
  <c r="N318" i="13"/>
  <c r="N716" i="13"/>
  <c r="N778" i="13"/>
  <c r="N704" i="13"/>
  <c r="N374" i="13"/>
  <c r="N640" i="13"/>
  <c r="N636" i="13" s="1"/>
  <c r="N796" i="13"/>
  <c r="U812" i="13"/>
  <c r="AB746" i="13"/>
  <c r="V682" i="13"/>
  <c r="U659" i="13"/>
  <c r="AB810" i="13"/>
  <c r="AB778" i="13"/>
  <c r="AB610" i="13"/>
  <c r="U610" i="13"/>
  <c r="U770" i="13"/>
  <c r="U668" i="13"/>
  <c r="AB808" i="13"/>
  <c r="AB826" i="13"/>
  <c r="V604" i="13"/>
  <c r="AB362" i="13"/>
  <c r="AB284" i="13"/>
  <c r="U714" i="13"/>
  <c r="AB298" i="13"/>
  <c r="AB748" i="13"/>
  <c r="U348" i="13"/>
  <c r="U650" i="13"/>
  <c r="U826" i="13"/>
  <c r="AB462" i="13"/>
  <c r="AB630" i="13"/>
  <c r="V420" i="13"/>
  <c r="U600" i="13"/>
  <c r="U825" i="13"/>
  <c r="U772" i="13"/>
  <c r="U638" i="13"/>
  <c r="U823" i="13"/>
  <c r="V426" i="13"/>
  <c r="U284" i="13"/>
  <c r="U672" i="13"/>
  <c r="U756" i="13"/>
  <c r="V826" i="13"/>
  <c r="AB754" i="13"/>
  <c r="V282" i="13"/>
  <c r="U410" i="13"/>
  <c r="AB794" i="13"/>
  <c r="U674" i="13"/>
  <c r="U692" i="13"/>
  <c r="AB756" i="13"/>
  <c r="U690" i="13"/>
  <c r="U732" i="13"/>
  <c r="AB714" i="13"/>
  <c r="AB406" i="13"/>
  <c r="AB738" i="13"/>
  <c r="AB354" i="13"/>
  <c r="U698" i="13"/>
  <c r="AB762" i="13"/>
  <c r="U776" i="13"/>
  <c r="AB770" i="13"/>
  <c r="U286" i="13"/>
  <c r="U696" i="13"/>
  <c r="U792" i="13"/>
  <c r="U708" i="13"/>
  <c r="AC278" i="13"/>
  <c r="U808" i="13"/>
  <c r="U754" i="13"/>
  <c r="AB292" i="13"/>
  <c r="AB744" i="13"/>
  <c r="AC824" i="13"/>
  <c r="AB824" i="13"/>
  <c r="AB823" i="13"/>
  <c r="U824" i="13"/>
  <c r="N820" i="13"/>
  <c r="V738" i="13"/>
  <c r="U738" i="13"/>
  <c r="AB752" i="13"/>
  <c r="AB802" i="13"/>
  <c r="AC736" i="13"/>
  <c r="AB736" i="13"/>
  <c r="AB666" i="13"/>
  <c r="U730" i="13"/>
  <c r="AB816" i="13"/>
  <c r="AB740" i="13"/>
  <c r="AC784" i="13"/>
  <c r="AB784" i="13"/>
  <c r="AC772" i="13"/>
  <c r="AB772" i="13"/>
  <c r="V768" i="13"/>
  <c r="U768" i="13"/>
  <c r="U682" i="13"/>
  <c r="AC704" i="13"/>
  <c r="AB704" i="13"/>
  <c r="U704" i="13"/>
  <c r="U800" i="13"/>
  <c r="U740" i="13"/>
  <c r="U794" i="13"/>
  <c r="AB676" i="13"/>
  <c r="V802" i="13"/>
  <c r="U802" i="13"/>
  <c r="AC692" i="13"/>
  <c r="AB692" i="13"/>
  <c r="AB690" i="13"/>
  <c r="V700" i="13"/>
  <c r="U700" i="13"/>
  <c r="AB680" i="13"/>
  <c r="AB652" i="13"/>
  <c r="AB730" i="13"/>
  <c r="V656" i="13"/>
  <c r="U656" i="13"/>
  <c r="AC748" i="13"/>
  <c r="U752" i="13"/>
  <c r="U676" i="13"/>
  <c r="AB764" i="13"/>
  <c r="AB706" i="13"/>
  <c r="U786" i="13"/>
  <c r="AB684" i="13"/>
  <c r="AB654" i="13"/>
  <c r="U760" i="13"/>
  <c r="U748" i="13"/>
  <c r="AB792" i="13"/>
  <c r="V778" i="13"/>
  <c r="U778" i="13"/>
  <c r="AB651" i="13"/>
  <c r="U684" i="13"/>
  <c r="AC760" i="13"/>
  <c r="AB760" i="13"/>
  <c r="V706" i="13"/>
  <c r="U706" i="13"/>
  <c r="AB659" i="13"/>
  <c r="V746" i="13"/>
  <c r="U746" i="13"/>
  <c r="AB768" i="13"/>
  <c r="V804" i="13"/>
  <c r="U804" i="13"/>
  <c r="U680" i="13"/>
  <c r="U736" i="13"/>
  <c r="U810" i="13"/>
  <c r="AC700" i="13"/>
  <c r="AB700" i="13"/>
  <c r="AC650" i="13"/>
  <c r="AB650" i="13"/>
  <c r="V716" i="13"/>
  <c r="U716" i="13"/>
  <c r="AB688" i="13"/>
  <c r="AC696" i="13"/>
  <c r="AB696" i="13"/>
  <c r="V722" i="13"/>
  <c r="U722" i="13"/>
  <c r="U664" i="13"/>
  <c r="AC786" i="13"/>
  <c r="AB786" i="13"/>
  <c r="U688" i="13"/>
  <c r="AC744" i="13"/>
  <c r="AB698" i="13"/>
  <c r="AB780" i="13"/>
  <c r="U784" i="13"/>
  <c r="V672" i="13"/>
  <c r="AB644" i="13"/>
  <c r="U644" i="13"/>
  <c r="U640" i="13"/>
  <c r="AB634" i="13"/>
  <c r="AB628" i="13"/>
  <c r="U630" i="13"/>
  <c r="V634" i="13"/>
  <c r="U634" i="13"/>
  <c r="AC608" i="13"/>
  <c r="AB608" i="13"/>
  <c r="AB614" i="13"/>
  <c r="U608" i="13"/>
  <c r="V614" i="13"/>
  <c r="U614" i="13"/>
  <c r="AB598" i="13"/>
  <c r="U598" i="13"/>
  <c r="AC604" i="13"/>
  <c r="AC659" i="13"/>
  <c r="U402" i="13"/>
  <c r="U430" i="13"/>
  <c r="AC764" i="13"/>
  <c r="AB442" i="13"/>
  <c r="AB366" i="13"/>
  <c r="U372" i="13"/>
  <c r="V808" i="13"/>
  <c r="U428" i="13"/>
  <c r="U362" i="13"/>
  <c r="AC768" i="13"/>
  <c r="U370" i="13"/>
  <c r="AB434" i="13"/>
  <c r="U338" i="13"/>
  <c r="U342" i="13"/>
  <c r="U462" i="13"/>
  <c r="U468" i="13"/>
  <c r="U460" i="13"/>
  <c r="V676" i="13"/>
  <c r="U442" i="13"/>
  <c r="U436" i="13"/>
  <c r="V266" i="13"/>
  <c r="U458" i="13"/>
  <c r="AB404" i="13"/>
  <c r="U444" i="13"/>
  <c r="U270" i="13"/>
  <c r="AC348" i="13"/>
  <c r="AC676" i="13"/>
  <c r="AB270" i="13"/>
  <c r="AB274" i="13"/>
  <c r="U414" i="13"/>
  <c r="U434" i="13"/>
  <c r="V274" i="13"/>
  <c r="U404" i="13"/>
  <c r="U398" i="13"/>
  <c r="U396" i="13"/>
  <c r="U350" i="13"/>
  <c r="AB286" i="13"/>
  <c r="AC394" i="13"/>
  <c r="AB394" i="13"/>
  <c r="U394" i="13"/>
  <c r="AB348" i="13"/>
  <c r="AB380" i="13"/>
  <c r="AB470" i="13"/>
  <c r="AB278" i="13"/>
  <c r="V284" i="13"/>
  <c r="AC466" i="13"/>
  <c r="AB466" i="13"/>
  <c r="U470" i="13"/>
  <c r="AB356" i="13"/>
  <c r="U310" i="13"/>
  <c r="U364" i="13"/>
  <c r="AB382" i="13"/>
  <c r="V414" i="13"/>
  <c r="AB308" i="13"/>
  <c r="AB372" i="13"/>
  <c r="AB414" i="13"/>
  <c r="U380" i="13"/>
  <c r="AC306" i="13"/>
  <c r="AB306" i="13"/>
  <c r="V468" i="13"/>
  <c r="U466" i="13"/>
  <c r="U346" i="13"/>
  <c r="U276" i="13"/>
  <c r="U356" i="13"/>
  <c r="U426" i="13"/>
  <c r="U412" i="13"/>
  <c r="AB458" i="13"/>
  <c r="V316" i="13"/>
  <c r="U316" i="13"/>
  <c r="AB444" i="13"/>
  <c r="U306" i="13"/>
  <c r="AC310" i="13"/>
  <c r="AB310" i="13"/>
  <c r="AB316" i="13"/>
  <c r="AC404" i="13"/>
  <c r="U282" i="13"/>
  <c r="AB332" i="13"/>
  <c r="AB358" i="13"/>
  <c r="AC354" i="13"/>
  <c r="U292" i="13"/>
  <c r="V450" i="13"/>
  <c r="U450" i="13"/>
  <c r="AC300" i="13"/>
  <c r="AB300" i="13"/>
  <c r="AC478" i="13"/>
  <c r="AB478" i="13"/>
  <c r="V330" i="13"/>
  <c r="U330" i="13"/>
  <c r="V422" i="13"/>
  <c r="U422" i="13"/>
  <c r="U274" i="13"/>
  <c r="U474" i="13"/>
  <c r="U334" i="13"/>
  <c r="V354" i="13"/>
  <c r="U354" i="13"/>
  <c r="V382" i="13"/>
  <c r="U382" i="13"/>
  <c r="U266" i="13"/>
  <c r="AB438" i="13"/>
  <c r="U406" i="13"/>
  <c r="AB338" i="13"/>
  <c r="AB346" i="13"/>
  <c r="U332" i="13"/>
  <c r="AB294" i="13"/>
  <c r="U420" i="13"/>
  <c r="U302" i="13"/>
  <c r="U478" i="13"/>
  <c r="U374" i="13"/>
  <c r="U300" i="13"/>
  <c r="AB364" i="13"/>
  <c r="AB428" i="13"/>
  <c r="AB460" i="13"/>
  <c r="AB388" i="13"/>
  <c r="V404" i="13"/>
  <c r="AC444" i="13"/>
  <c r="V436" i="13"/>
  <c r="AC334" i="13"/>
  <c r="V372" i="13"/>
  <c r="V442" i="13"/>
  <c r="AC654" i="13"/>
  <c r="AC644" i="13"/>
  <c r="AC664" i="13"/>
  <c r="V800" i="13"/>
  <c r="V736" i="13"/>
  <c r="AC414" i="13"/>
  <c r="AC810" i="13"/>
  <c r="AC270" i="13"/>
  <c r="AC284" i="13"/>
  <c r="V374" i="13"/>
  <c r="V654" i="13"/>
  <c r="V714" i="13"/>
  <c r="V406" i="13"/>
  <c r="AC802" i="13"/>
  <c r="V350" i="13"/>
  <c r="V278" i="13"/>
  <c r="V346" i="13"/>
  <c r="V334" i="13"/>
  <c r="AC396" i="13"/>
  <c r="V342" i="13"/>
  <c r="V756" i="13"/>
  <c r="V638" i="13"/>
  <c r="AC282" i="13"/>
  <c r="AC338" i="13"/>
  <c r="AC666" i="13"/>
  <c r="V664" i="13"/>
  <c r="V752" i="13"/>
  <c r="AC316" i="13"/>
  <c r="AC442" i="13"/>
  <c r="V362" i="13"/>
  <c r="V394" i="13"/>
  <c r="AC634" i="13"/>
  <c r="V824" i="13"/>
  <c r="V478" i="13"/>
  <c r="AC684" i="13"/>
  <c r="V812" i="13"/>
  <c r="V810" i="13"/>
  <c r="V825" i="13"/>
  <c r="V610" i="13"/>
  <c r="V698" i="13"/>
  <c r="AC420" i="13"/>
  <c r="AC286" i="13"/>
  <c r="V696" i="13"/>
  <c r="V462" i="13"/>
  <c r="AC412" i="13"/>
  <c r="V380" i="13"/>
  <c r="V430" i="13"/>
  <c r="V748" i="13"/>
  <c r="V458" i="13"/>
  <c r="V306" i="13"/>
  <c r="V823" i="13"/>
  <c r="V792" i="13"/>
  <c r="AC610" i="13"/>
  <c r="AC794" i="13"/>
  <c r="V300" i="13"/>
  <c r="V666" i="13"/>
  <c r="AC362" i="13"/>
  <c r="V760" i="13"/>
  <c r="AC778" i="13"/>
  <c r="AC380" i="13"/>
  <c r="V370" i="13"/>
  <c r="AC732" i="13"/>
  <c r="V270" i="13"/>
  <c r="AC738" i="13"/>
  <c r="V651" i="13"/>
  <c r="AC356" i="13"/>
  <c r="AC756" i="13"/>
  <c r="V674" i="13"/>
  <c r="V298" i="13"/>
  <c r="AC690" i="13"/>
  <c r="V598" i="13"/>
  <c r="V294" i="13"/>
  <c r="AC656" i="13"/>
  <c r="AC402" i="13"/>
  <c r="AC372" i="13"/>
  <c r="AC298" i="13"/>
  <c r="V770" i="13"/>
  <c r="V608" i="13"/>
  <c r="V668" i="13"/>
  <c r="AC266" i="13"/>
  <c r="V650" i="13"/>
  <c r="AC714" i="13"/>
  <c r="AC340" i="13"/>
  <c r="AC434" i="13"/>
  <c r="V438" i="13"/>
  <c r="V460" i="13"/>
  <c r="AC672" i="13"/>
  <c r="V754" i="13"/>
  <c r="AC346" i="13"/>
  <c r="V600" i="13"/>
  <c r="AC430" i="13"/>
  <c r="AC436" i="13"/>
  <c r="V762" i="13"/>
  <c r="AC474" i="13"/>
  <c r="AC378" i="13"/>
  <c r="AC462" i="13"/>
  <c r="AC746" i="13"/>
  <c r="AC708" i="13"/>
  <c r="AC468" i="13"/>
  <c r="V466" i="13"/>
  <c r="V796" i="13"/>
  <c r="AC422" i="13"/>
  <c r="V418" i="13"/>
  <c r="AC274" i="13"/>
  <c r="AC314" i="13"/>
  <c r="AC716" i="13"/>
  <c r="V630" i="13"/>
  <c r="V268" i="13"/>
  <c r="AC418" i="13"/>
  <c r="AC410" i="13"/>
  <c r="AC428" i="13"/>
  <c r="AC426" i="13"/>
  <c r="AC458" i="13"/>
  <c r="V732" i="13"/>
  <c r="AC438" i="13"/>
  <c r="AC598" i="13"/>
  <c r="V772" i="13"/>
  <c r="V340" i="13"/>
  <c r="V474" i="13"/>
  <c r="V410" i="13"/>
  <c r="AC330" i="13"/>
  <c r="V688" i="13"/>
  <c r="V356" i="13"/>
  <c r="V358" i="13"/>
  <c r="AC640" i="13"/>
  <c r="V366" i="13"/>
  <c r="AC318" i="13"/>
  <c r="AC712" i="13"/>
  <c r="AC370" i="13"/>
  <c r="V744" i="13"/>
  <c r="AC276" i="13"/>
  <c r="AC728" i="13"/>
  <c r="V628" i="13"/>
  <c r="AC398" i="13"/>
  <c r="V412" i="13"/>
  <c r="V332" i="13"/>
  <c r="AC470" i="13"/>
  <c r="AC800" i="13"/>
  <c r="AC808" i="13"/>
  <c r="AC290" i="13"/>
  <c r="AC780" i="13"/>
  <c r="V704" i="13"/>
  <c r="AC450" i="13"/>
  <c r="V290" i="13"/>
  <c r="AC796" i="13"/>
  <c r="AC812" i="13"/>
  <c r="V659" i="13"/>
  <c r="V286" i="13"/>
  <c r="V348" i="13"/>
  <c r="V434" i="13"/>
  <c r="AC374" i="13"/>
  <c r="AC342" i="13"/>
  <c r="AC332" i="13"/>
  <c r="V794" i="13"/>
  <c r="V402" i="13"/>
  <c r="V692" i="13"/>
  <c r="AC816" i="13"/>
  <c r="AC292" i="13"/>
  <c r="AC302" i="13"/>
  <c r="AC366" i="13"/>
  <c r="AC762" i="13"/>
  <c r="V776" i="13"/>
  <c r="AC614" i="13"/>
  <c r="V816" i="13"/>
  <c r="AC350" i="13"/>
  <c r="AC668" i="13"/>
  <c r="AC682" i="13"/>
  <c r="V308" i="13"/>
  <c r="AC706" i="13"/>
  <c r="AC294" i="13"/>
  <c r="V708" i="13"/>
  <c r="V740" i="13"/>
  <c r="AC406" i="13"/>
  <c r="V728" i="13"/>
  <c r="V396" i="13"/>
  <c r="AC792" i="13"/>
  <c r="V730" i="13"/>
  <c r="V338" i="13"/>
  <c r="V292" i="13"/>
  <c r="AC752" i="13"/>
  <c r="AC804" i="13"/>
  <c r="AC698" i="13"/>
  <c r="AC826" i="13"/>
  <c r="AC364" i="13"/>
  <c r="V428" i="13"/>
  <c r="AC674" i="13"/>
  <c r="AC268" i="13"/>
  <c r="V780" i="13"/>
  <c r="AC825" i="13"/>
  <c r="AC828" i="13"/>
  <c r="AC638" i="13"/>
  <c r="AC630" i="13"/>
  <c r="AC628" i="13"/>
  <c r="T820" i="13"/>
  <c r="AA820" i="13"/>
  <c r="O820" i="13"/>
  <c r="W649" i="13"/>
  <c r="P649" i="13"/>
  <c r="I649" i="13"/>
  <c r="H648" i="13"/>
  <c r="G648" i="13"/>
  <c r="F648" i="13"/>
  <c r="E648" i="13"/>
  <c r="C648" i="13"/>
  <c r="J649" i="13" l="1"/>
  <c r="K649" i="13"/>
  <c r="AC820" i="13"/>
  <c r="AB820" i="13"/>
  <c r="V820" i="13"/>
  <c r="U820" i="13"/>
  <c r="M649" i="13"/>
  <c r="R649" i="13"/>
  <c r="T649" i="13"/>
  <c r="Q649" i="13"/>
  <c r="Y649" i="13"/>
  <c r="X649" i="13"/>
  <c r="AA649" i="13"/>
  <c r="W637" i="13"/>
  <c r="P637" i="13"/>
  <c r="C636" i="13"/>
  <c r="H636" i="13"/>
  <c r="G636" i="13"/>
  <c r="F636" i="13"/>
  <c r="E636" i="13"/>
  <c r="V649" i="13" l="1"/>
  <c r="N649" i="13"/>
  <c r="AB649" i="13"/>
  <c r="U649" i="13"/>
  <c r="O649" i="13"/>
  <c r="N648" i="13"/>
  <c r="AC649" i="13"/>
  <c r="Y637" i="13"/>
  <c r="AA637" i="13"/>
  <c r="X637" i="13"/>
  <c r="T637" i="13"/>
  <c r="Q637" i="13"/>
  <c r="R637" i="13"/>
  <c r="U637" i="13" s="1"/>
  <c r="T648" i="13"/>
  <c r="M648" i="13"/>
  <c r="AA648" i="13"/>
  <c r="AC637" i="13" l="1"/>
  <c r="AB637" i="13"/>
  <c r="V637" i="13"/>
  <c r="AB648" i="13"/>
  <c r="V648" i="13"/>
  <c r="U648" i="13"/>
  <c r="AC648" i="13"/>
  <c r="O648" i="13"/>
  <c r="T636" i="13"/>
  <c r="M636" i="13"/>
  <c r="AA636" i="13"/>
  <c r="W627" i="13"/>
  <c r="P627" i="13"/>
  <c r="I627" i="13"/>
  <c r="H626" i="13"/>
  <c r="G626" i="13"/>
  <c r="F626" i="13"/>
  <c r="E626" i="13"/>
  <c r="C626" i="13"/>
  <c r="K627" i="13" l="1"/>
  <c r="J627" i="13"/>
  <c r="M627" i="13"/>
  <c r="T627" i="13"/>
  <c r="R627" i="13"/>
  <c r="Q627" i="13"/>
  <c r="X627" i="13"/>
  <c r="Y627" i="13"/>
  <c r="AB627" i="13" s="1"/>
  <c r="AA627" i="13"/>
  <c r="U636" i="13"/>
  <c r="V636" i="13"/>
  <c r="AC636" i="13"/>
  <c r="O636" i="13"/>
  <c r="AB636" i="13"/>
  <c r="V627" i="13" l="1"/>
  <c r="U627" i="13"/>
  <c r="N627" i="13"/>
  <c r="N626" i="13" s="1"/>
  <c r="O627" i="13"/>
  <c r="AC627" i="13"/>
  <c r="M626" i="13"/>
  <c r="T626" i="13"/>
  <c r="AA626" i="13"/>
  <c r="O626" i="13" l="1"/>
  <c r="AC626" i="13"/>
  <c r="V626" i="13"/>
  <c r="AB626" i="13"/>
  <c r="U626" i="13"/>
  <c r="W607" i="13" l="1"/>
  <c r="P607" i="13"/>
  <c r="I607" i="13"/>
  <c r="H606" i="13"/>
  <c r="G606" i="13"/>
  <c r="F606" i="13"/>
  <c r="E606" i="13"/>
  <c r="C606" i="13"/>
  <c r="W597" i="13"/>
  <c r="P597" i="13"/>
  <c r="I597" i="13"/>
  <c r="H596" i="13"/>
  <c r="G596" i="13"/>
  <c r="F596" i="13"/>
  <c r="E596" i="13"/>
  <c r="C596" i="13"/>
  <c r="H258" i="13"/>
  <c r="G258" i="13"/>
  <c r="F258" i="13"/>
  <c r="E258" i="13"/>
  <c r="C258" i="13"/>
  <c r="H220" i="13"/>
  <c r="G220" i="13"/>
  <c r="F220" i="13"/>
  <c r="E220" i="13"/>
  <c r="C220" i="13"/>
  <c r="W259" i="13"/>
  <c r="P259" i="13"/>
  <c r="I259" i="13"/>
  <c r="H50" i="13"/>
  <c r="G50" i="13"/>
  <c r="F50" i="13"/>
  <c r="E50" i="13"/>
  <c r="C50" i="13"/>
  <c r="H40" i="13"/>
  <c r="G40" i="13"/>
  <c r="F40" i="13"/>
  <c r="E40" i="13"/>
  <c r="C40" i="13"/>
  <c r="H30" i="13"/>
  <c r="G30" i="13"/>
  <c r="F30" i="13"/>
  <c r="E30" i="13"/>
  <c r="C30" i="13"/>
  <c r="H4" i="13"/>
  <c r="G4" i="13"/>
  <c r="F4" i="13"/>
  <c r="E4" i="13"/>
  <c r="C4" i="13"/>
  <c r="P221" i="13"/>
  <c r="W221" i="13"/>
  <c r="I221" i="13"/>
  <c r="W51" i="13"/>
  <c r="P51" i="13"/>
  <c r="I51" i="13"/>
  <c r="I41" i="13"/>
  <c r="P41" i="13"/>
  <c r="W41" i="13"/>
  <c r="W38" i="13"/>
  <c r="W37" i="13"/>
  <c r="W36" i="13"/>
  <c r="W35" i="13"/>
  <c r="W34" i="13"/>
  <c r="W33" i="13"/>
  <c r="W32" i="13"/>
  <c r="W31" i="13"/>
  <c r="P38" i="13"/>
  <c r="P37" i="13"/>
  <c r="P36" i="13"/>
  <c r="P35" i="13"/>
  <c r="P34" i="13"/>
  <c r="P33" i="13"/>
  <c r="P32" i="13"/>
  <c r="P31" i="13"/>
  <c r="I32" i="13"/>
  <c r="I33" i="13"/>
  <c r="I34" i="13"/>
  <c r="I35" i="13"/>
  <c r="I36" i="13"/>
  <c r="I37" i="13"/>
  <c r="I38" i="13"/>
  <c r="I31" i="13"/>
  <c r="K259" i="13" l="1"/>
  <c r="O259" i="13" s="1"/>
  <c r="J259" i="13"/>
  <c r="J597" i="13"/>
  <c r="K597" i="13"/>
  <c r="J607" i="13"/>
  <c r="K607" i="13"/>
  <c r="M33" i="13"/>
  <c r="K33" i="13"/>
  <c r="J33" i="13"/>
  <c r="R37" i="13"/>
  <c r="Q37" i="13"/>
  <c r="V37" i="13" s="1"/>
  <c r="T37" i="13"/>
  <c r="M221" i="13"/>
  <c r="J221" i="13"/>
  <c r="K221" i="13"/>
  <c r="J32" i="13"/>
  <c r="M32" i="13"/>
  <c r="K32" i="13"/>
  <c r="Y38" i="13"/>
  <c r="X38" i="13"/>
  <c r="AA38" i="13"/>
  <c r="K31" i="13"/>
  <c r="J31" i="13"/>
  <c r="O31" i="13" s="1"/>
  <c r="M31" i="13"/>
  <c r="T31" i="13"/>
  <c r="R31" i="13"/>
  <c r="Q31" i="13"/>
  <c r="V31" i="13" s="1"/>
  <c r="Y31" i="13"/>
  <c r="AA31" i="13"/>
  <c r="X31" i="13"/>
  <c r="Y41" i="13"/>
  <c r="X41" i="13"/>
  <c r="AA41" i="13"/>
  <c r="R221" i="13"/>
  <c r="Q221" i="13"/>
  <c r="T221" i="13"/>
  <c r="AA597" i="13"/>
  <c r="Y597" i="13"/>
  <c r="X597" i="13"/>
  <c r="AC597" i="13" s="1"/>
  <c r="AA607" i="13"/>
  <c r="Y607" i="13"/>
  <c r="X607" i="13"/>
  <c r="K38" i="13"/>
  <c r="M38" i="13"/>
  <c r="J38" i="13"/>
  <c r="O38" i="13" s="1"/>
  <c r="Q32" i="13"/>
  <c r="R32" i="13"/>
  <c r="T32" i="13"/>
  <c r="X32" i="13"/>
  <c r="AA32" i="13"/>
  <c r="Y32" i="13"/>
  <c r="T41" i="13"/>
  <c r="R41" i="13"/>
  <c r="Q41" i="13"/>
  <c r="K37" i="13"/>
  <c r="M37" i="13"/>
  <c r="J37" i="13"/>
  <c r="K41" i="13"/>
  <c r="M41" i="13"/>
  <c r="J41" i="13"/>
  <c r="O41" i="13" s="1"/>
  <c r="J36" i="13"/>
  <c r="M36" i="13"/>
  <c r="K36" i="13"/>
  <c r="Q33" i="13"/>
  <c r="R33" i="13"/>
  <c r="T33" i="13"/>
  <c r="AA33" i="13"/>
  <c r="X33" i="13"/>
  <c r="Y33" i="13"/>
  <c r="Q34" i="13"/>
  <c r="R34" i="13"/>
  <c r="T34" i="13"/>
  <c r="X34" i="13"/>
  <c r="AA34" i="13"/>
  <c r="Y34" i="13"/>
  <c r="M51" i="13"/>
  <c r="J51" i="13"/>
  <c r="K51" i="13"/>
  <c r="Y35" i="13"/>
  <c r="AA35" i="13"/>
  <c r="X35" i="13"/>
  <c r="M259" i="13"/>
  <c r="M35" i="13"/>
  <c r="J35" i="13"/>
  <c r="K35" i="13"/>
  <c r="Q35" i="13"/>
  <c r="T35" i="13"/>
  <c r="R35" i="13"/>
  <c r="T51" i="13"/>
  <c r="Q51" i="13"/>
  <c r="R51" i="13"/>
  <c r="U51" i="13" s="1"/>
  <c r="K34" i="13"/>
  <c r="M34" i="13"/>
  <c r="J34" i="13"/>
  <c r="Q36" i="13"/>
  <c r="R36" i="13"/>
  <c r="T36" i="13"/>
  <c r="Y36" i="13"/>
  <c r="X36" i="13"/>
  <c r="AA36" i="13"/>
  <c r="Y51" i="13"/>
  <c r="AB51" i="13" s="1"/>
  <c r="X51" i="13"/>
  <c r="AA51" i="13"/>
  <c r="R259" i="13"/>
  <c r="Q259" i="13"/>
  <c r="T259" i="13"/>
  <c r="M597" i="13"/>
  <c r="M607" i="13"/>
  <c r="R597" i="13"/>
  <c r="Q597" i="13"/>
  <c r="T597" i="13"/>
  <c r="T607" i="13"/>
  <c r="Q607" i="13"/>
  <c r="V607" i="13" s="1"/>
  <c r="R607" i="13"/>
  <c r="AA37" i="13"/>
  <c r="X37" i="13"/>
  <c r="Y37" i="13"/>
  <c r="AA259" i="13"/>
  <c r="Y259" i="13"/>
  <c r="X259" i="13"/>
  <c r="Q38" i="13"/>
  <c r="T38" i="13"/>
  <c r="R38" i="13"/>
  <c r="AA221" i="13"/>
  <c r="Y221" i="13"/>
  <c r="X221" i="13"/>
  <c r="V259" i="13" l="1"/>
  <c r="AC221" i="13"/>
  <c r="AC35" i="13"/>
  <c r="V597" i="13"/>
  <c r="O37" i="13"/>
  <c r="AC259" i="13"/>
  <c r="AC607" i="13"/>
  <c r="N51" i="13"/>
  <c r="V41" i="13"/>
  <c r="AC36" i="13"/>
  <c r="O34" i="13"/>
  <c r="V35" i="13"/>
  <c r="V38" i="13"/>
  <c r="AC31" i="13"/>
  <c r="O597" i="13"/>
  <c r="U607" i="13"/>
  <c r="N259" i="13"/>
  <c r="N607" i="13"/>
  <c r="N606" i="13" s="1"/>
  <c r="N597" i="13"/>
  <c r="AB607" i="13"/>
  <c r="O607" i="13"/>
  <c r="U597" i="13"/>
  <c r="AB597" i="13"/>
  <c r="V221" i="13"/>
  <c r="AB221" i="13"/>
  <c r="N221" i="13"/>
  <c r="O33" i="13"/>
  <c r="U221" i="13"/>
  <c r="N41" i="13"/>
  <c r="U259" i="13"/>
  <c r="AB259" i="13"/>
  <c r="AB41" i="13"/>
  <c r="U41" i="13"/>
  <c r="AC32" i="13"/>
  <c r="O221" i="13"/>
  <c r="AC51" i="13"/>
  <c r="AC34" i="13"/>
  <c r="AC33" i="13"/>
  <c r="AC38" i="13"/>
  <c r="O36" i="13"/>
  <c r="O35" i="13"/>
  <c r="V51" i="13"/>
  <c r="V36" i="13"/>
  <c r="O51" i="13"/>
  <c r="O32" i="13"/>
  <c r="AC37" i="13"/>
  <c r="V34" i="13"/>
  <c r="V33" i="13"/>
  <c r="V32" i="13"/>
  <c r="AC41" i="13"/>
  <c r="U31" i="13"/>
  <c r="AB31" i="13"/>
  <c r="AB38" i="13"/>
  <c r="N33" i="13"/>
  <c r="AB37" i="13"/>
  <c r="U34" i="13"/>
  <c r="N34" i="13"/>
  <c r="U32" i="13"/>
  <c r="U36" i="13"/>
  <c r="U38" i="13"/>
  <c r="N38" i="13"/>
  <c r="U35" i="13"/>
  <c r="N37" i="13"/>
  <c r="N32" i="13"/>
  <c r="AB35" i="13"/>
  <c r="U37" i="13"/>
  <c r="N36" i="13"/>
  <c r="AB36" i="13"/>
  <c r="AB32" i="13"/>
  <c r="N35" i="13"/>
  <c r="AB34" i="13"/>
  <c r="AB33" i="13"/>
  <c r="U33" i="13"/>
  <c r="N31" i="13"/>
  <c r="T606" i="13"/>
  <c r="AA606" i="13"/>
  <c r="M606" i="13"/>
  <c r="AA596" i="13"/>
  <c r="M596" i="13"/>
  <c r="T596" i="13"/>
  <c r="M258" i="13"/>
  <c r="T258" i="13"/>
  <c r="AA258" i="13"/>
  <c r="AA220" i="13"/>
  <c r="T220" i="13"/>
  <c r="M220" i="13"/>
  <c r="AA50" i="13"/>
  <c r="T50" i="13"/>
  <c r="V606" i="13" l="1"/>
  <c r="AC606" i="13"/>
  <c r="O606" i="13"/>
  <c r="U606" i="13"/>
  <c r="AB606" i="13"/>
  <c r="AB596" i="13"/>
  <c r="N596" i="13"/>
  <c r="AC596" i="13"/>
  <c r="U596" i="13"/>
  <c r="O596" i="13"/>
  <c r="V596" i="13"/>
  <c r="AB258" i="13"/>
  <c r="O258" i="13"/>
  <c r="N258" i="13"/>
  <c r="AC258" i="13"/>
  <c r="V258" i="13"/>
  <c r="U258" i="13"/>
  <c r="AB220" i="13"/>
  <c r="AC220" i="13"/>
  <c r="V220" i="13"/>
  <c r="U220" i="13"/>
  <c r="O220" i="13"/>
  <c r="N220" i="13"/>
  <c r="AB50" i="13"/>
  <c r="AC50" i="13"/>
  <c r="U50" i="13"/>
  <c r="V50" i="13"/>
  <c r="O50" i="13"/>
  <c r="N50" i="13"/>
  <c r="T40" i="13" l="1"/>
  <c r="AA40" i="13" l="1"/>
  <c r="AA30" i="13"/>
  <c r="T30" i="13"/>
  <c r="U23" i="16"/>
  <c r="L399" i="13" l="1"/>
  <c r="L545" i="13"/>
  <c r="L369" i="13"/>
  <c r="L414" i="13"/>
  <c r="L326" i="13"/>
  <c r="L318" i="13"/>
  <c r="L782" i="13"/>
  <c r="S216" i="13"/>
  <c r="Z115" i="13"/>
  <c r="L211" i="13"/>
  <c r="L172" i="13"/>
  <c r="L704" i="13"/>
  <c r="L560" i="13"/>
  <c r="L374" i="13"/>
  <c r="L335" i="13"/>
  <c r="L692" i="13"/>
  <c r="L526" i="13"/>
  <c r="L306" i="13"/>
  <c r="L277" i="13"/>
  <c r="L438" i="13"/>
  <c r="L756" i="13"/>
  <c r="L488" i="13"/>
  <c r="L642" i="13"/>
  <c r="L385" i="13"/>
  <c r="L567" i="13"/>
  <c r="L483" i="13"/>
  <c r="L658" i="13"/>
  <c r="L504" i="13"/>
  <c r="L392" i="13"/>
  <c r="Z578" i="13"/>
  <c r="S562" i="13"/>
  <c r="Z450" i="13"/>
  <c r="L150" i="13"/>
  <c r="Z540" i="13"/>
  <c r="Z484" i="13"/>
  <c r="S761" i="13"/>
  <c r="Z729" i="13"/>
  <c r="S579" i="13"/>
  <c r="S523" i="13"/>
  <c r="Z427" i="13"/>
  <c r="Z411" i="13"/>
  <c r="Z355" i="13"/>
  <c r="S267" i="13"/>
  <c r="Z159" i="13"/>
  <c r="Z63" i="13"/>
  <c r="Z55" i="13"/>
  <c r="Z656" i="13"/>
  <c r="Z224" i="13"/>
  <c r="S126" i="13"/>
  <c r="L367" i="13"/>
  <c r="L391" i="13"/>
  <c r="L609" i="13"/>
  <c r="L540" i="13"/>
  <c r="L529" i="13"/>
  <c r="L582" i="13"/>
  <c r="L406" i="13"/>
  <c r="L539" i="13"/>
  <c r="L419" i="13"/>
  <c r="L360" i="13"/>
  <c r="L493" i="13"/>
  <c r="L378" i="13"/>
  <c r="L310" i="13"/>
  <c r="L275" i="13"/>
  <c r="L679" i="13"/>
  <c r="L46" i="13"/>
  <c r="S195" i="13"/>
  <c r="L651" i="13"/>
  <c r="L766" i="13"/>
  <c r="L496" i="13"/>
  <c r="L668" i="13"/>
  <c r="L574" i="13"/>
  <c r="L721" i="13"/>
  <c r="L303" i="13"/>
  <c r="L404" i="13"/>
  <c r="L801" i="13"/>
  <c r="L702" i="13"/>
  <c r="L544" i="13"/>
  <c r="L291" i="13"/>
  <c r="L701" i="13"/>
  <c r="L682" i="13"/>
  <c r="L768" i="13"/>
  <c r="L628" i="13"/>
  <c r="L599" i="13"/>
  <c r="L806" i="13"/>
  <c r="L502" i="13"/>
  <c r="Z215" i="13"/>
  <c r="Z745" i="13"/>
  <c r="S681" i="13"/>
  <c r="Z673" i="13"/>
  <c r="S563" i="13"/>
  <c r="S547" i="13"/>
  <c r="S531" i="13"/>
  <c r="S475" i="13"/>
  <c r="Z459" i="13"/>
  <c r="Z435" i="13"/>
  <c r="S371" i="13"/>
  <c r="Z363" i="13"/>
  <c r="Z283" i="13"/>
  <c r="Z111" i="13"/>
  <c r="Z103" i="13"/>
  <c r="Z71" i="13"/>
  <c r="S656" i="13"/>
  <c r="L102" i="13"/>
  <c r="L44" i="13"/>
  <c r="Z743" i="13"/>
  <c r="S513" i="13"/>
  <c r="Z337" i="13"/>
  <c r="S321" i="13"/>
  <c r="L197" i="13"/>
  <c r="Z117" i="13"/>
  <c r="S101" i="13"/>
  <c r="S61" i="13"/>
  <c r="L183" i="13"/>
  <c r="L811" i="13"/>
  <c r="L551" i="13"/>
  <c r="L583" i="13"/>
  <c r="L521" i="13"/>
  <c r="L478" i="13"/>
  <c r="L390" i="13"/>
  <c r="L411" i="13"/>
  <c r="L352" i="13"/>
  <c r="L586" i="13"/>
  <c r="L490" i="13"/>
  <c r="L302" i="13"/>
  <c r="L137" i="13"/>
  <c r="L334" i="13"/>
  <c r="L592" i="13"/>
  <c r="L487" i="13"/>
  <c r="L564" i="13"/>
  <c r="L787" i="13"/>
  <c r="L471" i="13"/>
  <c r="L401" i="13"/>
  <c r="L260" i="13"/>
  <c r="L283" i="13"/>
  <c r="L371" i="13"/>
  <c r="L746" i="13"/>
  <c r="L484" i="13"/>
  <c r="L727" i="13"/>
  <c r="L428" i="13"/>
  <c r="L795" i="13"/>
  <c r="L578" i="13"/>
  <c r="L828" i="13"/>
  <c r="L372" i="13"/>
  <c r="Z186" i="13"/>
  <c r="S184" i="13"/>
  <c r="S578" i="13"/>
  <c r="Z530" i="13"/>
  <c r="Z822" i="13"/>
  <c r="Z556" i="13"/>
  <c r="Z492" i="13"/>
  <c r="S713" i="13"/>
  <c r="Z531" i="13"/>
  <c r="S515" i="13"/>
  <c r="Z507" i="13"/>
  <c r="Z491" i="13"/>
  <c r="S403" i="13"/>
  <c r="Z395" i="13"/>
  <c r="S331" i="13"/>
  <c r="Z267" i="13"/>
  <c r="L241" i="13"/>
  <c r="L225" i="13"/>
  <c r="Z191" i="13"/>
  <c r="Z151" i="13"/>
  <c r="S127" i="13"/>
  <c r="S79" i="13"/>
  <c r="Z45" i="13"/>
  <c r="Z711" i="13"/>
  <c r="Z537" i="13"/>
  <c r="S529" i="13"/>
  <c r="S433" i="13"/>
  <c r="S417" i="13"/>
  <c r="S401" i="13"/>
  <c r="S197" i="13"/>
  <c r="S181" i="13"/>
  <c r="S165" i="13"/>
  <c r="Z149" i="13"/>
  <c r="Z133" i="13"/>
  <c r="Z69" i="13"/>
  <c r="S814" i="13"/>
  <c r="Z758" i="13"/>
  <c r="Z488" i="13"/>
  <c r="Z586" i="13"/>
  <c r="Z554" i="13"/>
  <c r="Z694" i="13"/>
  <c r="Z670" i="13"/>
  <c r="Z662" i="13"/>
  <c r="Z592" i="13"/>
  <c r="S432" i="13"/>
  <c r="Z384" i="13"/>
  <c r="S336" i="13"/>
  <c r="Z797" i="13"/>
  <c r="S773" i="13"/>
  <c r="Z567" i="13"/>
  <c r="L425" i="13"/>
  <c r="L469" i="13"/>
  <c r="L73" i="13"/>
  <c r="S163" i="13"/>
  <c r="Z82" i="13"/>
  <c r="L550" i="13"/>
  <c r="L308" i="13"/>
  <c r="S577" i="13"/>
  <c r="L709" i="13"/>
  <c r="L671" i="13"/>
  <c r="L748" i="13"/>
  <c r="L718" i="13"/>
  <c r="L440" i="13"/>
  <c r="L510" i="13"/>
  <c r="L735" i="13"/>
  <c r="L554" i="13"/>
  <c r="L494" i="13"/>
  <c r="L556" i="13"/>
  <c r="L403" i="13"/>
  <c r="L442" i="13"/>
  <c r="L673" i="13"/>
  <c r="L361" i="13"/>
  <c r="L790" i="13"/>
  <c r="S154" i="13"/>
  <c r="L213" i="13"/>
  <c r="S42" i="13"/>
  <c r="L248" i="13"/>
  <c r="S206" i="13"/>
  <c r="S118" i="13"/>
  <c r="Z821" i="13"/>
  <c r="Z681" i="13"/>
  <c r="S539" i="13"/>
  <c r="S467" i="13"/>
  <c r="S379" i="13"/>
  <c r="S355" i="13"/>
  <c r="Z323" i="13"/>
  <c r="Z275" i="13"/>
  <c r="S191" i="13"/>
  <c r="S55" i="13"/>
  <c r="S224" i="13"/>
  <c r="S166" i="13"/>
  <c r="S190" i="13"/>
  <c r="Z695" i="13"/>
  <c r="S679" i="13"/>
  <c r="S655" i="13"/>
  <c r="Z465" i="13"/>
  <c r="S449" i="13"/>
  <c r="Z417" i="13"/>
  <c r="S385" i="13"/>
  <c r="S361" i="13"/>
  <c r="Z329" i="13"/>
  <c r="Z313" i="13"/>
  <c r="Z305" i="13"/>
  <c r="S281" i="13"/>
  <c r="Z247" i="13"/>
  <c r="Z157" i="13"/>
  <c r="S43" i="13"/>
  <c r="S678" i="13"/>
  <c r="Z544" i="13"/>
  <c r="L207" i="13"/>
  <c r="Z742" i="13"/>
  <c r="S686" i="13"/>
  <c r="Z552" i="13"/>
  <c r="L559" i="13"/>
  <c r="L715" i="13"/>
  <c r="L558" i="13"/>
  <c r="L323" i="13"/>
  <c r="L570" i="13"/>
  <c r="L629" i="13"/>
  <c r="L785" i="13"/>
  <c r="L742" i="13"/>
  <c r="S80" i="13"/>
  <c r="L524" i="13"/>
  <c r="L694" i="13"/>
  <c r="L458" i="13"/>
  <c r="S299" i="13"/>
  <c r="L712" i="13"/>
  <c r="L506" i="13"/>
  <c r="L657" i="13"/>
  <c r="L568" i="13"/>
  <c r="S315" i="13"/>
  <c r="L772" i="13"/>
  <c r="L613" i="13"/>
  <c r="L322" i="13"/>
  <c r="L292" i="13"/>
  <c r="L753" i="13"/>
  <c r="L466" i="13"/>
  <c r="L659" i="13"/>
  <c r="L573" i="13"/>
  <c r="L270" i="13"/>
  <c r="Z213" i="13"/>
  <c r="S540" i="13"/>
  <c r="Z532" i="13"/>
  <c r="Z516" i="13"/>
  <c r="Z476" i="13"/>
  <c r="S777" i="13"/>
  <c r="S745" i="13"/>
  <c r="S737" i="13"/>
  <c r="S729" i="13"/>
  <c r="S665" i="13"/>
  <c r="S587" i="13"/>
  <c r="S571" i="13"/>
  <c r="Z539" i="13"/>
  <c r="S483" i="13"/>
  <c r="Z419" i="13"/>
  <c r="S387" i="13"/>
  <c r="Z371" i="13"/>
  <c r="S363" i="13"/>
  <c r="Z291" i="13"/>
  <c r="L233" i="13"/>
  <c r="S199" i="13"/>
  <c r="L143" i="13"/>
  <c r="L135" i="13"/>
  <c r="L119" i="13"/>
  <c r="S95" i="13"/>
  <c r="L256" i="13"/>
  <c r="Z102" i="13"/>
  <c r="S671" i="13"/>
  <c r="Z603" i="13"/>
  <c r="S505" i="13"/>
  <c r="Z393" i="13"/>
  <c r="Z297" i="13"/>
  <c r="S273" i="13"/>
  <c r="Z239" i="13"/>
  <c r="S109" i="13"/>
  <c r="Z734" i="13"/>
  <c r="Z576" i="13"/>
  <c r="Z352" i="13"/>
  <c r="S586" i="13"/>
  <c r="S174" i="13"/>
  <c r="S612" i="13"/>
  <c r="Z480" i="13"/>
  <c r="Z472" i="13"/>
  <c r="S416" i="13"/>
  <c r="S392" i="13"/>
  <c r="Z368" i="13"/>
  <c r="S344" i="13"/>
  <c r="S709" i="13"/>
  <c r="Z669" i="13"/>
  <c r="Z653" i="13"/>
  <c r="S591" i="13"/>
  <c r="S575" i="13"/>
  <c r="L415" i="13"/>
  <c r="L575" i="13"/>
  <c r="L593" i="13"/>
  <c r="L491" i="13"/>
  <c r="L453" i="13"/>
  <c r="L562" i="13"/>
  <c r="L826" i="13"/>
  <c r="L652" i="13"/>
  <c r="L269" i="13"/>
  <c r="L734" i="13"/>
  <c r="L447" i="13"/>
  <c r="L643" i="13"/>
  <c r="L741" i="13"/>
  <c r="L293" i="13"/>
  <c r="L576" i="13"/>
  <c r="L566" i="13"/>
  <c r="L654" i="13"/>
  <c r="L498" i="13"/>
  <c r="L377" i="13"/>
  <c r="L273" i="13"/>
  <c r="L543" i="13"/>
  <c r="L338" i="13"/>
  <c r="L569" i="13"/>
  <c r="L793" i="13"/>
  <c r="L505" i="13"/>
  <c r="L327" i="13"/>
  <c r="L681" i="13"/>
  <c r="L114" i="13"/>
  <c r="S218" i="13"/>
  <c r="S248" i="13"/>
  <c r="L118" i="13"/>
  <c r="Z564" i="13"/>
  <c r="S697" i="13"/>
  <c r="S555" i="13"/>
  <c r="Z523" i="13"/>
  <c r="Z515" i="13"/>
  <c r="S499" i="13"/>
  <c r="Z467" i="13"/>
  <c r="S435" i="13"/>
  <c r="Z403" i="13"/>
  <c r="S347" i="13"/>
  <c r="S63" i="13"/>
  <c r="L224" i="13"/>
  <c r="Z126" i="13"/>
  <c r="Z735" i="13"/>
  <c r="Z703" i="13"/>
  <c r="S633" i="13"/>
  <c r="S569" i="13"/>
  <c r="S537" i="13"/>
  <c r="Z425" i="13"/>
  <c r="Z409" i="13"/>
  <c r="S377" i="13"/>
  <c r="Z345" i="13"/>
  <c r="S313" i="13"/>
  <c r="Z255" i="13"/>
  <c r="Z231" i="13"/>
  <c r="Z205" i="13"/>
  <c r="Z125" i="13"/>
  <c r="Z77" i="13"/>
  <c r="S69" i="13"/>
  <c r="L61" i="13"/>
  <c r="S758" i="13"/>
  <c r="S734" i="13"/>
  <c r="Z504" i="13"/>
  <c r="S782" i="13"/>
  <c r="Z750" i="13"/>
  <c r="S742" i="13"/>
  <c r="S670" i="13"/>
  <c r="S662" i="13"/>
  <c r="Z584" i="13"/>
  <c r="L351" i="13"/>
  <c r="L423" i="13"/>
  <c r="L585" i="13"/>
  <c r="L542" i="13"/>
  <c r="L467" i="13"/>
  <c r="L792" i="13"/>
  <c r="L650" i="13"/>
  <c r="L719" i="13"/>
  <c r="L209" i="13"/>
  <c r="L395" i="13"/>
  <c r="L346" i="13"/>
  <c r="S751" i="13"/>
  <c r="L763" i="13"/>
  <c r="L497" i="13"/>
  <c r="L430" i="13"/>
  <c r="S214" i="13"/>
  <c r="L740" i="13"/>
  <c r="L758" i="13"/>
  <c r="L417" i="13"/>
  <c r="L514" i="13"/>
  <c r="L686" i="13"/>
  <c r="L461" i="13"/>
  <c r="L561" i="13"/>
  <c r="L448" i="13"/>
  <c r="L699" i="13"/>
  <c r="Z167" i="13"/>
  <c r="L600" i="13"/>
  <c r="L420" i="13"/>
  <c r="L433" i="13"/>
  <c r="L714" i="13"/>
  <c r="L485" i="13"/>
  <c r="L588" i="13"/>
  <c r="S150" i="13"/>
  <c r="S70" i="13"/>
  <c r="Z524" i="13"/>
  <c r="Z500" i="13"/>
  <c r="S476" i="13"/>
  <c r="S753" i="13"/>
  <c r="S323" i="13"/>
  <c r="S143" i="13"/>
  <c r="S119" i="13"/>
  <c r="Z79" i="13"/>
  <c r="S71" i="13"/>
  <c r="S256" i="13"/>
  <c r="L126" i="13"/>
  <c r="Z719" i="13"/>
  <c r="S561" i="13"/>
  <c r="S545" i="13"/>
  <c r="S425" i="13"/>
  <c r="S409" i="13"/>
  <c r="L173" i="13"/>
  <c r="S93" i="13"/>
  <c r="S53" i="13"/>
  <c r="S774" i="13"/>
  <c r="Z602" i="13"/>
  <c r="Z520" i="13"/>
  <c r="Z496" i="13"/>
  <c r="Z392" i="13"/>
  <c r="S360" i="13"/>
  <c r="S328" i="13"/>
  <c r="L311" i="13"/>
  <c r="L407" i="13"/>
  <c r="L375" i="13"/>
  <c r="L577" i="13"/>
  <c r="L465" i="13"/>
  <c r="L459" i="13"/>
  <c r="L776" i="13"/>
  <c r="L180" i="13"/>
  <c r="L387" i="13"/>
  <c r="L665" i="13"/>
  <c r="L265" i="13"/>
  <c r="S45" i="13"/>
  <c r="L743" i="13"/>
  <c r="L676" i="13"/>
  <c r="L324" i="13"/>
  <c r="L774" i="13"/>
  <c r="L264" i="13"/>
  <c r="L439" i="13"/>
  <c r="L501" i="13"/>
  <c r="L307" i="13"/>
  <c r="L518" i="13"/>
  <c r="L475" i="13"/>
  <c r="L513" i="13"/>
  <c r="L710" i="13"/>
  <c r="L824" i="13"/>
  <c r="L771" i="13"/>
  <c r="L662" i="13"/>
  <c r="L541" i="13"/>
  <c r="Z207" i="13"/>
  <c r="Z195" i="13"/>
  <c r="S208" i="13"/>
  <c r="L192" i="13"/>
  <c r="Z562" i="13"/>
  <c r="Z498" i="13"/>
  <c r="Z580" i="13"/>
  <c r="S821" i="13"/>
  <c r="Z737" i="13"/>
  <c r="S689" i="13"/>
  <c r="S673" i="13"/>
  <c r="Z657" i="13"/>
  <c r="S507" i="13"/>
  <c r="Z499" i="13"/>
  <c r="S395" i="13"/>
  <c r="Z387" i="13"/>
  <c r="Z379" i="13"/>
  <c r="S339" i="13"/>
  <c r="L127" i="13"/>
  <c r="S103" i="13"/>
  <c r="L79" i="13"/>
  <c r="Z784" i="13"/>
  <c r="Z198" i="13"/>
  <c r="L166" i="13"/>
  <c r="S78" i="13"/>
  <c r="S743" i="13"/>
  <c r="Z727" i="13"/>
  <c r="Z687" i="13"/>
  <c r="S585" i="13"/>
  <c r="S553" i="13"/>
  <c r="S521" i="13"/>
  <c r="Z457" i="13"/>
  <c r="Z441" i="13"/>
  <c r="S393" i="13"/>
  <c r="S369" i="13"/>
  <c r="Z321" i="13"/>
  <c r="L157" i="13"/>
  <c r="Z85" i="13"/>
  <c r="L69" i="13"/>
  <c r="S790" i="13"/>
  <c r="Z718" i="13"/>
  <c r="S602" i="13"/>
  <c r="S352" i="13"/>
  <c r="S554" i="13"/>
  <c r="S798" i="13"/>
  <c r="Z686" i="13"/>
  <c r="Z813" i="13"/>
  <c r="S757" i="13"/>
  <c r="Z693" i="13"/>
  <c r="Z601" i="13"/>
  <c r="Z583" i="13"/>
  <c r="Z559" i="13"/>
  <c r="S471" i="13"/>
  <c r="S335" i="13"/>
  <c r="S319" i="13"/>
  <c r="S303" i="13"/>
  <c r="Z245" i="13"/>
  <c r="L203" i="13"/>
  <c r="L147" i="13"/>
  <c r="S123" i="13"/>
  <c r="L115" i="13"/>
  <c r="Z550" i="13"/>
  <c r="S240" i="13"/>
  <c r="L214" i="13"/>
  <c r="Z158" i="13"/>
  <c r="S534" i="13"/>
  <c r="S106" i="13"/>
  <c r="S811" i="13"/>
  <c r="S779" i="13"/>
  <c r="S639" i="13"/>
  <c r="S589" i="13"/>
  <c r="S573" i="13"/>
  <c r="Z421" i="13"/>
  <c r="Z373" i="13"/>
  <c r="Z357" i="13"/>
  <c r="Z277" i="13"/>
  <c r="Z121" i="13"/>
  <c r="L217" i="13"/>
  <c r="Z594" i="13"/>
  <c r="Z386" i="13"/>
  <c r="L190" i="13"/>
  <c r="S324" i="13"/>
  <c r="L96" i="13"/>
  <c r="S200" i="13"/>
  <c r="Z59" i="13"/>
  <c r="L205" i="13"/>
  <c r="L92" i="13"/>
  <c r="L255" i="13"/>
  <c r="Z74" i="13"/>
  <c r="Z58" i="13"/>
  <c r="Z234" i="13"/>
  <c r="Z200" i="13"/>
  <c r="L178" i="13"/>
  <c r="Z401" i="13"/>
  <c r="S289" i="13"/>
  <c r="S766" i="13"/>
  <c r="Z360" i="13"/>
  <c r="Z328" i="13"/>
  <c r="Z757" i="13"/>
  <c r="Z701" i="13"/>
  <c r="Z641" i="13"/>
  <c r="Z631" i="13"/>
  <c r="S535" i="13"/>
  <c r="S495" i="13"/>
  <c r="S455" i="13"/>
  <c r="Z279" i="13"/>
  <c r="S237" i="13"/>
  <c r="L229" i="13"/>
  <c r="Z203" i="13"/>
  <c r="S189" i="13"/>
  <c r="S660" i="13"/>
  <c r="S390" i="13"/>
  <c r="S146" i="13"/>
  <c r="Z98" i="13"/>
  <c r="L158" i="13"/>
  <c r="L110" i="13"/>
  <c r="Z526" i="13"/>
  <c r="S763" i="13"/>
  <c r="Z739" i="13"/>
  <c r="Z723" i="13"/>
  <c r="S683" i="13"/>
  <c r="Z667" i="13"/>
  <c r="S501" i="13"/>
  <c r="S453" i="13"/>
  <c r="Z261" i="13"/>
  <c r="Z235" i="13"/>
  <c r="S227" i="13"/>
  <c r="L201" i="13"/>
  <c r="Z185" i="13"/>
  <c r="L161" i="13"/>
  <c r="S121" i="13"/>
  <c r="L113" i="13"/>
  <c r="L65" i="13"/>
  <c r="Z211" i="13"/>
  <c r="S228" i="13"/>
  <c r="Z232" i="13"/>
  <c r="L94" i="13"/>
  <c r="S54" i="13"/>
  <c r="Z572" i="13"/>
  <c r="Z324" i="13"/>
  <c r="L64" i="13"/>
  <c r="S202" i="13"/>
  <c r="Z86" i="13"/>
  <c r="L222" i="13"/>
  <c r="Z67" i="13"/>
  <c r="S136" i="13"/>
  <c r="Z66" i="13"/>
  <c r="Z112" i="13"/>
  <c r="Z48" i="13"/>
  <c r="Z196" i="13"/>
  <c r="S160" i="13"/>
  <c r="L58" i="13"/>
  <c r="L591" i="13"/>
  <c r="L507" i="13"/>
  <c r="L557" i="13"/>
  <c r="L553" i="13"/>
  <c r="Z547" i="13"/>
  <c r="L223" i="13"/>
  <c r="S252" i="13"/>
  <c r="L589" i="13"/>
  <c r="S558" i="13"/>
  <c r="S663" i="13"/>
  <c r="Z353" i="13"/>
  <c r="S305" i="13"/>
  <c r="L77" i="13"/>
  <c r="Z678" i="13"/>
  <c r="S632" i="13"/>
  <c r="Z512" i="13"/>
  <c r="S813" i="13"/>
  <c r="S805" i="13"/>
  <c r="Z765" i="13"/>
  <c r="S717" i="13"/>
  <c r="Z661" i="13"/>
  <c r="S519" i="13"/>
  <c r="S479" i="13"/>
  <c r="Z263" i="13"/>
  <c r="L237" i="13"/>
  <c r="S171" i="13"/>
  <c r="Z155" i="13"/>
  <c r="S139" i="13"/>
  <c r="S518" i="13"/>
  <c r="S262" i="13"/>
  <c r="L98" i="13"/>
  <c r="Z570" i="13"/>
  <c r="Z514" i="13"/>
  <c r="Z110" i="13"/>
  <c r="Z582" i="13"/>
  <c r="Z502" i="13"/>
  <c r="Z106" i="13"/>
  <c r="Z795" i="13"/>
  <c r="Z771" i="13"/>
  <c r="Z763" i="13"/>
  <c r="S715" i="13"/>
  <c r="S699" i="13"/>
  <c r="Z683" i="13"/>
  <c r="Z629" i="13"/>
  <c r="S557" i="13"/>
  <c r="S509" i="13"/>
  <c r="Z437" i="13"/>
  <c r="S413" i="13"/>
  <c r="S405" i="13"/>
  <c r="Z389" i="13"/>
  <c r="Z285" i="13"/>
  <c r="S277" i="13"/>
  <c r="L243" i="13"/>
  <c r="L185" i="13"/>
  <c r="L169" i="13"/>
  <c r="Z129" i="13"/>
  <c r="S105" i="13"/>
  <c r="Z482" i="13"/>
  <c r="L232" i="13"/>
  <c r="S128" i="13"/>
  <c r="S116" i="13"/>
  <c r="S48" i="13"/>
  <c r="Z123" i="13"/>
  <c r="S250" i="13"/>
  <c r="Z272" i="13"/>
  <c r="S264" i="13"/>
  <c r="L246" i="13"/>
  <c r="S238" i="13"/>
  <c r="L230" i="13"/>
  <c r="L124" i="13"/>
  <c r="Z60" i="13"/>
  <c r="Z83" i="13"/>
  <c r="L67" i="13"/>
  <c r="L48" i="13"/>
  <c r="S113" i="13"/>
  <c r="Z124" i="13"/>
  <c r="L546" i="13"/>
  <c r="Z108" i="13"/>
  <c r="L149" i="13"/>
  <c r="L85" i="13"/>
  <c r="S408" i="13"/>
  <c r="L174" i="13"/>
  <c r="S424" i="13"/>
  <c r="S384" i="13"/>
  <c r="Z781" i="13"/>
  <c r="S693" i="13"/>
  <c r="S641" i="13"/>
  <c r="Z575" i="13"/>
  <c r="S559" i="13"/>
  <c r="Z543" i="13"/>
  <c r="S503" i="13"/>
  <c r="Z455" i="13"/>
  <c r="Z343" i="13"/>
  <c r="Z287" i="13"/>
  <c r="S253" i="13"/>
  <c r="Z237" i="13"/>
  <c r="L163" i="13"/>
  <c r="S155" i="13"/>
  <c r="S107" i="13"/>
  <c r="Z240" i="13"/>
  <c r="S86" i="13"/>
  <c r="S510" i="13"/>
  <c r="L821" i="13"/>
  <c r="Z609" i="13"/>
  <c r="S477" i="13"/>
  <c r="Z413" i="13"/>
  <c r="Z397" i="13"/>
  <c r="Z365" i="13"/>
  <c r="Z349" i="13"/>
  <c r="Z341" i="13"/>
  <c r="S235" i="13"/>
  <c r="S169" i="13"/>
  <c r="L145" i="13"/>
  <c r="Z137" i="13"/>
  <c r="L121" i="13"/>
  <c r="L57" i="13"/>
  <c r="S179" i="13"/>
  <c r="S594" i="13"/>
  <c r="Z588" i="13"/>
  <c r="Z508" i="13"/>
  <c r="Z250" i="13"/>
  <c r="Z226" i="13"/>
  <c r="Z176" i="13"/>
  <c r="S144" i="13"/>
  <c r="Z120" i="13"/>
  <c r="Z104" i="13"/>
  <c r="Z88" i="13"/>
  <c r="Z46" i="13"/>
  <c r="Z43" i="13"/>
  <c r="S120" i="13"/>
  <c r="Z241" i="13"/>
  <c r="S272" i="13"/>
  <c r="L238" i="13"/>
  <c r="Z100" i="13"/>
  <c r="Z47" i="13"/>
  <c r="L83" i="13"/>
  <c r="Z197" i="13"/>
  <c r="L74" i="13"/>
  <c r="Z208" i="13"/>
  <c r="L100" i="13"/>
  <c r="L45" i="13"/>
  <c r="Z144" i="13"/>
  <c r="Z84" i="13"/>
  <c r="L516" i="13"/>
  <c r="L594" i="13"/>
  <c r="S89" i="13"/>
  <c r="L247" i="13"/>
  <c r="Z587" i="13"/>
  <c r="L482" i="13"/>
  <c r="S77" i="13"/>
  <c r="S566" i="13"/>
  <c r="S497" i="13"/>
  <c r="Z481" i="13"/>
  <c r="L53" i="13"/>
  <c r="Z408" i="13"/>
  <c r="Z174" i="13"/>
  <c r="Z568" i="13"/>
  <c r="Z536" i="13"/>
  <c r="Z805" i="13"/>
  <c r="Z773" i="13"/>
  <c r="S765" i="13"/>
  <c r="Z591" i="13"/>
  <c r="S463" i="13"/>
  <c r="S447" i="13"/>
  <c r="S327" i="13"/>
  <c r="S311" i="13"/>
  <c r="Z271" i="13"/>
  <c r="S229" i="13"/>
  <c r="Z139" i="13"/>
  <c r="L123" i="13"/>
  <c r="S115" i="13"/>
  <c r="Z223" i="13"/>
  <c r="Z518" i="13"/>
  <c r="Z390" i="13"/>
  <c r="L130" i="13"/>
  <c r="Z182" i="13"/>
  <c r="Z134" i="13"/>
  <c r="S806" i="13"/>
  <c r="S542" i="13"/>
  <c r="S494" i="13"/>
  <c r="Z811" i="13"/>
  <c r="S787" i="13"/>
  <c r="S723" i="13"/>
  <c r="S707" i="13"/>
  <c r="Z675" i="13"/>
  <c r="S667" i="13"/>
  <c r="S629" i="13"/>
  <c r="S549" i="13"/>
  <c r="S517" i="13"/>
  <c r="S445" i="13"/>
  <c r="S261" i="13"/>
  <c r="S243" i="13"/>
  <c r="Z227" i="13"/>
  <c r="L153" i="13"/>
  <c r="L47" i="13"/>
  <c r="Z720" i="13"/>
  <c r="S482" i="13"/>
  <c r="S232" i="13"/>
  <c r="L142" i="13"/>
  <c r="L160" i="13"/>
  <c r="L72" i="13"/>
  <c r="S46" i="13"/>
  <c r="L152" i="13"/>
  <c r="L537" i="13"/>
  <c r="S88" i="13"/>
  <c r="S74" i="13"/>
  <c r="Z233" i="13"/>
  <c r="S230" i="13"/>
  <c r="L164" i="13"/>
  <c r="S132" i="13"/>
  <c r="S204" i="13"/>
  <c r="S168" i="13"/>
  <c r="Z68" i="13"/>
  <c r="S82" i="13"/>
  <c r="Z251" i="13"/>
  <c r="L186" i="13"/>
  <c r="Z140" i="13"/>
  <c r="S400" i="13"/>
  <c r="S701" i="13"/>
  <c r="S383" i="13"/>
  <c r="S211" i="13"/>
  <c r="S147" i="13"/>
  <c r="Z147" i="13"/>
  <c r="Z262" i="13"/>
  <c r="L194" i="13"/>
  <c r="S178" i="13"/>
  <c r="Z170" i="13"/>
  <c r="Z154" i="13"/>
  <c r="S570" i="13"/>
  <c r="S546" i="13"/>
  <c r="L240" i="13"/>
  <c r="S158" i="13"/>
  <c r="S134" i="13"/>
  <c r="S62" i="13"/>
  <c r="Z566" i="13"/>
  <c r="Z510" i="13"/>
  <c r="Z326" i="13"/>
  <c r="S755" i="13"/>
  <c r="S493" i="13"/>
  <c r="S429" i="13"/>
  <c r="Z381" i="13"/>
  <c r="Z269" i="13"/>
  <c r="Z243" i="13"/>
  <c r="Z113" i="13"/>
  <c r="S97" i="13"/>
  <c r="Z81" i="13"/>
  <c r="Z166" i="13"/>
  <c r="Z94" i="13"/>
  <c r="Z548" i="13"/>
  <c r="L206" i="13"/>
  <c r="S234" i="13"/>
  <c r="Z136" i="13"/>
  <c r="Z96" i="13"/>
  <c r="S72" i="13"/>
  <c r="L111" i="13"/>
  <c r="Z42" i="13"/>
  <c r="Z225" i="13"/>
  <c r="S280" i="13"/>
  <c r="L132" i="13"/>
  <c r="L196" i="13"/>
  <c r="S66" i="13"/>
  <c r="S58" i="13"/>
  <c r="S188" i="13"/>
  <c r="Z76" i="13"/>
  <c r="Z249" i="13"/>
  <c r="S124" i="13"/>
  <c r="L82" i="13"/>
  <c r="Z585" i="13"/>
  <c r="L138" i="13"/>
  <c r="L239" i="13"/>
  <c r="S244" i="13"/>
  <c r="S564" i="13"/>
  <c r="L548" i="13"/>
  <c r="S572" i="13"/>
  <c r="Z385" i="13"/>
  <c r="Z560" i="13"/>
  <c r="Z528" i="13"/>
  <c r="Z726" i="13"/>
  <c r="Z336" i="13"/>
  <c r="S797" i="13"/>
  <c r="S725" i="13"/>
  <c r="Z611" i="13"/>
  <c r="S551" i="13"/>
  <c r="S543" i="13"/>
  <c r="Z463" i="13"/>
  <c r="Z439" i="13"/>
  <c r="S343" i="13"/>
  <c r="Z253" i="13"/>
  <c r="S245" i="13"/>
  <c r="Z229" i="13"/>
  <c r="S203" i="13"/>
  <c r="Z179" i="13"/>
  <c r="Z171" i="13"/>
  <c r="Z163" i="13"/>
  <c r="Z506" i="13"/>
  <c r="Z574" i="13"/>
  <c r="L122" i="13"/>
  <c r="S182" i="13"/>
  <c r="S526" i="13"/>
  <c r="Z494" i="13"/>
  <c r="Z803" i="13"/>
  <c r="S795" i="13"/>
  <c r="Z787" i="13"/>
  <c r="Z779" i="13"/>
  <c r="S771" i="13"/>
  <c r="Z747" i="13"/>
  <c r="Z731" i="13"/>
  <c r="S691" i="13"/>
  <c r="S675" i="13"/>
  <c r="S609" i="13"/>
  <c r="S565" i="13"/>
  <c r="Z405" i="13"/>
  <c r="S389" i="13"/>
  <c r="Z333" i="13"/>
  <c r="S293" i="13"/>
  <c r="S285" i="13"/>
  <c r="L251" i="13"/>
  <c r="L177" i="13"/>
  <c r="S137" i="13"/>
  <c r="L129" i="13"/>
  <c r="Z142" i="13"/>
  <c r="S242" i="13"/>
  <c r="Z168" i="13"/>
  <c r="L56" i="13"/>
  <c r="Z188" i="13"/>
  <c r="S108" i="13"/>
  <c r="Z152" i="13"/>
  <c r="S288" i="13"/>
  <c r="Z264" i="13"/>
  <c r="Z116" i="13"/>
  <c r="Z92" i="13"/>
  <c r="Z192" i="13"/>
  <c r="Z160" i="13"/>
  <c r="L90" i="13"/>
  <c r="L66" i="13"/>
  <c r="S593" i="13"/>
  <c r="S265" i="13"/>
  <c r="Z416" i="13"/>
  <c r="Z376" i="13"/>
  <c r="Z789" i="13"/>
  <c r="Z709" i="13"/>
  <c r="S583" i="13"/>
  <c r="S567" i="13"/>
  <c r="Z551" i="13"/>
  <c r="S527" i="13"/>
  <c r="S511" i="13"/>
  <c r="S487" i="13"/>
  <c r="Z447" i="13"/>
  <c r="Z295" i="13"/>
  <c r="L253" i="13"/>
  <c r="L245" i="13"/>
  <c r="L155" i="13"/>
  <c r="L139" i="13"/>
  <c r="L131" i="13"/>
  <c r="S99" i="13"/>
  <c r="Z660" i="13"/>
  <c r="Z194" i="13"/>
  <c r="S162" i="13"/>
  <c r="S210" i="13"/>
  <c r="Z546" i="13"/>
  <c r="Z590" i="13"/>
  <c r="Z558" i="13"/>
  <c r="Z542" i="13"/>
  <c r="S502" i="13"/>
  <c r="L106" i="13"/>
  <c r="S803" i="13"/>
  <c r="Z755" i="13"/>
  <c r="Z599" i="13"/>
  <c r="S581" i="13"/>
  <c r="S485" i="13"/>
  <c r="S397" i="13"/>
  <c r="Z293" i="13"/>
  <c r="S269" i="13"/>
  <c r="L235" i="13"/>
  <c r="L227" i="13"/>
  <c r="S129" i="13"/>
  <c r="L81" i="13"/>
  <c r="L43" i="13"/>
  <c r="Z190" i="13"/>
  <c r="S226" i="13"/>
  <c r="L112" i="13"/>
  <c r="L80" i="13"/>
  <c r="L188" i="13"/>
  <c r="S91" i="13"/>
  <c r="S135" i="13"/>
  <c r="L193" i="13"/>
  <c r="L104" i="13"/>
  <c r="S64" i="13"/>
  <c r="S222" i="13"/>
  <c r="S140" i="13"/>
  <c r="Z52" i="13"/>
  <c r="L140" i="13"/>
  <c r="Z75" i="13"/>
  <c r="S152" i="13"/>
  <c r="Z90" i="13"/>
  <c r="Z242" i="13"/>
  <c r="Z201" i="13"/>
  <c r="S254" i="13"/>
  <c r="L580" i="13"/>
  <c r="L565" i="13"/>
  <c r="Z577" i="13"/>
  <c r="L416" i="13"/>
  <c r="Z563" i="13"/>
  <c r="L530" i="13"/>
  <c r="L552" i="13"/>
  <c r="L532" i="13"/>
  <c r="L512" i="13"/>
  <c r="Z509" i="13"/>
  <c r="Z456" i="13"/>
  <c r="L354" i="13"/>
  <c r="Z495" i="13"/>
  <c r="Z486" i="13"/>
  <c r="S504" i="13"/>
  <c r="S459" i="13"/>
  <c r="L445" i="13"/>
  <c r="L388" i="13"/>
  <c r="L364" i="13"/>
  <c r="Z312" i="13"/>
  <c r="Z433" i="13"/>
  <c r="L412" i="13"/>
  <c r="S357" i="13"/>
  <c r="S349" i="13"/>
  <c r="L299" i="13"/>
  <c r="L808" i="13"/>
  <c r="Z288" i="13"/>
  <c r="L784" i="13"/>
  <c r="S304" i="13"/>
  <c r="L610" i="13"/>
  <c r="L693" i="13"/>
  <c r="S657" i="13"/>
  <c r="L684" i="13"/>
  <c r="L655" i="13"/>
  <c r="S822" i="13"/>
  <c r="Z798" i="13"/>
  <c r="Z809" i="13"/>
  <c r="L781" i="13"/>
  <c r="L813" i="13"/>
  <c r="Z783" i="13"/>
  <c r="Z753" i="13"/>
  <c r="L723" i="13"/>
  <c r="L736" i="13"/>
  <c r="L738" i="13"/>
  <c r="Z722" i="13"/>
  <c r="L713" i="13"/>
  <c r="L749" i="13"/>
  <c r="L711" i="13"/>
  <c r="S687" i="13"/>
  <c r="Z707" i="13"/>
  <c r="S720" i="13"/>
  <c r="S669" i="13"/>
  <c r="L669" i="13"/>
  <c r="S702" i="13"/>
  <c r="Z691" i="13"/>
  <c r="Z655" i="13"/>
  <c r="Z663" i="13"/>
  <c r="L690" i="13"/>
  <c r="S653" i="13"/>
  <c r="L663" i="13"/>
  <c r="Z642" i="13"/>
  <c r="L638" i="13"/>
  <c r="S611" i="13"/>
  <c r="S599" i="13"/>
  <c r="Z535" i="13"/>
  <c r="L342" i="13"/>
  <c r="L398" i="13"/>
  <c r="L534" i="13"/>
  <c r="Z581" i="13"/>
  <c r="S560" i="13"/>
  <c r="S532" i="13"/>
  <c r="Z483" i="13"/>
  <c r="L462" i="13"/>
  <c r="L460" i="13"/>
  <c r="Z446" i="13"/>
  <c r="L435" i="13"/>
  <c r="L479" i="13"/>
  <c r="S440" i="13"/>
  <c r="S419" i="13"/>
  <c r="S386" i="13"/>
  <c r="S446" i="13"/>
  <c r="L443" i="13"/>
  <c r="L422" i="13"/>
  <c r="L446" i="13"/>
  <c r="L429" i="13"/>
  <c r="Z399" i="13"/>
  <c r="L353" i="13"/>
  <c r="L424" i="13"/>
  <c r="Z380" i="13"/>
  <c r="L368" i="13"/>
  <c r="Z335" i="13"/>
  <c r="L402" i="13"/>
  <c r="S376" i="13"/>
  <c r="S236" i="13"/>
  <c r="L249" i="13"/>
  <c r="S548" i="13"/>
  <c r="Z501" i="13"/>
  <c r="L500" i="13"/>
  <c r="L366" i="13"/>
  <c r="L321" i="13"/>
  <c r="L315" i="13"/>
  <c r="L800" i="13"/>
  <c r="L261" i="13"/>
  <c r="Z685" i="13"/>
  <c r="L798" i="13"/>
  <c r="L717" i="13"/>
  <c r="L732" i="13"/>
  <c r="S789" i="13"/>
  <c r="S739" i="13"/>
  <c r="L675" i="13"/>
  <c r="L666" i="13"/>
  <c r="Z717" i="13"/>
  <c r="S827" i="13"/>
  <c r="S809" i="13"/>
  <c r="L796" i="13"/>
  <c r="S785" i="13"/>
  <c r="S788" i="13"/>
  <c r="Z807" i="13"/>
  <c r="Z741" i="13"/>
  <c r="Z774" i="13"/>
  <c r="L744" i="13"/>
  <c r="L750" i="13"/>
  <c r="Z749" i="13"/>
  <c r="S735" i="13"/>
  <c r="S719" i="13"/>
  <c r="Z697" i="13"/>
  <c r="Z643" i="13"/>
  <c r="Z633" i="13"/>
  <c r="Z613" i="13"/>
  <c r="Z600" i="13"/>
  <c r="S522" i="13"/>
  <c r="L533" i="13"/>
  <c r="L579" i="13"/>
  <c r="Z557" i="13"/>
  <c r="L503" i="13"/>
  <c r="S491" i="13"/>
  <c r="Z454" i="13"/>
  <c r="Z479" i="13"/>
  <c r="Z448" i="13"/>
  <c r="Z407" i="13"/>
  <c r="L397" i="13"/>
  <c r="S421" i="13"/>
  <c r="S399" i="13"/>
  <c r="S382" i="13"/>
  <c r="Z375" i="13"/>
  <c r="S359" i="13"/>
  <c r="L337" i="13"/>
  <c r="Z339" i="13"/>
  <c r="L309" i="13"/>
  <c r="S279" i="13"/>
  <c r="L263" i="13"/>
  <c r="L279" i="13"/>
  <c r="Z216" i="13"/>
  <c r="L549" i="13"/>
  <c r="L531" i="13"/>
  <c r="L581" i="13"/>
  <c r="Z503" i="13"/>
  <c r="S528" i="13"/>
  <c r="S498" i="13"/>
  <c r="L474" i="13"/>
  <c r="S550" i="13"/>
  <c r="S411" i="13"/>
  <c r="S472" i="13"/>
  <c r="L339" i="13"/>
  <c r="L363" i="13"/>
  <c r="L396" i="13"/>
  <c r="L284" i="13"/>
  <c r="L601" i="13"/>
  <c r="Z280" i="13"/>
  <c r="L285" i="13"/>
  <c r="L816" i="13"/>
  <c r="Z786" i="13"/>
  <c r="S295" i="13"/>
  <c r="Z301" i="13"/>
  <c r="L751" i="13"/>
  <c r="L696" i="13"/>
  <c r="L691" i="13"/>
  <c r="S724" i="13"/>
  <c r="L707" i="13"/>
  <c r="L765" i="13"/>
  <c r="L807" i="13"/>
  <c r="Z788" i="13"/>
  <c r="L805" i="13"/>
  <c r="L789" i="13"/>
  <c r="S741" i="13"/>
  <c r="S711" i="13"/>
  <c r="L653" i="13"/>
  <c r="L730" i="13"/>
  <c r="S721" i="13"/>
  <c r="S703" i="13"/>
  <c r="Z689" i="13"/>
  <c r="Z710" i="13"/>
  <c r="L678" i="13"/>
  <c r="Z699" i="13"/>
  <c r="L689" i="13"/>
  <c r="S705" i="13"/>
  <c r="S642" i="13"/>
  <c r="L640" i="13"/>
  <c r="Z604" i="13"/>
  <c r="L598" i="13"/>
  <c r="S465" i="13"/>
  <c r="S506" i="13"/>
  <c r="Z521" i="13"/>
  <c r="S508" i="13"/>
  <c r="L489" i="13"/>
  <c r="Z487" i="13"/>
  <c r="S576" i="13"/>
  <c r="L555" i="13"/>
  <c r="L511" i="13"/>
  <c r="L528" i="13"/>
  <c r="S541" i="13"/>
  <c r="Z429" i="13"/>
  <c r="L468" i="13"/>
  <c r="L456" i="13"/>
  <c r="Z473" i="13"/>
  <c r="L431" i="13"/>
  <c r="L449" i="13"/>
  <c r="L441" i="13"/>
  <c r="Z443" i="13"/>
  <c r="L426" i="13"/>
  <c r="L379" i="13"/>
  <c r="L421" i="13"/>
  <c r="L394" i="13"/>
  <c r="L380" i="13"/>
  <c r="Z359" i="13"/>
  <c r="Z370" i="13"/>
  <c r="Z361" i="13"/>
  <c r="Z319" i="13"/>
  <c r="L344" i="13"/>
  <c r="Z307" i="13"/>
  <c r="Z299" i="13"/>
  <c r="Z314" i="13"/>
  <c r="S255" i="13"/>
  <c r="L250" i="13"/>
  <c r="Z244" i="13"/>
  <c r="S239" i="13"/>
  <c r="S246" i="13"/>
  <c r="S183" i="13"/>
  <c r="L584" i="13"/>
  <c r="Z571" i="13"/>
  <c r="L455" i="13"/>
  <c r="L522" i="13"/>
  <c r="L572" i="13"/>
  <c r="S580" i="13"/>
  <c r="Z517" i="13"/>
  <c r="S556" i="13"/>
  <c r="Z525" i="13"/>
  <c r="Z493" i="13"/>
  <c r="L408" i="13"/>
  <c r="L400" i="13"/>
  <c r="L492" i="13"/>
  <c r="Z469" i="13"/>
  <c r="S456" i="13"/>
  <c r="L356" i="13"/>
  <c r="L409" i="13"/>
  <c r="Z317" i="13"/>
  <c r="S337" i="13"/>
  <c r="Z296" i="13"/>
  <c r="L286" i="13"/>
  <c r="L289" i="13"/>
  <c r="Z612" i="13"/>
  <c r="Z344" i="13"/>
  <c r="L262" i="13"/>
  <c r="L644" i="13"/>
  <c r="Z632" i="13"/>
  <c r="L769" i="13"/>
  <c r="Z780" i="13"/>
  <c r="L802" i="13"/>
  <c r="S807" i="13"/>
  <c r="Z777" i="13"/>
  <c r="L754" i="13"/>
  <c r="Z806" i="13"/>
  <c r="S793" i="13"/>
  <c r="Z782" i="13"/>
  <c r="Z751" i="13"/>
  <c r="Z793" i="13"/>
  <c r="Z767" i="13"/>
  <c r="S759" i="13"/>
  <c r="Z799" i="13"/>
  <c r="S750" i="13"/>
  <c r="S769" i="13"/>
  <c r="Z769" i="13"/>
  <c r="Z724" i="13"/>
  <c r="S718" i="13"/>
  <c r="S710" i="13"/>
  <c r="S727" i="13"/>
  <c r="L708" i="13"/>
  <c r="L698" i="13"/>
  <c r="L656" i="13"/>
  <c r="L677" i="13"/>
  <c r="S658" i="13"/>
  <c r="L641" i="13"/>
  <c r="L631" i="13"/>
  <c r="Z529" i="13"/>
  <c r="S516" i="13"/>
  <c r="Z475" i="13"/>
  <c r="L495" i="13"/>
  <c r="L481" i="13"/>
  <c r="Z527" i="13"/>
  <c r="S524" i="13"/>
  <c r="L444" i="13"/>
  <c r="Z573" i="13"/>
  <c r="S552" i="13"/>
  <c r="Z464" i="13"/>
  <c r="L520" i="13"/>
  <c r="S530" i="13"/>
  <c r="Z453" i="13"/>
  <c r="S490" i="13"/>
  <c r="S473" i="13"/>
  <c r="L434" i="13"/>
  <c r="Z440" i="13"/>
  <c r="S427" i="13"/>
  <c r="L437" i="13"/>
  <c r="L413" i="13"/>
  <c r="L381" i="13"/>
  <c r="S391" i="13"/>
  <c r="Z378" i="13"/>
  <c r="Z367" i="13"/>
  <c r="L345" i="13"/>
  <c r="Z320" i="13"/>
  <c r="L328" i="13"/>
  <c r="L355" i="13"/>
  <c r="S318" i="13"/>
  <c r="L295" i="13"/>
  <c r="S341" i="13"/>
  <c r="L305" i="13"/>
  <c r="L313" i="13"/>
  <c r="S296" i="13"/>
  <c r="Z265" i="13"/>
  <c r="S301" i="13"/>
  <c r="L515" i="13"/>
  <c r="L590" i="13"/>
  <c r="L523" i="13"/>
  <c r="L231" i="13"/>
  <c r="S574" i="13"/>
  <c r="L480" i="13"/>
  <c r="S439" i="13"/>
  <c r="Z485" i="13"/>
  <c r="L436" i="13"/>
  <c r="S464" i="13"/>
  <c r="S496" i="13"/>
  <c r="L427" i="13"/>
  <c r="S454" i="13"/>
  <c r="L384" i="13"/>
  <c r="L267" i="13"/>
  <c r="L343" i="13"/>
  <c r="L331" i="13"/>
  <c r="L637" i="13"/>
  <c r="L358" i="13"/>
  <c r="L803" i="13"/>
  <c r="S320" i="13"/>
  <c r="L612" i="13"/>
  <c r="L278" i="13"/>
  <c r="S275" i="13"/>
  <c r="L814" i="13"/>
  <c r="S283" i="13"/>
  <c r="S731" i="13"/>
  <c r="L683" i="13"/>
  <c r="L752" i="13"/>
  <c r="L687" i="13"/>
  <c r="L804" i="13"/>
  <c r="Z785" i="13"/>
  <c r="L775" i="13"/>
  <c r="L794" i="13"/>
  <c r="L797" i="13"/>
  <c r="S767" i="13"/>
  <c r="L767" i="13"/>
  <c r="S726" i="13"/>
  <c r="Z705" i="13"/>
  <c r="Z721" i="13"/>
  <c r="L739" i="13"/>
  <c r="L703" i="13"/>
  <c r="L685" i="13"/>
  <c r="L661" i="13"/>
  <c r="S685" i="13"/>
  <c r="L672" i="13"/>
  <c r="L697" i="13"/>
  <c r="L664" i="13"/>
  <c r="Z702" i="13"/>
  <c r="Z671" i="13"/>
  <c r="L633" i="13"/>
  <c r="L634" i="13"/>
  <c r="S613" i="13"/>
  <c r="L611" i="13"/>
  <c r="Z519" i="13"/>
  <c r="S592" i="13"/>
  <c r="L571" i="13"/>
  <c r="Z549" i="13"/>
  <c r="L470" i="13"/>
  <c r="Z511" i="13"/>
  <c r="S538" i="13"/>
  <c r="Z513" i="13"/>
  <c r="Z449" i="13"/>
  <c r="S441" i="13"/>
  <c r="S489" i="13"/>
  <c r="Z445" i="13"/>
  <c r="Z424" i="13"/>
  <c r="L452" i="13"/>
  <c r="S423" i="13"/>
  <c r="L405" i="13"/>
  <c r="Z391" i="13"/>
  <c r="L362" i="13"/>
  <c r="L350" i="13"/>
  <c r="L418" i="13"/>
  <c r="Z388" i="13"/>
  <c r="S368" i="13"/>
  <c r="L359" i="13"/>
  <c r="L320" i="13"/>
  <c r="L325" i="13"/>
  <c r="L336" i="13"/>
  <c r="Z304" i="13"/>
  <c r="L274" i="13"/>
  <c r="S260" i="13"/>
  <c r="L75" i="13"/>
  <c r="S536" i="13"/>
  <c r="S512" i="13"/>
  <c r="Z593" i="13"/>
  <c r="Z541" i="13"/>
  <c r="Z569" i="13"/>
  <c r="L477" i="13"/>
  <c r="Z522" i="13"/>
  <c r="L463" i="13"/>
  <c r="Z477" i="13"/>
  <c r="L314" i="13"/>
  <c r="L457" i="13"/>
  <c r="S488" i="13"/>
  <c r="L330" i="13"/>
  <c r="L382" i="13"/>
  <c r="S291" i="13"/>
  <c r="Z369" i="13"/>
  <c r="L298" i="13"/>
  <c r="S329" i="13"/>
  <c r="L281" i="13"/>
  <c r="L272" i="13"/>
  <c r="L639" i="13"/>
  <c r="L809" i="13"/>
  <c r="S312" i="13"/>
  <c r="Z309" i="13"/>
  <c r="L725" i="13"/>
  <c r="S781" i="13"/>
  <c r="L726" i="13"/>
  <c r="L720" i="13"/>
  <c r="L724" i="13"/>
  <c r="L660" i="13"/>
  <c r="L745" i="13"/>
  <c r="L822" i="13"/>
  <c r="Z790" i="13"/>
  <c r="L815" i="13"/>
  <c r="Z801" i="13"/>
  <c r="L786" i="13"/>
  <c r="L773" i="13"/>
  <c r="S786" i="13"/>
  <c r="L778" i="13"/>
  <c r="L747" i="13"/>
  <c r="Z766" i="13"/>
  <c r="S733" i="13"/>
  <c r="S764" i="13"/>
  <c r="S661" i="13"/>
  <c r="S716" i="13"/>
  <c r="Z725" i="13"/>
  <c r="Z716" i="13"/>
  <c r="Z733" i="13"/>
  <c r="L706" i="13"/>
  <c r="Z639" i="13"/>
  <c r="S631" i="13"/>
  <c r="L602" i="13"/>
  <c r="L525" i="13"/>
  <c r="L509" i="13"/>
  <c r="Z589" i="13"/>
  <c r="S568" i="13"/>
  <c r="L547" i="13"/>
  <c r="Z497" i="13"/>
  <c r="S469" i="13"/>
  <c r="S461" i="13"/>
  <c r="S481" i="13"/>
  <c r="L472" i="13"/>
  <c r="S443" i="13"/>
  <c r="Z451" i="13"/>
  <c r="S378" i="13"/>
  <c r="S431" i="13"/>
  <c r="Z423" i="13"/>
  <c r="Z415" i="13"/>
  <c r="L432" i="13"/>
  <c r="S307" i="13"/>
  <c r="S415" i="13"/>
  <c r="L386" i="13"/>
  <c r="S365" i="13"/>
  <c r="L365" i="13"/>
  <c r="S322" i="13"/>
  <c r="Z315" i="13"/>
  <c r="S297" i="13"/>
  <c r="L317" i="13"/>
  <c r="S333" i="13"/>
  <c r="Z303" i="13"/>
  <c r="Z273" i="13"/>
  <c r="Z331" i="13"/>
  <c r="S325" i="13"/>
  <c r="L297" i="13"/>
  <c r="L271" i="13"/>
  <c r="L290" i="13"/>
  <c r="Z289" i="13"/>
  <c r="S76" i="13"/>
  <c r="S582" i="13"/>
  <c r="Z533" i="13"/>
  <c r="Z555" i="13"/>
  <c r="L538" i="13"/>
  <c r="Z553" i="13"/>
  <c r="L499" i="13"/>
  <c r="S520" i="13"/>
  <c r="Z461" i="13"/>
  <c r="L393" i="13"/>
  <c r="Z534" i="13"/>
  <c r="S353" i="13"/>
  <c r="L473" i="13"/>
  <c r="L340" i="13"/>
  <c r="L450" i="13"/>
  <c r="Z400" i="13"/>
  <c r="L319" i="13"/>
  <c r="Z377" i="13"/>
  <c r="S375" i="13"/>
  <c r="L300" i="13"/>
  <c r="L294" i="13"/>
  <c r="L632" i="13"/>
  <c r="L733" i="13"/>
  <c r="L729" i="13"/>
  <c r="L761" i="13"/>
  <c r="L779" i="13"/>
  <c r="L760" i="13"/>
  <c r="L667" i="13"/>
  <c r="L700" i="13"/>
  <c r="Z827" i="13"/>
  <c r="S775" i="13"/>
  <c r="L770" i="13"/>
  <c r="Z814" i="13"/>
  <c r="S801" i="13"/>
  <c r="L791" i="13"/>
  <c r="S749" i="13"/>
  <c r="L728" i="13"/>
  <c r="Z761" i="13"/>
  <c r="S747" i="13"/>
  <c r="S700" i="13"/>
  <c r="Z713" i="13"/>
  <c r="S695" i="13"/>
  <c r="L716" i="13"/>
  <c r="L695" i="13"/>
  <c r="L705" i="13"/>
  <c r="S694" i="13"/>
  <c r="Z679" i="13"/>
  <c r="Z658" i="13"/>
  <c r="L680" i="13"/>
  <c r="S643" i="13"/>
  <c r="L614" i="13"/>
  <c r="L603" i="13"/>
  <c r="L604" i="13"/>
  <c r="Z538" i="13"/>
  <c r="L519" i="13"/>
  <c r="Z490" i="13"/>
  <c r="L587" i="13"/>
  <c r="Z565" i="13"/>
  <c r="S544" i="13"/>
  <c r="S492" i="13"/>
  <c r="S514" i="13"/>
  <c r="S533" i="13"/>
  <c r="S525" i="13"/>
  <c r="L476" i="13"/>
  <c r="S448" i="13"/>
  <c r="S457" i="13"/>
  <c r="S452" i="13"/>
  <c r="Z432" i="13"/>
  <c r="S367" i="13"/>
  <c r="Z431" i="13"/>
  <c r="L383" i="13"/>
  <c r="S373" i="13"/>
  <c r="L410" i="13"/>
  <c r="Z383" i="13"/>
  <c r="L357" i="13"/>
  <c r="Z351" i="13"/>
  <c r="L333" i="13"/>
  <c r="S351" i="13"/>
  <c r="L301" i="13"/>
  <c r="S287" i="13"/>
  <c r="S309" i="13"/>
  <c r="L116" i="13"/>
  <c r="Z131" i="13"/>
  <c r="Z118" i="13"/>
  <c r="Z579" i="13"/>
  <c r="L536" i="13"/>
  <c r="S588" i="13"/>
  <c r="S590" i="13"/>
  <c r="Z561" i="13"/>
  <c r="Z545" i="13"/>
  <c r="Z489" i="13"/>
  <c r="L508" i="13"/>
  <c r="S480" i="13"/>
  <c r="L280" i="13"/>
  <c r="S486" i="13"/>
  <c r="L349" i="13"/>
  <c r="L347" i="13"/>
  <c r="L316" i="13"/>
  <c r="L332" i="13"/>
  <c r="L268" i="13"/>
  <c r="L737" i="13"/>
  <c r="L630" i="13"/>
  <c r="L780" i="13"/>
  <c r="L755" i="13"/>
  <c r="L777" i="13"/>
  <c r="L670" i="13"/>
  <c r="Z677" i="13"/>
  <c r="L688" i="13"/>
  <c r="L674" i="13"/>
  <c r="L823" i="13"/>
  <c r="L827" i="13"/>
  <c r="L825" i="13"/>
  <c r="L810" i="13"/>
  <c r="S815" i="13"/>
  <c r="S799" i="13"/>
  <c r="L812" i="13"/>
  <c r="L788" i="13"/>
  <c r="L757" i="13"/>
  <c r="L799" i="13"/>
  <c r="L783" i="13"/>
  <c r="Z759" i="13"/>
  <c r="S791" i="13"/>
  <c r="S783" i="13"/>
  <c r="L762" i="13"/>
  <c r="Z815" i="13"/>
  <c r="Z791" i="13"/>
  <c r="Z775" i="13"/>
  <c r="L764" i="13"/>
  <c r="L759" i="13"/>
  <c r="Z715" i="13"/>
  <c r="L731" i="13"/>
  <c r="L722" i="13"/>
  <c r="S677" i="13"/>
  <c r="Z665" i="13"/>
  <c r="L608" i="13"/>
  <c r="S603" i="13"/>
  <c r="S601" i="13"/>
  <c r="Z505" i="13"/>
  <c r="Z471" i="13"/>
  <c r="L517" i="13"/>
  <c r="S500" i="13"/>
  <c r="S484" i="13"/>
  <c r="L527" i="13"/>
  <c r="L486" i="13"/>
  <c r="S584" i="13"/>
  <c r="L563" i="13"/>
  <c r="L535" i="13"/>
  <c r="L464" i="13"/>
  <c r="L451" i="13"/>
  <c r="L389" i="13"/>
  <c r="S451" i="13"/>
  <c r="S437" i="13"/>
  <c r="L454" i="13"/>
  <c r="S381" i="13"/>
  <c r="L376" i="13"/>
  <c r="S407" i="13"/>
  <c r="L341" i="13"/>
  <c r="Z347" i="13"/>
  <c r="Z327" i="13"/>
  <c r="L373" i="13"/>
  <c r="L348" i="13"/>
  <c r="L304" i="13"/>
  <c r="Z236" i="13"/>
  <c r="S231" i="13"/>
  <c r="L226" i="13"/>
  <c r="L216" i="13"/>
  <c r="Z210" i="13"/>
  <c r="S205" i="13"/>
  <c r="L200" i="13"/>
  <c r="L162" i="13"/>
  <c r="S170" i="13"/>
  <c r="S209" i="13"/>
  <c r="S194" i="13"/>
  <c r="Z212" i="13"/>
  <c r="L202" i="13"/>
  <c r="L175" i="13"/>
  <c r="L168" i="13"/>
  <c r="Z181" i="13"/>
  <c r="S175" i="13"/>
  <c r="Z146" i="13"/>
  <c r="S156" i="13"/>
  <c r="S151" i="13"/>
  <c r="L165" i="13"/>
  <c r="L133" i="13"/>
  <c r="Z97" i="13"/>
  <c r="Z138" i="13"/>
  <c r="S94" i="13"/>
  <c r="L89" i="13"/>
  <c r="Z65" i="13"/>
  <c r="L99" i="13"/>
  <c r="S73" i="13"/>
  <c r="L101" i="13"/>
  <c r="S85" i="13"/>
  <c r="Z80" i="13"/>
  <c r="L76" i="13"/>
  <c r="L55" i="13"/>
  <c r="Z87" i="13"/>
  <c r="Z61" i="13"/>
  <c r="Z281" i="13"/>
  <c r="S317" i="13"/>
  <c r="L242" i="13"/>
  <c r="Z246" i="13"/>
  <c r="L236" i="13"/>
  <c r="S225" i="13"/>
  <c r="S117" i="13"/>
  <c r="Z206" i="13"/>
  <c r="L191" i="13"/>
  <c r="S193" i="13"/>
  <c r="S157" i="13"/>
  <c r="Z156" i="13"/>
  <c r="Z148" i="13"/>
  <c r="S176" i="13"/>
  <c r="Z164" i="13"/>
  <c r="L141" i="13"/>
  <c r="Z109" i="13"/>
  <c r="L91" i="13"/>
  <c r="S87" i="13"/>
  <c r="S112" i="13"/>
  <c r="Z89" i="13"/>
  <c r="S90" i="13"/>
  <c r="S84" i="13"/>
  <c r="Z53" i="13"/>
  <c r="L70" i="13"/>
  <c r="L62" i="13"/>
  <c r="Z62" i="13"/>
  <c r="Z44" i="13"/>
  <c r="S96" i="13"/>
  <c r="L54" i="13"/>
  <c r="L370" i="13"/>
  <c r="S345" i="13"/>
  <c r="L276" i="13"/>
  <c r="S247" i="13"/>
  <c r="S198" i="13"/>
  <c r="L184" i="13"/>
  <c r="L176" i="13"/>
  <c r="L195" i="13"/>
  <c r="L204" i="13"/>
  <c r="Z153" i="13"/>
  <c r="Z183" i="13"/>
  <c r="S212" i="13"/>
  <c r="L210" i="13"/>
  <c r="L198" i="13"/>
  <c r="S173" i="13"/>
  <c r="S172" i="13"/>
  <c r="S149" i="13"/>
  <c r="Z132" i="13"/>
  <c r="S153" i="13"/>
  <c r="S148" i="13"/>
  <c r="Z128" i="13"/>
  <c r="Z114" i="13"/>
  <c r="Z107" i="13"/>
  <c r="S114" i="13"/>
  <c r="S104" i="13"/>
  <c r="L95" i="13"/>
  <c r="S98" i="13"/>
  <c r="L84" i="13"/>
  <c r="L63" i="13"/>
  <c r="L329" i="13"/>
  <c r="L287" i="13"/>
  <c r="L282" i="13"/>
  <c r="Z252" i="13"/>
  <c r="Z254" i="13"/>
  <c r="L244" i="13"/>
  <c r="S233" i="13"/>
  <c r="Z222" i="13"/>
  <c r="L182" i="13"/>
  <c r="S161" i="13"/>
  <c r="S201" i="13"/>
  <c r="L144" i="13"/>
  <c r="S192" i="13"/>
  <c r="S186" i="13"/>
  <c r="L171" i="13"/>
  <c r="S133" i="13"/>
  <c r="S180" i="13"/>
  <c r="Z162" i="13"/>
  <c r="L170" i="13"/>
  <c r="Z130" i="13"/>
  <c r="Z150" i="13"/>
  <c r="S138" i="13"/>
  <c r="L125" i="13"/>
  <c r="L120" i="13"/>
  <c r="S122" i="13"/>
  <c r="S111" i="13"/>
  <c r="S110" i="13"/>
  <c r="Z99" i="13"/>
  <c r="L88" i="13"/>
  <c r="L59" i="13"/>
  <c r="S67" i="13"/>
  <c r="S57" i="13"/>
  <c r="S44" i="13"/>
  <c r="S83" i="13"/>
  <c r="Z57" i="13"/>
  <c r="Z54" i="13"/>
  <c r="L42" i="13"/>
  <c r="S65" i="13"/>
  <c r="S271" i="13"/>
  <c r="S314" i="13"/>
  <c r="L312" i="13"/>
  <c r="L296" i="13"/>
  <c r="L266" i="13"/>
  <c r="L234" i="13"/>
  <c r="Z228" i="13"/>
  <c r="S223" i="13"/>
  <c r="Z256" i="13"/>
  <c r="Z218" i="13"/>
  <c r="S213" i="13"/>
  <c r="L208" i="13"/>
  <c r="Z202" i="13"/>
  <c r="L199" i="13"/>
  <c r="Z217" i="13"/>
  <c r="L218" i="13"/>
  <c r="S207" i="13"/>
  <c r="Z173" i="13"/>
  <c r="L151" i="13"/>
  <c r="L146" i="13"/>
  <c r="Z178" i="13"/>
  <c r="Z145" i="13"/>
  <c r="Z127" i="13"/>
  <c r="S141" i="13"/>
  <c r="L136" i="13"/>
  <c r="S125" i="13"/>
  <c r="S102" i="13"/>
  <c r="Z105" i="13"/>
  <c r="Z91" i="13"/>
  <c r="Z73" i="13"/>
  <c r="L86" i="13"/>
  <c r="Z78" i="13"/>
  <c r="Z95" i="13"/>
  <c r="S68" i="13"/>
  <c r="S59" i="13"/>
  <c r="Z70" i="13"/>
  <c r="S47" i="13"/>
  <c r="L60" i="13"/>
  <c r="Z322" i="13"/>
  <c r="S263" i="13"/>
  <c r="L254" i="13"/>
  <c r="L252" i="13"/>
  <c r="S241" i="13"/>
  <c r="Z230" i="13"/>
  <c r="L187" i="13"/>
  <c r="S217" i="13"/>
  <c r="L189" i="13"/>
  <c r="S187" i="13"/>
  <c r="Z209" i="13"/>
  <c r="L179" i="13"/>
  <c r="S185" i="13"/>
  <c r="Z187" i="13"/>
  <c r="Z169" i="13"/>
  <c r="Z184" i="13"/>
  <c r="S164" i="13"/>
  <c r="S177" i="13"/>
  <c r="Z161" i="13"/>
  <c r="L128" i="13"/>
  <c r="L154" i="13"/>
  <c r="L148" i="13"/>
  <c r="Z135" i="13"/>
  <c r="Z122" i="13"/>
  <c r="S131" i="13"/>
  <c r="L109" i="13"/>
  <c r="Z93" i="13"/>
  <c r="L97" i="13"/>
  <c r="L105" i="13"/>
  <c r="S52" i="13"/>
  <c r="S75" i="13"/>
  <c r="L52" i="13"/>
  <c r="Z64" i="13"/>
  <c r="Z325" i="13"/>
  <c r="Z311" i="13"/>
  <c r="S326" i="13"/>
  <c r="Z260" i="13"/>
  <c r="S251" i="13"/>
  <c r="Z193" i="13"/>
  <c r="Z177" i="13"/>
  <c r="Z165" i="13"/>
  <c r="L156" i="13"/>
  <c r="Z214" i="13"/>
  <c r="S196" i="13"/>
  <c r="S215" i="13"/>
  <c r="Z204" i="13"/>
  <c r="S159" i="13"/>
  <c r="Z143" i="13"/>
  <c r="S167" i="13"/>
  <c r="L159" i="13"/>
  <c r="Z141" i="13"/>
  <c r="S142" i="13"/>
  <c r="L117" i="13"/>
  <c r="L134" i="13"/>
  <c r="Z119" i="13"/>
  <c r="S100" i="13"/>
  <c r="L107" i="13"/>
  <c r="S92" i="13"/>
  <c r="L78" i="13"/>
  <c r="L93" i="13"/>
  <c r="L87" i="13"/>
  <c r="S81" i="13"/>
  <c r="L71" i="13"/>
  <c r="S60" i="13"/>
  <c r="S56" i="13"/>
  <c r="L68" i="13"/>
  <c r="L288" i="13"/>
  <c r="Z248" i="13"/>
  <c r="S249" i="13"/>
  <c r="Z238" i="13"/>
  <c r="L228" i="13"/>
  <c r="Z189" i="13"/>
  <c r="L212" i="13"/>
  <c r="L181" i="13"/>
  <c r="L215" i="13"/>
  <c r="Z180" i="13"/>
  <c r="Z172" i="13"/>
  <c r="Z199" i="13"/>
  <c r="Z175" i="13"/>
  <c r="L167" i="13"/>
  <c r="S145" i="13"/>
  <c r="S130" i="13"/>
  <c r="Z101" i="13"/>
  <c r="L103" i="13"/>
  <c r="L108" i="13"/>
  <c r="Z72" i="13"/>
  <c r="Z56" i="13"/>
  <c r="Z292" i="13"/>
  <c r="S362" i="13"/>
  <c r="S600" i="13"/>
  <c r="Z652" i="13"/>
  <c r="Z614" i="13"/>
  <c r="S614" i="13"/>
  <c r="S630" i="13"/>
  <c r="Z764" i="13"/>
  <c r="S762" i="13"/>
  <c r="S366" i="13"/>
  <c r="Z736" i="13"/>
  <c r="Z268" i="13"/>
  <c r="S356" i="13"/>
  <c r="Z690" i="13"/>
  <c r="Z354" i="13"/>
  <c r="Z276" i="13"/>
  <c r="Z651" i="13"/>
  <c r="Z754" i="13"/>
  <c r="Z794" i="13"/>
  <c r="Z466" i="13"/>
  <c r="Z474" i="13"/>
  <c r="Z278" i="13"/>
  <c r="Z340" i="13"/>
  <c r="S370" i="13"/>
  <c r="Z316" i="13"/>
  <c r="Z816" i="13"/>
  <c r="Z688" i="13"/>
  <c r="Z330" i="13"/>
  <c r="S732" i="13"/>
  <c r="Z682" i="13"/>
  <c r="S644" i="13"/>
  <c r="Z298" i="13"/>
  <c r="S706" i="13"/>
  <c r="S640" i="13"/>
  <c r="S712" i="13"/>
  <c r="S652" i="13"/>
  <c r="Z714" i="13"/>
  <c r="S364" i="13"/>
  <c r="Z430" i="13"/>
  <c r="Z698" i="13"/>
  <c r="Z404" i="13"/>
  <c r="S698" i="13"/>
  <c r="S696" i="13"/>
  <c r="Z684" i="13"/>
  <c r="Z356" i="13"/>
  <c r="S754" i="13"/>
  <c r="Z420" i="13"/>
  <c r="S460" i="13"/>
  <c r="S270" i="13"/>
  <c r="Z346" i="13"/>
  <c r="S276" i="13"/>
  <c r="Z470" i="13"/>
  <c r="Z672" i="13"/>
  <c r="S468" i="13"/>
  <c r="Z610" i="13"/>
  <c r="Z438" i="13"/>
  <c r="Z704" i="13"/>
  <c r="Z444" i="13"/>
  <c r="S708" i="13"/>
  <c r="S816" i="13"/>
  <c r="S284" i="13"/>
  <c r="S664" i="13"/>
  <c r="Z732" i="13"/>
  <c r="Z394" i="13"/>
  <c r="S728" i="13"/>
  <c r="S746" i="13"/>
  <c r="Z414" i="13"/>
  <c r="Z436" i="13"/>
  <c r="S684" i="13"/>
  <c r="Z294" i="13"/>
  <c r="Z608" i="13"/>
  <c r="S776" i="13"/>
  <c r="S332" i="13"/>
  <c r="Z426" i="13"/>
  <c r="Z382" i="13"/>
  <c r="S300" i="13"/>
  <c r="S302" i="13"/>
  <c r="Z366" i="13"/>
  <c r="Z808" i="13"/>
  <c r="Z396" i="13"/>
  <c r="Z338" i="13"/>
  <c r="S358" i="13"/>
  <c r="S666" i="13"/>
  <c r="Z768" i="13"/>
  <c r="S823" i="13"/>
  <c r="S740" i="13"/>
  <c r="S738" i="13"/>
  <c r="S406" i="13"/>
  <c r="S438" i="13"/>
  <c r="S598" i="13"/>
  <c r="Z650" i="13"/>
  <c r="Z434" i="13"/>
  <c r="Z598" i="13"/>
  <c r="S444" i="13"/>
  <c r="S768" i="13"/>
  <c r="S772" i="13"/>
  <c r="S825" i="13"/>
  <c r="Z796" i="13"/>
  <c r="S266" i="13"/>
  <c r="S394" i="13"/>
  <c r="S668" i="13"/>
  <c r="Z746" i="13"/>
  <c r="S608" i="13"/>
  <c r="Z286" i="13"/>
  <c r="Z458" i="13"/>
  <c r="S792" i="13"/>
  <c r="S436" i="13"/>
  <c r="S308" i="13"/>
  <c r="S286" i="13"/>
  <c r="Z696" i="13"/>
  <c r="S810" i="13"/>
  <c r="Z825" i="13"/>
  <c r="Z372" i="13"/>
  <c r="S388" i="13"/>
  <c r="S396" i="13"/>
  <c r="Z442" i="13"/>
  <c r="S428" i="13"/>
  <c r="S680" i="13"/>
  <c r="S346" i="13"/>
  <c r="Z638" i="13"/>
  <c r="Z640" i="13"/>
  <c r="S736" i="13"/>
  <c r="S404" i="13"/>
  <c r="S290" i="13"/>
  <c r="S268" i="13"/>
  <c r="Z634" i="13"/>
  <c r="S474" i="13"/>
  <c r="Z406" i="13"/>
  <c r="S470" i="13"/>
  <c r="Z410" i="13"/>
  <c r="Z282" i="13"/>
  <c r="S722" i="13"/>
  <c r="Z824" i="13"/>
  <c r="S650" i="13"/>
  <c r="S714" i="13"/>
  <c r="S310" i="13"/>
  <c r="S688" i="13"/>
  <c r="Z270" i="13"/>
  <c r="S478" i="13"/>
  <c r="S412" i="13"/>
  <c r="Z659" i="13"/>
  <c r="S610" i="13"/>
  <c r="Z452" i="13"/>
  <c r="S462" i="13"/>
  <c r="S676" i="13"/>
  <c r="Z712" i="13"/>
  <c r="Z300" i="13"/>
  <c r="Z700" i="13"/>
  <c r="S426" i="13"/>
  <c r="Z302" i="13"/>
  <c r="Z674" i="13"/>
  <c r="Z738" i="13"/>
  <c r="Z823" i="13"/>
  <c r="S418" i="13"/>
  <c r="S638" i="13"/>
  <c r="Z418" i="13"/>
  <c r="S692" i="13"/>
  <c r="S804" i="13"/>
  <c r="S466" i="13"/>
  <c r="Z666" i="13"/>
  <c r="Z266" i="13"/>
  <c r="Z460" i="13"/>
  <c r="Z412" i="13"/>
  <c r="Z348" i="13"/>
  <c r="Z772" i="13"/>
  <c r="S306" i="13"/>
  <c r="S824" i="13"/>
  <c r="S752" i="13"/>
  <c r="S294" i="13"/>
  <c r="Z752" i="13"/>
  <c r="S659" i="13"/>
  <c r="S398" i="13"/>
  <c r="Z334" i="13"/>
  <c r="S682" i="13"/>
  <c r="Z664" i="13"/>
  <c r="Z668" i="13"/>
  <c r="Z706" i="13"/>
  <c r="Z350" i="13"/>
  <c r="Z362" i="13"/>
  <c r="Z748" i="13"/>
  <c r="S372" i="13"/>
  <c r="S748" i="13"/>
  <c r="S812" i="13"/>
  <c r="S350" i="13"/>
  <c r="S760" i="13"/>
  <c r="Z284" i="13"/>
  <c r="S808" i="13"/>
  <c r="S430" i="13"/>
  <c r="Z374" i="13"/>
  <c r="S604" i="13"/>
  <c r="S278" i="13"/>
  <c r="S780" i="13"/>
  <c r="Z776" i="13"/>
  <c r="S442" i="13"/>
  <c r="S450" i="13"/>
  <c r="Z428" i="13"/>
  <c r="Z826" i="13"/>
  <c r="S744" i="13"/>
  <c r="Z744" i="13"/>
  <c r="Z756" i="13"/>
  <c r="Z692" i="13"/>
  <c r="S690" i="13"/>
  <c r="S674" i="13"/>
  <c r="S794" i="13"/>
  <c r="Z332" i="13"/>
  <c r="Z792" i="13"/>
  <c r="S704" i="13"/>
  <c r="Z274" i="13"/>
  <c r="Z802" i="13"/>
  <c r="Z306" i="13"/>
  <c r="Z310" i="13"/>
  <c r="Z770" i="13"/>
  <c r="Z358" i="13"/>
  <c r="Z810" i="13"/>
  <c r="S348" i="13"/>
  <c r="S334" i="13"/>
  <c r="Z398" i="13"/>
  <c r="S654" i="13"/>
  <c r="S770" i="13"/>
  <c r="Z478" i="13"/>
  <c r="Z812" i="13"/>
  <c r="Z760" i="13"/>
  <c r="Z654" i="13"/>
  <c r="S282" i="13"/>
  <c r="Z644" i="13"/>
  <c r="S434" i="13"/>
  <c r="S274" i="13"/>
  <c r="Z364" i="13"/>
  <c r="S784" i="13"/>
  <c r="Z318" i="13"/>
  <c r="Z628" i="13"/>
  <c r="S628" i="13"/>
  <c r="Z680" i="13"/>
  <c r="S292" i="13"/>
  <c r="S756" i="13"/>
  <c r="S672" i="13"/>
  <c r="S802" i="13"/>
  <c r="S651" i="13"/>
  <c r="S730" i="13"/>
  <c r="Z730" i="13"/>
  <c r="Z342" i="13"/>
  <c r="S340" i="13"/>
  <c r="Z676" i="13"/>
  <c r="S800" i="13"/>
  <c r="Z468" i="13"/>
  <c r="Z778" i="13"/>
  <c r="S374" i="13"/>
  <c r="S778" i="13"/>
  <c r="Z708" i="13"/>
  <c r="Z422" i="13"/>
  <c r="Z728" i="13"/>
  <c r="S458" i="13"/>
  <c r="S330" i="13"/>
  <c r="S796" i="13"/>
  <c r="Z308" i="13"/>
  <c r="S298" i="13"/>
  <c r="S380" i="13"/>
  <c r="Z828" i="13"/>
  <c r="S828" i="13"/>
  <c r="Z762" i="13"/>
  <c r="S826" i="13"/>
  <c r="Z630" i="13"/>
  <c r="S354" i="13"/>
  <c r="S420" i="13"/>
  <c r="Z740" i="13"/>
  <c r="Z804" i="13"/>
  <c r="Z462" i="13"/>
  <c r="S410" i="13"/>
  <c r="S342" i="13"/>
  <c r="S338" i="13"/>
  <c r="S402" i="13"/>
  <c r="S414" i="13"/>
  <c r="Z402" i="13"/>
  <c r="Z800" i="13"/>
  <c r="S316" i="13"/>
  <c r="S634" i="13"/>
  <c r="S422" i="13"/>
  <c r="Z290" i="13"/>
  <c r="S649" i="13"/>
  <c r="L649" i="13"/>
  <c r="Z649" i="13"/>
  <c r="Z637" i="13"/>
  <c r="S637" i="13"/>
  <c r="L627" i="13"/>
  <c r="Z627" i="13"/>
  <c r="S627" i="13"/>
  <c r="Z32" i="13"/>
  <c r="Z33" i="13"/>
  <c r="L35" i="13"/>
  <c r="S597" i="13"/>
  <c r="L34" i="13"/>
  <c r="L607" i="13"/>
  <c r="Z38" i="13"/>
  <c r="S31" i="13"/>
  <c r="Z41" i="13"/>
  <c r="Z597" i="13"/>
  <c r="L38" i="13"/>
  <c r="S38" i="13"/>
  <c r="Z37" i="13"/>
  <c r="L37" i="13"/>
  <c r="L36" i="13"/>
  <c r="Z35" i="13"/>
  <c r="S35" i="13"/>
  <c r="Z221" i="13"/>
  <c r="Z34" i="13"/>
  <c r="Z259" i="13"/>
  <c r="L33" i="13"/>
  <c r="L221" i="13"/>
  <c r="Z36" i="13"/>
  <c r="S36" i="13"/>
  <c r="L32" i="13"/>
  <c r="S221" i="13"/>
  <c r="Z607" i="13"/>
  <c r="S37" i="13"/>
  <c r="S259" i="13"/>
  <c r="S607" i="13"/>
  <c r="L31" i="13"/>
  <c r="Z31" i="13"/>
  <c r="S32" i="13"/>
  <c r="S41" i="13"/>
  <c r="S33" i="13"/>
  <c r="S51" i="13"/>
  <c r="Z51" i="13"/>
  <c r="L41" i="13"/>
  <c r="S34" i="13"/>
  <c r="L51" i="13"/>
  <c r="L597" i="13"/>
  <c r="L259" i="13"/>
  <c r="M30" i="13"/>
  <c r="S636" i="13" l="1"/>
  <c r="Z636" i="13"/>
  <c r="L648" i="13"/>
  <c r="S648" i="13"/>
  <c r="L820" i="13"/>
  <c r="L636" i="13"/>
  <c r="Z820" i="13"/>
  <c r="Z648" i="13"/>
  <c r="S820" i="13"/>
  <c r="S626" i="13"/>
  <c r="Z626" i="13"/>
  <c r="L626" i="13"/>
  <c r="L606" i="13"/>
  <c r="S606" i="13"/>
  <c r="Z606" i="13"/>
  <c r="L596" i="13"/>
  <c r="S596" i="13"/>
  <c r="Z596" i="13"/>
  <c r="L258" i="13"/>
  <c r="S258" i="13"/>
  <c r="Z258" i="13"/>
  <c r="Z220" i="13"/>
  <c r="S220" i="13"/>
  <c r="L220" i="13"/>
  <c r="Z50" i="13"/>
  <c r="S50" i="13"/>
  <c r="L50" i="13"/>
  <c r="Z40" i="13"/>
  <c r="S40" i="13"/>
  <c r="L40" i="13"/>
  <c r="Z30" i="13"/>
  <c r="S30" i="13"/>
  <c r="L30" i="13"/>
  <c r="W28" i="13" l="1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I6" i="13"/>
  <c r="I7" i="13"/>
  <c r="J7" i="13" s="1"/>
  <c r="I8" i="13"/>
  <c r="I9" i="13"/>
  <c r="I10" i="13"/>
  <c r="J10" i="13" s="1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5" i="13"/>
  <c r="J5" i="13" s="1"/>
  <c r="G4" i="17"/>
  <c r="O5" i="13" l="1"/>
  <c r="L5" i="13"/>
  <c r="K5" i="13"/>
  <c r="N5" i="13" s="1"/>
  <c r="M5" i="13"/>
  <c r="M21" i="13"/>
  <c r="L21" i="13"/>
  <c r="J21" i="13"/>
  <c r="K21" i="13"/>
  <c r="J13" i="13"/>
  <c r="M13" i="13"/>
  <c r="K13" i="13"/>
  <c r="L13" i="13"/>
  <c r="R5" i="13"/>
  <c r="Q5" i="13"/>
  <c r="T5" i="13"/>
  <c r="S5" i="13"/>
  <c r="Q13" i="13"/>
  <c r="R13" i="13"/>
  <c r="S13" i="13"/>
  <c r="T13" i="13"/>
  <c r="S21" i="13"/>
  <c r="R21" i="13"/>
  <c r="T21" i="13"/>
  <c r="Q21" i="13"/>
  <c r="AA5" i="13"/>
  <c r="X5" i="13"/>
  <c r="Z5" i="13"/>
  <c r="Y5" i="13"/>
  <c r="AA13" i="13"/>
  <c r="Z13" i="13"/>
  <c r="Y13" i="13"/>
  <c r="X13" i="13"/>
  <c r="AA21" i="13"/>
  <c r="X21" i="13"/>
  <c r="Y21" i="13"/>
  <c r="Z21" i="13"/>
  <c r="J12" i="13"/>
  <c r="M12" i="13"/>
  <c r="K12" i="13"/>
  <c r="L12" i="13"/>
  <c r="Q22" i="13"/>
  <c r="R22" i="13"/>
  <c r="T22" i="13"/>
  <c r="S22" i="13"/>
  <c r="Z22" i="13"/>
  <c r="X22" i="13"/>
  <c r="AA22" i="13"/>
  <c r="Y22" i="13"/>
  <c r="J19" i="13"/>
  <c r="M19" i="13"/>
  <c r="L19" i="13"/>
  <c r="K19" i="13"/>
  <c r="Q7" i="13"/>
  <c r="T7" i="13"/>
  <c r="S7" i="13"/>
  <c r="R7" i="13"/>
  <c r="Q15" i="13"/>
  <c r="T15" i="13"/>
  <c r="S15" i="13"/>
  <c r="R15" i="13"/>
  <c r="Q23" i="13"/>
  <c r="S23" i="13"/>
  <c r="T23" i="13"/>
  <c r="R23" i="13"/>
  <c r="Y7" i="13"/>
  <c r="Z7" i="13"/>
  <c r="AA7" i="13"/>
  <c r="X7" i="13"/>
  <c r="Z15" i="13"/>
  <c r="AA15" i="13"/>
  <c r="X15" i="13"/>
  <c r="Y15" i="13"/>
  <c r="Z23" i="13"/>
  <c r="AA23" i="13"/>
  <c r="X23" i="13"/>
  <c r="Y23" i="13"/>
  <c r="L28" i="13"/>
  <c r="K28" i="13"/>
  <c r="J28" i="13"/>
  <c r="M28" i="13"/>
  <c r="R6" i="13"/>
  <c r="Q6" i="13"/>
  <c r="T6" i="13"/>
  <c r="S6" i="13"/>
  <c r="Y14" i="13"/>
  <c r="AA14" i="13"/>
  <c r="X14" i="13"/>
  <c r="Z14" i="13"/>
  <c r="M27" i="13"/>
  <c r="K27" i="13"/>
  <c r="L27" i="13"/>
  <c r="J27" i="13"/>
  <c r="K11" i="13"/>
  <c r="M11" i="13"/>
  <c r="J11" i="13"/>
  <c r="L11" i="13"/>
  <c r="J26" i="13"/>
  <c r="L26" i="13"/>
  <c r="M26" i="13"/>
  <c r="K26" i="13"/>
  <c r="M18" i="13"/>
  <c r="K18" i="13"/>
  <c r="L18" i="13"/>
  <c r="J18" i="13"/>
  <c r="K10" i="13"/>
  <c r="L10" i="13"/>
  <c r="M10" i="13"/>
  <c r="S8" i="13"/>
  <c r="T8" i="13"/>
  <c r="Q8" i="13"/>
  <c r="R8" i="13"/>
  <c r="R16" i="13"/>
  <c r="T16" i="13"/>
  <c r="Q16" i="13"/>
  <c r="S16" i="13"/>
  <c r="T24" i="13"/>
  <c r="Q24" i="13"/>
  <c r="S24" i="13"/>
  <c r="R24" i="13"/>
  <c r="X8" i="13"/>
  <c r="Y8" i="13"/>
  <c r="AA8" i="13"/>
  <c r="Z8" i="13"/>
  <c r="AA16" i="13"/>
  <c r="Z16" i="13"/>
  <c r="X16" i="13"/>
  <c r="Y16" i="13"/>
  <c r="X24" i="13"/>
  <c r="Y24" i="13"/>
  <c r="AA24" i="13"/>
  <c r="Z24" i="13"/>
  <c r="J20" i="13"/>
  <c r="M20" i="13"/>
  <c r="K20" i="13"/>
  <c r="L20" i="13"/>
  <c r="S14" i="13"/>
  <c r="Q14" i="13"/>
  <c r="R14" i="13"/>
  <c r="T14" i="13"/>
  <c r="Z6" i="13"/>
  <c r="X6" i="13"/>
  <c r="AA6" i="13"/>
  <c r="Y6" i="13"/>
  <c r="M25" i="13"/>
  <c r="K25" i="13"/>
  <c r="L25" i="13"/>
  <c r="J25" i="13"/>
  <c r="J17" i="13"/>
  <c r="K17" i="13"/>
  <c r="N17" i="13" s="1"/>
  <c r="L17" i="13"/>
  <c r="M17" i="13"/>
  <c r="L9" i="13"/>
  <c r="M9" i="13"/>
  <c r="J9" i="13"/>
  <c r="K9" i="13"/>
  <c r="S9" i="13"/>
  <c r="R9" i="13"/>
  <c r="T9" i="13"/>
  <c r="Q9" i="13"/>
  <c r="Q17" i="13"/>
  <c r="R17" i="13"/>
  <c r="S17" i="13"/>
  <c r="T17" i="13"/>
  <c r="Q25" i="13"/>
  <c r="T25" i="13"/>
  <c r="S25" i="13"/>
  <c r="R25" i="13"/>
  <c r="X9" i="13"/>
  <c r="Y9" i="13"/>
  <c r="AA9" i="13"/>
  <c r="Z9" i="13"/>
  <c r="Z17" i="13"/>
  <c r="X17" i="13"/>
  <c r="Y17" i="13"/>
  <c r="AA17" i="13"/>
  <c r="AA25" i="13"/>
  <c r="X25" i="13"/>
  <c r="Y25" i="13"/>
  <c r="Z25" i="13"/>
  <c r="M24" i="13"/>
  <c r="J24" i="13"/>
  <c r="K24" i="13"/>
  <c r="L24" i="13"/>
  <c r="L8" i="13"/>
  <c r="K8" i="13"/>
  <c r="J8" i="13"/>
  <c r="M8" i="13"/>
  <c r="Q18" i="13"/>
  <c r="R18" i="13"/>
  <c r="U18" i="13" s="1"/>
  <c r="T18" i="13"/>
  <c r="S18" i="13"/>
  <c r="X10" i="13"/>
  <c r="Y10" i="13"/>
  <c r="AA10" i="13"/>
  <c r="Z10" i="13"/>
  <c r="Z26" i="13"/>
  <c r="X26" i="13"/>
  <c r="Y26" i="13"/>
  <c r="AA26" i="13"/>
  <c r="L23" i="13"/>
  <c r="J23" i="13"/>
  <c r="M23" i="13"/>
  <c r="K23" i="13"/>
  <c r="K15" i="13"/>
  <c r="J15" i="13"/>
  <c r="M15" i="13"/>
  <c r="L15" i="13"/>
  <c r="M7" i="13"/>
  <c r="L7" i="13"/>
  <c r="K7" i="13"/>
  <c r="R11" i="13"/>
  <c r="T11" i="13"/>
  <c r="S11" i="13"/>
  <c r="Q11" i="13"/>
  <c r="S19" i="13"/>
  <c r="T19" i="13"/>
  <c r="Q19" i="13"/>
  <c r="R19" i="13"/>
  <c r="Q27" i="13"/>
  <c r="R27" i="13"/>
  <c r="S27" i="13"/>
  <c r="T27" i="13"/>
  <c r="X11" i="13"/>
  <c r="AA11" i="13"/>
  <c r="Z11" i="13"/>
  <c r="Y11" i="13"/>
  <c r="Y19" i="13"/>
  <c r="Z19" i="13"/>
  <c r="AA19" i="13"/>
  <c r="X19" i="13"/>
  <c r="X27" i="13"/>
  <c r="AA27" i="13"/>
  <c r="Z27" i="13"/>
  <c r="Y27" i="13"/>
  <c r="K16" i="13"/>
  <c r="L16" i="13"/>
  <c r="M16" i="13"/>
  <c r="J16" i="13"/>
  <c r="Q10" i="13"/>
  <c r="R10" i="13"/>
  <c r="T10" i="13"/>
  <c r="S10" i="13"/>
  <c r="Q26" i="13"/>
  <c r="S26" i="13"/>
  <c r="R26" i="13"/>
  <c r="U26" i="13" s="1"/>
  <c r="T26" i="13"/>
  <c r="AA18" i="13"/>
  <c r="Y18" i="13"/>
  <c r="Z18" i="13"/>
  <c r="X18" i="13"/>
  <c r="J22" i="13"/>
  <c r="K22" i="13"/>
  <c r="M22" i="13"/>
  <c r="L22" i="13"/>
  <c r="M14" i="13"/>
  <c r="L14" i="13"/>
  <c r="J14" i="13"/>
  <c r="K14" i="13"/>
  <c r="M6" i="13"/>
  <c r="J6" i="13"/>
  <c r="L6" i="13"/>
  <c r="K6" i="13"/>
  <c r="T12" i="13"/>
  <c r="S12" i="13"/>
  <c r="R12" i="13"/>
  <c r="Q12" i="13"/>
  <c r="T20" i="13"/>
  <c r="R20" i="13"/>
  <c r="Q20" i="13"/>
  <c r="S20" i="13"/>
  <c r="T28" i="13"/>
  <c r="Q28" i="13"/>
  <c r="S28" i="13"/>
  <c r="R28" i="13"/>
  <c r="X12" i="13"/>
  <c r="AA12" i="13"/>
  <c r="Z12" i="13"/>
  <c r="Y12" i="13"/>
  <c r="AA20" i="13"/>
  <c r="X20" i="13"/>
  <c r="Y20" i="13"/>
  <c r="Z20" i="13"/>
  <c r="Z28" i="13"/>
  <c r="Y28" i="13"/>
  <c r="X28" i="13"/>
  <c r="AA28" i="13"/>
  <c r="V5" i="13" l="1"/>
  <c r="AB25" i="13"/>
  <c r="U14" i="13"/>
  <c r="N27" i="13"/>
  <c r="N12" i="13"/>
  <c r="N22" i="13"/>
  <c r="N21" i="13"/>
  <c r="U27" i="13"/>
  <c r="AB5" i="13"/>
  <c r="N25" i="13"/>
  <c r="AB20" i="13"/>
  <c r="U12" i="13"/>
  <c r="N13" i="13"/>
  <c r="AC21" i="13"/>
  <c r="AB13" i="13"/>
  <c r="U9" i="13"/>
  <c r="N18" i="13"/>
  <c r="N28" i="13"/>
  <c r="U21" i="13"/>
  <c r="U5" i="13"/>
  <c r="N7" i="13"/>
  <c r="N23" i="13"/>
  <c r="AB12" i="13"/>
  <c r="AB23" i="13"/>
  <c r="N6" i="13"/>
  <c r="U25" i="13"/>
  <c r="AB16" i="13"/>
  <c r="U8" i="13"/>
  <c r="U23" i="13"/>
  <c r="U7" i="13"/>
  <c r="AB18" i="13"/>
  <c r="U16" i="13"/>
  <c r="N10" i="13"/>
  <c r="U6" i="13"/>
  <c r="AB7" i="13"/>
  <c r="AB6" i="13"/>
  <c r="U24" i="13"/>
  <c r="AB15" i="13"/>
  <c r="AB22" i="13"/>
  <c r="AB26" i="13"/>
  <c r="N24" i="13"/>
  <c r="AB17" i="13"/>
  <c r="N20" i="13"/>
  <c r="AB28" i="13"/>
  <c r="U20" i="13"/>
  <c r="N16" i="13"/>
  <c r="AB19" i="13"/>
  <c r="U11" i="13"/>
  <c r="N15" i="13"/>
  <c r="N11" i="13"/>
  <c r="AB14" i="13"/>
  <c r="U28" i="13"/>
  <c r="N14" i="13"/>
  <c r="AB27" i="13"/>
  <c r="AB11" i="13"/>
  <c r="U19" i="13"/>
  <c r="N9" i="13"/>
  <c r="O10" i="13"/>
  <c r="N26" i="13"/>
  <c r="AC7" i="13"/>
  <c r="U15" i="13"/>
  <c r="N19" i="13"/>
  <c r="V16" i="13"/>
  <c r="AB21" i="13"/>
  <c r="U10" i="13"/>
  <c r="AB10" i="13"/>
  <c r="N8" i="13"/>
  <c r="AB9" i="13"/>
  <c r="U17" i="13"/>
  <c r="AB24" i="13"/>
  <c r="AB8" i="13"/>
  <c r="V6" i="13"/>
  <c r="U22" i="13"/>
  <c r="U13" i="13"/>
  <c r="O13" i="13"/>
  <c r="AC26" i="13"/>
  <c r="V26" i="13"/>
  <c r="O24" i="13"/>
  <c r="AC25" i="13"/>
  <c r="V14" i="13"/>
  <c r="V13" i="13"/>
  <c r="AC28" i="13"/>
  <c r="AC16" i="13"/>
  <c r="V8" i="13"/>
  <c r="O11" i="13"/>
  <c r="AC14" i="13"/>
  <c r="O28" i="13"/>
  <c r="O21" i="13"/>
  <c r="O22" i="13"/>
  <c r="V18" i="13"/>
  <c r="V23" i="13"/>
  <c r="V7" i="13"/>
  <c r="O6" i="13"/>
  <c r="V25" i="13"/>
  <c r="V12" i="13"/>
  <c r="AC18" i="13"/>
  <c r="O25" i="13"/>
  <c r="O27" i="13"/>
  <c r="AC12" i="13"/>
  <c r="V27" i="13"/>
  <c r="O17" i="13"/>
  <c r="AC6" i="13"/>
  <c r="V10" i="13"/>
  <c r="V17" i="13"/>
  <c r="O14" i="13"/>
  <c r="V19" i="13"/>
  <c r="O8" i="13"/>
  <c r="O9" i="13"/>
  <c r="AC23" i="13"/>
  <c r="AC20" i="13"/>
  <c r="V28" i="13"/>
  <c r="O7" i="13"/>
  <c r="O23" i="13"/>
  <c r="AC5" i="13"/>
  <c r="AC27" i="13"/>
  <c r="AC11" i="13"/>
  <c r="AC10" i="13"/>
  <c r="AC9" i="13"/>
  <c r="AC24" i="13"/>
  <c r="AC8" i="13"/>
  <c r="O26" i="13"/>
  <c r="V15" i="13"/>
  <c r="O19" i="13"/>
  <c r="V22" i="13"/>
  <c r="O16" i="13"/>
  <c r="AC19" i="13"/>
  <c r="V11" i="13"/>
  <c r="V9" i="13"/>
  <c r="V24" i="13"/>
  <c r="O18" i="13"/>
  <c r="AC15" i="13"/>
  <c r="AC22" i="13"/>
  <c r="AC13" i="13"/>
  <c r="V21" i="13"/>
  <c r="V20" i="13"/>
  <c r="O15" i="13"/>
  <c r="AC17" i="13"/>
  <c r="O20" i="13"/>
  <c r="O12" i="13"/>
  <c r="L4" i="13"/>
  <c r="M4" i="13"/>
  <c r="AA4" i="13"/>
  <c r="Z4" i="13"/>
  <c r="T4" i="13"/>
  <c r="S4" i="13"/>
  <c r="G96" i="17"/>
  <c r="T96" i="17" s="1"/>
  <c r="F96" i="17"/>
  <c r="S96" i="17" s="1"/>
  <c r="E96" i="17"/>
  <c r="D96" i="17"/>
  <c r="C96" i="17"/>
  <c r="B96" i="17"/>
  <c r="G88" i="17"/>
  <c r="T88" i="17" s="1"/>
  <c r="F88" i="17"/>
  <c r="S88" i="17" s="1"/>
  <c r="E88" i="17"/>
  <c r="D88" i="17"/>
  <c r="C88" i="17"/>
  <c r="B88" i="17"/>
  <c r="G80" i="17"/>
  <c r="T80" i="17" s="1"/>
  <c r="F80" i="17"/>
  <c r="S80" i="17" s="1"/>
  <c r="E80" i="17"/>
  <c r="D80" i="17"/>
  <c r="C80" i="17"/>
  <c r="B80" i="17"/>
  <c r="G72" i="17"/>
  <c r="T72" i="17" s="1"/>
  <c r="F72" i="17"/>
  <c r="S72" i="17" s="1"/>
  <c r="E72" i="17"/>
  <c r="D72" i="17"/>
  <c r="C72" i="17"/>
  <c r="B72" i="17"/>
  <c r="G60" i="17"/>
  <c r="O60" i="17" s="1"/>
  <c r="F60" i="17"/>
  <c r="S60" i="17" s="1"/>
  <c r="E60" i="17"/>
  <c r="D60" i="17"/>
  <c r="C60" i="17"/>
  <c r="B60" i="17"/>
  <c r="G52" i="17"/>
  <c r="T52" i="17" s="1"/>
  <c r="F52" i="17"/>
  <c r="S52" i="17" s="1"/>
  <c r="E52" i="17"/>
  <c r="D52" i="17"/>
  <c r="C52" i="17"/>
  <c r="B52" i="17"/>
  <c r="G44" i="17"/>
  <c r="T44" i="17" s="1"/>
  <c r="F44" i="17"/>
  <c r="S44" i="17" s="1"/>
  <c r="E44" i="17"/>
  <c r="D44" i="17"/>
  <c r="C44" i="17"/>
  <c r="B44" i="17"/>
  <c r="G36" i="17"/>
  <c r="O36" i="17" s="1"/>
  <c r="F36" i="17"/>
  <c r="N36" i="17" s="1"/>
  <c r="E36" i="17"/>
  <c r="D36" i="17"/>
  <c r="C36" i="17"/>
  <c r="B36" i="17"/>
  <c r="G28" i="17"/>
  <c r="T28" i="17" s="1"/>
  <c r="F28" i="17"/>
  <c r="S28" i="17" s="1"/>
  <c r="E28" i="17"/>
  <c r="D28" i="17"/>
  <c r="C28" i="17"/>
  <c r="B28" i="17"/>
  <c r="G20" i="17"/>
  <c r="T20" i="17" s="1"/>
  <c r="F20" i="17"/>
  <c r="S20" i="17" s="1"/>
  <c r="E20" i="17"/>
  <c r="D20" i="17"/>
  <c r="C20" i="17"/>
  <c r="B20" i="17"/>
  <c r="B12" i="17"/>
  <c r="J80" i="17" l="1"/>
  <c r="U96" i="17"/>
  <c r="N96" i="17"/>
  <c r="V96" i="17"/>
  <c r="I96" i="17"/>
  <c r="O96" i="17"/>
  <c r="J96" i="17"/>
  <c r="O88" i="17"/>
  <c r="U88" i="17"/>
  <c r="V88" i="17"/>
  <c r="N88" i="17"/>
  <c r="I88" i="17"/>
  <c r="J88" i="17"/>
  <c r="U80" i="17"/>
  <c r="V80" i="17"/>
  <c r="N80" i="17"/>
  <c r="O80" i="17"/>
  <c r="I80" i="17"/>
  <c r="U72" i="17"/>
  <c r="J72" i="17"/>
  <c r="O72" i="17"/>
  <c r="N72" i="17"/>
  <c r="V72" i="17"/>
  <c r="I72" i="17"/>
  <c r="T60" i="17"/>
  <c r="U60" i="17" s="1"/>
  <c r="J60" i="17"/>
  <c r="N60" i="17"/>
  <c r="P60" i="17" s="1"/>
  <c r="I60" i="17"/>
  <c r="U52" i="17"/>
  <c r="V52" i="17"/>
  <c r="N52" i="17"/>
  <c r="O52" i="17"/>
  <c r="I52" i="17"/>
  <c r="J52" i="17"/>
  <c r="U44" i="17"/>
  <c r="O44" i="17"/>
  <c r="V44" i="17"/>
  <c r="N44" i="17"/>
  <c r="I44" i="17"/>
  <c r="J44" i="17"/>
  <c r="T36" i="17"/>
  <c r="J36" i="17"/>
  <c r="P36" i="17"/>
  <c r="I36" i="17"/>
  <c r="S36" i="17"/>
  <c r="Q36" i="17"/>
  <c r="U28" i="17"/>
  <c r="N28" i="17"/>
  <c r="O28" i="17"/>
  <c r="V28" i="17"/>
  <c r="I28" i="17"/>
  <c r="J28" i="17"/>
  <c r="U20" i="17"/>
  <c r="V20" i="17"/>
  <c r="N20" i="17"/>
  <c r="I20" i="17"/>
  <c r="O20" i="17"/>
  <c r="J20" i="17"/>
  <c r="L80" i="17" l="1"/>
  <c r="P96" i="17"/>
  <c r="K96" i="17"/>
  <c r="L96" i="17"/>
  <c r="Q96" i="17"/>
  <c r="P88" i="17"/>
  <c r="K88" i="17"/>
  <c r="L88" i="17"/>
  <c r="Q88" i="17"/>
  <c r="K80" i="17"/>
  <c r="P80" i="17"/>
  <c r="Q80" i="17"/>
  <c r="P72" i="17"/>
  <c r="K72" i="17"/>
  <c r="Q72" i="17"/>
  <c r="L72" i="17"/>
  <c r="V60" i="17"/>
  <c r="K60" i="17"/>
  <c r="L60" i="17"/>
  <c r="Q60" i="17"/>
  <c r="P52" i="17"/>
  <c r="K52" i="17"/>
  <c r="L52" i="17"/>
  <c r="Q52" i="17"/>
  <c r="P44" i="17"/>
  <c r="K44" i="17"/>
  <c r="L44" i="17"/>
  <c r="Q44" i="17"/>
  <c r="U36" i="17"/>
  <c r="L36" i="17"/>
  <c r="V36" i="17"/>
  <c r="K36" i="17"/>
  <c r="L28" i="17"/>
  <c r="Q28" i="17"/>
  <c r="P28" i="17"/>
  <c r="K28" i="17"/>
  <c r="L20" i="17"/>
  <c r="P20" i="17"/>
  <c r="K20" i="17"/>
  <c r="Q20" i="17"/>
  <c r="G12" i="17"/>
  <c r="F12" i="17"/>
  <c r="E12" i="17"/>
  <c r="D12" i="17"/>
  <c r="C12" i="17"/>
  <c r="C4" i="17"/>
  <c r="D4" i="17"/>
  <c r="E4" i="17"/>
  <c r="F4" i="17"/>
  <c r="T4" i="17"/>
  <c r="B4" i="17"/>
  <c r="U2" i="16"/>
  <c r="U1" i="16"/>
  <c r="S4" i="17" l="1"/>
  <c r="U4" i="17" s="1"/>
  <c r="I4" i="17"/>
  <c r="I12" i="17"/>
  <c r="S12" i="17"/>
  <c r="N12" i="17"/>
  <c r="T12" i="17"/>
  <c r="O12" i="17"/>
  <c r="J12" i="17"/>
  <c r="J4" i="17"/>
  <c r="N4" i="17"/>
  <c r="O4" i="17"/>
  <c r="M50" i="13"/>
  <c r="U24" i="10"/>
  <c r="AB40" i="13" l="1"/>
  <c r="N40" i="13"/>
  <c r="AC40" i="13"/>
  <c r="O40" i="13"/>
  <c r="U40" i="13"/>
  <c r="V40" i="13"/>
  <c r="AB30" i="13"/>
  <c r="AC30" i="13"/>
  <c r="V30" i="13"/>
  <c r="U30" i="13"/>
  <c r="O30" i="13"/>
  <c r="N30" i="13"/>
  <c r="AC4" i="13"/>
  <c r="V4" i="17"/>
  <c r="AB4" i="13"/>
  <c r="V4" i="13"/>
  <c r="U4" i="13"/>
  <c r="O4" i="13"/>
  <c r="N4" i="13"/>
  <c r="K4" i="17"/>
  <c r="Q12" i="17"/>
  <c r="P12" i="17"/>
  <c r="V12" i="17"/>
  <c r="U12" i="17"/>
  <c r="L12" i="17"/>
  <c r="K12" i="17"/>
  <c r="Q4" i="17"/>
  <c r="L4" i="17"/>
  <c r="P4" i="17"/>
  <c r="M40" i="13" l="1"/>
  <c r="K10" i="10"/>
  <c r="O50" i="9"/>
  <c r="K16" i="10" s="1"/>
  <c r="U2" i="12"/>
  <c r="U12" i="10"/>
  <c r="P12" i="10"/>
  <c r="K12" i="10"/>
  <c r="U2" i="10"/>
  <c r="AD25" i="9"/>
  <c r="U2" i="9"/>
  <c r="U2" i="8"/>
  <c r="P24" i="10" l="1"/>
  <c r="U11" i="10" l="1"/>
  <c r="U13" i="10" s="1"/>
  <c r="P11" i="10"/>
  <c r="P13" i="10" s="1"/>
  <c r="K11" i="10"/>
  <c r="K13" i="10" s="1"/>
  <c r="P14" i="10"/>
  <c r="K14" i="10"/>
  <c r="K17" i="10" s="1"/>
  <c r="K18" i="10" s="1"/>
  <c r="U14" i="10"/>
  <c r="K19" i="10" l="1"/>
  <c r="U16" i="10"/>
  <c r="P16" i="10"/>
  <c r="U10" i="10" l="1"/>
  <c r="U32" i="10" s="1"/>
  <c r="P10" i="10"/>
  <c r="P32" i="10" s="1"/>
  <c r="U15" i="10" l="1"/>
  <c r="U20" i="10" s="1"/>
  <c r="K15" i="10"/>
  <c r="K20" i="10" s="1"/>
  <c r="P15" i="10"/>
  <c r="P20" i="10" s="1"/>
  <c r="P17" i="10"/>
  <c r="U17" i="10"/>
  <c r="AJ1" i="9" l="1"/>
  <c r="U1" i="8"/>
  <c r="K21" i="10"/>
  <c r="P19" i="10"/>
  <c r="P18" i="10"/>
  <c r="U21" i="10"/>
  <c r="U22" i="10"/>
  <c r="U19" i="10"/>
  <c r="U18" i="10"/>
  <c r="P22" i="10"/>
  <c r="P21" i="10"/>
  <c r="P23" i="10" l="1"/>
  <c r="P33" i="10" s="1"/>
  <c r="P34" i="10" s="1"/>
  <c r="U23" i="10"/>
  <c r="U33" i="10" s="1"/>
  <c r="U34" i="10" s="1"/>
  <c r="U19" i="12" s="1"/>
  <c r="AJ1" i="10"/>
  <c r="U1" i="9"/>
  <c r="P19" i="12" l="1"/>
  <c r="U1" i="10"/>
  <c r="K19" i="12"/>
  <c r="AJ1" i="12" l="1"/>
  <c r="U1" i="12" s="1"/>
  <c r="K25" i="12" l="1"/>
  <c r="U25" i="12" l="1"/>
  <c r="P25" i="1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<sst xmlns="http://schemas.openxmlformats.org/spreadsheetml/2006/main" count="2875" uniqueCount="789">
  <si>
    <t>Notation</t>
  </si>
  <si>
    <t>Structure Name</t>
  </si>
  <si>
    <t>SGT</t>
  </si>
  <si>
    <t>Super Grid Transformer</t>
  </si>
  <si>
    <t xml:space="preserve"> Project No:</t>
  </si>
  <si>
    <t xml:space="preserve"> Ref:</t>
  </si>
  <si>
    <t xml:space="preserve"> </t>
  </si>
  <si>
    <t xml:space="preserve"> Project Name:</t>
  </si>
  <si>
    <t xml:space="preserve"> Calculations for:</t>
  </si>
  <si>
    <t>Date:</t>
  </si>
  <si>
    <t>By:</t>
  </si>
  <si>
    <t xml:space="preserve">With the exception of the Sheet No, all other header information only needs to be entered on the </t>
  </si>
  <si>
    <t>IntroSheet.  The cells are linked to automatically repeat on all other sheets.</t>
  </si>
  <si>
    <t xml:space="preserve"> Please note that, although the logo on these sheets appears out </t>
  </si>
  <si>
    <t xml:space="preserve"> of proportion, this is intentional - it compensates for an Excel </t>
  </si>
  <si>
    <t>The design has been checked in accordance with:</t>
  </si>
  <si>
    <t>BS EN 1997-1 : 2004</t>
  </si>
  <si>
    <t>Geotechnical Design, Part 1 General Rules</t>
  </si>
  <si>
    <t>in accordance with Procedure in Annex D</t>
  </si>
  <si>
    <t>Partial Factors</t>
  </si>
  <si>
    <t>SLS</t>
  </si>
  <si>
    <t>DA1.1</t>
  </si>
  <si>
    <t>DA1.2</t>
  </si>
  <si>
    <t>Materials</t>
  </si>
  <si>
    <t>g</t>
  </si>
  <si>
    <t>c'</t>
  </si>
  <si>
    <t>Actions</t>
  </si>
  <si>
    <t>G</t>
  </si>
  <si>
    <t>Q</t>
  </si>
  <si>
    <t>Resistances</t>
  </si>
  <si>
    <t>R</t>
  </si>
  <si>
    <t>FM-AD-002-07</t>
  </si>
  <si>
    <t>Tony Gee and Partners LLP</t>
  </si>
  <si>
    <t>Foundation Geometry</t>
  </si>
  <si>
    <t>Width</t>
  </si>
  <si>
    <t>(B)</t>
  </si>
  <si>
    <t>=</t>
  </si>
  <si>
    <t>m</t>
  </si>
  <si>
    <t>Length</t>
  </si>
  <si>
    <t>(L)</t>
  </si>
  <si>
    <t>Depth</t>
  </si>
  <si>
    <t>(D)</t>
  </si>
  <si>
    <t>BGL</t>
  </si>
  <si>
    <t>Base</t>
  </si>
  <si>
    <t>Inclination (α)</t>
  </si>
  <si>
    <t>deg</t>
  </si>
  <si>
    <t xml:space="preserve">Unit Weight </t>
  </si>
  <si>
    <t>Ground Properties</t>
  </si>
  <si>
    <t>Strata Name</t>
  </si>
  <si>
    <t>Density</t>
  </si>
  <si>
    <t>cu</t>
  </si>
  <si>
    <t>thickness</t>
  </si>
  <si>
    <t>kPa</t>
  </si>
  <si>
    <t>Deg</t>
  </si>
  <si>
    <t>Embedded Strata</t>
  </si>
  <si>
    <t>Alluvium</t>
  </si>
  <si>
    <t>Founding Strata</t>
  </si>
  <si>
    <t>RTD</t>
  </si>
  <si>
    <t>Ground Water Level</t>
  </si>
  <si>
    <t>Worst Water Level</t>
  </si>
  <si>
    <t>DA1.1 / DA1.2</t>
  </si>
  <si>
    <t>Water Unit Weight</t>
  </si>
  <si>
    <t>Characteristic Loads</t>
  </si>
  <si>
    <t>Vertical Loads</t>
  </si>
  <si>
    <t>Dead</t>
  </si>
  <si>
    <t>kN</t>
  </si>
  <si>
    <t>Live</t>
  </si>
  <si>
    <t>B</t>
  </si>
  <si>
    <t>Lateral Loads</t>
  </si>
  <si>
    <t>Moments</t>
  </si>
  <si>
    <t>Surcharge Loads</t>
  </si>
  <si>
    <t>Self Weight of Foundation</t>
  </si>
  <si>
    <t>Weigh of any backfill</t>
  </si>
  <si>
    <t>NOTE: ALL FORCES AS APPLIED TO CENTRE OF BASE (i.e B/2)</t>
  </si>
  <si>
    <t>Units</t>
  </si>
  <si>
    <t>L' = L-2e</t>
  </si>
  <si>
    <t>A'</t>
  </si>
  <si>
    <t>Design Bearing Pressure</t>
  </si>
  <si>
    <t>kNm</t>
  </si>
  <si>
    <t>Resistance</t>
  </si>
  <si>
    <t>NOTE:  Check in "Action Effects" tab that the load acts in the middle 1/3, row 18 and row 21</t>
  </si>
  <si>
    <t>Utilisation</t>
  </si>
  <si>
    <t xml:space="preserve"> Sheet No:</t>
  </si>
  <si>
    <t>of</t>
  </si>
  <si>
    <t>3.0 Foundation Check</t>
  </si>
  <si>
    <t>The following will check the prevoisly calculated design loads against the soil and foundation properties</t>
  </si>
  <si>
    <t>3.1 Introduction and Factors</t>
  </si>
  <si>
    <t>DA.2</t>
  </si>
  <si>
    <t>Favoirable</t>
  </si>
  <si>
    <r>
      <rPr>
        <sz val="10"/>
        <color indexed="8"/>
        <rFont val="Symbol"/>
        <family val="1"/>
        <charset val="2"/>
      </rPr>
      <t>j</t>
    </r>
    <r>
      <rPr>
        <sz val="10"/>
        <color indexed="8"/>
        <rFont val="Arial"/>
        <family val="2"/>
      </rPr>
      <t>'</t>
    </r>
  </si>
  <si>
    <r>
      <t>c</t>
    </r>
    <r>
      <rPr>
        <vertAlign val="subscript"/>
        <sz val="10"/>
        <color indexed="8"/>
        <rFont val="Arial"/>
        <family val="2"/>
      </rPr>
      <t>u</t>
    </r>
  </si>
  <si>
    <t>As ground contains sand, a permeable matieral, no undrained calculations will be performed.</t>
  </si>
  <si>
    <t xml:space="preserve">In order to demonstrate the effects of the proposed works, bearing capcaity calculations have been performed for the founadtion in it's existing and proposed coniditon, </t>
  </si>
  <si>
    <t>3.2 Bearing Capacity Inputs (existing)</t>
  </si>
  <si>
    <r>
      <t>kN/m</t>
    </r>
    <r>
      <rPr>
        <vertAlign val="superscript"/>
        <sz val="10"/>
        <color indexed="8"/>
        <rFont val="Arial"/>
        <family val="2"/>
      </rPr>
      <t>3</t>
    </r>
  </si>
  <si>
    <t>Eccentrcity (mm)</t>
  </si>
  <si>
    <r>
      <rPr>
        <sz val="10"/>
        <color indexed="8"/>
        <rFont val="Symbol"/>
        <family val="1"/>
        <charset val="2"/>
      </rPr>
      <t>g</t>
    </r>
    <r>
      <rPr>
        <vertAlign val="subscript"/>
        <sz val="10"/>
        <color indexed="8"/>
        <rFont val="Arial"/>
        <family val="2"/>
      </rPr>
      <t>s</t>
    </r>
  </si>
  <si>
    <t>Ground Properties from Southport desk study</t>
  </si>
  <si>
    <r>
      <t>(</t>
    </r>
    <r>
      <rPr>
        <sz val="10"/>
        <color indexed="8"/>
        <rFont val="Symbol"/>
        <family val="1"/>
        <charset val="2"/>
      </rPr>
      <t>g</t>
    </r>
    <r>
      <rPr>
        <vertAlign val="subscript"/>
        <sz val="10"/>
        <color indexed="8"/>
        <rFont val="Arial"/>
        <family val="2"/>
      </rPr>
      <t>w</t>
    </r>
    <r>
      <rPr>
        <sz val="10"/>
        <color indexed="8"/>
        <rFont val="Arial"/>
        <family val="2"/>
      </rPr>
      <t>)</t>
    </r>
  </si>
  <si>
    <r>
      <t>V</t>
    </r>
    <r>
      <rPr>
        <vertAlign val="subscript"/>
        <sz val="10"/>
        <color indexed="8"/>
        <rFont val="Arial"/>
        <family val="2"/>
      </rPr>
      <t>Gk</t>
    </r>
  </si>
  <si>
    <r>
      <t>V</t>
    </r>
    <r>
      <rPr>
        <vertAlign val="subscript"/>
        <sz val="10"/>
        <color indexed="8"/>
        <rFont val="Arial"/>
        <family val="2"/>
      </rPr>
      <t>Qk</t>
    </r>
  </si>
  <si>
    <r>
      <t>H</t>
    </r>
    <r>
      <rPr>
        <vertAlign val="subscript"/>
        <sz val="10"/>
        <color indexed="8"/>
        <rFont val="Arial"/>
        <family val="2"/>
      </rPr>
      <t>B</t>
    </r>
  </si>
  <si>
    <r>
      <t>H</t>
    </r>
    <r>
      <rPr>
        <vertAlign val="subscript"/>
        <sz val="10"/>
        <color indexed="8"/>
        <rFont val="Arial"/>
        <family val="2"/>
      </rPr>
      <t>L</t>
    </r>
  </si>
  <si>
    <r>
      <t>H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>= acts in the direction of B'</t>
    </r>
  </si>
  <si>
    <r>
      <t>H</t>
    </r>
    <r>
      <rPr>
        <vertAlign val="subscript"/>
        <sz val="10"/>
        <color indexed="8"/>
        <rFont val="Arial"/>
        <family val="2"/>
      </rPr>
      <t>Gk</t>
    </r>
  </si>
  <si>
    <r>
      <t>H</t>
    </r>
    <r>
      <rPr>
        <vertAlign val="subscript"/>
        <sz val="10"/>
        <color indexed="8"/>
        <rFont val="Arial"/>
        <family val="2"/>
      </rPr>
      <t>L</t>
    </r>
    <r>
      <rPr>
        <sz val="10"/>
        <color indexed="8"/>
        <rFont val="Arial"/>
        <family val="2"/>
      </rPr>
      <t xml:space="preserve"> = acts in the direction of L'</t>
    </r>
  </si>
  <si>
    <r>
      <t>H</t>
    </r>
    <r>
      <rPr>
        <vertAlign val="subscript"/>
        <sz val="10"/>
        <color indexed="8"/>
        <rFont val="Arial"/>
        <family val="2"/>
      </rPr>
      <t>Qk</t>
    </r>
  </si>
  <si>
    <r>
      <t>M</t>
    </r>
    <r>
      <rPr>
        <vertAlign val="subscript"/>
        <sz val="10"/>
        <color indexed="8"/>
        <rFont val="Arial"/>
        <family val="2"/>
      </rPr>
      <t>L</t>
    </r>
  </si>
  <si>
    <r>
      <t>M</t>
    </r>
    <r>
      <rPr>
        <vertAlign val="subscript"/>
        <sz val="10"/>
        <color indexed="8"/>
        <rFont val="Arial"/>
        <family val="2"/>
      </rPr>
      <t>B</t>
    </r>
  </si>
  <si>
    <r>
      <t>M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>= acts about the B' axis</t>
    </r>
  </si>
  <si>
    <r>
      <t>M</t>
    </r>
    <r>
      <rPr>
        <vertAlign val="subscript"/>
        <sz val="10"/>
        <color indexed="8"/>
        <rFont val="Arial"/>
        <family val="2"/>
      </rPr>
      <t>Gk</t>
    </r>
  </si>
  <si>
    <r>
      <t>M</t>
    </r>
    <r>
      <rPr>
        <vertAlign val="subscript"/>
        <sz val="10"/>
        <color indexed="8"/>
        <rFont val="Arial"/>
        <family val="2"/>
      </rPr>
      <t>L</t>
    </r>
    <r>
      <rPr>
        <sz val="10"/>
        <color indexed="8"/>
        <rFont val="Arial"/>
        <family val="2"/>
      </rPr>
      <t xml:space="preserve"> = acts about the L' axis</t>
    </r>
  </si>
  <si>
    <r>
      <t>M</t>
    </r>
    <r>
      <rPr>
        <vertAlign val="subscript"/>
        <sz val="10"/>
        <color indexed="8"/>
        <rFont val="Arial"/>
        <family val="2"/>
      </rPr>
      <t>Qk</t>
    </r>
  </si>
  <si>
    <r>
      <t>q</t>
    </r>
    <r>
      <rPr>
        <vertAlign val="subscript"/>
        <sz val="10"/>
        <color indexed="8"/>
        <rFont val="Arial"/>
        <family val="2"/>
      </rPr>
      <t>G0k</t>
    </r>
  </si>
  <si>
    <r>
      <t>q</t>
    </r>
    <r>
      <rPr>
        <vertAlign val="subscript"/>
        <sz val="10"/>
        <color indexed="8"/>
        <rFont val="Arial"/>
        <family val="2"/>
      </rPr>
      <t>Q0k</t>
    </r>
  </si>
  <si>
    <r>
      <t>W</t>
    </r>
    <r>
      <rPr>
        <vertAlign val="subscript"/>
        <sz val="10"/>
        <color indexed="8"/>
        <rFont val="Arial"/>
        <family val="2"/>
      </rPr>
      <t>Gk</t>
    </r>
  </si>
  <si>
    <t>3.3 Action Effects (existing)</t>
  </si>
  <si>
    <r>
      <t>V</t>
    </r>
    <r>
      <rPr>
        <vertAlign val="subscript"/>
        <sz val="10"/>
        <color indexed="8"/>
        <rFont val="Arial"/>
        <family val="2"/>
      </rPr>
      <t xml:space="preserve">d </t>
    </r>
    <r>
      <rPr>
        <sz val="10"/>
        <color indexed="8"/>
        <rFont val="Arial"/>
        <family val="2"/>
      </rPr>
      <t>total</t>
    </r>
  </si>
  <si>
    <r>
      <t>H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total</t>
    </r>
  </si>
  <si>
    <r>
      <t>H</t>
    </r>
    <r>
      <rPr>
        <vertAlign val="subscript"/>
        <sz val="10"/>
        <color indexed="8"/>
        <rFont val="Arial"/>
        <family val="2"/>
      </rPr>
      <t>L</t>
    </r>
    <r>
      <rPr>
        <sz val="10"/>
        <color indexed="8"/>
        <rFont val="Arial"/>
        <family val="2"/>
      </rPr>
      <t xml:space="preserve"> total</t>
    </r>
  </si>
  <si>
    <r>
      <t>H</t>
    </r>
    <r>
      <rPr>
        <vertAlign val="subscript"/>
        <sz val="10"/>
        <color indexed="8"/>
        <rFont val="Arial"/>
        <family val="2"/>
      </rPr>
      <t>RES</t>
    </r>
    <r>
      <rPr>
        <sz val="10"/>
        <color indexed="8"/>
        <rFont val="Arial"/>
        <family val="2"/>
      </rPr>
      <t xml:space="preserve"> total</t>
    </r>
  </si>
  <si>
    <r>
      <t>M</t>
    </r>
    <r>
      <rPr>
        <vertAlign val="subscript"/>
        <sz val="10"/>
        <color indexed="8"/>
        <rFont val="Arial"/>
        <family val="2"/>
      </rPr>
      <t>L</t>
    </r>
    <r>
      <rPr>
        <sz val="10"/>
        <color indexed="8"/>
        <rFont val="Arial"/>
        <family val="2"/>
      </rPr>
      <t xml:space="preserve"> total</t>
    </r>
  </si>
  <si>
    <r>
      <t>M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total</t>
    </r>
  </si>
  <si>
    <r>
      <t>W</t>
    </r>
    <r>
      <rPr>
        <vertAlign val="subscript"/>
        <sz val="10"/>
        <color indexed="8"/>
        <rFont val="Arial"/>
        <family val="2"/>
      </rPr>
      <t>d</t>
    </r>
    <r>
      <rPr>
        <sz val="10"/>
        <color indexed="8"/>
        <rFont val="Arial"/>
        <family val="2"/>
      </rPr>
      <t xml:space="preserve"> total</t>
    </r>
  </si>
  <si>
    <r>
      <t xml:space="preserve">e' </t>
    </r>
    <r>
      <rPr>
        <vertAlign val="subscript"/>
        <sz val="10"/>
        <color indexed="8"/>
        <rFont val="Arial"/>
        <family val="2"/>
      </rPr>
      <t>B</t>
    </r>
  </si>
  <si>
    <r>
      <t xml:space="preserve">e' 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&lt; B/6</t>
    </r>
  </si>
  <si>
    <r>
      <t>B' = B-2e'</t>
    </r>
    <r>
      <rPr>
        <vertAlign val="subscript"/>
        <sz val="10"/>
        <color indexed="8"/>
        <rFont val="Arial"/>
        <family val="2"/>
      </rPr>
      <t>B</t>
    </r>
  </si>
  <si>
    <r>
      <t>e'</t>
    </r>
    <r>
      <rPr>
        <vertAlign val="subscript"/>
        <sz val="10"/>
        <color indexed="8"/>
        <rFont val="Arial"/>
        <family val="2"/>
      </rPr>
      <t xml:space="preserve"> L</t>
    </r>
  </si>
  <si>
    <r>
      <t xml:space="preserve">e' </t>
    </r>
    <r>
      <rPr>
        <vertAlign val="subscript"/>
        <sz val="10"/>
        <color indexed="8"/>
        <rFont val="Arial"/>
        <family val="2"/>
      </rPr>
      <t>L</t>
    </r>
    <r>
      <rPr>
        <sz val="10"/>
        <color indexed="8"/>
        <rFont val="Arial"/>
        <family val="2"/>
      </rPr>
      <t xml:space="preserve"> &lt; L/6</t>
    </r>
  </si>
  <si>
    <r>
      <t xml:space="preserve">u </t>
    </r>
    <r>
      <rPr>
        <vertAlign val="subscript"/>
        <sz val="10"/>
        <color indexed="8"/>
        <rFont val="Arial"/>
        <family val="2"/>
      </rPr>
      <t>base</t>
    </r>
  </si>
  <si>
    <t>3.4 Design Bearing Pressure (existing)</t>
  </si>
  <si>
    <r>
      <t>q</t>
    </r>
    <r>
      <rPr>
        <vertAlign val="subscript"/>
        <sz val="10"/>
        <color indexed="8"/>
        <rFont val="Arial"/>
        <family val="2"/>
      </rPr>
      <t>Ed</t>
    </r>
  </si>
  <si>
    <r>
      <rPr>
        <sz val="10"/>
        <color indexed="8"/>
        <rFont val="Calibri"/>
        <family val="2"/>
      </rPr>
      <t>Σ</t>
    </r>
    <r>
      <rPr>
        <sz val="10"/>
        <color indexed="8"/>
        <rFont val="Arial"/>
        <family val="2"/>
      </rPr>
      <t xml:space="preserve"> V</t>
    </r>
    <r>
      <rPr>
        <vertAlign val="subscript"/>
        <sz val="10"/>
        <color indexed="8"/>
        <rFont val="Arial"/>
        <family val="2"/>
      </rPr>
      <t>d</t>
    </r>
    <r>
      <rPr>
        <sz val="10"/>
        <color indexed="8"/>
        <rFont val="Arial"/>
        <family val="2"/>
      </rPr>
      <t xml:space="preserve"> / A'</t>
    </r>
  </si>
  <si>
    <r>
      <rPr>
        <sz val="10"/>
        <color indexed="8"/>
        <rFont val="Symbol"/>
        <family val="1"/>
        <charset val="2"/>
      </rPr>
      <t>g</t>
    </r>
    <r>
      <rPr>
        <vertAlign val="subscript"/>
        <sz val="10"/>
        <color indexed="8"/>
        <rFont val="Calibri"/>
        <family val="2"/>
      </rPr>
      <t>G</t>
    </r>
    <r>
      <rPr>
        <sz val="10"/>
        <color indexed="8"/>
        <rFont val="Calibri"/>
        <family val="2"/>
      </rPr>
      <t xml:space="preserve"> (V</t>
    </r>
    <r>
      <rPr>
        <vertAlign val="subscript"/>
        <sz val="10"/>
        <color indexed="8"/>
        <rFont val="Calibri"/>
        <family val="2"/>
      </rPr>
      <t>Gk</t>
    </r>
    <r>
      <rPr>
        <sz val="10"/>
        <color indexed="8"/>
        <rFont val="Calibri"/>
        <family val="2"/>
      </rPr>
      <t>+W</t>
    </r>
    <r>
      <rPr>
        <vertAlign val="subscript"/>
        <sz val="10"/>
        <color indexed="8"/>
        <rFont val="Calibri"/>
        <family val="2"/>
      </rPr>
      <t>Gk</t>
    </r>
    <r>
      <rPr>
        <sz val="10"/>
        <color indexed="8"/>
        <rFont val="Calibri"/>
        <family val="2"/>
      </rPr>
      <t xml:space="preserve">) + </t>
    </r>
    <r>
      <rPr>
        <sz val="10"/>
        <color indexed="8"/>
        <rFont val="Symbol"/>
        <family val="1"/>
        <charset val="2"/>
      </rPr>
      <t>g</t>
    </r>
    <r>
      <rPr>
        <vertAlign val="subscript"/>
        <sz val="10"/>
        <color indexed="8"/>
        <rFont val="Calibri"/>
        <family val="2"/>
      </rPr>
      <t>Q</t>
    </r>
    <r>
      <rPr>
        <sz val="10"/>
        <color indexed="8"/>
        <rFont val="Calibri"/>
        <family val="2"/>
      </rPr>
      <t>(V</t>
    </r>
    <r>
      <rPr>
        <vertAlign val="subscript"/>
        <sz val="10"/>
        <color indexed="8"/>
        <rFont val="Calibri"/>
        <family val="2"/>
      </rPr>
      <t>Qk</t>
    </r>
    <r>
      <rPr>
        <sz val="10"/>
        <color indexed="8"/>
        <rFont val="Calibri"/>
        <family val="2"/>
      </rPr>
      <t xml:space="preserve">) </t>
    </r>
    <r>
      <rPr>
        <sz val="10"/>
        <color indexed="8"/>
        <rFont val="Arial"/>
        <family val="2"/>
      </rPr>
      <t>/ A'</t>
    </r>
  </si>
  <si>
    <r>
      <t>V</t>
    </r>
    <r>
      <rPr>
        <vertAlign val="subscript"/>
        <sz val="10"/>
        <color indexed="8"/>
        <rFont val="Arial"/>
        <family val="2"/>
      </rPr>
      <t>d</t>
    </r>
  </si>
  <si>
    <r>
      <t>q'</t>
    </r>
    <r>
      <rPr>
        <vertAlign val="subscript"/>
        <sz val="10"/>
        <color indexed="8"/>
        <rFont val="Arial"/>
        <family val="2"/>
      </rPr>
      <t xml:space="preserve">Ed  </t>
    </r>
  </si>
  <si>
    <t>3.6 Summary (existing)</t>
  </si>
  <si>
    <r>
      <t>Drained q'</t>
    </r>
    <r>
      <rPr>
        <vertAlign val="subscript"/>
        <sz val="10"/>
        <color indexed="8"/>
        <rFont val="Arial"/>
        <family val="2"/>
      </rPr>
      <t>Rd</t>
    </r>
  </si>
  <si>
    <r>
      <t>q'</t>
    </r>
    <r>
      <rPr>
        <vertAlign val="subscript"/>
        <sz val="10"/>
        <color indexed="8"/>
        <rFont val="Arial"/>
        <family val="2"/>
      </rPr>
      <t>Ed</t>
    </r>
  </si>
  <si>
    <r>
      <t>q'</t>
    </r>
    <r>
      <rPr>
        <vertAlign val="subscript"/>
        <sz val="10"/>
        <color indexed="8"/>
        <rFont val="Arial"/>
        <family val="2"/>
      </rPr>
      <t xml:space="preserve">Ed / </t>
    </r>
    <r>
      <rPr>
        <sz val="10"/>
        <color indexed="8"/>
        <rFont val="Arial"/>
        <family val="2"/>
      </rPr>
      <t>q'</t>
    </r>
    <r>
      <rPr>
        <vertAlign val="subscript"/>
        <sz val="10"/>
        <color indexed="8"/>
        <rFont val="Arial"/>
        <family val="2"/>
      </rPr>
      <t>Rd</t>
    </r>
  </si>
  <si>
    <t>|| to Span</t>
  </si>
  <si>
    <t>⊥ to Span</t>
  </si>
  <si>
    <t>Name</t>
  </si>
  <si>
    <t>400kV High Level - Post Insulator Structure x 7150mm high</t>
  </si>
  <si>
    <t>400kV Low Level - Post Insulator Structure x 2750mm high</t>
  </si>
  <si>
    <t>400kV Surge Arrester Structure x 2400mm high</t>
  </si>
  <si>
    <t>400kV Earth Switch Structure x 2900mm high</t>
  </si>
  <si>
    <t>400kV 3 Phase Pantograph Disconnector x 2400mm high</t>
  </si>
  <si>
    <t>400kV Disconnector with 2 Earth Switch Structure x 2500mm high</t>
  </si>
  <si>
    <t>400kV CT Structure x 2400mm high</t>
  </si>
  <si>
    <t>400kV CVT Structure x 2400mm high</t>
  </si>
  <si>
    <t>132kV High Level - Post Insulator Structure x 6700mm high</t>
  </si>
  <si>
    <t>132kV Low Level - Post Insulator Structure x 2400mm high</t>
  </si>
  <si>
    <t>132kV High Level - Surge Arrester Structure x 6000mm high</t>
  </si>
  <si>
    <t>132kV Low Level - Surge Arrester Structure x 2400mm high</t>
  </si>
  <si>
    <t>132kV Earth Switch Structure x 2600mm high</t>
  </si>
  <si>
    <t>132kV CVT Structure x 2400mm high</t>
  </si>
  <si>
    <t>132kV CT Structure x 2400mm high</t>
  </si>
  <si>
    <t>132kV Disconnector with 2 Earth Switches Structure x 2600mm high</t>
  </si>
  <si>
    <t>All foundations are square so B = 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</si>
  <si>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</si>
  <si>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</si>
  <si>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Tony Gee and Partners</t>
  </si>
  <si>
    <t>Concrete Density</t>
  </si>
  <si>
    <t>Bearing capacity</t>
  </si>
  <si>
    <r>
      <t>|| to Span, F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(kN)</t>
    </r>
  </si>
  <si>
    <r>
      <t>⊥ to Span, F</t>
    </r>
    <r>
      <rPr>
        <vertAlign val="subscript"/>
        <sz val="10"/>
        <color theme="1"/>
        <rFont val="Arial"/>
        <family val="2"/>
      </rPr>
      <t>x</t>
    </r>
    <r>
      <rPr>
        <sz val="10"/>
        <color theme="1"/>
        <rFont val="Arial"/>
        <family val="2"/>
      </rPr>
      <t xml:space="preserve"> (kN)</t>
    </r>
  </si>
  <si>
    <r>
      <t>Moment about ||, M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(kNm)</t>
    </r>
  </si>
  <si>
    <t>Foundation Depth (m) =</t>
  </si>
  <si>
    <t xml:space="preserve">Dead Load </t>
  </si>
  <si>
    <t>Ice Load</t>
  </si>
  <si>
    <t xml:space="preserve">Wind in X Direction </t>
  </si>
  <si>
    <t>Wind in Y direction</t>
  </si>
  <si>
    <t>Static Tension Load</t>
  </si>
  <si>
    <t>Short Circuit Load</t>
  </si>
  <si>
    <r>
      <t>Permanent Vertical F</t>
    </r>
    <r>
      <rPr>
        <vertAlign val="subscript"/>
        <sz val="10"/>
        <color theme="1"/>
        <rFont val="Arial"/>
        <family val="2"/>
      </rPr>
      <t>z</t>
    </r>
    <r>
      <rPr>
        <sz val="10"/>
        <color theme="1"/>
        <rFont val="Arial"/>
        <family val="2"/>
      </rPr>
      <t xml:space="preserve"> (kN)</t>
    </r>
  </si>
  <si>
    <t>Variable  Vertical Fz (kN)</t>
  </si>
  <si>
    <t>Moment about ⊥, Mx (kNm)</t>
  </si>
  <si>
    <t>B is in direction of x</t>
  </si>
  <si>
    <t>L is in direction of y</t>
  </si>
  <si>
    <r>
      <t>Base Size (B)</t>
    </r>
    <r>
      <rPr>
        <vertAlign val="subscript"/>
        <sz val="10"/>
        <color theme="1"/>
        <rFont val="Arial"/>
        <family val="2"/>
      </rPr>
      <t>1</t>
    </r>
  </si>
  <si>
    <r>
      <t>e'</t>
    </r>
    <r>
      <rPr>
        <vertAlign val="subscript"/>
        <sz val="10"/>
        <color theme="1"/>
        <rFont val="Arial"/>
        <family val="2"/>
      </rPr>
      <t>B1</t>
    </r>
  </si>
  <si>
    <r>
      <t>e'</t>
    </r>
    <r>
      <rPr>
        <vertAlign val="subscript"/>
        <sz val="10"/>
        <color theme="1"/>
        <rFont val="Arial"/>
        <family val="2"/>
      </rPr>
      <t>L1</t>
    </r>
  </si>
  <si>
    <r>
      <t>Mid Third</t>
    </r>
    <r>
      <rPr>
        <vertAlign val="subscript"/>
        <sz val="10"/>
        <color theme="1"/>
        <rFont val="Arial"/>
        <family val="2"/>
      </rPr>
      <t>1</t>
    </r>
  </si>
  <si>
    <r>
      <t>Bearing</t>
    </r>
    <r>
      <rPr>
        <vertAlign val="subscript"/>
        <sz val="10"/>
        <color theme="1"/>
        <rFont val="Arial"/>
        <family val="2"/>
      </rPr>
      <t>1</t>
    </r>
  </si>
  <si>
    <r>
      <t>Base Size (B)</t>
    </r>
    <r>
      <rPr>
        <vertAlign val="subscript"/>
        <sz val="10"/>
        <color theme="1"/>
        <rFont val="Arial"/>
        <family val="2"/>
      </rPr>
      <t>2</t>
    </r>
  </si>
  <si>
    <r>
      <t>e'</t>
    </r>
    <r>
      <rPr>
        <vertAlign val="subscript"/>
        <sz val="10"/>
        <color theme="1"/>
        <rFont val="Arial"/>
        <family val="2"/>
      </rPr>
      <t>L2</t>
    </r>
  </si>
  <si>
    <r>
      <t>e'</t>
    </r>
    <r>
      <rPr>
        <vertAlign val="subscript"/>
        <sz val="10"/>
        <color theme="1"/>
        <rFont val="Arial"/>
        <family val="2"/>
      </rPr>
      <t>B2</t>
    </r>
  </si>
  <si>
    <r>
      <t>Mid Third</t>
    </r>
    <r>
      <rPr>
        <vertAlign val="subscript"/>
        <sz val="10"/>
        <color theme="1"/>
        <rFont val="Arial"/>
        <family val="2"/>
      </rPr>
      <t>2</t>
    </r>
  </si>
  <si>
    <r>
      <t>Bearing</t>
    </r>
    <r>
      <rPr>
        <vertAlign val="subscript"/>
        <sz val="10"/>
        <color theme="1"/>
        <rFont val="Arial"/>
        <family val="2"/>
      </rPr>
      <t>2</t>
    </r>
  </si>
  <si>
    <r>
      <t>Base Size (B)</t>
    </r>
    <r>
      <rPr>
        <vertAlign val="subscript"/>
        <sz val="10"/>
        <color theme="1"/>
        <rFont val="Arial"/>
        <family val="2"/>
      </rPr>
      <t>3</t>
    </r>
  </si>
  <si>
    <r>
      <t>e'B</t>
    </r>
    <r>
      <rPr>
        <vertAlign val="subscript"/>
        <sz val="10"/>
        <color theme="1"/>
        <rFont val="Arial"/>
        <family val="2"/>
      </rPr>
      <t>3</t>
    </r>
  </si>
  <si>
    <r>
      <t>e'L</t>
    </r>
    <r>
      <rPr>
        <vertAlign val="subscript"/>
        <sz val="10"/>
        <color theme="1"/>
        <rFont val="Arial"/>
        <family val="2"/>
      </rPr>
      <t>3</t>
    </r>
  </si>
  <si>
    <r>
      <t>Mid Third</t>
    </r>
    <r>
      <rPr>
        <vertAlign val="subscript"/>
        <sz val="10"/>
        <color theme="1"/>
        <rFont val="Arial"/>
        <family val="2"/>
      </rPr>
      <t>3</t>
    </r>
  </si>
  <si>
    <r>
      <t>Bearing</t>
    </r>
    <r>
      <rPr>
        <vertAlign val="subscript"/>
        <sz val="10"/>
        <color theme="1"/>
        <rFont val="Arial"/>
        <family val="2"/>
      </rPr>
      <t>3</t>
    </r>
  </si>
  <si>
    <t>Example Image</t>
  </si>
  <si>
    <t>Worst Load Case =</t>
  </si>
  <si>
    <t xml:space="preserve">Loadcase </t>
  </si>
  <si>
    <r>
      <t>Sliding</t>
    </r>
    <r>
      <rPr>
        <vertAlign val="subscript"/>
        <sz val="10"/>
        <color theme="1"/>
        <rFont val="Arial"/>
        <family val="2"/>
      </rPr>
      <t>1</t>
    </r>
  </si>
  <si>
    <t xml:space="preserve">Friction coefficient </t>
  </si>
  <si>
    <r>
      <t>Sliding</t>
    </r>
    <r>
      <rPr>
        <vertAlign val="subscript"/>
        <sz val="10"/>
        <color theme="1"/>
        <rFont val="Arial"/>
        <family val="2"/>
      </rPr>
      <t>2</t>
    </r>
  </si>
  <si>
    <r>
      <t>Sliding</t>
    </r>
    <r>
      <rPr>
        <vertAlign val="subscript"/>
        <sz val="10"/>
        <color theme="1"/>
        <rFont val="Arial"/>
        <family val="2"/>
      </rPr>
      <t>3</t>
    </r>
  </si>
  <si>
    <t>N4 - L1</t>
  </si>
  <si>
    <t>N4 - L2</t>
  </si>
  <si>
    <t>N4 - L3</t>
  </si>
  <si>
    <t>N4 - L4</t>
  </si>
  <si>
    <t>N4 - L5</t>
  </si>
  <si>
    <t>N4 - L6</t>
  </si>
  <si>
    <t>N4 - L7</t>
  </si>
  <si>
    <t>N4 - L8</t>
  </si>
  <si>
    <t>N4 - L9</t>
  </si>
  <si>
    <t>N4 - L10</t>
  </si>
  <si>
    <t>N4 - L11</t>
  </si>
  <si>
    <t>N4 - L12</t>
  </si>
  <si>
    <t>N4 - L13</t>
  </si>
  <si>
    <t>N4 - L14</t>
  </si>
  <si>
    <t>N4 - L15</t>
  </si>
  <si>
    <t>N4 - L16</t>
  </si>
  <si>
    <t>N4 - L17</t>
  </si>
  <si>
    <t>N4 - L18</t>
  </si>
  <si>
    <t>N4 - L19</t>
  </si>
  <si>
    <t>N4 - L20</t>
  </si>
  <si>
    <t>N4 - L21</t>
  </si>
  <si>
    <t>N4 - L22</t>
  </si>
  <si>
    <t>N4 - L23</t>
  </si>
  <si>
    <t>N4 - L24</t>
  </si>
  <si>
    <t>N4 - L25</t>
  </si>
  <si>
    <t>N4 - L26</t>
  </si>
  <si>
    <t>N4 - L27</t>
  </si>
  <si>
    <t>N4 - L28</t>
  </si>
  <si>
    <t>N4 - L29</t>
  </si>
  <si>
    <t>N4 - L30</t>
  </si>
  <si>
    <t>N4 - L31</t>
  </si>
  <si>
    <t>N4 - L32</t>
  </si>
  <si>
    <t>N4 - L33</t>
  </si>
  <si>
    <t>N4 - L34</t>
  </si>
  <si>
    <t>N4 - L35</t>
  </si>
  <si>
    <t>N4 - L36</t>
  </si>
  <si>
    <t>N4 - L37</t>
  </si>
  <si>
    <t>N4 - L38</t>
  </si>
  <si>
    <t>N4 - L39</t>
  </si>
  <si>
    <t>N4 - L40</t>
  </si>
  <si>
    <t>N4 - L41</t>
  </si>
  <si>
    <t>N4 - L42</t>
  </si>
  <si>
    <t>N4 - L43</t>
  </si>
  <si>
    <t>N4 - L44</t>
  </si>
  <si>
    <t>N4 - L45</t>
  </si>
  <si>
    <t>N4 - L46</t>
  </si>
  <si>
    <t>N4 - L47</t>
  </si>
  <si>
    <t>N4 - L48</t>
  </si>
  <si>
    <t>N4 - L49</t>
  </si>
  <si>
    <t>N4 - L50</t>
  </si>
  <si>
    <t>N4 - L51</t>
  </si>
  <si>
    <t>N4 - L52</t>
  </si>
  <si>
    <t>N4 - L53</t>
  </si>
  <si>
    <t>N4 - L54</t>
  </si>
  <si>
    <t>N4 - L55</t>
  </si>
  <si>
    <t>N4 - L56</t>
  </si>
  <si>
    <t>N5 - L1</t>
  </si>
  <si>
    <t>N5 - L2</t>
  </si>
  <si>
    <t>N5 - L3</t>
  </si>
  <si>
    <t>N5 - L4</t>
  </si>
  <si>
    <t>N5 - L5</t>
  </si>
  <si>
    <t>N5 - L6</t>
  </si>
  <si>
    <t>N5 - L7</t>
  </si>
  <si>
    <t>N5 - L8</t>
  </si>
  <si>
    <t>N5 - L9</t>
  </si>
  <si>
    <t>N5 - L10</t>
  </si>
  <si>
    <t>N5 - L11</t>
  </si>
  <si>
    <t>N5 - L12</t>
  </si>
  <si>
    <t>N5 - L13</t>
  </si>
  <si>
    <t>N5 - L14</t>
  </si>
  <si>
    <t>N5 - L15</t>
  </si>
  <si>
    <t>N5 - L16</t>
  </si>
  <si>
    <t>N5 - L17</t>
  </si>
  <si>
    <t>N5 - L18</t>
  </si>
  <si>
    <t>N5 - L19</t>
  </si>
  <si>
    <t>N5 - L20</t>
  </si>
  <si>
    <t>N5 - L21</t>
  </si>
  <si>
    <t>N5 - L22</t>
  </si>
  <si>
    <t>N5 - L23</t>
  </si>
  <si>
    <t>N5 - L24</t>
  </si>
  <si>
    <t>N5 - L25</t>
  </si>
  <si>
    <t>N5 - L26</t>
  </si>
  <si>
    <t>N5 - L27</t>
  </si>
  <si>
    <t>N5 - L28</t>
  </si>
  <si>
    <t>N5 - L29</t>
  </si>
  <si>
    <t>N5 - L30</t>
  </si>
  <si>
    <t>N5 - L31</t>
  </si>
  <si>
    <t>N5 - L32</t>
  </si>
  <si>
    <t>N5 - L33</t>
  </si>
  <si>
    <t>N5 - L34</t>
  </si>
  <si>
    <t>N5 - L35</t>
  </si>
  <si>
    <t>N5 - L36</t>
  </si>
  <si>
    <t>N5 - L37</t>
  </si>
  <si>
    <t>N5 - L38</t>
  </si>
  <si>
    <t>N5 - L39</t>
  </si>
  <si>
    <t>N5 - L40</t>
  </si>
  <si>
    <t>N5 - L41</t>
  </si>
  <si>
    <t>N5 - L42</t>
  </si>
  <si>
    <t>N5 - L43</t>
  </si>
  <si>
    <t>N5 - L44</t>
  </si>
  <si>
    <t>N5 - L45</t>
  </si>
  <si>
    <t>N5 - L46</t>
  </si>
  <si>
    <t>N5 - L47</t>
  </si>
  <si>
    <t>N5 - L48</t>
  </si>
  <si>
    <t>N5 - L49</t>
  </si>
  <si>
    <t>N5 - L50</t>
  </si>
  <si>
    <t>N5 - L51</t>
  </si>
  <si>
    <t>N5 - L52</t>
  </si>
  <si>
    <t>N5 - L53</t>
  </si>
  <si>
    <t>N5 - L54</t>
  </si>
  <si>
    <t>N5 - L55</t>
  </si>
  <si>
    <t>N5 - L56</t>
  </si>
  <si>
    <t>N6 - L1</t>
  </si>
  <si>
    <t>N6 - L2</t>
  </si>
  <si>
    <t>N6 - L3</t>
  </si>
  <si>
    <t>N6 - L4</t>
  </si>
  <si>
    <t>N6 - L5</t>
  </si>
  <si>
    <t>N6 - L6</t>
  </si>
  <si>
    <t>N6 - L7</t>
  </si>
  <si>
    <t>N6 - L8</t>
  </si>
  <si>
    <t>N6 - L9</t>
  </si>
  <si>
    <t>N6 - L10</t>
  </si>
  <si>
    <t>N6 - L11</t>
  </si>
  <si>
    <t>N6 - L12</t>
  </si>
  <si>
    <t>N6 - L13</t>
  </si>
  <si>
    <t>N6 - L14</t>
  </si>
  <si>
    <t>N6 - L15</t>
  </si>
  <si>
    <t>N6 - L16</t>
  </si>
  <si>
    <t>N6 - L17</t>
  </si>
  <si>
    <t>N6 - L18</t>
  </si>
  <si>
    <t>N6 - L19</t>
  </si>
  <si>
    <t>N6 - L20</t>
  </si>
  <si>
    <t>N6 - L21</t>
  </si>
  <si>
    <t>N6 - L22</t>
  </si>
  <si>
    <t>N6 - L23</t>
  </si>
  <si>
    <t>N6 - L24</t>
  </si>
  <si>
    <t>N6 - L25</t>
  </si>
  <si>
    <t>N6 - L26</t>
  </si>
  <si>
    <t>N6 - L27</t>
  </si>
  <si>
    <t>N6 - L28</t>
  </si>
  <si>
    <t>N6 - L29</t>
  </si>
  <si>
    <t>N6 - L30</t>
  </si>
  <si>
    <t>N6 - L31</t>
  </si>
  <si>
    <t>N6 - L32</t>
  </si>
  <si>
    <t>N6 - L33</t>
  </si>
  <si>
    <t>N6 - L34</t>
  </si>
  <si>
    <t>N6 - L35</t>
  </si>
  <si>
    <t>N6 - L36</t>
  </si>
  <si>
    <t>N6 - L37</t>
  </si>
  <si>
    <t>N6 - L38</t>
  </si>
  <si>
    <t>N6 - L39</t>
  </si>
  <si>
    <t>N6 - L40</t>
  </si>
  <si>
    <t>N6 - L41</t>
  </si>
  <si>
    <t>N6 - L42</t>
  </si>
  <si>
    <t>N6 - L43</t>
  </si>
  <si>
    <t>N6 - L44</t>
  </si>
  <si>
    <t>N6 - L45</t>
  </si>
  <si>
    <t>N6 - L46</t>
  </si>
  <si>
    <t>N6 - L47</t>
  </si>
  <si>
    <t>N6 - L48</t>
  </si>
  <si>
    <t>N6 - L49</t>
  </si>
  <si>
    <t>N6 - L50</t>
  </si>
  <si>
    <t>N6 - L51</t>
  </si>
  <si>
    <t>N6 - L52</t>
  </si>
  <si>
    <t>N6 - L53</t>
  </si>
  <si>
    <t>N6 - L54</t>
  </si>
  <si>
    <t>N6 - L55</t>
  </si>
  <si>
    <t>N6 - L56</t>
  </si>
  <si>
    <t>MAX</t>
  </si>
  <si>
    <t>N7 - L1</t>
  </si>
  <si>
    <t>N7 - L2</t>
  </si>
  <si>
    <t>N7 - L3</t>
  </si>
  <si>
    <t>N7 - L4</t>
  </si>
  <si>
    <t>N7 - L5</t>
  </si>
  <si>
    <t>N7 - L6</t>
  </si>
  <si>
    <t>N7 - L7</t>
  </si>
  <si>
    <t>N7 - L8</t>
  </si>
  <si>
    <t>N7 - L9</t>
  </si>
  <si>
    <t>N7 - L10</t>
  </si>
  <si>
    <t>N7 - L11</t>
  </si>
  <si>
    <t>N7 - L12</t>
  </si>
  <si>
    <t>N7 - L13</t>
  </si>
  <si>
    <t>N7 - L14</t>
  </si>
  <si>
    <t>N7 - L15</t>
  </si>
  <si>
    <t>N7 - L16</t>
  </si>
  <si>
    <t>N7 - L17</t>
  </si>
  <si>
    <t>N7 - L18</t>
  </si>
  <si>
    <t>N7 - L19</t>
  </si>
  <si>
    <t>N7 - L20</t>
  </si>
  <si>
    <t>N7 - L21</t>
  </si>
  <si>
    <t>N7 - L22</t>
  </si>
  <si>
    <t>N7 - L23</t>
  </si>
  <si>
    <t>N7 - L24</t>
  </si>
  <si>
    <t>N7 - L25</t>
  </si>
  <si>
    <t>N7 - L26</t>
  </si>
  <si>
    <t>N7 - L27</t>
  </si>
  <si>
    <t>N7 - L28</t>
  </si>
  <si>
    <t>N7 - L29</t>
  </si>
  <si>
    <t>N7 - L30</t>
  </si>
  <si>
    <t>N7 - L31</t>
  </si>
  <si>
    <t>N7 - L32</t>
  </si>
  <si>
    <t>N7 - L33</t>
  </si>
  <si>
    <t>N7 - L34</t>
  </si>
  <si>
    <t>N7 - L35</t>
  </si>
  <si>
    <t>N7 - L36</t>
  </si>
  <si>
    <t>N7 - L37</t>
  </si>
  <si>
    <t>N7 - L38</t>
  </si>
  <si>
    <t>N7 - L39</t>
  </si>
  <si>
    <t>N7 - L40</t>
  </si>
  <si>
    <t>N7 - L41</t>
  </si>
  <si>
    <t>N7 - L42</t>
  </si>
  <si>
    <t>N7 - L43</t>
  </si>
  <si>
    <t>N7 - L44</t>
  </si>
  <si>
    <t>N7 - L45</t>
  </si>
  <si>
    <t>N7 - L46</t>
  </si>
  <si>
    <t>N7 - L47</t>
  </si>
  <si>
    <t>N7 - L48</t>
  </si>
  <si>
    <t>N7 - L49</t>
  </si>
  <si>
    <t>N7 - L50</t>
  </si>
  <si>
    <t>N7 - L51</t>
  </si>
  <si>
    <t>N7 - L52</t>
  </si>
  <si>
    <t>N7 - L53</t>
  </si>
  <si>
    <t>N7 - L54</t>
  </si>
  <si>
    <t>N7 - L55</t>
  </si>
  <si>
    <t>N7 - L56</t>
  </si>
  <si>
    <t>N8 - L1</t>
  </si>
  <si>
    <t>N8 - L2</t>
  </si>
  <si>
    <t>N8 - L3</t>
  </si>
  <si>
    <t>N8 - L4</t>
  </si>
  <si>
    <t>N8 - L5</t>
  </si>
  <si>
    <t>N8 - L6</t>
  </si>
  <si>
    <t>N8 - L7</t>
  </si>
  <si>
    <t>N8 - L8</t>
  </si>
  <si>
    <t>N8 - L9</t>
  </si>
  <si>
    <t>N8 - L10</t>
  </si>
  <si>
    <t>N8 - L11</t>
  </si>
  <si>
    <t>N8 - L12</t>
  </si>
  <si>
    <t>N8 - L13</t>
  </si>
  <si>
    <t>N8 - L14</t>
  </si>
  <si>
    <t>N8 - L15</t>
  </si>
  <si>
    <t>N8 - L16</t>
  </si>
  <si>
    <t>N8 - L17</t>
  </si>
  <si>
    <t>N8 - L18</t>
  </si>
  <si>
    <t>N8 - L19</t>
  </si>
  <si>
    <t>N8 - L20</t>
  </si>
  <si>
    <t>N8 - L21</t>
  </si>
  <si>
    <t>N8 - L22</t>
  </si>
  <si>
    <t>N8 - L23</t>
  </si>
  <si>
    <t>N8 - L24</t>
  </si>
  <si>
    <t>N8 - L25</t>
  </si>
  <si>
    <t>N8 - L26</t>
  </si>
  <si>
    <t>N8 - L27</t>
  </si>
  <si>
    <t>N8 - L28</t>
  </si>
  <si>
    <t>N8 - L29</t>
  </si>
  <si>
    <t>N8 - L30</t>
  </si>
  <si>
    <t>N8 - L31</t>
  </si>
  <si>
    <t>N8 - L32</t>
  </si>
  <si>
    <t>N8 - L33</t>
  </si>
  <si>
    <t>N8 - L34</t>
  </si>
  <si>
    <t>N8 - L35</t>
  </si>
  <si>
    <t>N8 - L36</t>
  </si>
  <si>
    <t>N8 - L37</t>
  </si>
  <si>
    <t>N8 - L38</t>
  </si>
  <si>
    <t>N8 - L39</t>
  </si>
  <si>
    <t>N8 - L40</t>
  </si>
  <si>
    <t>N8 - L41</t>
  </si>
  <si>
    <t>N8 - L42</t>
  </si>
  <si>
    <t>N8 - L43</t>
  </si>
  <si>
    <t>N8 - L44</t>
  </si>
  <si>
    <t>N8 - L45</t>
  </si>
  <si>
    <t>N8 - L46</t>
  </si>
  <si>
    <t>N8 - L47</t>
  </si>
  <si>
    <t>N8 - L48</t>
  </si>
  <si>
    <t>N8 - L49</t>
  </si>
  <si>
    <t>N8 - L50</t>
  </si>
  <si>
    <t>N8 - L51</t>
  </si>
  <si>
    <t>N8 - L52</t>
  </si>
  <si>
    <t>N8 - L53</t>
  </si>
  <si>
    <t>N8 - L54</t>
  </si>
  <si>
    <t>N8 - L55</t>
  </si>
  <si>
    <t>N8 - L56</t>
  </si>
  <si>
    <t>N9 - L1</t>
  </si>
  <si>
    <t>N9 - L2</t>
  </si>
  <si>
    <t>N9 - L3</t>
  </si>
  <si>
    <t>N9 - L4</t>
  </si>
  <si>
    <t>N9 - L5</t>
  </si>
  <si>
    <t>N9 - L6</t>
  </si>
  <si>
    <t>N9 - L7</t>
  </si>
  <si>
    <t>N9 - L8</t>
  </si>
  <si>
    <t>N9 - L9</t>
  </si>
  <si>
    <t>N9 - L10</t>
  </si>
  <si>
    <t>N9 - L11</t>
  </si>
  <si>
    <t>N9 - L12</t>
  </si>
  <si>
    <t>N9 - L13</t>
  </si>
  <si>
    <t>N9 - L14</t>
  </si>
  <si>
    <t>N9 - L15</t>
  </si>
  <si>
    <t>N9 - L16</t>
  </si>
  <si>
    <t>N9 - L17</t>
  </si>
  <si>
    <t>N9 - L18</t>
  </si>
  <si>
    <t>N9 - L19</t>
  </si>
  <si>
    <t>N9 - L20</t>
  </si>
  <si>
    <t>N9 - L21</t>
  </si>
  <si>
    <t>N9 - L22</t>
  </si>
  <si>
    <t>N9 - L23</t>
  </si>
  <si>
    <t>N9 - L24</t>
  </si>
  <si>
    <t>N9 - L25</t>
  </si>
  <si>
    <t>N9 - L26</t>
  </si>
  <si>
    <t>N9 - L27</t>
  </si>
  <si>
    <t>N9 - L28</t>
  </si>
  <si>
    <t>N9 - L29</t>
  </si>
  <si>
    <t>N9 - L30</t>
  </si>
  <si>
    <t>N9 - L31</t>
  </si>
  <si>
    <t>N9 - L32</t>
  </si>
  <si>
    <t>N9 - L33</t>
  </si>
  <si>
    <t>N9 - L34</t>
  </si>
  <si>
    <t>N9 - L35</t>
  </si>
  <si>
    <t>N9 - L36</t>
  </si>
  <si>
    <t>N9 - L37</t>
  </si>
  <si>
    <t>N9 - L38</t>
  </si>
  <si>
    <t>N9 - L39</t>
  </si>
  <si>
    <t>N9 - L40</t>
  </si>
  <si>
    <t>N9 - L41</t>
  </si>
  <si>
    <t>N9 - L42</t>
  </si>
  <si>
    <t>N9 - L43</t>
  </si>
  <si>
    <t>N9 - L44</t>
  </si>
  <si>
    <t>N9 - L45</t>
  </si>
  <si>
    <t>N9 - L46</t>
  </si>
  <si>
    <t>N9 - L47</t>
  </si>
  <si>
    <t>N9 - L48</t>
  </si>
  <si>
    <t>N9 - L49</t>
  </si>
  <si>
    <t>N9 - L50</t>
  </si>
  <si>
    <t>N9 - L51</t>
  </si>
  <si>
    <t>N9 - L52</t>
  </si>
  <si>
    <t>N9 - L53</t>
  </si>
  <si>
    <t>N9 - L54</t>
  </si>
  <si>
    <t>N9 - L55</t>
  </si>
  <si>
    <t>N9 - L56</t>
  </si>
  <si>
    <t>N10 - L1</t>
  </si>
  <si>
    <t>N10 - L2</t>
  </si>
  <si>
    <t>N10 - L3</t>
  </si>
  <si>
    <t>N10 - L4</t>
  </si>
  <si>
    <t>N10 - L5</t>
  </si>
  <si>
    <t>N10 - L6</t>
  </si>
  <si>
    <t>N10 - L7</t>
  </si>
  <si>
    <t>N10 - L8</t>
  </si>
  <si>
    <t>N10 - L9</t>
  </si>
  <si>
    <t>N10 - L10</t>
  </si>
  <si>
    <t>N10 - L11</t>
  </si>
  <si>
    <t>N10 - L12</t>
  </si>
  <si>
    <t>N10 - L13</t>
  </si>
  <si>
    <t>N10 - L14</t>
  </si>
  <si>
    <t>N10 - L15</t>
  </si>
  <si>
    <t>N10 - L16</t>
  </si>
  <si>
    <t>N10 - L17</t>
  </si>
  <si>
    <t>N10 - L18</t>
  </si>
  <si>
    <t>N10 - L19</t>
  </si>
  <si>
    <t>N10 - L20</t>
  </si>
  <si>
    <t>N10 - L21</t>
  </si>
  <si>
    <t>N10 - L22</t>
  </si>
  <si>
    <t>N10 - L23</t>
  </si>
  <si>
    <t>N10 - L24</t>
  </si>
  <si>
    <t>N10 - L25</t>
  </si>
  <si>
    <t>N10 - L26</t>
  </si>
  <si>
    <t>N10 - L27</t>
  </si>
  <si>
    <t>N10 - L28</t>
  </si>
  <si>
    <t>N10 - L29</t>
  </si>
  <si>
    <t>N10 - L30</t>
  </si>
  <si>
    <t>N10 - L31</t>
  </si>
  <si>
    <t>N10 - L32</t>
  </si>
  <si>
    <t>N10 - L33</t>
  </si>
  <si>
    <t>N10 - L34</t>
  </si>
  <si>
    <t>N10 - L35</t>
  </si>
  <si>
    <t>N10 - L36</t>
  </si>
  <si>
    <t>N10 - L37</t>
  </si>
  <si>
    <t>N10 - L38</t>
  </si>
  <si>
    <t>N10 - L39</t>
  </si>
  <si>
    <t>N10 - L40</t>
  </si>
  <si>
    <t>N10 - L41</t>
  </si>
  <si>
    <t>N10 - L42</t>
  </si>
  <si>
    <t>N10 - L43</t>
  </si>
  <si>
    <t>N10 - L44</t>
  </si>
  <si>
    <t>N10 - L45</t>
  </si>
  <si>
    <t>N10 - L46</t>
  </si>
  <si>
    <t>N10 - L47</t>
  </si>
  <si>
    <t>N10 - L48</t>
  </si>
  <si>
    <t>N10 - L49</t>
  </si>
  <si>
    <t>N10 - L50</t>
  </si>
  <si>
    <t>N10 - L51</t>
  </si>
  <si>
    <t>N10 - L52</t>
  </si>
  <si>
    <t>N10 - L53</t>
  </si>
  <si>
    <t>N10 - L54</t>
  </si>
  <si>
    <t>N10 - L55</t>
  </si>
  <si>
    <t>N10 - L56</t>
  </si>
  <si>
    <t>N11 - L1</t>
  </si>
  <si>
    <t>N11 - L2</t>
  </si>
  <si>
    <t>N11 - L3</t>
  </si>
  <si>
    <t>N11 - L4</t>
  </si>
  <si>
    <t>N11 - L5</t>
  </si>
  <si>
    <t>N11 - L6</t>
  </si>
  <si>
    <t>N11 - L7</t>
  </si>
  <si>
    <t>N11 - L8</t>
  </si>
  <si>
    <t>N11 - L9</t>
  </si>
  <si>
    <t>N11 - L10</t>
  </si>
  <si>
    <t>N11 - L11</t>
  </si>
  <si>
    <t>N11 - L12</t>
  </si>
  <si>
    <t>N11 - L13</t>
  </si>
  <si>
    <t>N11 - L14</t>
  </si>
  <si>
    <t>N11 - L15</t>
  </si>
  <si>
    <t>N11 - L16</t>
  </si>
  <si>
    <t>N11 - L17</t>
  </si>
  <si>
    <t>N11 - L18</t>
  </si>
  <si>
    <t>N11 - L19</t>
  </si>
  <si>
    <t>N11 - L20</t>
  </si>
  <si>
    <t>N11 - L21</t>
  </si>
  <si>
    <t>N11 - L22</t>
  </si>
  <si>
    <t>N11 - L23</t>
  </si>
  <si>
    <t>N11 - L24</t>
  </si>
  <si>
    <t>N11 - L25</t>
  </si>
  <si>
    <t>N11 - L26</t>
  </si>
  <si>
    <t>N11 - L27</t>
  </si>
  <si>
    <t>N11 - L28</t>
  </si>
  <si>
    <t>N11 - L29</t>
  </si>
  <si>
    <t>N11 - L30</t>
  </si>
  <si>
    <t>N11 - L31</t>
  </si>
  <si>
    <t>N11 - L32</t>
  </si>
  <si>
    <t>N11 - L33</t>
  </si>
  <si>
    <t>N11 - L34</t>
  </si>
  <si>
    <t>N11 - L35</t>
  </si>
  <si>
    <t>N11 - L36</t>
  </si>
  <si>
    <t>N11 - L37</t>
  </si>
  <si>
    <t>N11 - L38</t>
  </si>
  <si>
    <t>N11 - L39</t>
  </si>
  <si>
    <t>N11 - L40</t>
  </si>
  <si>
    <t>N11 - L41</t>
  </si>
  <si>
    <t>N11 - L42</t>
  </si>
  <si>
    <t>N11 - L43</t>
  </si>
  <si>
    <t>N11 - L44</t>
  </si>
  <si>
    <t>N11 - L45</t>
  </si>
  <si>
    <t>N11 - L46</t>
  </si>
  <si>
    <t>N11 - L47</t>
  </si>
  <si>
    <t>N11 - L48</t>
  </si>
  <si>
    <t>N11 - L49</t>
  </si>
  <si>
    <t>N11 - L50</t>
  </si>
  <si>
    <t>N11 - L51</t>
  </si>
  <si>
    <t>N11 - L52</t>
  </si>
  <si>
    <t>N11 - L53</t>
  </si>
  <si>
    <t>N11 - L54</t>
  </si>
  <si>
    <t>N11 - L55</t>
  </si>
  <si>
    <t>N11 - L56</t>
  </si>
  <si>
    <t>N12 - L1</t>
  </si>
  <si>
    <t>N12 - L2</t>
  </si>
  <si>
    <t>N12 - L3</t>
  </si>
  <si>
    <t>N12 - L4</t>
  </si>
  <si>
    <t>N12 - L5</t>
  </si>
  <si>
    <t>N12 - L6</t>
  </si>
  <si>
    <t>N12 - L7</t>
  </si>
  <si>
    <t>N12 - L8</t>
  </si>
  <si>
    <t>N12 - L9</t>
  </si>
  <si>
    <t>N12 - L10</t>
  </si>
  <si>
    <t>N12 - L11</t>
  </si>
  <si>
    <t>N12 - L12</t>
  </si>
  <si>
    <t>N12 - L13</t>
  </si>
  <si>
    <t>N12 - L14</t>
  </si>
  <si>
    <t>N12 - L15</t>
  </si>
  <si>
    <t>N12 - L16</t>
  </si>
  <si>
    <t>N12 - L17</t>
  </si>
  <si>
    <t>N12 - L18</t>
  </si>
  <si>
    <t>N12 - L19</t>
  </si>
  <si>
    <t>N12 - L20</t>
  </si>
  <si>
    <t>N12 - L21</t>
  </si>
  <si>
    <t>N12 - L22</t>
  </si>
  <si>
    <t>N12 - L23</t>
  </si>
  <si>
    <t>N12 - L24</t>
  </si>
  <si>
    <t>N12 - L25</t>
  </si>
  <si>
    <t>N12 - L26</t>
  </si>
  <si>
    <t>N12 - L27</t>
  </si>
  <si>
    <t>N12 - L28</t>
  </si>
  <si>
    <t>N12 - L29</t>
  </si>
  <si>
    <t>N12 - L30</t>
  </si>
  <si>
    <t>N12 - L31</t>
  </si>
  <si>
    <t>N12 - L32</t>
  </si>
  <si>
    <t>N12 - L33</t>
  </si>
  <si>
    <t>N12 - L34</t>
  </si>
  <si>
    <t>N12 - L35</t>
  </si>
  <si>
    <t>N12 - L36</t>
  </si>
  <si>
    <t>N12 - L37</t>
  </si>
  <si>
    <t>N12 - L38</t>
  </si>
  <si>
    <t>N12 - L39</t>
  </si>
  <si>
    <t>N12 - L40</t>
  </si>
  <si>
    <t>N12 - L41</t>
  </si>
  <si>
    <t>N12 - L42</t>
  </si>
  <si>
    <t>N12 - L43</t>
  </si>
  <si>
    <t>N12 - L44</t>
  </si>
  <si>
    <t>N12 - L45</t>
  </si>
  <si>
    <t>N12 - L46</t>
  </si>
  <si>
    <t>N12 - L47</t>
  </si>
  <si>
    <t>N12 - L48</t>
  </si>
  <si>
    <t>N12 - L49</t>
  </si>
  <si>
    <t>N12 - L50</t>
  </si>
  <si>
    <t>N12 - L51</t>
  </si>
  <si>
    <t>N12 - L52</t>
  </si>
  <si>
    <t>N12 - L53</t>
  </si>
  <si>
    <t>N12 - L54</t>
  </si>
  <si>
    <t>N12 - L55</t>
  </si>
  <si>
    <t>N12 - L56</t>
  </si>
  <si>
    <t>Vertical Fz (kN)</t>
  </si>
  <si>
    <r>
      <t>|| to Span, F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(kN)</t>
    </r>
  </si>
  <si>
    <r>
      <t>⊥ to Span, F</t>
    </r>
    <r>
      <rPr>
        <vertAlign val="subscript"/>
        <sz val="10"/>
        <color theme="1"/>
        <rFont val="Arial"/>
        <family val="2"/>
      </rPr>
      <t>x</t>
    </r>
    <r>
      <rPr>
        <sz val="10"/>
        <color theme="1"/>
        <rFont val="Arial"/>
        <family val="2"/>
      </rPr>
      <t xml:space="preserve"> (kN)</t>
    </r>
  </si>
  <si>
    <r>
      <t>Moment about ||, M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(kNm)</t>
    </r>
  </si>
  <si>
    <t>Beneficial Vertical (kN)</t>
  </si>
  <si>
    <r>
      <t>Over-turning</t>
    </r>
    <r>
      <rPr>
        <vertAlign val="subscript"/>
        <sz val="10"/>
        <color theme="1"/>
        <rFont val="Arial"/>
        <family val="2"/>
      </rPr>
      <t>1</t>
    </r>
  </si>
  <si>
    <r>
      <t>Over-turning</t>
    </r>
    <r>
      <rPr>
        <vertAlign val="subscript"/>
        <sz val="10"/>
        <color theme="1"/>
        <rFont val="Arial"/>
        <family val="2"/>
      </rPr>
      <t>2</t>
    </r>
  </si>
  <si>
    <r>
      <t>Over-turning</t>
    </r>
    <r>
      <rPr>
        <vertAlign val="subscript"/>
        <sz val="10"/>
        <color theme="1"/>
        <rFont val="Arial"/>
        <family val="2"/>
      </rPr>
      <t>3</t>
    </r>
  </si>
  <si>
    <t>Input Values</t>
  </si>
  <si>
    <t>Benefical vertical Load factor</t>
  </si>
  <si>
    <t>Number of Foundations</t>
  </si>
  <si>
    <t>Carnaig</t>
  </si>
  <si>
    <t xml:space="preserve">Banniskirk </t>
  </si>
  <si>
    <t>Notes:</t>
  </si>
  <si>
    <t>All PI on CAD file have been assumed to be LLPI</t>
  </si>
  <si>
    <t>On CAD file DISC is displayed with one ESW above and below it. This is to show that the equipment has 2 ESW on top of it</t>
  </si>
  <si>
    <t>400kV LLPI</t>
  </si>
  <si>
    <t>400kV HLPI</t>
  </si>
  <si>
    <t>400kV SA</t>
  </si>
  <si>
    <t>400kV DISC</t>
  </si>
  <si>
    <t>400kV PANTO</t>
  </si>
  <si>
    <t>400kV CB</t>
  </si>
  <si>
    <t>400kV CT</t>
  </si>
  <si>
    <t>400kV CVT</t>
  </si>
  <si>
    <t>400kV CSE</t>
  </si>
  <si>
    <t>400kV ESW</t>
  </si>
  <si>
    <t>132kV LLPI</t>
  </si>
  <si>
    <t>132kV HLPI</t>
  </si>
  <si>
    <t>132kV DISC</t>
  </si>
  <si>
    <t>132kV PANTO</t>
  </si>
  <si>
    <t>132kV CB</t>
  </si>
  <si>
    <t>132kV CT</t>
  </si>
  <si>
    <t>132kV CVT</t>
  </si>
  <si>
    <t>132kV CSE</t>
  </si>
  <si>
    <t>132kV ESW</t>
  </si>
  <si>
    <t>400kV Low Level Post Insulator</t>
  </si>
  <si>
    <t>132kV Low Level Post Insulator</t>
  </si>
  <si>
    <t>400kV High Level Post Insulator</t>
  </si>
  <si>
    <t>400kV Surge Arrester</t>
  </si>
  <si>
    <t>400kV Disconnector with 2 ESW</t>
  </si>
  <si>
    <t>400kV Pantograph Disonnector</t>
  </si>
  <si>
    <t>400kV Circuit Breaker</t>
  </si>
  <si>
    <t>400kV Current Transformer</t>
  </si>
  <si>
    <t>400kV Capacitative Volate Transformer</t>
  </si>
  <si>
    <t>400kV Cable Sealing End</t>
  </si>
  <si>
    <t xml:space="preserve">400kV Easrth Switch </t>
  </si>
  <si>
    <t>132kV High Level Post Insulator</t>
  </si>
  <si>
    <t>132kV Disconnector with 2 ESW</t>
  </si>
  <si>
    <t>132kV Pantograph Disonnector</t>
  </si>
  <si>
    <t>132kV Circuit Breaker</t>
  </si>
  <si>
    <t>132kV Current Transformer</t>
  </si>
  <si>
    <t>132kV Capacitative Volate Transformer</t>
  </si>
  <si>
    <t>132kV Cable Sealing End</t>
  </si>
  <si>
    <t xml:space="preserve">132kV Easrth Switch </t>
  </si>
  <si>
    <t>Super Gride Transformer</t>
  </si>
  <si>
    <t>132V Cable Sealing End</t>
  </si>
  <si>
    <t>Cobcrete load factor</t>
  </si>
  <si>
    <t>(used)</t>
  </si>
  <si>
    <t>Bolt depth (mm)</t>
  </si>
  <si>
    <t>Bolt Spacing (mm)</t>
  </si>
  <si>
    <t>Baseplate Size (mm)</t>
  </si>
  <si>
    <t>550 x 550 x 30</t>
  </si>
  <si>
    <t>550 x 550 x 25</t>
  </si>
  <si>
    <t>550 x 550 x 20</t>
  </si>
  <si>
    <t>132kV Surge Arrester (High Level)</t>
  </si>
  <si>
    <t>132kV Surge Arrester (Low Level)</t>
  </si>
  <si>
    <t>450 x 450 x 15</t>
  </si>
  <si>
    <t>132kV SA HL</t>
  </si>
  <si>
    <t>132kV SA LL</t>
  </si>
  <si>
    <t>Pad sizes</t>
  </si>
  <si>
    <t>Assigned pad size</t>
  </si>
  <si>
    <t xml:space="preserve">Total volume </t>
  </si>
  <si>
    <t>Volume</t>
  </si>
  <si>
    <t>nr pad sizes</t>
  </si>
  <si>
    <t>M124010</t>
  </si>
  <si>
    <t>Greek Street Overbridge Replacement</t>
  </si>
  <si>
    <t>Full Calculations</t>
  </si>
  <si>
    <t>KH1</t>
  </si>
  <si>
    <t>M123013</t>
  </si>
  <si>
    <t>Mersey Travel Train Lengthening Phase 2</t>
  </si>
  <si>
    <t>Column Assessment Check</t>
  </si>
  <si>
    <t>KGH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</si>
</sst>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0.000"/>
    <numFmt numFmtId="166" formatCode="0.0"/>
  </numFmts>
  <fonts count="34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vertAlign val="subscript"/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0"/>
      <color theme="0" tint="-0.3499862666707357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theme="1" tint="0.249977111117893"/>
      <name val="Arial"/>
      <family val="2"/>
    </font>
    <font>
      <sz val="10"/>
      <color theme="1"/>
      <name val="Aptos Narrow"/>
      <family val="2"/>
      <scheme val="minor"/>
    </font>
    <font>
      <sz val="15"/>
      <color theme="3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3"/>
      <color theme="3"/>
      <name val="Arial"/>
      <family val="2"/>
    </font>
    <font>
      <b/>
      <i/>
      <sz val="10"/>
      <color indexed="8"/>
      <name val="Arial"/>
      <family val="2"/>
    </font>
    <font>
      <u/>
      <sz val="10"/>
      <color indexed="8"/>
      <name val="Arial"/>
      <family val="2"/>
    </font>
    <font>
      <sz val="10"/>
      <color indexed="8"/>
      <name val="Symbol"/>
      <family val="1"/>
      <charset val="2"/>
    </font>
    <font>
      <vertAlign val="subscript"/>
      <sz val="10"/>
      <color indexed="8"/>
      <name val="Arial"/>
      <family val="2"/>
    </font>
    <font>
      <sz val="10"/>
      <color rgb="FF000000"/>
      <name val="Arial"/>
      <family val="2"/>
    </font>
    <font>
      <i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u/>
      <sz val="8"/>
      <color theme="10"/>
      <name val="Arial"/>
      <family val="2"/>
    </font>
    <font>
      <sz val="10"/>
      <color rgb="FFFF0000"/>
      <name val="Aptos Narrow"/>
      <family val="2"/>
      <scheme val="minor"/>
    </font>
    <font>
      <vertAlign val="subscript"/>
      <sz val="10"/>
      <color indexed="8"/>
      <name val="Calibri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8"/>
      <color indexed="8"/>
      <name val="Arial"/>
      <family val="2"/>
    </font>
    <font>
      <b/>
      <u/>
      <sz val="10"/>
      <color theme="1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0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tted">
        <color theme="0" tint="-0.24994659260841701"/>
      </bottom>
      <diagonal/>
    </border>
    <border>
      <left style="thin">
        <color theme="0" tint="-0.34998626667073579"/>
      </left>
      <right style="dotted">
        <color theme="0" tint="-0.24994659260841701"/>
      </right>
      <top style="thin">
        <color theme="0" tint="-0.34998626667073579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 style="thin">
        <color theme="0" tint="-0.34998626667073579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thin">
        <color theme="0" tint="-0.34998626667073579"/>
      </right>
      <top style="thin">
        <color theme="0" tint="-0.34998626667073579"/>
      </top>
      <bottom style="dotted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dotted">
        <color theme="0" tint="-0.24994659260841701"/>
      </bottom>
      <diagonal/>
    </border>
    <border>
      <left/>
      <right/>
      <top style="thin">
        <color theme="0" tint="-0.34998626667073579"/>
      </top>
      <bottom style="dotted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dotted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theme="0" tint="-0.34998626667073579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thin">
        <color theme="0" tint="-0.34998626667073579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theme="0" tint="-0.34998626667073579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thin">
        <color theme="0" tint="-0.34998626667073579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indexed="60"/>
      </left>
      <right/>
      <top style="thin">
        <color indexed="60"/>
      </top>
      <bottom/>
      <diagonal/>
    </border>
    <border>
      <left/>
      <right/>
      <top style="thin">
        <color indexed="60"/>
      </top>
      <bottom/>
      <diagonal/>
    </border>
    <border>
      <left/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/>
      <top/>
      <bottom/>
      <diagonal/>
    </border>
    <border>
      <left/>
      <right style="thin">
        <color indexed="60"/>
      </right>
      <top/>
      <bottom/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thin">
        <color indexed="64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/>
      <bottom style="dotted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dotted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dotted">
        <color theme="0" tint="-0.24994659260841701"/>
      </right>
      <top style="dotted">
        <color theme="0" tint="-0.24994659260841701"/>
      </top>
      <bottom style="thin">
        <color theme="0" tint="-0.34998626667073579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thin">
        <color theme="0" tint="-0.34998626667073579"/>
      </bottom>
      <diagonal/>
    </border>
    <border>
      <left style="dotted">
        <color theme="0" tint="-0.24994659260841701"/>
      </left>
      <right style="thin">
        <color theme="0" tint="-0.34998626667073579"/>
      </right>
      <top style="dotted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dotted">
        <color theme="0" tint="-0.24994659260841701"/>
      </top>
      <bottom style="thin">
        <color theme="0" tint="-0.34998626667073579"/>
      </bottom>
      <diagonal/>
    </border>
    <border>
      <left/>
      <right/>
      <top style="dotted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dotted">
        <color theme="0" tint="-0.24994659260841701"/>
      </top>
      <bottom style="thin">
        <color theme="0" tint="-0.34998626667073579"/>
      </bottom>
      <diagonal/>
    </border>
    <border>
      <left style="thin">
        <color indexed="64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indexed="64"/>
      </left>
      <right/>
      <top style="dotted">
        <color theme="0" tint="-0.24994659260841701"/>
      </top>
      <bottom/>
      <diagonal/>
    </border>
    <border>
      <left/>
      <right/>
      <top style="dotted">
        <color theme="0" tint="-0.24994659260841701"/>
      </top>
      <bottom/>
      <diagonal/>
    </border>
    <border>
      <left style="dotted">
        <color theme="0" tint="-0.24994659260841701"/>
      </left>
      <right style="dotted">
        <color theme="0" tint="-0.24994659260841701"/>
      </right>
      <top/>
      <bottom style="thin">
        <color indexed="64"/>
      </bottom>
      <diagonal/>
    </border>
    <border>
      <left style="dotted">
        <color theme="0" tint="-0.24994659260841701"/>
      </left>
      <right/>
      <top/>
      <bottom style="thin">
        <color indexed="64"/>
      </bottom>
      <diagonal/>
    </border>
    <border>
      <left style="thin">
        <color indexed="64"/>
      </left>
      <right style="dotted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dotted">
        <color theme="0" tint="-0.24994659260841701"/>
      </right>
      <top/>
      <bottom style="dotted">
        <color theme="0" tint="-0.24994659260841701"/>
      </bottom>
      <diagonal/>
    </border>
    <border>
      <left style="thin">
        <color indexed="64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theme="0" tint="-0.34998626667073579"/>
      </left>
      <right/>
      <top style="dotted">
        <color theme="0" tint="-0.24994659260841701"/>
      </top>
      <bottom/>
      <diagonal/>
    </border>
    <border>
      <left/>
      <right style="thin">
        <color theme="0" tint="-0.34998626667073579"/>
      </right>
      <top style="dotted">
        <color theme="0" tint="-0.24994659260841701"/>
      </top>
      <bottom/>
      <diagonal/>
    </border>
    <border>
      <left style="thin">
        <color theme="0" tint="-0.34998626667073579"/>
      </left>
      <right/>
      <top/>
      <bottom style="dotted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/>
      <right style="thin">
        <color theme="0" tint="-0.34998626667073579"/>
      </right>
      <top/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dotted">
        <color theme="0" tint="-0.24994659260841701"/>
      </right>
      <top style="dotted">
        <color theme="0" tint="-0.24994659260841701"/>
      </top>
      <bottom style="thin">
        <color indexed="64"/>
      </bottom>
      <diagonal/>
    </border>
    <border>
      <left/>
      <right/>
      <top style="dotted">
        <color theme="0" tint="-0.24994659260841701"/>
      </top>
      <bottom style="thin">
        <color indexed="64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thin">
        <color indexed="64"/>
      </bottom>
      <diagonal/>
    </border>
    <border>
      <left style="dotted">
        <color theme="0" tint="-0.24994659260841701"/>
      </left>
      <right/>
      <top style="thin">
        <color indexed="64"/>
      </top>
      <bottom style="dotted">
        <color theme="0" tint="-0.24994659260841701"/>
      </bottom>
      <diagonal/>
    </border>
    <border>
      <left/>
      <right/>
      <top style="thin">
        <color indexed="64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thin">
        <color indexed="64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/>
      <bottom style="dotted">
        <color theme="0" tint="-0.24994659260841701"/>
      </bottom>
      <diagonal/>
    </border>
    <border>
      <left/>
      <right style="dotted">
        <color theme="0" tint="-0.24994659260841701"/>
      </right>
      <top/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/>
      <diagonal/>
    </border>
    <border>
      <left/>
      <right/>
      <top/>
      <bottom style="medium">
        <color theme="4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/>
      <diagonal/>
    </border>
    <border>
      <left style="dotted">
        <color theme="0" tint="-0.24994659260841701"/>
      </left>
      <right style="dotted">
        <color theme="0" tint="-0.24994659260841701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dotted">
        <color theme="0" tint="-0.24994659260841701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dotted">
        <color theme="0" tint="-0.24994659260841701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ck">
        <color theme="4" tint="0.59996337778862885"/>
      </left>
      <right/>
      <top/>
      <bottom/>
      <diagonal/>
    </border>
    <border>
      <left style="thick">
        <color theme="4" tint="0.59996337778862885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 style="dotted">
        <color auto="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auto="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0" fontId="10" fillId="0" borderId="0"/>
    <xf numFmtId="9" fontId="5" fillId="0" borderId="0" applyFont="0" applyFill="0" applyBorder="0" applyAlignment="0" applyProtection="0"/>
    <xf numFmtId="0" fontId="13" fillId="0" borderId="64" applyNumberFormat="0" applyFill="0" applyAlignment="0" applyProtection="0"/>
    <xf numFmtId="0" fontId="16" fillId="0" borderId="66" applyNumberFormat="0" applyFill="0" applyAlignment="0" applyProtection="0"/>
  </cellStyleXfs>
  <cellXfs count="316">
    <xf numFmtId="0" fontId="0" fillId="0" borderId="0" xfId="0"/>
    <xf numFmtId="0" fontId="8" fillId="0" borderId="3" xfId="2" applyFont="1" applyBorder="1"/>
    <xf numFmtId="0" fontId="8" fillId="0" borderId="4" xfId="2" applyFont="1" applyBorder="1"/>
    <xf numFmtId="0" fontId="6" fillId="0" borderId="8" xfId="2" applyFont="1" applyBorder="1" applyAlignment="1">
      <alignment horizontal="center"/>
    </xf>
    <xf numFmtId="0" fontId="9" fillId="0" borderId="0" xfId="2" applyFont="1"/>
    <xf numFmtId="0" fontId="2" fillId="2" borderId="24" xfId="2" applyFont="1" applyFill="1" applyBorder="1"/>
    <xf numFmtId="0" fontId="2" fillId="2" borderId="27" xfId="2" applyFont="1" applyFill="1" applyBorder="1"/>
    <xf numFmtId="0" fontId="8" fillId="0" borderId="0" xfId="2" applyFont="1"/>
    <xf numFmtId="0" fontId="8" fillId="0" borderId="0" xfId="2" applyFont="1" applyAlignment="1">
      <alignment horizontal="right"/>
    </xf>
    <xf numFmtId="2" fontId="6" fillId="0" borderId="30" xfId="2" applyNumberFormat="1" applyFont="1" applyBorder="1" applyAlignment="1">
      <alignment horizontal="center"/>
    </xf>
    <xf numFmtId="0" fontId="8" fillId="0" borderId="5" xfId="2" applyFont="1" applyBorder="1"/>
    <xf numFmtId="0" fontId="6" fillId="0" borderId="1" xfId="2" applyFont="1" applyBorder="1" applyAlignment="1">
      <alignment horizontal="left"/>
    </xf>
    <xf numFmtId="0" fontId="6" fillId="0" borderId="0" xfId="2" applyFont="1"/>
    <xf numFmtId="0" fontId="6" fillId="0" borderId="0" xfId="2" applyFont="1" applyAlignment="1">
      <alignment horizontal="left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right"/>
    </xf>
    <xf numFmtId="0" fontId="6" fillId="0" borderId="9" xfId="2" applyFont="1" applyBorder="1" applyAlignment="1">
      <alignment horizontal="right"/>
    </xf>
    <xf numFmtId="0" fontId="6" fillId="0" borderId="11" xfId="2" applyFont="1" applyBorder="1"/>
    <xf numFmtId="0" fontId="6" fillId="0" borderId="12" xfId="2" applyFont="1" applyBorder="1"/>
    <xf numFmtId="0" fontId="6" fillId="0" borderId="13" xfId="2" applyFont="1" applyBorder="1"/>
    <xf numFmtId="0" fontId="6" fillId="0" borderId="18" xfId="2" applyFont="1" applyBorder="1"/>
    <xf numFmtId="0" fontId="6" fillId="0" borderId="20" xfId="2" applyFont="1" applyBorder="1"/>
    <xf numFmtId="0" fontId="6" fillId="0" borderId="17" xfId="2" applyFont="1" applyBorder="1"/>
    <xf numFmtId="0" fontId="6" fillId="0" borderId="19" xfId="2" applyFont="1" applyBorder="1"/>
    <xf numFmtId="0" fontId="2" fillId="2" borderId="25" xfId="2" applyFont="1" applyFill="1" applyBorder="1"/>
    <xf numFmtId="0" fontId="2" fillId="2" borderId="26" xfId="2" applyFont="1" applyFill="1" applyBorder="1"/>
    <xf numFmtId="0" fontId="14" fillId="0" borderId="19" xfId="2" applyFont="1" applyBorder="1"/>
    <xf numFmtId="0" fontId="15" fillId="0" borderId="19" xfId="2" applyFont="1" applyBorder="1"/>
    <xf numFmtId="0" fontId="2" fillId="2" borderId="0" xfId="2" applyFont="1" applyFill="1"/>
    <xf numFmtId="0" fontId="2" fillId="2" borderId="28" xfId="2" applyFont="1" applyFill="1" applyBorder="1"/>
    <xf numFmtId="0" fontId="17" fillId="0" borderId="19" xfId="2" applyFont="1" applyBorder="1"/>
    <xf numFmtId="0" fontId="18" fillId="0" borderId="19" xfId="2" applyFont="1" applyBorder="1"/>
    <xf numFmtId="0" fontId="6" fillId="0" borderId="29" xfId="2" applyFont="1" applyBorder="1"/>
    <xf numFmtId="0" fontId="19" fillId="0" borderId="19" xfId="2" applyFont="1" applyBorder="1" applyAlignment="1">
      <alignment horizontal="center" vertical="center"/>
    </xf>
    <xf numFmtId="0" fontId="6" fillId="0" borderId="32" xfId="2" applyFont="1" applyBorder="1"/>
    <xf numFmtId="0" fontId="20" fillId="0" borderId="19" xfId="2" applyFont="1" applyBorder="1"/>
    <xf numFmtId="0" fontId="6" fillId="4" borderId="19" xfId="2" applyFont="1" applyFill="1" applyBorder="1"/>
    <xf numFmtId="0" fontId="22" fillId="0" borderId="19" xfId="2" applyFont="1" applyBorder="1"/>
    <xf numFmtId="166" fontId="6" fillId="0" borderId="30" xfId="2" applyNumberFormat="1" applyFont="1" applyBorder="1"/>
    <xf numFmtId="166" fontId="6" fillId="0" borderId="22" xfId="2" applyNumberFormat="1" applyFont="1" applyBorder="1"/>
    <xf numFmtId="166" fontId="6" fillId="0" borderId="31" xfId="2" applyNumberFormat="1" applyFont="1" applyBorder="1"/>
    <xf numFmtId="0" fontId="6" fillId="0" borderId="34" xfId="2" applyFont="1" applyBorder="1"/>
    <xf numFmtId="0" fontId="6" fillId="0" borderId="35" xfId="2" applyFont="1" applyBorder="1"/>
    <xf numFmtId="0" fontId="6" fillId="0" borderId="36" xfId="2" applyFont="1" applyBorder="1"/>
    <xf numFmtId="0" fontId="10" fillId="0" borderId="0" xfId="2" applyFont="1" applyAlignment="1">
      <alignment horizontal="right"/>
    </xf>
    <xf numFmtId="0" fontId="6" fillId="0" borderId="67" xfId="2" applyFont="1" applyBorder="1"/>
    <xf numFmtId="0" fontId="6" fillId="0" borderId="30" xfId="2" applyFont="1" applyBorder="1"/>
    <xf numFmtId="0" fontId="6" fillId="0" borderId="31" xfId="2" applyFont="1" applyBorder="1"/>
    <xf numFmtId="0" fontId="6" fillId="4" borderId="68" xfId="2" applyFont="1" applyFill="1" applyBorder="1"/>
    <xf numFmtId="0" fontId="6" fillId="0" borderId="19" xfId="2" applyFont="1" applyBorder="1" applyAlignment="1">
      <alignment horizontal="left"/>
    </xf>
    <xf numFmtId="0" fontId="6" fillId="0" borderId="40" xfId="2" applyFont="1" applyBorder="1"/>
    <xf numFmtId="0" fontId="6" fillId="0" borderId="43" xfId="2" applyFont="1" applyBorder="1"/>
    <xf numFmtId="0" fontId="6" fillId="0" borderId="44" xfId="2" applyFont="1" applyBorder="1"/>
    <xf numFmtId="0" fontId="6" fillId="0" borderId="45" xfId="2" applyFont="1" applyBorder="1"/>
    <xf numFmtId="0" fontId="6" fillId="0" borderId="43" xfId="2" applyFont="1" applyBorder="1" applyAlignment="1">
      <alignment horizontal="center"/>
    </xf>
    <xf numFmtId="0" fontId="6" fillId="0" borderId="44" xfId="2" applyFont="1" applyBorder="1" applyAlignment="1">
      <alignment horizontal="center"/>
    </xf>
    <xf numFmtId="0" fontId="6" fillId="0" borderId="45" xfId="2" applyFont="1" applyBorder="1" applyAlignment="1">
      <alignment horizontal="center"/>
    </xf>
    <xf numFmtId="0" fontId="6" fillId="0" borderId="65" xfId="2" applyFont="1" applyBorder="1"/>
    <xf numFmtId="0" fontId="6" fillId="0" borderId="46" xfId="2" applyFont="1" applyBorder="1"/>
    <xf numFmtId="0" fontId="6" fillId="0" borderId="68" xfId="2" applyFont="1" applyBorder="1"/>
    <xf numFmtId="0" fontId="6" fillId="0" borderId="73" xfId="2" applyFont="1" applyBorder="1"/>
    <xf numFmtId="0" fontId="6" fillId="0" borderId="19" xfId="2" applyFont="1" applyBorder="1" applyAlignment="1">
      <alignment horizontal="center"/>
    </xf>
    <xf numFmtId="0" fontId="20" fillId="0" borderId="19" xfId="2" applyFont="1" applyBorder="1" applyAlignment="1">
      <alignment horizontal="center" vertical="center"/>
    </xf>
    <xf numFmtId="0" fontId="15" fillId="0" borderId="29" xfId="2" applyFont="1" applyBorder="1"/>
    <xf numFmtId="0" fontId="6" fillId="0" borderId="53" xfId="2" applyFont="1" applyBorder="1"/>
    <xf numFmtId="0" fontId="6" fillId="0" borderId="54" xfId="2" applyFont="1" applyBorder="1"/>
    <xf numFmtId="0" fontId="6" fillId="0" borderId="55" xfId="2" applyFont="1" applyBorder="1"/>
    <xf numFmtId="166" fontId="6" fillId="0" borderId="40" xfId="2" applyNumberFormat="1" applyFont="1" applyBorder="1"/>
    <xf numFmtId="2" fontId="6" fillId="0" borderId="30" xfId="2" applyNumberFormat="1" applyFont="1" applyBorder="1"/>
    <xf numFmtId="2" fontId="6" fillId="0" borderId="40" xfId="2" applyNumberFormat="1" applyFont="1" applyBorder="1"/>
    <xf numFmtId="1" fontId="6" fillId="0" borderId="40" xfId="2" applyNumberFormat="1" applyFont="1" applyBorder="1"/>
    <xf numFmtId="1" fontId="6" fillId="0" borderId="30" xfId="2" applyNumberFormat="1" applyFont="1" applyBorder="1"/>
    <xf numFmtId="0" fontId="6" fillId="0" borderId="47" xfId="2" applyFont="1" applyBorder="1"/>
    <xf numFmtId="166" fontId="6" fillId="0" borderId="47" xfId="2" applyNumberFormat="1" applyFont="1" applyBorder="1"/>
    <xf numFmtId="0" fontId="6" fillId="0" borderId="22" xfId="2" applyFont="1" applyBorder="1"/>
    <xf numFmtId="0" fontId="1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 wrapText="1"/>
    </xf>
    <xf numFmtId="9" fontId="15" fillId="0" borderId="30" xfId="4" applyFont="1" applyFill="1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5" borderId="81" xfId="0" applyFill="1" applyBorder="1" applyAlignment="1">
      <alignment horizontal="center" wrapText="1"/>
    </xf>
    <xf numFmtId="0" fontId="0" fillId="5" borderId="0" xfId="0" applyFill="1" applyAlignment="1">
      <alignment horizontal="left" wrapText="1"/>
    </xf>
    <xf numFmtId="0" fontId="27" fillId="7" borderId="82" xfId="0" applyFont="1" applyFill="1" applyBorder="1" applyAlignment="1">
      <alignment horizontal="left"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28" fillId="0" borderId="0" xfId="0" applyFont="1" applyAlignment="1">
      <alignment horizontal="left" wrapText="1"/>
    </xf>
    <xf numFmtId="0" fontId="28" fillId="5" borderId="0" xfId="0" applyFont="1" applyFill="1" applyAlignment="1">
      <alignment horizontal="left" wrapText="1"/>
    </xf>
    <xf numFmtId="0" fontId="0" fillId="0" borderId="84" xfId="0" applyBorder="1" applyAlignment="1">
      <alignment horizontal="center" vertical="top" wrapText="1"/>
    </xf>
    <xf numFmtId="2" fontId="0" fillId="0" borderId="84" xfId="0" applyNumberFormat="1" applyBorder="1" applyAlignment="1">
      <alignment horizontal="center" wrapText="1"/>
    </xf>
    <xf numFmtId="0" fontId="0" fillId="5" borderId="84" xfId="0" applyFill="1" applyBorder="1" applyAlignment="1">
      <alignment horizontal="center" wrapText="1"/>
    </xf>
    <xf numFmtId="0" fontId="0" fillId="0" borderId="84" xfId="0" applyBorder="1" applyAlignment="1">
      <alignment horizontal="center" wrapText="1"/>
    </xf>
    <xf numFmtId="0" fontId="0" fillId="5" borderId="84" xfId="0" applyFill="1" applyBorder="1" applyAlignment="1">
      <alignment horizontal="left" wrapText="1"/>
    </xf>
    <xf numFmtId="0" fontId="0" fillId="0" borderId="84" xfId="0" applyBorder="1" applyAlignment="1">
      <alignment horizontal="left" wrapText="1"/>
    </xf>
    <xf numFmtId="0" fontId="6" fillId="0" borderId="6" xfId="2" applyFont="1" applyBorder="1" applyAlignment="1">
      <alignment horizontal="center"/>
    </xf>
    <xf numFmtId="0" fontId="6" fillId="0" borderId="0" xfId="2" applyFont="1" applyAlignment="1">
      <alignment horizontal="center"/>
    </xf>
    <xf numFmtId="0" fontId="29" fillId="0" borderId="86" xfId="2" applyFont="1" applyBorder="1" applyAlignment="1">
      <alignment horizontal="center" vertical="center" wrapText="1"/>
    </xf>
    <xf numFmtId="0" fontId="6" fillId="0" borderId="86" xfId="2" applyFont="1" applyBorder="1" applyAlignment="1">
      <alignment horizontal="center"/>
    </xf>
    <xf numFmtId="0" fontId="2" fillId="7" borderId="82" xfId="0" applyFont="1" applyFill="1" applyBorder="1" applyAlignment="1">
      <alignment horizontal="right" wrapText="1"/>
    </xf>
    <xf numFmtId="0" fontId="2" fillId="7" borderId="82" xfId="0" applyFont="1" applyFill="1" applyBorder="1" applyAlignment="1">
      <alignment horizontal="left" wrapText="1"/>
    </xf>
    <xf numFmtId="0" fontId="2" fillId="7" borderId="82" xfId="0" applyFont="1" applyFill="1" applyBorder="1" applyAlignment="1">
      <alignment wrapText="1"/>
    </xf>
    <xf numFmtId="0" fontId="0" fillId="0" borderId="88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90" xfId="0" applyBorder="1" applyAlignment="1">
      <alignment horizontal="left" vertical="top" wrapText="1"/>
    </xf>
    <xf numFmtId="0" fontId="0" fillId="0" borderId="88" xfId="0" applyBorder="1" applyAlignment="1">
      <alignment horizontal="center" vertical="center" wrapText="1"/>
    </xf>
    <xf numFmtId="0" fontId="0" fillId="0" borderId="89" xfId="0" applyBorder="1" applyAlignment="1">
      <alignment horizontal="center" vertical="center" wrapText="1"/>
    </xf>
    <xf numFmtId="0" fontId="0" fillId="0" borderId="90" xfId="0" applyBorder="1" applyAlignment="1">
      <alignment horizontal="center" vertical="center" wrapText="1"/>
    </xf>
    <xf numFmtId="0" fontId="32" fillId="0" borderId="88" xfId="0" applyFont="1" applyBorder="1" applyAlignment="1">
      <alignment horizontal="center" wrapText="1"/>
    </xf>
    <xf numFmtId="0" fontId="0" fillId="5" borderId="88" xfId="0" applyFill="1" applyBorder="1" applyAlignment="1">
      <alignment horizontal="center" wrapText="1"/>
    </xf>
    <xf numFmtId="0" fontId="0" fillId="5" borderId="89" xfId="0" applyFill="1" applyBorder="1" applyAlignment="1">
      <alignment horizontal="center" wrapText="1"/>
    </xf>
    <xf numFmtId="0" fontId="0" fillId="5" borderId="90" xfId="0" applyFill="1" applyBorder="1" applyAlignment="1">
      <alignment horizontal="center" wrapText="1"/>
    </xf>
    <xf numFmtId="0" fontId="32" fillId="0" borderId="88" xfId="0" applyFont="1" applyBorder="1" applyAlignment="1">
      <alignment horizontal="center" vertical="center" wrapText="1"/>
    </xf>
    <xf numFmtId="0" fontId="0" fillId="0" borderId="89" xfId="0" applyBorder="1" applyAlignment="1">
      <alignment horizontal="center" wrapText="1"/>
    </xf>
    <xf numFmtId="0" fontId="0" fillId="0" borderId="88" xfId="0" applyBorder="1" applyAlignment="1">
      <alignment horizontal="left" vertical="center" wrapText="1"/>
    </xf>
    <xf numFmtId="0" fontId="0" fillId="0" borderId="89" xfId="0" applyBorder="1" applyAlignment="1">
      <alignment horizontal="left" vertical="center" wrapText="1"/>
    </xf>
    <xf numFmtId="0" fontId="0" fillId="0" borderId="89" xfId="0" applyBorder="1" applyAlignment="1">
      <alignment horizontal="left" vertical="center"/>
    </xf>
    <xf numFmtId="0" fontId="0" fillId="0" borderId="89" xfId="0" applyBorder="1" applyAlignment="1">
      <alignment horizontal="right" vertical="center"/>
    </xf>
    <xf numFmtId="165" fontId="32" fillId="0" borderId="89" xfId="0" applyNumberFormat="1" applyFont="1" applyBorder="1" applyAlignment="1">
      <alignment horizontal="center" wrapText="1"/>
    </xf>
    <xf numFmtId="9" fontId="33" fillId="0" borderId="91" xfId="4" applyFont="1" applyFill="1" applyBorder="1" applyAlignment="1">
      <alignment horizontal="center" wrapText="1"/>
    </xf>
    <xf numFmtId="9" fontId="33" fillId="0" borderId="92" xfId="4" applyFont="1" applyFill="1" applyBorder="1" applyAlignment="1">
      <alignment horizontal="center" wrapText="1"/>
    </xf>
    <xf numFmtId="9" fontId="0" fillId="0" borderId="89" xfId="0" applyNumberFormat="1" applyBorder="1" applyAlignment="1">
      <alignment horizontal="center" vertical="center" wrapText="1"/>
    </xf>
    <xf numFmtId="165" fontId="0" fillId="0" borderId="89" xfId="0" applyNumberForma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9" fontId="15" fillId="0" borderId="91" xfId="4" applyFont="1" applyFill="1" applyBorder="1" applyAlignment="1">
      <alignment horizontal="center" vertical="center" wrapText="1"/>
    </xf>
    <xf numFmtId="9" fontId="15" fillId="0" borderId="92" xfId="4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2" fontId="0" fillId="5" borderId="89" xfId="0" applyNumberFormat="1" applyFill="1" applyBorder="1" applyAlignment="1">
      <alignment horizontal="center" wrapText="1"/>
    </xf>
    <xf numFmtId="2" fontId="0" fillId="0" borderId="89" xfId="0" applyNumberFormat="1" applyBorder="1" applyAlignment="1">
      <alignment horizontal="center" vertical="center" wrapText="1"/>
    </xf>
    <xf numFmtId="2" fontId="0" fillId="0" borderId="89" xfId="0" applyNumberFormat="1" applyBorder="1" applyAlignment="1">
      <alignment horizontal="left" vertical="center" wrapText="1"/>
    </xf>
    <xf numFmtId="0" fontId="32" fillId="5" borderId="88" xfId="0" applyFont="1" applyFill="1" applyBorder="1" applyAlignment="1">
      <alignment horizontal="center" wrapText="1"/>
    </xf>
    <xf numFmtId="2" fontId="32" fillId="5" borderId="89" xfId="0" applyNumberFormat="1" applyFont="1" applyFill="1" applyBorder="1" applyAlignment="1">
      <alignment horizontal="center" wrapText="1"/>
    </xf>
    <xf numFmtId="2" fontId="32" fillId="0" borderId="89" xfId="0" applyNumberFormat="1" applyFont="1" applyBorder="1" applyAlignment="1">
      <alignment horizontal="center" wrapText="1"/>
    </xf>
    <xf numFmtId="0" fontId="28" fillId="5" borderId="88" xfId="0" applyFont="1" applyFill="1" applyBorder="1" applyAlignment="1">
      <alignment horizontal="center" vertical="center" wrapText="1"/>
    </xf>
    <xf numFmtId="0" fontId="32" fillId="5" borderId="88" xfId="0" applyFont="1" applyFill="1" applyBorder="1" applyAlignment="1">
      <alignment horizontal="center" vertical="center" wrapText="1"/>
    </xf>
    <xf numFmtId="0" fontId="28" fillId="6" borderId="0" xfId="0" applyFont="1" applyFill="1" applyAlignment="1">
      <alignment horizontal="left" wrapText="1"/>
    </xf>
    <xf numFmtId="0" fontId="0" fillId="6" borderId="88" xfId="0" applyFill="1" applyBorder="1" applyAlignment="1">
      <alignment horizontal="center" wrapText="1"/>
    </xf>
    <xf numFmtId="0" fontId="0" fillId="6" borderId="89" xfId="0" applyFill="1" applyBorder="1" applyAlignment="1">
      <alignment horizontal="center" wrapText="1"/>
    </xf>
    <xf numFmtId="2" fontId="0" fillId="6" borderId="89" xfId="0" applyNumberFormat="1" applyFill="1" applyBorder="1" applyAlignment="1">
      <alignment horizontal="center" wrapText="1"/>
    </xf>
    <xf numFmtId="0" fontId="0" fillId="6" borderId="90" xfId="0" applyFill="1" applyBorder="1" applyAlignment="1">
      <alignment horizontal="center" wrapText="1"/>
    </xf>
    <xf numFmtId="9" fontId="0" fillId="6" borderId="89" xfId="0" applyNumberFormat="1" applyFill="1" applyBorder="1" applyAlignment="1">
      <alignment horizontal="center" wrapText="1"/>
    </xf>
    <xf numFmtId="165" fontId="0" fillId="6" borderId="89" xfId="0" applyNumberFormat="1" applyFill="1" applyBorder="1" applyAlignment="1">
      <alignment horizontal="center" wrapText="1"/>
    </xf>
    <xf numFmtId="0" fontId="0" fillId="6" borderId="88" xfId="0" applyFill="1" applyBorder="1" applyAlignment="1">
      <alignment horizontal="left" wrapText="1"/>
    </xf>
    <xf numFmtId="0" fontId="0" fillId="6" borderId="89" xfId="0" applyFill="1" applyBorder="1" applyAlignment="1">
      <alignment horizontal="left" wrapText="1"/>
    </xf>
    <xf numFmtId="2" fontId="0" fillId="6" borderId="89" xfId="0" applyNumberFormat="1" applyFill="1" applyBorder="1" applyAlignment="1">
      <alignment horizontal="left" wrapText="1"/>
    </xf>
    <xf numFmtId="0" fontId="0" fillId="0" borderId="0" xfId="0" applyAlignment="1">
      <alignment wrapText="1"/>
    </xf>
    <xf numFmtId="2" fontId="0" fillId="0" borderId="90" xfId="0" applyNumberFormat="1" applyBorder="1" applyAlignment="1">
      <alignment horizontal="center" vertical="center" wrapText="1"/>
    </xf>
    <xf numFmtId="2" fontId="32" fillId="5" borderId="90" xfId="0" applyNumberFormat="1" applyFont="1" applyFill="1" applyBorder="1" applyAlignment="1">
      <alignment horizontal="center" wrapText="1"/>
    </xf>
    <xf numFmtId="2" fontId="0" fillId="6" borderId="90" xfId="0" applyNumberFormat="1" applyFill="1" applyBorder="1" applyAlignment="1">
      <alignment horizontal="center" wrapText="1"/>
    </xf>
    <xf numFmtId="2" fontId="32" fillId="5" borderId="89" xfId="0" applyNumberFormat="1" applyFont="1" applyFill="1" applyBorder="1" applyAlignment="1">
      <alignment horizontal="center" vertical="center" wrapText="1"/>
    </xf>
    <xf numFmtId="2" fontId="32" fillId="5" borderId="90" xfId="0" applyNumberFormat="1" applyFont="1" applyFill="1" applyBorder="1" applyAlignment="1">
      <alignment horizontal="center" vertical="center" wrapText="1"/>
    </xf>
    <xf numFmtId="2" fontId="0" fillId="5" borderId="90" xfId="0" applyNumberFormat="1" applyFill="1" applyBorder="1" applyAlignment="1">
      <alignment horizontal="center" wrapText="1"/>
    </xf>
    <xf numFmtId="0" fontId="0" fillId="0" borderId="0" xfId="0" applyAlignment="1">
      <alignment horizontal="left"/>
    </xf>
    <xf numFmtId="0" fontId="28" fillId="0" borderId="0" xfId="0" applyFont="1" applyAlignment="1">
      <alignment horizontal="center"/>
    </xf>
    <xf numFmtId="0" fontId="28" fillId="0" borderId="93" xfId="0" applyFont="1" applyBorder="1" applyAlignment="1">
      <alignment horizontal="center"/>
    </xf>
    <xf numFmtId="0" fontId="28" fillId="0" borderId="94" xfId="0" applyFont="1" applyBorder="1" applyAlignment="1">
      <alignment horizontal="center"/>
    </xf>
    <xf numFmtId="0" fontId="28" fillId="0" borderId="95" xfId="0" applyFont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96" xfId="0" applyBorder="1" applyAlignment="1">
      <alignment vertical="center"/>
    </xf>
    <xf numFmtId="0" fontId="0" fillId="0" borderId="97" xfId="0" applyBorder="1" applyAlignment="1">
      <alignment vertical="center"/>
    </xf>
    <xf numFmtId="0" fontId="29" fillId="0" borderId="48" xfId="2" applyFont="1" applyBorder="1" applyAlignment="1">
      <alignment horizontal="center" vertical="center" wrapText="1"/>
    </xf>
    <xf numFmtId="0" fontId="28" fillId="0" borderId="94" xfId="0" applyFont="1" applyBorder="1" applyAlignment="1">
      <alignment horizontal="left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vertical="center"/>
    </xf>
    <xf numFmtId="0" fontId="0" fillId="8" borderId="98" xfId="0" applyFill="1" applyBorder="1" applyAlignment="1">
      <alignment vertical="center"/>
    </xf>
    <xf numFmtId="0" fontId="28" fillId="8" borderId="99" xfId="0" applyFont="1" applyFill="1" applyBorder="1" applyAlignment="1">
      <alignment horizontal="left" vertical="center" wrapText="1"/>
    </xf>
    <xf numFmtId="0" fontId="8" fillId="0" borderId="3" xfId="2" applyFont="1" applyBorder="1" applyAlignment="1">
      <alignment horizontal="left"/>
    </xf>
    <xf numFmtId="0" fontId="8" fillId="0" borderId="4" xfId="2" applyFont="1" applyBorder="1" applyAlignment="1">
      <alignment horizontal="left"/>
    </xf>
    <xf numFmtId="0" fontId="8" fillId="0" borderId="5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1" fillId="0" borderId="4" xfId="2" applyFont="1" applyBorder="1" applyAlignment="1">
      <alignment horizontal="left"/>
    </xf>
    <xf numFmtId="0" fontId="11" fillId="0" borderId="5" xfId="2" applyFont="1" applyBorder="1" applyAlignment="1">
      <alignment horizontal="left"/>
    </xf>
    <xf numFmtId="0" fontId="11" fillId="0" borderId="4" xfId="2" applyFont="1" applyBorder="1" applyAlignment="1">
      <alignment horizontal="center"/>
    </xf>
    <xf numFmtId="0" fontId="11" fillId="0" borderId="5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3" xfId="2" applyFont="1" applyBorder="1"/>
    <xf numFmtId="0" fontId="8" fillId="0" borderId="4" xfId="2" applyFont="1" applyBorder="1"/>
    <xf numFmtId="0" fontId="8" fillId="0" borderId="5" xfId="2" applyFont="1" applyBorder="1"/>
    <xf numFmtId="0" fontId="8" fillId="0" borderId="7" xfId="2" applyFont="1" applyBorder="1" applyAlignment="1">
      <alignment horizontal="left"/>
    </xf>
    <xf numFmtId="0" fontId="8" fillId="0" borderId="8" xfId="2" applyFont="1" applyBorder="1" applyAlignment="1">
      <alignment horizontal="left"/>
    </xf>
    <xf numFmtId="0" fontId="8" fillId="0" borderId="9" xfId="2" applyFont="1" applyBorder="1" applyAlignment="1">
      <alignment horizontal="left"/>
    </xf>
    <xf numFmtId="14" fontId="11" fillId="0" borderId="3" xfId="2" applyNumberFormat="1" applyFont="1" applyBorder="1" applyAlignment="1">
      <alignment horizontal="center"/>
    </xf>
    <xf numFmtId="14" fontId="11" fillId="0" borderId="4" xfId="2" applyNumberFormat="1" applyFont="1" applyBorder="1" applyAlignment="1">
      <alignment horizontal="center"/>
    </xf>
    <xf numFmtId="14" fontId="11" fillId="0" borderId="5" xfId="2" applyNumberFormat="1" applyFont="1" applyBorder="1" applyAlignment="1">
      <alignment horizontal="center"/>
    </xf>
    <xf numFmtId="0" fontId="6" fillId="0" borderId="0" xfId="2" applyFont="1" applyAlignment="1">
      <alignment horizontal="center"/>
    </xf>
    <xf numFmtId="0" fontId="6" fillId="0" borderId="6" xfId="2" applyFont="1" applyBorder="1" applyAlignment="1">
      <alignment horizontal="center"/>
    </xf>
    <xf numFmtId="0" fontId="8" fillId="0" borderId="3" xfId="2" applyFont="1" applyBorder="1" applyAlignment="1">
      <alignment horizontal="right"/>
    </xf>
    <xf numFmtId="0" fontId="8" fillId="0" borderId="4" xfId="2" applyFont="1" applyBorder="1" applyAlignment="1">
      <alignment horizontal="right"/>
    </xf>
    <xf numFmtId="0" fontId="8" fillId="0" borderId="5" xfId="2" applyFont="1" applyBorder="1" applyAlignment="1">
      <alignment horizontal="right"/>
    </xf>
    <xf numFmtId="0" fontId="11" fillId="0" borderId="3" xfId="2" applyFont="1" applyBorder="1" applyAlignment="1">
      <alignment horizontal="center"/>
    </xf>
    <xf numFmtId="0" fontId="8" fillId="0" borderId="0" xfId="2" applyFont="1" applyAlignment="1">
      <alignment horizontal="left"/>
    </xf>
    <xf numFmtId="0" fontId="6" fillId="0" borderId="8" xfId="2" applyFont="1" applyBorder="1" applyAlignment="1">
      <alignment horizontal="center"/>
    </xf>
    <xf numFmtId="0" fontId="6" fillId="0" borderId="9" xfId="2" applyFont="1" applyBorder="1" applyAlignment="1">
      <alignment horizontal="center"/>
    </xf>
    <xf numFmtId="164" fontId="6" fillId="0" borderId="0" xfId="2" applyNumberFormat="1" applyFont="1" applyAlignment="1">
      <alignment horizontal="center"/>
    </xf>
    <xf numFmtId="164" fontId="6" fillId="0" borderId="6" xfId="2" applyNumberFormat="1" applyFont="1" applyBorder="1" applyAlignment="1">
      <alignment horizontal="center"/>
    </xf>
    <xf numFmtId="0" fontId="29" fillId="0" borderId="79" xfId="2" applyFont="1" applyBorder="1" applyAlignment="1">
      <alignment horizontal="center" vertical="center" wrapText="1"/>
    </xf>
    <xf numFmtId="0" fontId="29" fillId="0" borderId="50" xfId="2" applyFont="1" applyBorder="1" applyAlignment="1">
      <alignment horizontal="center" vertical="center" wrapText="1"/>
    </xf>
    <xf numFmtId="0" fontId="6" fillId="0" borderId="79" xfId="2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6" fillId="0" borderId="50" xfId="2" applyFont="1" applyBorder="1" applyAlignment="1">
      <alignment horizontal="center"/>
    </xf>
    <xf numFmtId="0" fontId="6" fillId="0" borderId="51" xfId="2" applyFont="1" applyBorder="1" applyAlignment="1">
      <alignment horizontal="center"/>
    </xf>
    <xf numFmtId="0" fontId="6" fillId="0" borderId="52" xfId="2" applyFont="1" applyBorder="1" applyAlignment="1">
      <alignment horizontal="center"/>
    </xf>
    <xf numFmtId="0" fontId="29" fillId="0" borderId="48" xfId="2" applyFont="1" applyBorder="1" applyAlignment="1">
      <alignment horizontal="center" vertical="center" wrapText="1"/>
    </xf>
    <xf numFmtId="0" fontId="6" fillId="0" borderId="48" xfId="2" applyFont="1" applyBorder="1" applyAlignment="1">
      <alignment horizontal="center"/>
    </xf>
    <xf numFmtId="0" fontId="6" fillId="0" borderId="42" xfId="2" applyFont="1" applyBorder="1" applyAlignment="1">
      <alignment horizontal="center"/>
    </xf>
    <xf numFmtId="0" fontId="6" fillId="0" borderId="49" xfId="2" applyFont="1" applyBorder="1" applyAlignment="1">
      <alignment horizontal="center"/>
    </xf>
    <xf numFmtId="0" fontId="6" fillId="5" borderId="62" xfId="2" applyFont="1" applyFill="1" applyBorder="1" applyAlignment="1">
      <alignment horizontal="center"/>
    </xf>
    <xf numFmtId="0" fontId="6" fillId="5" borderId="71" xfId="2" applyFont="1" applyFill="1" applyBorder="1" applyAlignment="1">
      <alignment horizontal="center"/>
    </xf>
    <xf numFmtId="0" fontId="6" fillId="6" borderId="62" xfId="2" applyFont="1" applyFill="1" applyBorder="1" applyAlignment="1">
      <alignment horizontal="center"/>
    </xf>
    <xf numFmtId="0" fontId="6" fillId="3" borderId="30" xfId="2" applyFont="1" applyFill="1" applyBorder="1" applyAlignment="1">
      <alignment horizontal="center"/>
    </xf>
    <xf numFmtId="0" fontId="6" fillId="3" borderId="22" xfId="2" applyFont="1" applyFill="1" applyBorder="1" applyAlignment="1">
      <alignment horizontal="center"/>
    </xf>
    <xf numFmtId="0" fontId="6" fillId="3" borderId="31" xfId="2" applyFont="1" applyFill="1" applyBorder="1" applyAlignment="1">
      <alignment horizontal="center"/>
    </xf>
    <xf numFmtId="0" fontId="6" fillId="5" borderId="70" xfId="2" applyFont="1" applyFill="1" applyBorder="1" applyAlignment="1">
      <alignment horizontal="center"/>
    </xf>
    <xf numFmtId="0" fontId="6" fillId="5" borderId="75" xfId="2" applyFont="1" applyFill="1" applyBorder="1" applyAlignment="1">
      <alignment horizontal="center"/>
    </xf>
    <xf numFmtId="0" fontId="6" fillId="0" borderId="30" xfId="2" applyFont="1" applyBorder="1" applyAlignment="1">
      <alignment horizontal="center"/>
    </xf>
    <xf numFmtId="0" fontId="6" fillId="0" borderId="22" xfId="2" applyFont="1" applyBorder="1" applyAlignment="1">
      <alignment horizontal="center"/>
    </xf>
    <xf numFmtId="0" fontId="6" fillId="0" borderId="31" xfId="2" applyFont="1" applyBorder="1" applyAlignment="1">
      <alignment horizontal="center"/>
    </xf>
    <xf numFmtId="0" fontId="29" fillId="0" borderId="69" xfId="2" applyFont="1" applyBorder="1" applyAlignment="1">
      <alignment horizontal="center"/>
    </xf>
    <xf numFmtId="0" fontId="29" fillId="0" borderId="80" xfId="2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0" fontId="6" fillId="0" borderId="41" xfId="2" applyFont="1" applyBorder="1" applyAlignment="1">
      <alignment horizontal="center"/>
    </xf>
    <xf numFmtId="0" fontId="0" fillId="5" borderId="0" xfId="0" applyFill="1" applyAlignment="1">
      <alignment horizontal="center" wrapText="1"/>
    </xf>
    <xf numFmtId="0" fontId="0" fillId="0" borderId="8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7" borderId="87" xfId="0" applyFont="1" applyFill="1" applyBorder="1" applyAlignment="1">
      <alignment horizontal="right" wrapText="1"/>
    </xf>
    <xf numFmtId="0" fontId="2" fillId="7" borderId="82" xfId="0" applyFont="1" applyFill="1" applyBorder="1" applyAlignment="1">
      <alignment horizontal="right" wrapText="1"/>
    </xf>
    <xf numFmtId="0" fontId="27" fillId="7" borderId="85" xfId="0" applyFont="1" applyFill="1" applyBorder="1" applyAlignment="1">
      <alignment horizontal="center" wrapText="1"/>
    </xf>
    <xf numFmtId="0" fontId="27" fillId="7" borderId="82" xfId="0" applyFont="1" applyFill="1" applyBorder="1" applyAlignment="1">
      <alignment horizontal="center" wrapText="1"/>
    </xf>
    <xf numFmtId="0" fontId="0" fillId="0" borderId="83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0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6" fillId="0" borderId="17" xfId="2" applyFont="1" applyBorder="1"/>
    <xf numFmtId="0" fontId="6" fillId="0" borderId="21" xfId="2" applyFont="1" applyBorder="1" applyAlignment="1">
      <alignment horizontal="center"/>
    </xf>
    <xf numFmtId="0" fontId="6" fillId="0" borderId="23" xfId="2" applyFont="1" applyBorder="1" applyAlignment="1">
      <alignment horizontal="center"/>
    </xf>
    <xf numFmtId="0" fontId="12" fillId="0" borderId="21" xfId="2" applyFont="1" applyBorder="1" applyAlignment="1">
      <alignment horizontal="center"/>
    </xf>
    <xf numFmtId="0" fontId="12" fillId="0" borderId="22" xfId="2" applyFont="1" applyBorder="1" applyAlignment="1">
      <alignment horizontal="center"/>
    </xf>
    <xf numFmtId="0" fontId="12" fillId="0" borderId="23" xfId="2" applyFont="1" applyBorder="1" applyAlignment="1">
      <alignment horizontal="center"/>
    </xf>
    <xf numFmtId="0" fontId="12" fillId="0" borderId="33" xfId="2" applyFont="1" applyBorder="1"/>
    <xf numFmtId="0" fontId="12" fillId="0" borderId="37" xfId="2" applyFont="1" applyBorder="1" applyAlignment="1">
      <alignment horizontal="center"/>
    </xf>
    <xf numFmtId="0" fontId="12" fillId="0" borderId="38" xfId="2" applyFont="1" applyBorder="1" applyAlignment="1">
      <alignment horizontal="center"/>
    </xf>
    <xf numFmtId="0" fontId="12" fillId="0" borderId="39" xfId="2" applyFont="1" applyBorder="1" applyAlignment="1">
      <alignment horizontal="center"/>
    </xf>
    <xf numFmtId="0" fontId="6" fillId="0" borderId="65" xfId="2" applyFont="1" applyBorder="1" applyAlignment="1">
      <alignment horizontal="left" wrapText="1"/>
    </xf>
    <xf numFmtId="0" fontId="6" fillId="0" borderId="42" xfId="2" applyFont="1" applyBorder="1" applyAlignment="1">
      <alignment horizontal="left" wrapText="1"/>
    </xf>
    <xf numFmtId="0" fontId="6" fillId="0" borderId="63" xfId="2" applyFont="1" applyBorder="1" applyAlignment="1">
      <alignment horizontal="left" wrapText="1"/>
    </xf>
    <xf numFmtId="0" fontId="6" fillId="0" borderId="60" xfId="2" applyFont="1" applyBorder="1" applyAlignment="1">
      <alignment horizontal="left" wrapText="1"/>
    </xf>
    <xf numFmtId="0" fontId="6" fillId="0" borderId="51" xfId="2" applyFont="1" applyBorder="1" applyAlignment="1">
      <alignment horizontal="left" wrapText="1"/>
    </xf>
    <xf numFmtId="0" fontId="6" fillId="0" borderId="61" xfId="2" applyFont="1" applyBorder="1" applyAlignment="1">
      <alignment horizontal="left" wrapText="1"/>
    </xf>
    <xf numFmtId="2" fontId="6" fillId="0" borderId="30" xfId="2" applyNumberFormat="1" applyFont="1" applyBorder="1" applyAlignment="1">
      <alignment horizontal="center"/>
    </xf>
    <xf numFmtId="2" fontId="6" fillId="0" borderId="31" xfId="2" applyNumberFormat="1" applyFont="1" applyBorder="1" applyAlignment="1">
      <alignment horizontal="center"/>
    </xf>
    <xf numFmtId="2" fontId="6" fillId="4" borderId="30" xfId="2" applyNumberFormat="1" applyFont="1" applyFill="1" applyBorder="1" applyAlignment="1">
      <alignment horizontal="center"/>
    </xf>
    <xf numFmtId="2" fontId="6" fillId="4" borderId="31" xfId="2" applyNumberFormat="1" applyFont="1" applyFill="1" applyBorder="1" applyAlignment="1">
      <alignment horizontal="center"/>
    </xf>
    <xf numFmtId="0" fontId="21" fillId="0" borderId="65" xfId="2" applyFont="1" applyBorder="1" applyAlignment="1">
      <alignment horizontal="left" vertical="center" wrapText="1"/>
    </xf>
    <xf numFmtId="0" fontId="21" fillId="0" borderId="42" xfId="2" applyFont="1" applyBorder="1" applyAlignment="1">
      <alignment horizontal="left" vertical="center" wrapText="1"/>
    </xf>
    <xf numFmtId="0" fontId="21" fillId="0" borderId="63" xfId="2" applyFont="1" applyBorder="1" applyAlignment="1">
      <alignment horizontal="left" vertical="center" wrapText="1"/>
    </xf>
    <xf numFmtId="0" fontId="21" fillId="0" borderId="60" xfId="2" applyFont="1" applyBorder="1" applyAlignment="1">
      <alignment horizontal="left" vertical="center" wrapText="1"/>
    </xf>
    <xf numFmtId="0" fontId="21" fillId="0" borderId="51" xfId="2" applyFont="1" applyBorder="1" applyAlignment="1">
      <alignment horizontal="left" vertical="center" wrapText="1"/>
    </xf>
    <xf numFmtId="0" fontId="21" fillId="0" borderId="61" xfId="2" applyFont="1" applyBorder="1" applyAlignment="1">
      <alignment horizontal="left" vertical="center" wrapText="1"/>
    </xf>
    <xf numFmtId="0" fontId="16" fillId="0" borderId="66" xfId="6" applyAlignment="1">
      <alignment horizontal="left"/>
    </xf>
    <xf numFmtId="0" fontId="12" fillId="0" borderId="17" xfId="2" applyFont="1" applyBorder="1"/>
    <xf numFmtId="0" fontId="6" fillId="0" borderId="65" xfId="2" applyFont="1" applyBorder="1" applyAlignment="1">
      <alignment horizontal="left" vertical="center" wrapText="1"/>
    </xf>
    <xf numFmtId="0" fontId="6" fillId="0" borderId="42" xfId="2" applyFont="1" applyBorder="1" applyAlignment="1">
      <alignment horizontal="left" vertical="center" wrapText="1"/>
    </xf>
    <xf numFmtId="0" fontId="6" fillId="0" borderId="63" xfId="2" applyFont="1" applyBorder="1" applyAlignment="1">
      <alignment horizontal="left" vertical="center" wrapText="1"/>
    </xf>
    <xf numFmtId="0" fontId="6" fillId="0" borderId="60" xfId="2" applyFont="1" applyBorder="1" applyAlignment="1">
      <alignment horizontal="left" vertical="center" wrapText="1"/>
    </xf>
    <xf numFmtId="0" fontId="6" fillId="0" borderId="51" xfId="2" applyFont="1" applyBorder="1" applyAlignment="1">
      <alignment horizontal="left" vertical="center" wrapText="1"/>
    </xf>
    <xf numFmtId="0" fontId="6" fillId="0" borderId="61" xfId="2" applyFont="1" applyBorder="1" applyAlignment="1">
      <alignment horizontal="left" vertical="center" wrapText="1"/>
    </xf>
    <xf numFmtId="0" fontId="6" fillId="0" borderId="10" xfId="2" applyFont="1" applyBorder="1"/>
    <xf numFmtId="0" fontId="6" fillId="0" borderId="14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6" fillId="0" borderId="16" xfId="2" applyFont="1" applyBorder="1" applyAlignment="1">
      <alignment horizontal="center"/>
    </xf>
    <xf numFmtId="0" fontId="13" fillId="0" borderId="64" xfId="5" applyAlignment="1">
      <alignment horizontal="left" vertical="center"/>
    </xf>
    <xf numFmtId="0" fontId="6" fillId="5" borderId="76" xfId="2" applyFont="1" applyFill="1" applyBorder="1" applyAlignment="1">
      <alignment horizontal="center"/>
    </xf>
    <xf numFmtId="0" fontId="1" fillId="0" borderId="48" xfId="2" applyFont="1" applyBorder="1" applyAlignment="1">
      <alignment horizontal="center" wrapText="1"/>
    </xf>
    <xf numFmtId="0" fontId="1" fillId="0" borderId="42" xfId="2" applyFont="1" applyBorder="1" applyAlignment="1">
      <alignment horizontal="center" wrapText="1"/>
    </xf>
    <xf numFmtId="0" fontId="1" fillId="0" borderId="49" xfId="2" applyFont="1" applyBorder="1" applyAlignment="1">
      <alignment horizontal="center" wrapText="1"/>
    </xf>
    <xf numFmtId="0" fontId="25" fillId="0" borderId="50" xfId="2" applyFont="1" applyBorder="1" applyAlignment="1">
      <alignment horizontal="center" wrapText="1"/>
    </xf>
    <xf numFmtId="0" fontId="25" fillId="0" borderId="51" xfId="2" applyFont="1" applyBorder="1" applyAlignment="1">
      <alignment horizontal="center" wrapText="1"/>
    </xf>
    <xf numFmtId="0" fontId="25" fillId="0" borderId="52" xfId="2" applyFont="1" applyBorder="1" applyAlignment="1">
      <alignment horizontal="center" wrapText="1"/>
    </xf>
    <xf numFmtId="0" fontId="24" fillId="0" borderId="69" xfId="1" applyFont="1" applyBorder="1" applyAlignment="1">
      <alignment horizontal="center" wrapText="1"/>
    </xf>
    <xf numFmtId="0" fontId="24" fillId="0" borderId="72" xfId="1" applyFont="1" applyBorder="1" applyAlignment="1">
      <alignment horizontal="center" wrapText="1"/>
    </xf>
    <xf numFmtId="0" fontId="24" fillId="0" borderId="74" xfId="1" applyFont="1" applyBorder="1" applyAlignment="1">
      <alignment horizontal="center" wrapText="1"/>
    </xf>
    <xf numFmtId="0" fontId="6" fillId="4" borderId="62" xfId="2" applyFont="1" applyFill="1" applyBorder="1" applyAlignment="1">
      <alignment horizontal="center"/>
    </xf>
    <xf numFmtId="0" fontId="6" fillId="0" borderId="69" xfId="2" applyFont="1" applyBorder="1"/>
    <xf numFmtId="0" fontId="6" fillId="0" borderId="74" xfId="2" applyFont="1" applyBorder="1"/>
    <xf numFmtId="166" fontId="15" fillId="6" borderId="71" xfId="2" applyNumberFormat="1" applyFont="1" applyFill="1" applyBorder="1" applyAlignment="1">
      <alignment horizontal="center"/>
    </xf>
    <xf numFmtId="166" fontId="15" fillId="6" borderId="77" xfId="2" applyNumberFormat="1" applyFont="1" applyFill="1" applyBorder="1" applyAlignment="1">
      <alignment horizontal="center"/>
    </xf>
    <xf numFmtId="166" fontId="15" fillId="6" borderId="78" xfId="2" applyNumberFormat="1" applyFont="1" applyFill="1" applyBorder="1" applyAlignment="1">
      <alignment horizontal="center"/>
    </xf>
    <xf numFmtId="0" fontId="6" fillId="0" borderId="60" xfId="2" applyFont="1" applyBorder="1" applyAlignment="1">
      <alignment horizontal="center"/>
    </xf>
    <xf numFmtId="0" fontId="6" fillId="0" borderId="61" xfId="2" applyFont="1" applyBorder="1" applyAlignment="1">
      <alignment horizontal="center"/>
    </xf>
    <xf numFmtId="166" fontId="15" fillId="6" borderId="62" xfId="2" applyNumberFormat="1" applyFont="1" applyFill="1" applyBorder="1" applyAlignment="1">
      <alignment horizontal="center"/>
    </xf>
    <xf numFmtId="0" fontId="6" fillId="0" borderId="53" xfId="2" applyFont="1" applyBorder="1" applyAlignment="1">
      <alignment horizontal="center"/>
    </xf>
    <xf numFmtId="0" fontId="6" fillId="0" borderId="55" xfId="2" applyFont="1" applyBorder="1" applyAlignment="1">
      <alignment horizontal="center"/>
    </xf>
    <xf numFmtId="0" fontId="6" fillId="0" borderId="56" xfId="2" applyFont="1" applyBorder="1" applyAlignment="1">
      <alignment horizontal="center"/>
    </xf>
    <xf numFmtId="166" fontId="6" fillId="6" borderId="62" xfId="2" applyNumberFormat="1" applyFont="1" applyFill="1" applyBorder="1" applyAlignment="1">
      <alignment horizontal="center"/>
    </xf>
    <xf numFmtId="166" fontId="6" fillId="0" borderId="30" xfId="2" applyNumberFormat="1" applyFont="1" applyBorder="1" applyAlignment="1">
      <alignment horizontal="center"/>
    </xf>
    <xf numFmtId="166" fontId="6" fillId="0" borderId="22" xfId="2" applyNumberFormat="1" applyFont="1" applyBorder="1" applyAlignment="1">
      <alignment horizontal="center"/>
    </xf>
    <xf numFmtId="166" fontId="6" fillId="0" borderId="31" xfId="2" applyNumberFormat="1" applyFont="1" applyBorder="1" applyAlignment="1">
      <alignment horizontal="center"/>
    </xf>
    <xf numFmtId="165" fontId="6" fillId="0" borderId="30" xfId="2" applyNumberFormat="1" applyFont="1" applyBorder="1" applyAlignment="1">
      <alignment horizontal="center"/>
    </xf>
    <xf numFmtId="165" fontId="6" fillId="0" borderId="22" xfId="2" applyNumberFormat="1" applyFont="1" applyBorder="1" applyAlignment="1">
      <alignment horizontal="center"/>
    </xf>
    <xf numFmtId="165" fontId="6" fillId="0" borderId="31" xfId="2" applyNumberFormat="1" applyFont="1" applyBorder="1" applyAlignment="1">
      <alignment horizontal="center"/>
    </xf>
    <xf numFmtId="2" fontId="6" fillId="0" borderId="22" xfId="2" applyNumberFormat="1" applyFont="1" applyBorder="1" applyAlignment="1">
      <alignment horizontal="center"/>
    </xf>
    <xf numFmtId="1" fontId="6" fillId="0" borderId="30" xfId="2" applyNumberFormat="1" applyFont="1" applyBorder="1" applyAlignment="1">
      <alignment horizontal="center"/>
    </xf>
    <xf numFmtId="1" fontId="6" fillId="0" borderId="22" xfId="2" applyNumberFormat="1" applyFont="1" applyBorder="1" applyAlignment="1">
      <alignment horizontal="center"/>
    </xf>
    <xf numFmtId="1" fontId="6" fillId="0" borderId="31" xfId="2" applyNumberFormat="1" applyFont="1" applyBorder="1" applyAlignment="1">
      <alignment horizontal="center"/>
    </xf>
    <xf numFmtId="0" fontId="6" fillId="0" borderId="57" xfId="2" applyFont="1" applyBorder="1" applyAlignment="1">
      <alignment horizontal="center"/>
    </xf>
    <xf numFmtId="0" fontId="6" fillId="0" borderId="58" xfId="2" applyFont="1" applyBorder="1" applyAlignment="1">
      <alignment horizontal="center"/>
    </xf>
    <xf numFmtId="0" fontId="6" fillId="0" borderId="59" xfId="2" applyFont="1" applyBorder="1" applyAlignment="1">
      <alignment horizontal="center"/>
    </xf>
    <xf numFmtId="9" fontId="15" fillId="0" borderId="30" xfId="4" applyFont="1" applyFill="1" applyBorder="1" applyAlignment="1">
      <alignment horizontal="center"/>
    </xf>
    <xf numFmtId="9" fontId="15" fillId="0" borderId="22" xfId="4" applyFont="1" applyFill="1" applyBorder="1" applyAlignment="1">
      <alignment horizontal="center"/>
    </xf>
    <xf numFmtId="9" fontId="15" fillId="0" borderId="31" xfId="4" applyFont="1" applyFill="1" applyBorder="1" applyAlignment="1">
      <alignment horizontal="center"/>
    </xf>
    <xf numFmtId="0" fontId="1" fillId="0" borderId="0" xfId="2" applyFont="1" applyAlignment="1">
      <alignment horizontal="center" wrapText="1"/>
    </xf>
  </cellXfs>
  <cellStyles count="7">
    <cellStyle name="Heading 1 2" xfId="5" xr:uid="{5CBA49F9-8D4E-4603-BF19-A82B9FB29638}"/>
    <cellStyle name="Heading 2 2" xfId="6" xr:uid="{8A0995B5-2B60-4694-BF4E-B2C33D0E080B}"/>
    <cellStyle name="Hyperlink" xfId="1" builtinId="8"/>
    <cellStyle name="Normal" xfId="0" builtinId="0"/>
    <cellStyle name="Normal 2" xfId="2" xr:uid="{F917E95D-6530-4B3B-845D-740DB341F9F9}"/>
    <cellStyle name="Normal 2 2" xfId="3" xr:uid="{42F6FB39-B465-45EE-B14C-E0DEFEA6ADF6}"/>
    <cellStyle name="Percent 2" xfId="4" xr:uid="{108EFB47-78FD-4444-9B94-D238E54C3A8E}"/>
  </cellStyles>
  <dxfs count="501"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D6767"/>
        </patternFill>
      </fill>
    </dxf>
    <dxf>
      <fill>
        <patternFill>
          <bgColor rgb="FFFFFF99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  <border diagonalUp="0" diagonalDown="0">
        <left style="thick">
          <color theme="4" tint="0.59996337778862885"/>
        </left>
      </border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  <border diagonalUp="0" diagonalDown="0">
        <left style="thick">
          <color theme="4" tint="0.59996337778862885"/>
        </left>
      </border>
    </dxf>
    <dxf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/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 outline="0">
        <left/>
        <right style="dotted">
          <color auto="1"/>
        </right>
      </border>
    </dxf>
    <dxf>
      <font>
        <b/>
      </font>
      <alignment horizontal="left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</font>
      <alignment horizontal="center" vertical="bottom" textRotation="0" wrapText="1" indent="0" justifyLastLine="0" shrinkToFit="0" readingOrder="0"/>
    </dxf>
    <dxf>
      <font>
        <b val="0"/>
      </font>
      <alignment horizontal="left" vertical="top" textRotation="0" wrapText="1" indent="0" justifyLastLine="0" shrinkToFit="0" readingOrder="0"/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/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medium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/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medium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/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numFmt numFmtId="165" formatCode="0.000"/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numFmt numFmtId="165" formatCode="0.000"/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medium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/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 outline="0">
        <left/>
        <right style="dotted">
          <color auto="1"/>
        </right>
      </border>
    </dxf>
    <dxf>
      <font>
        <b/>
      </font>
      <alignment horizontal="left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</font>
      <alignment horizontal="center" vertical="bottom" textRotation="0" wrapText="1" indent="0" justifyLastLine="0" shrinkToFit="0" readingOrder="0"/>
    </dxf>
    <dxf>
      <font>
        <b val="0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DDDF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17/06/relationships/rdRichValue" Target="richData/rdrichvalue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22/10/relationships/richValueRel" Target="richData/richValueRel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microsoft.com/office/2017/06/relationships/rdRichValueTypes" Target="richData/rdRichValueTypes.xml"/><Relationship Id="rId10" Type="http://schemas.openxmlformats.org/officeDocument/2006/relationships/worksheet" Target="worksheets/sheet8.xml"/><Relationship Id="rId19" Type="http://schemas.openxmlformats.org/officeDocument/2006/relationships/sheetMetadata" Target="metadata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1" u="sng"/>
              <a:t>Min. Foundation Sizes for Different Pad</a:t>
            </a:r>
            <a:r>
              <a:rPr lang="en-GB" sz="1600" b="1" i="1" u="sng" baseline="0"/>
              <a:t> Depths</a:t>
            </a:r>
            <a:endParaRPr lang="en-GB" sz="1600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data (ss)'!$D$1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data (ss)'!$A$2:$A$13</c:f>
              <c:strCache>
                <c:ptCount val="12"/>
                <c:pt idx="0">
                  <c:v>400kV High Level - Post Insulator Structure x 7150mm high</c:v>
                </c:pt>
                <c:pt idx="1">
                  <c:v>400kV CT Structure x 2400mm high</c:v>
                </c:pt>
                <c:pt idx="2">
                  <c:v>400kV 3 Phase Pantograph Disconnector x 2400mm high</c:v>
                </c:pt>
                <c:pt idx="3">
                  <c:v>400kV Earth Switch Structure x 2900mm high</c:v>
                </c:pt>
                <c:pt idx="4">
                  <c:v>400kV Disconnector with 2 Earth Switch Structure x 2500mm high</c:v>
                </c:pt>
                <c:pt idx="5">
                  <c:v>400kV Low Level - Post Insulator Structure x 2750mm high</c:v>
                </c:pt>
                <c:pt idx="6">
                  <c:v>400kV Surge Arrester Structure x 2400mm high</c:v>
                </c:pt>
                <c:pt idx="7">
                  <c:v>400kV CVT Structure x 2400mm high</c:v>
                </c:pt>
                <c:pt idx="8">
                  <c:v>132kV Earth Switch Structure x 2600mm high</c:v>
                </c:pt>
                <c:pt idx="9">
                  <c:v>132kV High Level - Surge Arrester Structure x 6000mm high</c:v>
                </c:pt>
                <c:pt idx="10">
                  <c:v>132kV CVT Structure x 2400mm high</c:v>
                </c:pt>
                <c:pt idx="11">
                  <c:v>132kV Low Level - Surge Arrester Structure x 2400mm high</c:v>
                </c:pt>
              </c:strCache>
            </c:strRef>
          </c:cat>
          <c:val>
            <c:numRef>
              <c:f>'Graph data (ss)'!$B$2:$B$13</c:f>
              <c:numCache>
                <c:formatCode>General</c:formatCode>
                <c:ptCount val="12"/>
                <c:pt idx="0">
                  <c:v>3.7</c:v>
                </c:pt>
                <c:pt idx="1">
                  <c:v>2.7</c:v>
                </c:pt>
                <c:pt idx="2">
                  <c:v>2.7</c:v>
                </c:pt>
                <c:pt idx="3">
                  <c:v>2.4</c:v>
                </c:pt>
                <c:pt idx="4">
                  <c:v>1.8</c:v>
                </c:pt>
                <c:pt idx="5">
                  <c:v>1.7</c:v>
                </c:pt>
                <c:pt idx="6">
                  <c:v>2.2999999999999998</c:v>
                </c:pt>
                <c:pt idx="7">
                  <c:v>2</c:v>
                </c:pt>
                <c:pt idx="8">
                  <c:v>1.6</c:v>
                </c:pt>
                <c:pt idx="9">
                  <c:v>1.7</c:v>
                </c:pt>
                <c:pt idx="10">
                  <c:v>1.7</c:v>
                </c:pt>
                <c:pt idx="1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2-4754-B394-D88DEEE4DB96}"/>
            </c:ext>
          </c:extLst>
        </c:ser>
        <c:ser>
          <c:idx val="1"/>
          <c:order val="1"/>
          <c:tx>
            <c:strRef>
              <c:f>'Graph data (ss)'!$C$1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 data (ss)'!$A$2:$A$13</c:f>
              <c:strCache>
                <c:ptCount val="12"/>
                <c:pt idx="0">
                  <c:v>400kV High Level - Post Insulator Structure x 7150mm high</c:v>
                </c:pt>
                <c:pt idx="1">
                  <c:v>400kV CT Structure x 2400mm high</c:v>
                </c:pt>
                <c:pt idx="2">
                  <c:v>400kV 3 Phase Pantograph Disconnector x 2400mm high</c:v>
                </c:pt>
                <c:pt idx="3">
                  <c:v>400kV Earth Switch Structure x 2900mm high</c:v>
                </c:pt>
                <c:pt idx="4">
                  <c:v>400kV Disconnector with 2 Earth Switch Structure x 2500mm high</c:v>
                </c:pt>
                <c:pt idx="5">
                  <c:v>400kV Low Level - Post Insulator Structure x 2750mm high</c:v>
                </c:pt>
                <c:pt idx="6">
                  <c:v>400kV Surge Arrester Structure x 2400mm high</c:v>
                </c:pt>
                <c:pt idx="7">
                  <c:v>400kV CVT Structure x 2400mm high</c:v>
                </c:pt>
                <c:pt idx="8">
                  <c:v>132kV Earth Switch Structure x 2600mm high</c:v>
                </c:pt>
                <c:pt idx="9">
                  <c:v>132kV High Level - Surge Arrester Structure x 6000mm high</c:v>
                </c:pt>
                <c:pt idx="10">
                  <c:v>132kV CVT Structure x 2400mm high</c:v>
                </c:pt>
                <c:pt idx="11">
                  <c:v>132kV Low Level - Surge Arrester Structure x 2400mm high</c:v>
                </c:pt>
              </c:strCache>
            </c:strRef>
          </c:cat>
          <c:val>
            <c:numRef>
              <c:f>'Graph data (ss)'!$C$2:$C$13</c:f>
              <c:numCache>
                <c:formatCode>General</c:formatCode>
                <c:ptCount val="12"/>
                <c:pt idx="0">
                  <c:v>3.4</c:v>
                </c:pt>
                <c:pt idx="1">
                  <c:v>2.7</c:v>
                </c:pt>
                <c:pt idx="2">
                  <c:v>2.5</c:v>
                </c:pt>
                <c:pt idx="3">
                  <c:v>2.2000000000000002</c:v>
                </c:pt>
                <c:pt idx="4">
                  <c:v>1.8</c:v>
                </c:pt>
                <c:pt idx="5">
                  <c:v>1.6</c:v>
                </c:pt>
                <c:pt idx="6">
                  <c:v>2.1</c:v>
                </c:pt>
                <c:pt idx="7">
                  <c:v>1.9</c:v>
                </c:pt>
                <c:pt idx="8">
                  <c:v>1.4</c:v>
                </c:pt>
                <c:pt idx="9">
                  <c:v>1.6</c:v>
                </c:pt>
                <c:pt idx="10">
                  <c:v>1.6</c:v>
                </c:pt>
                <c:pt idx="11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2-4754-B394-D88DEEE4DB96}"/>
            </c:ext>
          </c:extLst>
        </c:ser>
        <c:ser>
          <c:idx val="2"/>
          <c:order val="2"/>
          <c:tx>
            <c:strRef>
              <c:f>'Graph data (ss)'!$B$1</c:f>
              <c:strCache>
                <c:ptCount val="1"/>
                <c:pt idx="0">
                  <c:v>0.75m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 data (ss)'!$A$2:$A$13</c:f>
              <c:strCache>
                <c:ptCount val="12"/>
                <c:pt idx="0">
                  <c:v>400kV High Level - Post Insulator Structure x 7150mm high</c:v>
                </c:pt>
                <c:pt idx="1">
                  <c:v>400kV CT Structure x 2400mm high</c:v>
                </c:pt>
                <c:pt idx="2">
                  <c:v>400kV 3 Phase Pantograph Disconnector x 2400mm high</c:v>
                </c:pt>
                <c:pt idx="3">
                  <c:v>400kV Earth Switch Structure x 2900mm high</c:v>
                </c:pt>
                <c:pt idx="4">
                  <c:v>400kV Disconnector with 2 Earth Switch Structure x 2500mm high</c:v>
                </c:pt>
                <c:pt idx="5">
                  <c:v>400kV Low Level - Post Insulator Structure x 2750mm high</c:v>
                </c:pt>
                <c:pt idx="6">
                  <c:v>400kV Surge Arrester Structure x 2400mm high</c:v>
                </c:pt>
                <c:pt idx="7">
                  <c:v>400kV CVT Structure x 2400mm high</c:v>
                </c:pt>
                <c:pt idx="8">
                  <c:v>132kV Earth Switch Structure x 2600mm high</c:v>
                </c:pt>
                <c:pt idx="9">
                  <c:v>132kV High Level - Surge Arrester Structure x 6000mm high</c:v>
                </c:pt>
                <c:pt idx="10">
                  <c:v>132kV CVT Structure x 2400mm high</c:v>
                </c:pt>
                <c:pt idx="11">
                  <c:v>132kV Low Level - Surge Arrester Structure x 2400mm high</c:v>
                </c:pt>
              </c:strCache>
            </c:strRef>
          </c:cat>
          <c:val>
            <c:numRef>
              <c:f>'Graph data (ss)'!$D$2:$D$13</c:f>
              <c:numCache>
                <c:formatCode>General</c:formatCode>
                <c:ptCount val="12"/>
                <c:pt idx="0">
                  <c:v>2.7</c:v>
                </c:pt>
                <c:pt idx="1">
                  <c:v>2.2000000000000002</c:v>
                </c:pt>
                <c:pt idx="2">
                  <c:v>2</c:v>
                </c:pt>
                <c:pt idx="3">
                  <c:v>1.8</c:v>
                </c:pt>
                <c:pt idx="4">
                  <c:v>1.4</c:v>
                </c:pt>
                <c:pt idx="5">
                  <c:v>1.4</c:v>
                </c:pt>
                <c:pt idx="6">
                  <c:v>1.7</c:v>
                </c:pt>
                <c:pt idx="7">
                  <c:v>1.5</c:v>
                </c:pt>
                <c:pt idx="8">
                  <c:v>1.1000000000000001</c:v>
                </c:pt>
                <c:pt idx="9">
                  <c:v>1.3</c:v>
                </c:pt>
                <c:pt idx="10">
                  <c:v>1.3</c:v>
                </c:pt>
                <c:pt idx="11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B2-4754-B394-D88DEEE4D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354728"/>
        <c:axId val="1156355088"/>
      </c:barChart>
      <c:catAx>
        <c:axId val="115635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Plant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55088"/>
        <c:crosses val="autoZero"/>
        <c:auto val="1"/>
        <c:lblAlgn val="ctr"/>
        <c:lblOffset val="100"/>
        <c:noMultiLvlLbl val="0"/>
      </c:catAx>
      <c:valAx>
        <c:axId val="11563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Base Size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5472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31586096663357"/>
          <c:y val="0.95217306556369841"/>
          <c:w val="0.3307338488643578"/>
          <c:h val="3.5282229520028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1" u="sng"/>
              <a:t>Min. Foundation Sizes for Different Pad</a:t>
            </a:r>
            <a:r>
              <a:rPr lang="en-GB" sz="1600" b="1" i="1" u="sng" baseline="0"/>
              <a:t> Depths</a:t>
            </a:r>
            <a:endParaRPr lang="en-GB" sz="1600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data'!$D$1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'Graph data'!$A$2:$A$13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'Graph data'!$B$2:$B$13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8-4093-8AE6-137C42BF132F}"/>
            </c:ext>
          </c:extLst>
        </c:ser>
        <c:ser>
          <c:idx val="1"/>
          <c:order val="1"/>
          <c:tx>
            <c:strRef>
              <c:f>'Graph data'!$C$1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'Graph data'!$A$2:$A$13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'Graph data'!$C$2:$C$13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8-4093-8AE6-137C42BF132F}"/>
            </c:ext>
          </c:extLst>
        </c:ser>
        <c:ser>
          <c:idx val="2"/>
          <c:order val="2"/>
          <c:tx>
            <c:strRef>
              <c:f>'Graph data'!$B$1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'Graph data'!$A$2:$A$13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'Graph data'!$D$2:$D$13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8-4093-8AE6-137C42BF1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354728"/>
        <c:axId val="1156355088"/>
      </c:barChart>
      <c:catAx>
        <c:axId val="115635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Plant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55088"/>
        <c:crosses val="autoZero"/>
        <c:auto val="1"/>
        <c:lblAlgn val="ctr"/>
        <c:lblOffset val="100"/>
        <c:noMultiLvlLbl val="0"/>
      </c:catAx>
      <c:valAx>
        <c:axId val="11563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Base Size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5472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31586096663357"/>
          <c:y val="0.95217306556369841"/>
          <c:w val="0.3307338488643578"/>
          <c:h val="3.5282229520028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8D3E7C-C915-4656-A62F-AE477DDA6209}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574BDA-20B0-42B3-8143-AF180C31A281}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124811</xdr:colOff>
      <xdr:row>0</xdr:row>
      <xdr:rowOff>144517</xdr:rowOff>
    </xdr:from>
    <xdr:to>
      <xdr:col>33</xdr:col>
      <xdr:colOff>19051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FD7EEF-9CFF-45D2-AA0B-4F1E8D989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1211" y="144517"/>
          <a:ext cx="1189640" cy="8365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5435D-B00D-C1B7-D418-C2DD7F02EF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0.06026</cdr:x>
      <cdr:y>0.52915</cdr:y>
    </cdr:from>
    <cdr:to>
      <cdr:x>0.98299</cdr:x>
      <cdr:y>0.52915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B5F4708-E895-AA0A-A9F6-14D28B84F6EA}"/>
            </a:ext>
          </a:extLst>
        </cdr:cNvPr>
        <cdr:cNvCxnSpPr/>
      </cdr:nvCxnSpPr>
      <cdr:spPr>
        <a:xfrm xmlns:a="http://schemas.openxmlformats.org/drawingml/2006/main">
          <a:off x="560409" y="3214195"/>
          <a:ext cx="8580855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0.06315</cdr:x>
      <cdr:y>0.45406</cdr:y>
    </cdr:from>
    <cdr:to>
      <cdr:x>0.98236</cdr:x>
      <cdr:y>0.45406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ACEE77E-C9A7-83D2-CD12-C6CBE206CB0B}"/>
            </a:ext>
          </a:extLst>
        </cdr:cNvPr>
        <cdr:cNvCxnSpPr/>
      </cdr:nvCxnSpPr>
      <cdr:spPr>
        <a:xfrm xmlns:a="http://schemas.openxmlformats.org/drawingml/2006/main">
          <a:off x="587299" y="2758057"/>
          <a:ext cx="8548042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0.06146</cdr:x>
      <cdr:y>0.29648</cdr:y>
    </cdr:from>
    <cdr:to>
      <cdr:x>0.98701</cdr:x>
      <cdr:y>0.29648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C9449ED-6368-2443-B85D-4FBBF04BB2C0}"/>
            </a:ext>
          </a:extLst>
        </cdr:cNvPr>
        <cdr:cNvCxnSpPr/>
      </cdr:nvCxnSpPr>
      <cdr:spPr>
        <a:xfrm xmlns:a="http://schemas.openxmlformats.org/drawingml/2006/main">
          <a:off x="571500" y="1800908"/>
          <a:ext cx="8607136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D6C41-98D9-6DE1-2C6D-8D3D57449A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0.07727</cdr:x>
      <cdr:y>0.36082</cdr:y>
    </cdr:from>
    <cdr:to>
      <cdr:x>1</cdr:x>
      <cdr:y>0.36082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B5F4708-E895-AA0A-A9F6-14D28B84F6EA}"/>
            </a:ext>
          </a:extLst>
        </cdr:cNvPr>
        <cdr:cNvCxnSpPr/>
      </cdr:nvCxnSpPr>
      <cdr:spPr>
        <a:xfrm xmlns:a="http://schemas.openxmlformats.org/drawingml/2006/main">
          <a:off x="717931" y="2190170"/>
          <a:ext cx="8573274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0.05849</cdr:x>
      <cdr:y>0.24151</cdr:y>
    </cdr:from>
    <cdr:to>
      <cdr:x>0.9777</cdr:x>
      <cdr:y>0.24151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ACEE77E-C9A7-83D2-CD12-C6CBE206CB0B}"/>
            </a:ext>
          </a:extLst>
        </cdr:cNvPr>
        <cdr:cNvCxnSpPr/>
      </cdr:nvCxnSpPr>
      <cdr:spPr>
        <a:xfrm xmlns:a="http://schemas.openxmlformats.org/drawingml/2006/main">
          <a:off x="543468" y="1465980"/>
          <a:ext cx="8540568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0.06053</cdr:x>
      <cdr:y>0.1253</cdr:y>
    </cdr:from>
    <cdr:to>
      <cdr:x>0.98608</cdr:x>
      <cdr:y>0.1253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C9449ED-6368-2443-B85D-4FBBF04BB2C0}"/>
            </a:ext>
          </a:extLst>
        </cdr:cNvPr>
        <cdr:cNvCxnSpPr/>
      </cdr:nvCxnSpPr>
      <cdr:spPr>
        <a:xfrm xmlns:a="http://schemas.openxmlformats.org/drawingml/2006/main">
          <a:off x="562359" y="760550"/>
          <a:ext cx="8599475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0.06236</cdr:x>
      <cdr:y>0.47618</cdr:y>
    </cdr:from>
    <cdr:to>
      <cdr:x>0.98509</cdr:x>
      <cdr:y>0.47618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962E752-9421-4E38-7532-ACECBF675426}"/>
            </a:ext>
          </a:extLst>
        </cdr:cNvPr>
        <cdr:cNvCxnSpPr/>
      </cdr:nvCxnSpPr>
      <cdr:spPr>
        <a:xfrm xmlns:a="http://schemas.openxmlformats.org/drawingml/2006/main">
          <a:off x="579386" y="2890402"/>
          <a:ext cx="8573274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153386</xdr:colOff>
      <xdr:row>0</xdr:row>
      <xdr:rowOff>133351</xdr:rowOff>
    </xdr:from>
    <xdr:to>
      <xdr:col>33</xdr:col>
      <xdr:colOff>47626</xdr:colOff>
      <xdr:row>3</xdr:row>
      <xdr:rowOff>171451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7A11BA-90A0-487D-840D-A691195EB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9786" y="133351"/>
          <a:ext cx="1189640" cy="838200"/>
        </a:xfrm>
        <a:prstGeom prst="rect">
          <a:avLst/>
        </a:prstGeom>
      </xdr:spPr>
    </xdr:pic>
    <xdr:clientData/>
  </xdr:twoCellAnchor>
  <xdr:twoCellAnchor editAs="oneCell">
    <xdr:from>
      <xdr:col>26</xdr:col>
      <xdr:colOff>124811</xdr:colOff>
      <xdr:row>0</xdr:row>
      <xdr:rowOff>114301</xdr:rowOff>
    </xdr:from>
    <xdr:to>
      <xdr:col>33</xdr:col>
      <xdr:colOff>19051</xdr:colOff>
      <xdr:row>3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B76D17-F84F-4009-B472-75533F0EE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1211" y="114301"/>
          <a:ext cx="1189640" cy="838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74371</xdr:colOff>
      <xdr:row>34</xdr:row>
      <xdr:rowOff>74651</xdr:rowOff>
    </xdr:from>
    <xdr:to>
      <xdr:col>26</xdr:col>
      <xdr:colOff>26745</xdr:colOff>
      <xdr:row>34</xdr:row>
      <xdr:rowOff>74651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4F3EB00-ADAD-4A00-8EC8-0B51A31925C8}"/>
            </a:ext>
          </a:extLst>
        </xdr:cNvPr>
        <xdr:cNvCxnSpPr/>
      </xdr:nvCxnSpPr>
      <xdr:spPr>
        <a:xfrm flipH="1">
          <a:off x="4608271" y="7142201"/>
          <a:ext cx="904874" cy="0"/>
        </a:xfrm>
        <a:prstGeom prst="straightConnector1">
          <a:avLst/>
        </a:prstGeom>
        <a:ln w="19050"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104774</xdr:colOff>
      <xdr:row>8</xdr:row>
      <xdr:rowOff>57149</xdr:rowOff>
    </xdr:from>
    <xdr:to>
      <xdr:col>24</xdr:col>
      <xdr:colOff>104775</xdr:colOff>
      <xdr:row>11</xdr:row>
      <xdr:rowOff>180975</xdr:rowOff>
    </xdr:to>
    <xdr:sp macro="" textlink="">
      <xdr:nvSpPr>
        <xdr:cNvPr id="3" name="Cube 2">
          <a:extLst>
            <a:ext uri="{FF2B5EF4-FFF2-40B4-BE49-F238E27FC236}">
              <a16:creationId xmlns:a16="http://schemas.microsoft.com/office/drawing/2014/main" id="{97BF10F8-9B28-4B08-ADEC-A790851AC53C}"/>
            </a:ext>
          </a:extLst>
        </xdr:cNvPr>
        <xdr:cNvSpPr/>
      </xdr:nvSpPr>
      <xdr:spPr>
        <a:xfrm>
          <a:off x="4257674" y="1924049"/>
          <a:ext cx="952501" cy="723901"/>
        </a:xfrm>
        <a:prstGeom prst="cube">
          <a:avLst>
            <a:gd name="adj" fmla="val 59375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171450</xdr:colOff>
      <xdr:row>8</xdr:row>
      <xdr:rowOff>28575</xdr:rowOff>
    </xdr:from>
    <xdr:to>
      <xdr:col>25</xdr:col>
      <xdr:colOff>171450</xdr:colOff>
      <xdr:row>9</xdr:row>
      <xdr:rowOff>142875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FD1F342-077F-47DB-AFC8-49EF5C64D1DC}"/>
            </a:ext>
          </a:extLst>
        </xdr:cNvPr>
        <xdr:cNvCxnSpPr/>
      </xdr:nvCxnSpPr>
      <xdr:spPr>
        <a:xfrm>
          <a:off x="5467350" y="1895475"/>
          <a:ext cx="0" cy="314325"/>
        </a:xfrm>
        <a:prstGeom prst="straightConnector1">
          <a:avLst/>
        </a:prstGeom>
        <a:ln w="19050"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47626</xdr:colOff>
      <xdr:row>10</xdr:row>
      <xdr:rowOff>0</xdr:rowOff>
    </xdr:from>
    <xdr:to>
      <xdr:col>25</xdr:col>
      <xdr:colOff>57150</xdr:colOff>
      <xdr:row>12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113ED8C-6AE7-4A67-8608-74A3F073F3DB}"/>
            </a:ext>
          </a:extLst>
        </xdr:cNvPr>
        <xdr:cNvCxnSpPr/>
      </xdr:nvCxnSpPr>
      <xdr:spPr>
        <a:xfrm flipH="1">
          <a:off x="4962526" y="2266950"/>
          <a:ext cx="390524" cy="400050"/>
        </a:xfrm>
        <a:prstGeom prst="straightConnector1">
          <a:avLst/>
        </a:prstGeom>
        <a:ln w="19050"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180975</xdr:colOff>
      <xdr:row>7</xdr:row>
      <xdr:rowOff>171450</xdr:rowOff>
    </xdr:from>
    <xdr:to>
      <xdr:col>24</xdr:col>
      <xdr:colOff>133350</xdr:colOff>
      <xdr:row>7</xdr:row>
      <xdr:rowOff>171450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39CD88F-7CDC-4D80-87A2-4836C3EBBCA8}"/>
            </a:ext>
          </a:extLst>
        </xdr:cNvPr>
        <xdr:cNvCxnSpPr/>
      </xdr:nvCxnSpPr>
      <xdr:spPr>
        <a:xfrm flipH="1">
          <a:off x="4714875" y="1838325"/>
          <a:ext cx="5238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47625</xdr:colOff>
      <xdr:row>5</xdr:row>
      <xdr:rowOff>161925</xdr:rowOff>
    </xdr:from>
    <xdr:to>
      <xdr:col>24</xdr:col>
      <xdr:colOff>95250</xdr:colOff>
      <xdr:row>7</xdr:row>
      <xdr:rowOff>28575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0C223C-F6FD-4F1B-8250-AC085EA4AFC1}"/>
            </a:ext>
          </a:extLst>
        </xdr:cNvPr>
        <xdr:cNvSpPr txBox="1"/>
      </xdr:nvSpPr>
      <xdr:spPr>
        <a:xfrm>
          <a:off x="4772025" y="1428750"/>
          <a:ext cx="4286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n-GB" sz="1100"/>
            <a:t>B</a:t>
          </a:r>
        </a:p>
      </xdr:txBody>
    </xdr:sp>
    <xdr:clientData/>
  </xdr:twoCellAnchor>
  <xdr:twoCellAnchor>
    <xdr:from>
      <xdr:col>26</xdr:col>
      <xdr:colOff>85725</xdr:colOff>
      <xdr:row>8</xdr:row>
      <xdr:rowOff>38100</xdr:rowOff>
    </xdr:from>
    <xdr:to>
      <xdr:col>28</xdr:col>
      <xdr:colOff>133350</xdr:colOff>
      <xdr:row>9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E3105DC-2F54-4892-A51B-7581C3FE2AFD}"/>
            </a:ext>
          </a:extLst>
        </xdr:cNvPr>
        <xdr:cNvSpPr txBox="1"/>
      </xdr:nvSpPr>
      <xdr:spPr>
        <a:xfrm>
          <a:off x="5572125" y="1905000"/>
          <a:ext cx="4286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n-GB" sz="1100"/>
            <a:t>D</a:t>
          </a:r>
        </a:p>
      </xdr:txBody>
    </xdr:sp>
    <xdr:clientData/>
  </xdr:twoCellAnchor>
  <xdr:twoCellAnchor>
    <xdr:from>
      <xdr:col>24</xdr:col>
      <xdr:colOff>161925</xdr:colOff>
      <xdr:row>10</xdr:row>
      <xdr:rowOff>161925</xdr:rowOff>
    </xdr:from>
    <xdr:to>
      <xdr:col>27</xdr:col>
      <xdr:colOff>19050</xdr:colOff>
      <xdr:row>12</xdr:row>
      <xdr:rowOff>28575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C8FFF3D-88EF-43FF-A8C0-DDAC9F3EE7C7}"/>
            </a:ext>
          </a:extLst>
        </xdr:cNvPr>
        <xdr:cNvSpPr txBox="1"/>
      </xdr:nvSpPr>
      <xdr:spPr>
        <a:xfrm>
          <a:off x="5267325" y="2428875"/>
          <a:ext cx="4286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n-GB" sz="1100"/>
            <a:t>L</a:t>
          </a:r>
        </a:p>
      </xdr:txBody>
    </xdr:sp>
    <xdr:clientData/>
  </xdr:twoCellAnchor>
  <xdr:twoCellAnchor>
    <xdr:from>
      <xdr:col>21</xdr:col>
      <xdr:colOff>76200</xdr:colOff>
      <xdr:row>31</xdr:row>
      <xdr:rowOff>133350</xdr:rowOff>
    </xdr:from>
    <xdr:to>
      <xdr:col>26</xdr:col>
      <xdr:colOff>28575</xdr:colOff>
      <xdr:row>33</xdr:row>
      <xdr:rowOff>171450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8C77268-9772-439D-A3C1-499BA830AC87}"/>
            </a:ext>
          </a:extLst>
        </xdr:cNvPr>
        <xdr:cNvSpPr/>
      </xdr:nvSpPr>
      <xdr:spPr>
        <a:xfrm>
          <a:off x="4610100" y="6600825"/>
          <a:ext cx="904875" cy="4381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114300</xdr:colOff>
      <xdr:row>31</xdr:row>
      <xdr:rowOff>190499</xdr:rowOff>
    </xdr:from>
    <xdr:to>
      <xdr:col>23</xdr:col>
      <xdr:colOff>114300</xdr:colOff>
      <xdr:row>33</xdr:row>
      <xdr:rowOff>150449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C123FD4-F3C4-494F-BE62-73579A1D2AD5}"/>
            </a:ext>
          </a:extLst>
        </xdr:cNvPr>
        <xdr:cNvCxnSpPr/>
      </xdr:nvCxnSpPr>
      <xdr:spPr>
        <a:xfrm>
          <a:off x="5029200" y="6657974"/>
          <a:ext cx="0" cy="36000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114300</xdr:colOff>
      <xdr:row>33</xdr:row>
      <xdr:rowOff>95249</xdr:rowOff>
    </xdr:from>
    <xdr:to>
      <xdr:col>23</xdr:col>
      <xdr:colOff>93300</xdr:colOff>
      <xdr:row>33</xdr:row>
      <xdr:rowOff>95249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20ABE32-E9FE-470D-B3BE-A0269BBABA3D}"/>
            </a:ext>
          </a:extLst>
        </xdr:cNvPr>
        <xdr:cNvCxnSpPr/>
      </xdr:nvCxnSpPr>
      <xdr:spPr>
        <a:xfrm>
          <a:off x="4648200" y="6962774"/>
          <a:ext cx="360000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150571</xdr:colOff>
      <xdr:row>32</xdr:row>
      <xdr:rowOff>94426</xdr:rowOff>
    </xdr:from>
    <xdr:to>
      <xdr:col>24</xdr:col>
      <xdr:colOff>95250</xdr:colOff>
      <xdr:row>33</xdr:row>
      <xdr:rowOff>161925</xdr:rowOff>
    </xdr:to>
    <xdr:sp macro="" textlink="">
      <xdr:nvSpPr>
        <xdr:cNvPr id="13" name="Arc 12">
          <a:extLst>
            <a:ext uri="{FF2B5EF4-FFF2-40B4-BE49-F238E27FC236}">
              <a16:creationId xmlns:a16="http://schemas.microsoft.com/office/drawing/2014/main" id="{D319C53A-3AB9-44A2-A910-A4CD43C69A5F}"/>
            </a:ext>
          </a:extLst>
        </xdr:cNvPr>
        <xdr:cNvSpPr/>
      </xdr:nvSpPr>
      <xdr:spPr>
        <a:xfrm>
          <a:off x="4874971" y="6761926"/>
          <a:ext cx="325679" cy="267524"/>
        </a:xfrm>
        <a:prstGeom prst="arc">
          <a:avLst>
            <a:gd name="adj1" fmla="val 10793833"/>
            <a:gd name="adj2" fmla="val 3214614"/>
          </a:avLst>
        </a:prstGeom>
        <a:ln w="2857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76200</xdr:colOff>
      <xdr:row>31</xdr:row>
      <xdr:rowOff>171450</xdr:rowOff>
    </xdr:from>
    <xdr:to>
      <xdr:col>21</xdr:col>
      <xdr:colOff>85725</xdr:colOff>
      <xdr:row>31</xdr:row>
      <xdr:rowOff>171450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D798B3D5-E5F7-46F3-ABD6-60241C80D799}"/>
            </a:ext>
          </a:extLst>
        </xdr:cNvPr>
        <xdr:cNvCxnSpPr/>
      </xdr:nvCxnSpPr>
      <xdr:spPr>
        <a:xfrm>
          <a:off x="3467100" y="6638925"/>
          <a:ext cx="1152525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31</xdr:row>
      <xdr:rowOff>180975</xdr:rowOff>
    </xdr:from>
    <xdr:to>
      <xdr:col>32</xdr:col>
      <xdr:colOff>28575</xdr:colOff>
      <xdr:row>31</xdr:row>
      <xdr:rowOff>180975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DAC96A87-0E61-4CEF-9770-5B75E9E34B7B}"/>
            </a:ext>
          </a:extLst>
        </xdr:cNvPr>
        <xdr:cNvCxnSpPr/>
      </xdr:nvCxnSpPr>
      <xdr:spPr>
        <a:xfrm>
          <a:off x="5514975" y="6648450"/>
          <a:ext cx="1114425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83391</xdr:colOff>
      <xdr:row>31</xdr:row>
      <xdr:rowOff>66676</xdr:rowOff>
    </xdr:from>
    <xdr:to>
      <xdr:col>21</xdr:col>
      <xdr:colOff>53250</xdr:colOff>
      <xdr:row>32</xdr:row>
      <xdr:rowOff>95251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26A3340C-2FE3-40AE-98FF-15EC501D99F5}"/>
            </a:ext>
          </a:extLst>
        </xdr:cNvPr>
        <xdr:cNvGrpSpPr/>
      </xdr:nvGrpSpPr>
      <xdr:grpSpPr>
        <a:xfrm>
          <a:off x="3474291" y="6534151"/>
          <a:ext cx="1112859" cy="228600"/>
          <a:chOff x="7410450" y="7448550"/>
          <a:chExt cx="3644175" cy="748575"/>
        </a:xfrm>
      </xdr:grpSpPr>
      <xdr:sp macro="" textlink="">
        <xdr:nvSpPr>
          <xdr:cNvPr id="17" name="Arc 16">
            <a:extLst>
              <a:ext uri="{FF2B5EF4-FFF2-40B4-BE49-F238E27FC236}">
                <a16:creationId xmlns:a16="http://schemas.microsoft.com/office/drawing/2014/main" id="{99CB7ED1-7054-81E7-A6E2-DC7EA7AF9B81}"/>
              </a:ext>
            </a:extLst>
          </xdr:cNvPr>
          <xdr:cNvSpPr/>
        </xdr:nvSpPr>
        <xdr:spPr>
          <a:xfrm>
            <a:off x="7410450" y="7448550"/>
            <a:ext cx="720000" cy="720000"/>
          </a:xfrm>
          <a:prstGeom prst="arc">
            <a:avLst>
              <a:gd name="adj1" fmla="val 10891408"/>
              <a:gd name="adj2" fmla="val 0"/>
            </a:avLst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" name="Arc 17">
            <a:extLst>
              <a:ext uri="{FF2B5EF4-FFF2-40B4-BE49-F238E27FC236}">
                <a16:creationId xmlns:a16="http://schemas.microsoft.com/office/drawing/2014/main" id="{F861B92E-78D0-94C8-A085-97D4A6F6D7A6}"/>
              </a:ext>
            </a:extLst>
          </xdr:cNvPr>
          <xdr:cNvSpPr/>
        </xdr:nvSpPr>
        <xdr:spPr>
          <a:xfrm>
            <a:off x="8134350" y="7458075"/>
            <a:ext cx="720000" cy="720000"/>
          </a:xfrm>
          <a:prstGeom prst="arc">
            <a:avLst>
              <a:gd name="adj1" fmla="val 10891408"/>
              <a:gd name="adj2" fmla="val 0"/>
            </a:avLst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" name="Arc 18">
            <a:extLst>
              <a:ext uri="{FF2B5EF4-FFF2-40B4-BE49-F238E27FC236}">
                <a16:creationId xmlns:a16="http://schemas.microsoft.com/office/drawing/2014/main" id="{69F171BA-2BE1-704D-4C1E-A33732CF9155}"/>
              </a:ext>
            </a:extLst>
          </xdr:cNvPr>
          <xdr:cNvSpPr/>
        </xdr:nvSpPr>
        <xdr:spPr>
          <a:xfrm>
            <a:off x="8867775" y="7458075"/>
            <a:ext cx="720000" cy="720000"/>
          </a:xfrm>
          <a:prstGeom prst="arc">
            <a:avLst>
              <a:gd name="adj1" fmla="val 10891408"/>
              <a:gd name="adj2" fmla="val 0"/>
            </a:avLst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0" name="Arc 19">
            <a:extLst>
              <a:ext uri="{FF2B5EF4-FFF2-40B4-BE49-F238E27FC236}">
                <a16:creationId xmlns:a16="http://schemas.microsoft.com/office/drawing/2014/main" id="{4B4DF72B-9E4A-BA4D-8FE9-B60D6BE4991A}"/>
              </a:ext>
            </a:extLst>
          </xdr:cNvPr>
          <xdr:cNvSpPr/>
        </xdr:nvSpPr>
        <xdr:spPr>
          <a:xfrm>
            <a:off x="9601200" y="7467600"/>
            <a:ext cx="720000" cy="720000"/>
          </a:xfrm>
          <a:prstGeom prst="arc">
            <a:avLst>
              <a:gd name="adj1" fmla="val 10891408"/>
              <a:gd name="adj2" fmla="val 0"/>
            </a:avLst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" name="Arc 20">
            <a:extLst>
              <a:ext uri="{FF2B5EF4-FFF2-40B4-BE49-F238E27FC236}">
                <a16:creationId xmlns:a16="http://schemas.microsoft.com/office/drawing/2014/main" id="{946D588F-E19C-1A62-4F1C-5F836AFC5F33}"/>
              </a:ext>
            </a:extLst>
          </xdr:cNvPr>
          <xdr:cNvSpPr/>
        </xdr:nvSpPr>
        <xdr:spPr>
          <a:xfrm>
            <a:off x="10334625" y="7477125"/>
            <a:ext cx="720000" cy="720000"/>
          </a:xfrm>
          <a:prstGeom prst="arc">
            <a:avLst>
              <a:gd name="adj1" fmla="val 10891408"/>
              <a:gd name="adj2" fmla="val 0"/>
            </a:avLst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26</xdr:col>
      <xdr:colOff>64341</xdr:colOff>
      <xdr:row>31</xdr:row>
      <xdr:rowOff>76201</xdr:rowOff>
    </xdr:from>
    <xdr:to>
      <xdr:col>32</xdr:col>
      <xdr:colOff>62775</xdr:colOff>
      <xdr:row>32</xdr:row>
      <xdr:rowOff>104776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E2D6949-005F-4C96-94A9-25F06156F328}"/>
            </a:ext>
          </a:extLst>
        </xdr:cNvPr>
        <xdr:cNvGrpSpPr/>
      </xdr:nvGrpSpPr>
      <xdr:grpSpPr>
        <a:xfrm>
          <a:off x="5550741" y="6543676"/>
          <a:ext cx="1112859" cy="228600"/>
          <a:chOff x="7410450" y="7448550"/>
          <a:chExt cx="3644175" cy="748575"/>
        </a:xfrm>
      </xdr:grpSpPr>
      <xdr:sp macro="" textlink="">
        <xdr:nvSpPr>
          <xdr:cNvPr id="23" name="Arc 22">
            <a:extLst>
              <a:ext uri="{FF2B5EF4-FFF2-40B4-BE49-F238E27FC236}">
                <a16:creationId xmlns:a16="http://schemas.microsoft.com/office/drawing/2014/main" id="{2739572D-132F-F15B-5664-A3D0FDB875A4}"/>
              </a:ext>
            </a:extLst>
          </xdr:cNvPr>
          <xdr:cNvSpPr/>
        </xdr:nvSpPr>
        <xdr:spPr>
          <a:xfrm>
            <a:off x="7410450" y="7448550"/>
            <a:ext cx="720000" cy="720000"/>
          </a:xfrm>
          <a:prstGeom prst="arc">
            <a:avLst>
              <a:gd name="adj1" fmla="val 10891408"/>
              <a:gd name="adj2" fmla="val 0"/>
            </a:avLst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" name="Arc 23">
            <a:extLst>
              <a:ext uri="{FF2B5EF4-FFF2-40B4-BE49-F238E27FC236}">
                <a16:creationId xmlns:a16="http://schemas.microsoft.com/office/drawing/2014/main" id="{398A48D3-C14B-5139-B00D-39C537CC610F}"/>
              </a:ext>
            </a:extLst>
          </xdr:cNvPr>
          <xdr:cNvSpPr/>
        </xdr:nvSpPr>
        <xdr:spPr>
          <a:xfrm>
            <a:off x="8134350" y="7458075"/>
            <a:ext cx="720000" cy="720000"/>
          </a:xfrm>
          <a:prstGeom prst="arc">
            <a:avLst>
              <a:gd name="adj1" fmla="val 10891408"/>
              <a:gd name="adj2" fmla="val 0"/>
            </a:avLst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" name="Arc 24">
            <a:extLst>
              <a:ext uri="{FF2B5EF4-FFF2-40B4-BE49-F238E27FC236}">
                <a16:creationId xmlns:a16="http://schemas.microsoft.com/office/drawing/2014/main" id="{0CEF55BD-B694-D302-CC7D-834108BBDDDA}"/>
              </a:ext>
            </a:extLst>
          </xdr:cNvPr>
          <xdr:cNvSpPr/>
        </xdr:nvSpPr>
        <xdr:spPr>
          <a:xfrm>
            <a:off x="8867775" y="7458075"/>
            <a:ext cx="720000" cy="720000"/>
          </a:xfrm>
          <a:prstGeom prst="arc">
            <a:avLst>
              <a:gd name="adj1" fmla="val 10891408"/>
              <a:gd name="adj2" fmla="val 0"/>
            </a:avLst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" name="Arc 25">
            <a:extLst>
              <a:ext uri="{FF2B5EF4-FFF2-40B4-BE49-F238E27FC236}">
                <a16:creationId xmlns:a16="http://schemas.microsoft.com/office/drawing/2014/main" id="{F82C3C9E-6BC9-D2EF-CE96-2D79330270C5}"/>
              </a:ext>
            </a:extLst>
          </xdr:cNvPr>
          <xdr:cNvSpPr/>
        </xdr:nvSpPr>
        <xdr:spPr>
          <a:xfrm>
            <a:off x="9601200" y="7467600"/>
            <a:ext cx="720000" cy="720000"/>
          </a:xfrm>
          <a:prstGeom prst="arc">
            <a:avLst>
              <a:gd name="adj1" fmla="val 10891408"/>
              <a:gd name="adj2" fmla="val 0"/>
            </a:avLst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" name="Arc 26">
            <a:extLst>
              <a:ext uri="{FF2B5EF4-FFF2-40B4-BE49-F238E27FC236}">
                <a16:creationId xmlns:a16="http://schemas.microsoft.com/office/drawing/2014/main" id="{040CC8E8-E748-86C8-5CF4-4698AB6B839B}"/>
              </a:ext>
            </a:extLst>
          </xdr:cNvPr>
          <xdr:cNvSpPr/>
        </xdr:nvSpPr>
        <xdr:spPr>
          <a:xfrm>
            <a:off x="10334625" y="7477125"/>
            <a:ext cx="720000" cy="720000"/>
          </a:xfrm>
          <a:prstGeom prst="arc">
            <a:avLst>
              <a:gd name="adj1" fmla="val 10891408"/>
              <a:gd name="adj2" fmla="val 0"/>
            </a:avLst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16</xdr:col>
      <xdr:colOff>161925</xdr:colOff>
      <xdr:row>29</xdr:row>
      <xdr:rowOff>171450</xdr:rowOff>
    </xdr:from>
    <xdr:to>
      <xdr:col>19</xdr:col>
      <xdr:colOff>19050</xdr:colOff>
      <xdr:row>31</xdr:row>
      <xdr:rowOff>38100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64A59C4-C7C1-4BD9-B6AA-34EE39CC2478}"/>
            </a:ext>
          </a:extLst>
        </xdr:cNvPr>
        <xdr:cNvSpPr txBox="1"/>
      </xdr:nvSpPr>
      <xdr:spPr>
        <a:xfrm>
          <a:off x="3743325" y="6238875"/>
          <a:ext cx="4286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n-GB" sz="1100"/>
            <a:t>q</a:t>
          </a:r>
        </a:p>
      </xdr:txBody>
    </xdr:sp>
    <xdr:clientData/>
  </xdr:twoCellAnchor>
  <xdr:twoCellAnchor>
    <xdr:from>
      <xdr:col>24</xdr:col>
      <xdr:colOff>57150</xdr:colOff>
      <xdr:row>31</xdr:row>
      <xdr:rowOff>171450</xdr:rowOff>
    </xdr:from>
    <xdr:to>
      <xdr:col>26</xdr:col>
      <xdr:colOff>104775</xdr:colOff>
      <xdr:row>33</xdr:row>
      <xdr:rowOff>38100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ED1F6E5-471E-4D8B-B2A8-08CA02A850FE}"/>
            </a:ext>
          </a:extLst>
        </xdr:cNvPr>
        <xdr:cNvSpPr txBox="1"/>
      </xdr:nvSpPr>
      <xdr:spPr>
        <a:xfrm>
          <a:off x="5162550" y="6638925"/>
          <a:ext cx="4286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n-GB" sz="1100"/>
            <a:t>M</a:t>
          </a:r>
          <a:r>
            <a:rPr lang="en-GB" sz="1100" baseline="-25000"/>
            <a:t>L</a:t>
          </a:r>
        </a:p>
      </xdr:txBody>
    </xdr:sp>
    <xdr:clientData/>
  </xdr:twoCellAnchor>
  <xdr:twoCellAnchor>
    <xdr:from>
      <xdr:col>21</xdr:col>
      <xdr:colOff>0</xdr:colOff>
      <xdr:row>32</xdr:row>
      <xdr:rowOff>19050</xdr:rowOff>
    </xdr:from>
    <xdr:to>
      <xdr:col>23</xdr:col>
      <xdr:colOff>47625</xdr:colOff>
      <xdr:row>33</xdr:row>
      <xdr:rowOff>85725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82339DE-95F4-4E3C-B03B-2EE937973184}"/>
            </a:ext>
          </a:extLst>
        </xdr:cNvPr>
        <xdr:cNvSpPr txBox="1"/>
      </xdr:nvSpPr>
      <xdr:spPr>
        <a:xfrm>
          <a:off x="4533900" y="6686550"/>
          <a:ext cx="4286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n-GB" sz="1100"/>
            <a:t>H</a:t>
          </a:r>
          <a:r>
            <a:rPr lang="en-GB" sz="1100" baseline="-25000"/>
            <a:t>B</a:t>
          </a:r>
        </a:p>
      </xdr:txBody>
    </xdr:sp>
    <xdr:clientData/>
  </xdr:twoCellAnchor>
  <xdr:twoCellAnchor>
    <xdr:from>
      <xdr:col>22</xdr:col>
      <xdr:colOff>104775</xdr:colOff>
      <xdr:row>30</xdr:row>
      <xdr:rowOff>85725</xdr:rowOff>
    </xdr:from>
    <xdr:to>
      <xdr:col>24</xdr:col>
      <xdr:colOff>152400</xdr:colOff>
      <xdr:row>31</xdr:row>
      <xdr:rowOff>152400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BC151FE-AE8C-42DB-9C85-38CDD05A876F}"/>
            </a:ext>
          </a:extLst>
        </xdr:cNvPr>
        <xdr:cNvSpPr txBox="1"/>
      </xdr:nvSpPr>
      <xdr:spPr>
        <a:xfrm>
          <a:off x="4829175" y="6353175"/>
          <a:ext cx="4286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n-GB" sz="1100"/>
            <a:t>V</a:t>
          </a:r>
        </a:p>
      </xdr:txBody>
    </xdr:sp>
    <xdr:clientData/>
  </xdr:twoCellAnchor>
  <xdr:twoCellAnchor>
    <xdr:from>
      <xdr:col>21</xdr:col>
      <xdr:colOff>184288</xdr:colOff>
      <xdr:row>7</xdr:row>
      <xdr:rowOff>181803</xdr:rowOff>
    </xdr:from>
    <xdr:to>
      <xdr:col>24</xdr:col>
      <xdr:colOff>136663</xdr:colOff>
      <xdr:row>7</xdr:row>
      <xdr:rowOff>181803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3C205F00-0111-4967-93F5-76CC7B63B02D}"/>
            </a:ext>
          </a:extLst>
        </xdr:cNvPr>
        <xdr:cNvCxnSpPr/>
      </xdr:nvCxnSpPr>
      <xdr:spPr>
        <a:xfrm flipH="1">
          <a:off x="4718188" y="1848678"/>
          <a:ext cx="5238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124811</xdr:colOff>
      <xdr:row>0</xdr:row>
      <xdr:rowOff>114301</xdr:rowOff>
    </xdr:from>
    <xdr:to>
      <xdr:col>33</xdr:col>
      <xdr:colOff>19051</xdr:colOff>
      <xdr:row>3</xdr:row>
      <xdr:rowOff>152401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07598BB-9E5C-4000-A132-387183169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1211" y="114301"/>
          <a:ext cx="1189640" cy="838200"/>
        </a:xfrm>
        <a:prstGeom prst="rect">
          <a:avLst/>
        </a:prstGeom>
      </xdr:spPr>
    </xdr:pic>
    <xdr:clientData/>
  </xdr:twoCellAnchor>
  <xdr:twoCellAnchor editAs="oneCell">
    <xdr:from>
      <xdr:col>26</xdr:col>
      <xdr:colOff>124811</xdr:colOff>
      <xdr:row>0</xdr:row>
      <xdr:rowOff>144517</xdr:rowOff>
    </xdr:from>
    <xdr:to>
      <xdr:col>33</xdr:col>
      <xdr:colOff>19051</xdr:colOff>
      <xdr:row>3</xdr:row>
      <xdr:rowOff>180975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301BD46-0A33-4994-B08D-9257E7DB1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1211" y="144517"/>
          <a:ext cx="1189640" cy="83655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124811</xdr:colOff>
      <xdr:row>0</xdr:row>
      <xdr:rowOff>114301</xdr:rowOff>
    </xdr:from>
    <xdr:to>
      <xdr:col>33</xdr:col>
      <xdr:colOff>19051</xdr:colOff>
      <xdr:row>3</xdr:row>
      <xdr:rowOff>152401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0E38A8-38D7-4A68-A8A1-B21FA7CB9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1211" y="114301"/>
          <a:ext cx="1189640" cy="838200"/>
        </a:xfrm>
        <a:prstGeom prst="rect">
          <a:avLst/>
        </a:prstGeom>
      </xdr:spPr>
    </xdr:pic>
    <xdr:clientData/>
  </xdr:twoCellAnchor>
  <xdr:twoCellAnchor editAs="oneCell">
    <xdr:from>
      <xdr:col>26</xdr:col>
      <xdr:colOff>124811</xdr:colOff>
      <xdr:row>0</xdr:row>
      <xdr:rowOff>144517</xdr:rowOff>
    </xdr:from>
    <xdr:to>
      <xdr:col>33</xdr:col>
      <xdr:colOff>19051</xdr:colOff>
      <xdr:row>3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61FA4D-1FEA-42DA-81DD-E34F010E1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1211" y="144517"/>
          <a:ext cx="1189640" cy="83655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124811</xdr:colOff>
      <xdr:row>0</xdr:row>
      <xdr:rowOff>114301</xdr:rowOff>
    </xdr:from>
    <xdr:to>
      <xdr:col>33</xdr:col>
      <xdr:colOff>19051</xdr:colOff>
      <xdr:row>3</xdr:row>
      <xdr:rowOff>152401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40FADE-CD67-48F8-9EA3-B97404908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1211" y="114301"/>
          <a:ext cx="1189640" cy="838200"/>
        </a:xfrm>
        <a:prstGeom prst="rect">
          <a:avLst/>
        </a:prstGeom>
      </xdr:spPr>
    </xdr:pic>
    <xdr:clientData/>
  </xdr:twoCellAnchor>
  <xdr:twoCellAnchor editAs="oneCell">
    <xdr:from>
      <xdr:col>26</xdr:col>
      <xdr:colOff>124811</xdr:colOff>
      <xdr:row>0</xdr:row>
      <xdr:rowOff>144517</xdr:rowOff>
    </xdr:from>
    <xdr:to>
      <xdr:col>33</xdr:col>
      <xdr:colOff>19051</xdr:colOff>
      <xdr:row>3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914493-938C-4DC6-95D7-AFFE93713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1211" y="144517"/>
          <a:ext cx="1189640" cy="836558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4</v>
  </rv>
  <rv s="0">
    <v>1</v>
    <v>5</v>
  </rv>
  <rv s="0">
    <v>2</v>
    <v>4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0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1F3D6B-657A-49A1-B1DD-A35AFD74C63F}" name="Table5" displayName="Table5" ref="A3:AC833" totalsRowShown="0" headerRowDxfId="500" dataDxfId="499">
  <autoFilter ref="A3:AC833" xr:uid="{EF1F3D6B-657A-49A1-B1DD-A35AFD74C63F}"/>
  <tableColumns count="29">
    <tableColumn id="1" xr3:uid="{6646E173-7B85-4130-8CD4-897333614DC9}" name="Name" dataDxfId="498"/>
    <tableColumn id="2" xr3:uid="{06C405C7-D1C3-4B22-8862-E3AA0E745ED4}" name="Loadcase " dataDxfId="497"/>
    <tableColumn id="3" xr3:uid="{A9988AA3-9AD3-4B3B-A965-40D8E33D725C}" name="Vertical Fz (kN)" dataDxfId="496"/>
    <tableColumn id="29" xr3:uid="{526BAED2-7FED-49F7-9738-920516E39BB5}" name="Beneficial Vertical (kN)" dataDxfId="495">
      <calculatedColumnFormula>Table5[[#This Row],[Vertical Fz (kN)]]</calculatedColumnFormula>
    </tableColumn>
    <tableColumn id="4" xr3:uid="{8240D71C-4A24-485E-9B36-E6A643B57520}" name="|| to Span, Fy (kN)" dataDxfId="494"/>
    <tableColumn id="5" xr3:uid="{7E75F4C9-2490-47D8-97C5-AA189B1B7CA9}" name="⊥ to Span, Fx (kN)" dataDxfId="493"/>
    <tableColumn id="6" xr3:uid="{1396E4D2-7E7D-4F81-B7B5-14BC3E5EF454}" name="Moment about ||, My (kNm)" dataDxfId="492"/>
    <tableColumn id="7" xr3:uid="{3BF18113-1423-44DF-ACD7-29BDAF3CA062}" name="Moment about ⊥, Mx (kNm)" dataDxfId="491"/>
    <tableColumn id="8" xr3:uid="{5EB9524C-5888-40FB-A47C-B8968E81E6F2}" name="Base Size (B)1" dataDxfId="490"/>
    <tableColumn id="9" xr3:uid="{52EF3F76-1B70-4A01-A9AF-7D50F94D294A}" name="e'B1" dataDxfId="489"/>
    <tableColumn id="10" xr3:uid="{D2F438FB-18AA-4555-8BDD-362255F852CC}" name="e'L1" dataDxfId="488"/>
    <tableColumn id="26" xr3:uid="{5851147A-5143-45CC-9782-16227EF85A96}" name="Sliding1" dataDxfId="487">
      <calculatedColumnFormula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calculatedColumnFormula>
    </tableColumn>
    <tableColumn id="23" xr3:uid="{BF5BD45F-0AF4-4787-9A80-FB35A0F5CBB7}" name="Over-turning1" dataDxfId="486">
      <calculatedColumnFormula>(Table5[[#This Row],[Moment about ||, My (kNm)]]+(Table5[[#This Row],[⊥ to Span, Fx (kN)]]*N$2))/((Table5[[#This Row],[Vertical Fz (kN)]]+(Table5[[#This Row],[Base Size (B)1]]*Table5[[#This Row],[Base Size (B)1]]*O1*'Materials + Factor'!U7))*Table5[[#This Row],[Base Size (B)1]]/2)</calculatedColumnFormula>
    </tableColumn>
    <tableColumn id="11" xr3:uid="{04830916-4742-43A0-B66A-064D6E20F9B7}" name="Mid Third1" dataDxfId="485"/>
    <tableColumn id="12" xr3:uid="{EE6EA5CC-A2F0-44FC-B3A2-33AABDF9E66E}" name="Bearing1" dataDxfId="484"/>
    <tableColumn id="13" xr3:uid="{973AB0DC-FA6B-4565-B70E-0D87655E9D50}" name="Base Size (B)2" dataDxfId="483"/>
    <tableColumn id="14" xr3:uid="{D5D811A4-AC7C-428D-9679-6DF604AF4984}" name="e'B2" dataDxfId="482"/>
    <tableColumn id="15" xr3:uid="{CE6A034A-1CA6-425A-835C-AD8066FC9AF6}" name="e'L2" dataDxfId="481"/>
    <tableColumn id="27" xr3:uid="{D8C9BB96-525D-4FF6-AB9A-6007116F3268}" name="Sliding2" dataDxfId="480"/>
    <tableColumn id="24" xr3:uid="{0F5A21E0-BEF3-4CCE-8152-86D453089E24}" name="Over-turning2" dataDxfId="479"/>
    <tableColumn id="16" xr3:uid="{77317366-55E4-49F8-82E2-0E22BDD2B9D4}" name="Mid Third2" dataDxfId="478"/>
    <tableColumn id="17" xr3:uid="{2C2C377D-D5A3-4A34-99DA-0B4B80D9B703}" name="Bearing2" dataDxfId="477"/>
    <tableColumn id="18" xr3:uid="{7A03A10D-18EA-4202-BC99-24243747D124}" name="Base Size (B)3" dataDxfId="476"/>
    <tableColumn id="19" xr3:uid="{C04DBC5C-B54F-4882-94B7-941194BE8D2E}" name="e'B3" dataDxfId="475"/>
    <tableColumn id="20" xr3:uid="{33A912C7-D550-49C8-BBDB-D0CF480574A2}" name="e'L3" dataDxfId="474"/>
    <tableColumn id="28" xr3:uid="{97B05B3A-EC50-43EF-A06C-766685C5E082}" name="Sliding3" dataDxfId="473"/>
    <tableColumn id="25" xr3:uid="{EC52FB4D-2924-4505-AA2F-A5745767A700}" name="Over-turning3" dataDxfId="472"/>
    <tableColumn id="21" xr3:uid="{4658BD34-7793-498C-8ED1-983A9C840442}" name="Mid Third3" dataDxfId="471"/>
    <tableColumn id="22" xr3:uid="{990B563C-C1E0-4949-96B8-3CD217E9065F}" name="Bearing3" dataDxfId="47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7D4761-2281-4091-8A30-04517FCCF50A}" name="Table52" displayName="Table52" ref="A1:H789" totalsRowShown="0" headerRowDxfId="469" dataDxfId="468">
  <autoFilter ref="A1:H789" xr:uid="{EF1F3D6B-657A-49A1-B1DD-A35AFD74C63F}"/>
  <tableColumns count="8">
    <tableColumn id="1" xr3:uid="{46BDCFF2-6A6D-427B-8595-2DB33A36B627}" name="Name" dataDxfId="467"/>
    <tableColumn id="2" xr3:uid="{9A55966C-9113-49BE-90D6-11A38BF10977}" name="Loadcase " dataDxfId="466"/>
    <tableColumn id="3" xr3:uid="{2108A65B-516E-40F7-AF62-B4B6EF24ED30}" name="Vertical Fz (kN)" dataDxfId="465"/>
    <tableColumn id="29" xr3:uid="{7B9880EA-AFFC-4CBC-8272-F2FC12055E2B}" name="Beneficial Vertical (kN)" dataDxfId="464">
      <calculatedColumnFormula>Table52[[#This Row],[Vertical Fz (kN)]]</calculatedColumnFormula>
    </tableColumn>
    <tableColumn id="4" xr3:uid="{38C24806-531A-4B14-B4D3-DE3505AEF760}" name="|| to Span, Fy (kN)" dataDxfId="463"/>
    <tableColumn id="5" xr3:uid="{72684A71-F5C1-4D69-9676-8C94183C8C52}" name="⊥ to Span, Fx (kN)" dataDxfId="462"/>
    <tableColumn id="6" xr3:uid="{02640C46-72D9-435F-94B9-375CC8AB64F2}" name="Moment about ||, My (kNm)" dataDxfId="461"/>
    <tableColumn id="7" xr3:uid="{EF514D3E-47B3-46D2-9997-D424B28B277F}" name="Moment about ⊥, Mx (kNm)" dataDxfId="4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8D4905-7FB8-4E2E-A3DB-D1D7F4B65585}" name="Table57" displayName="Table57" ref="A3:V107" totalsRowShown="0" headerRowDxfId="459" dataDxfId="458">
  <autoFilter ref="A3:V107" xr:uid="{398D4905-7FB8-4E2E-A3DB-D1D7F4B65585}"/>
  <tableColumns count="22">
    <tableColumn id="1" xr3:uid="{8EAB9100-529F-4A44-9218-00A579E33828}" name="Name" dataDxfId="457"/>
    <tableColumn id="3" xr3:uid="{D7AA17C9-63E0-4F1D-BDA5-59AFCDBE042B}" name="Permanent Vertical Fz (kN)" dataDxfId="456"/>
    <tableColumn id="23" xr3:uid="{9CDBE661-714F-499D-9F95-5F960069DDF8}" name="Variable  Vertical Fz (kN)" dataDxfId="455"/>
    <tableColumn id="4" xr3:uid="{516B7135-CFB3-4631-993D-C318E039D326}" name="|| to Span, Fy (kN)" dataDxfId="454"/>
    <tableColumn id="5" xr3:uid="{A5A692DF-1A39-484C-8A37-58E730ED1C1E}" name="⊥ to Span, Fx (kN)" dataDxfId="453"/>
    <tableColumn id="6" xr3:uid="{2701D5E2-DAD8-4378-A7BF-44DD510DB326}" name="Moment about ||, My (kNm)" dataDxfId="452"/>
    <tableColumn id="7" xr3:uid="{D26AED91-A26B-44D4-8F3C-1919D75A09D7}" name="Moment about ⊥, Mx (kNm)" dataDxfId="451"/>
    <tableColumn id="8" xr3:uid="{7B4A3033-D221-4026-898C-5DEDCB3E194D}" name="Base Size (B)1" dataDxfId="450"/>
    <tableColumn id="9" xr3:uid="{D06CD5E7-42D9-4BF5-8BD2-517125EDAF12}" name="e'B1" dataDxfId="449"/>
    <tableColumn id="10" xr3:uid="{302D88A5-54E0-4FC3-B13F-06AB5C95048B}" name="e'L1" dataDxfId="448"/>
    <tableColumn id="11" xr3:uid="{B719822E-C3BF-4D8F-B9A8-AA8237CE8DB6}" name="Mid Third1" dataDxfId="447"/>
    <tableColumn id="12" xr3:uid="{D5764912-ECC5-40CE-AEE8-71FC8D418E2C}" name="Bearing1" dataDxfId="446"/>
    <tableColumn id="13" xr3:uid="{FF0B2A02-9DAE-4828-B027-BBF55A164B1D}" name="Base Size (B)2" dataDxfId="445"/>
    <tableColumn id="14" xr3:uid="{F0176525-D870-4B87-8918-247A79DC5BC0}" name="e'B2" dataDxfId="444"/>
    <tableColumn id="15" xr3:uid="{A8F0B66C-24FA-4493-9E62-486FFBD79880}" name="e'L2" dataDxfId="443"/>
    <tableColumn id="16" xr3:uid="{42C6FC39-20F9-4065-86FD-CDFCD07FC0E6}" name="Mid Third2" dataDxfId="442"/>
    <tableColumn id="17" xr3:uid="{62351EAA-44D3-44D6-9B75-3B3F180F9EEF}" name="Bearing2" dataDxfId="441"/>
    <tableColumn id="18" xr3:uid="{F586ED5C-D6CE-459C-A43A-8F029BEE70EB}" name="Base Size (B)3" dataDxfId="440"/>
    <tableColumn id="19" xr3:uid="{D65BD53D-E82A-4BEA-BBA5-0DC392B2ECFE}" name="e'B3" dataDxfId="439"/>
    <tableColumn id="20" xr3:uid="{3EB655FB-6E3C-4C4D-AA23-ECEDCAA9A2AC}" name="e'L3" dataDxfId="438"/>
    <tableColumn id="21" xr3:uid="{5E62A64A-E42B-4416-887A-A28FC6E6D46B}" name="Mid Third3" dataDxfId="437"/>
    <tableColumn id="22" xr3:uid="{0898F710-E19A-4A74-9D2C-DBEAC781FB36}" name="Bearing3" dataDxfId="4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865E80-24CD-4ABF-AA7C-9757418861C2}" name="Table2" displayName="Table2" ref="B2:G24" totalsRowShown="0" headerRowDxfId="435" headerRowBorderDxfId="434">
  <autoFilter ref="B2:G24" xr:uid="{4D865E80-24CD-4ABF-AA7C-9757418861C2}"/>
  <tableColumns count="6">
    <tableColumn id="1" xr3:uid="{324AEB0A-DE59-4127-9827-BE55B58827D6}" name="Notation" dataDxfId="433"/>
    <tableColumn id="2" xr3:uid="{435BB89A-D0BF-4C4D-9BF9-63195A7B59A4}" name="Structure Name" dataDxfId="432"/>
    <tableColumn id="3" xr3:uid="{DB85B81C-522C-4C94-AB09-30CCDA187E52}" name="Carnaig" dataDxfId="431"/>
    <tableColumn id="4" xr3:uid="{69487ADD-3396-49B5-B568-A3F8C00F23B7}" name="Banniskirk " dataDxfId="430"/>
    <tableColumn id="5" xr3:uid="{7F7955F6-9E16-4D81-9DD9-512D0CF13FAF}" name="Assigned pad size" dataDxfId="429">
      <calculatedColumnFormula>IF($C$28=3,IF('Graph data'!I19=0,0,IF('Graph data'!I19&lt;'Plant Summary'!$C$31,'Plant Summary'!$C$31,IF('Graph data'!I19&lt;'Plant Summary'!$C$30,'Plant Summary'!$C$30,'Plant Summary'!$C$29))),IF($C$28=4,IF('Graph data'!I19=0,0,IF('Graph data'!I19&lt;'Plant Summary'!$C$32,'Plant Summary'!$C$32,IF('Graph data'!I19&lt;'Plant Summary'!$C$31,'Plant Summary'!$C$31,IF('Graph data'!I19&lt;'Plant Summary'!$C$30,'Plant Summary'!$C$30,'Plant Summary'!$C$29))))))</calculatedColumnFormula>
    </tableColumn>
    <tableColumn id="6" xr3:uid="{3EC5551A-A390-4492-A8E7-C65E4958825A}" name="Volume" dataDxfId="428">
      <calculatedColumnFormula>Table2[[#This Row],[Assigned pad size]]*Table2[[#This Row],[Assigned pad size]]*0.75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D6D339-4825-487F-A4FB-552AFD1A776C}" name="Table24" displayName="Table24" ref="B1:F23" totalsRowShown="0" headerRowDxfId="427" headerRowBorderDxfId="426">
  <autoFilter ref="B1:F23" xr:uid="{4D865E80-24CD-4ABF-AA7C-9757418861C2}"/>
  <tableColumns count="5">
    <tableColumn id="1" xr3:uid="{F0D33D9C-E007-4126-AA8F-D41C1AF61D1F}" name="Notation" dataDxfId="425"/>
    <tableColumn id="2" xr3:uid="{05E8122D-8F60-408E-916A-D4214B9B0636}" name="Structure Name" dataDxfId="424"/>
    <tableColumn id="5" xr3:uid="{55B03EF7-21FD-4E8C-8557-FCC5B18ACA09}" name="Bolt depth (mm)" dataDxfId="423"/>
    <tableColumn id="4" xr3:uid="{98AF93EA-0837-4977-9448-018937B56B84}" name="Bolt Spacing (mm)" dataDxfId="422"/>
    <tableColumn id="3" xr3:uid="{6C520947-0C6E-450C-903A-AFD74FA0C331}" name="Baseplate Size (mm)" dataDxfId="4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file:///C:\Users\KH1\AppData\Roaming\Resources\Southport%20desk%20study_basic-WIP.docx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D011-CBDB-41E4-A114-9149583880A6}">
  <sheetPr>
    <pageSetUpPr fitToPage="1"/>
  </sheetPr>
  <dimension ref="A1:AO49"/>
  <sheetViews>
    <sheetView topLeftCell="A2" workbookViewId="0">
      <selection activeCell="AI14" sqref="AI14"/>
    </sheetView>
  </sheetViews>
  <sheetFormatPr defaultRowHeight="12.75" x14ac:dyDescent="0.2"/>
  <cols>
    <col min="1" max="1" width="10.85546875" style="12" customWidth="1"/>
    <col min="2" max="29" width="2.85546875" style="12" customWidth="1"/>
    <col min="30" max="34" width="2.7109375" style="12" customWidth="1"/>
    <col min="35" max="16384" width="9.140625" style="12"/>
  </cols>
  <sheetData>
    <row r="1" spans="1:36" ht="21" customHeight="1" x14ac:dyDescent="0.2">
      <c r="A1" s="1" t="s">
        <v>4</v>
      </c>
      <c r="B1" s="2"/>
      <c r="C1" s="10"/>
      <c r="D1" s="171" t="s">
        <v>781</v>
      </c>
      <c r="E1" s="172"/>
      <c r="F1" s="172"/>
      <c r="G1" s="172"/>
      <c r="H1" s="173"/>
      <c r="I1" s="178" t="s">
        <v>5</v>
      </c>
      <c r="J1" s="180"/>
      <c r="K1" s="171"/>
      <c r="L1" s="172"/>
      <c r="M1" s="172"/>
      <c r="N1" s="172"/>
      <c r="O1" s="172"/>
      <c r="P1" s="172"/>
      <c r="Q1" s="173"/>
      <c r="R1" s="189" t="s">
        <v>82</v>
      </c>
      <c r="S1" s="190"/>
      <c r="T1" s="191"/>
      <c r="U1" s="192">
        <f>AJ1</f>
        <v>4</v>
      </c>
      <c r="V1" s="174"/>
      <c r="W1" s="174" t="s">
        <v>83</v>
      </c>
      <c r="X1" s="174"/>
      <c r="Y1" s="174">
        <v>120</v>
      </c>
      <c r="Z1" s="175"/>
      <c r="AA1" s="11"/>
      <c r="AB1" s="11"/>
      <c r="AC1" s="11"/>
      <c r="AD1" s="176"/>
      <c r="AE1" s="176"/>
      <c r="AF1" s="176"/>
      <c r="AG1" s="176"/>
      <c r="AH1" s="177"/>
      <c r="AJ1" s="12">
        <v>4</v>
      </c>
    </row>
    <row r="2" spans="1:36" ht="21" customHeight="1" x14ac:dyDescent="0.2">
      <c r="A2" s="178" t="s">
        <v>7</v>
      </c>
      <c r="B2" s="179"/>
      <c r="C2" s="180"/>
      <c r="D2" s="171" t="s">
        <v>782</v>
      </c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3"/>
      <c r="R2" s="181" t="s">
        <v>9</v>
      </c>
      <c r="S2" s="182"/>
      <c r="T2" s="183"/>
      <c r="U2" s="184">
        <f ca="1">NOW()</f>
        <v>45715.384428935184</v>
      </c>
      <c r="V2" s="185"/>
      <c r="W2" s="185"/>
      <c r="X2" s="185"/>
      <c r="Y2" s="185"/>
      <c r="Z2" s="186"/>
      <c r="AA2" s="13"/>
      <c r="AB2" s="13"/>
      <c r="AC2" s="13"/>
      <c r="AD2" s="187"/>
      <c r="AE2" s="187"/>
      <c r="AF2" s="187"/>
      <c r="AG2" s="187"/>
      <c r="AH2" s="188"/>
    </row>
    <row r="3" spans="1:36" ht="21" customHeight="1" x14ac:dyDescent="0.2">
      <c r="A3" s="168" t="s">
        <v>8</v>
      </c>
      <c r="B3" s="169"/>
      <c r="C3" s="170"/>
      <c r="D3" s="171" t="s">
        <v>783</v>
      </c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3"/>
      <c r="R3" s="168" t="s">
        <v>10</v>
      </c>
      <c r="S3" s="169"/>
      <c r="T3" s="170"/>
      <c r="U3" s="192" t="s">
        <v>784</v>
      </c>
      <c r="V3" s="174"/>
      <c r="W3" s="174"/>
      <c r="X3" s="174"/>
      <c r="Y3" s="174"/>
      <c r="Z3" s="175"/>
      <c r="AA3" s="13"/>
      <c r="AB3" s="13"/>
      <c r="AC3" s="13"/>
      <c r="AD3" s="193"/>
      <c r="AE3" s="193"/>
      <c r="AF3" s="196"/>
      <c r="AG3" s="196"/>
      <c r="AH3" s="197"/>
    </row>
    <row r="4" spans="1:36" ht="21" customHeight="1" x14ac:dyDescent="0.2">
      <c r="A4" s="14"/>
      <c r="B4" s="3"/>
      <c r="C4" s="3"/>
      <c r="D4" s="3"/>
      <c r="E4" s="3"/>
      <c r="F4" s="3"/>
      <c r="G4" s="3"/>
      <c r="H4" s="3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15"/>
      <c r="AB4" s="15"/>
      <c r="AC4" s="15"/>
      <c r="AD4" s="182"/>
      <c r="AE4" s="182"/>
      <c r="AF4" s="194"/>
      <c r="AG4" s="194"/>
      <c r="AH4" s="195"/>
    </row>
    <row r="5" spans="1:36" ht="15.95" customHeight="1" x14ac:dyDescent="0.2">
      <c r="A5" s="198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9"/>
      <c r="AD5" s="200"/>
      <c r="AE5" s="201"/>
      <c r="AF5" s="201"/>
      <c r="AG5" s="201"/>
      <c r="AH5" s="202"/>
    </row>
    <row r="6" spans="1:36" ht="15.95" customHeight="1" x14ac:dyDescent="0.2">
      <c r="A6" s="199"/>
      <c r="B6" s="20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1"/>
      <c r="AD6" s="203"/>
      <c r="AE6" s="204"/>
      <c r="AF6" s="204"/>
      <c r="AG6" s="204"/>
      <c r="AH6" s="205"/>
    </row>
    <row r="7" spans="1:36" ht="15.95" customHeight="1" x14ac:dyDescent="0.2">
      <c r="A7" s="206"/>
      <c r="B7" s="2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1"/>
      <c r="AD7" s="207"/>
      <c r="AE7" s="208"/>
      <c r="AF7" s="208"/>
      <c r="AG7" s="208"/>
      <c r="AH7" s="209"/>
    </row>
    <row r="8" spans="1:36" ht="15.95" customHeight="1" x14ac:dyDescent="0.2">
      <c r="A8" s="199"/>
      <c r="B8" s="20"/>
      <c r="C8" s="23" t="s">
        <v>163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 t="s">
        <v>36</v>
      </c>
      <c r="U8" s="218">
        <v>25</v>
      </c>
      <c r="V8" s="219"/>
      <c r="W8" s="220"/>
      <c r="X8" s="23"/>
      <c r="Y8" s="23"/>
      <c r="Z8" s="23"/>
      <c r="AA8" s="23"/>
      <c r="AB8" s="23"/>
      <c r="AC8" s="21"/>
      <c r="AD8" s="203"/>
      <c r="AE8" s="204"/>
      <c r="AF8" s="204"/>
      <c r="AG8" s="204"/>
      <c r="AH8" s="205"/>
    </row>
    <row r="9" spans="1:36" ht="15.95" customHeight="1" x14ac:dyDescent="0.2">
      <c r="A9" s="206"/>
      <c r="B9" s="20"/>
      <c r="C9" s="23" t="s">
        <v>164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 t="s">
        <v>36</v>
      </c>
      <c r="U9" s="218">
        <v>150</v>
      </c>
      <c r="V9" s="219"/>
      <c r="W9" s="220"/>
      <c r="X9" s="23"/>
      <c r="Y9" s="23"/>
      <c r="Z9" s="23"/>
      <c r="AA9" s="23"/>
      <c r="AB9" s="23"/>
      <c r="AC9" s="21"/>
      <c r="AD9" s="207"/>
      <c r="AE9" s="208"/>
      <c r="AF9" s="208"/>
      <c r="AG9" s="208"/>
      <c r="AH9" s="209"/>
    </row>
    <row r="10" spans="1:36" ht="15.95" customHeight="1" x14ac:dyDescent="0.2">
      <c r="A10" s="199"/>
      <c r="B10" s="20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1"/>
      <c r="AD10" s="203"/>
      <c r="AE10" s="204"/>
      <c r="AF10" s="204"/>
      <c r="AG10" s="204"/>
      <c r="AH10" s="205"/>
    </row>
    <row r="11" spans="1:36" ht="15.95" customHeight="1" x14ac:dyDescent="0.3">
      <c r="A11" s="206"/>
      <c r="B11" s="20"/>
      <c r="C11" s="26" t="s">
        <v>47</v>
      </c>
      <c r="D11" s="23"/>
      <c r="E11" s="23"/>
      <c r="F11" s="23"/>
      <c r="G11" s="23"/>
      <c r="H11" s="23"/>
      <c r="I11" s="23"/>
      <c r="J11" s="23" t="s">
        <v>96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1"/>
      <c r="AD11" s="207"/>
      <c r="AE11" s="208"/>
      <c r="AF11" s="208"/>
      <c r="AG11" s="208"/>
      <c r="AH11" s="209"/>
    </row>
    <row r="12" spans="1:36" ht="15.95" customHeight="1" x14ac:dyDescent="0.2">
      <c r="A12" s="199"/>
      <c r="B12" s="20"/>
      <c r="C12" s="23" t="s">
        <v>48</v>
      </c>
      <c r="D12" s="23"/>
      <c r="E12" s="23"/>
      <c r="F12" s="23"/>
      <c r="G12" s="46"/>
      <c r="H12" s="46"/>
      <c r="I12" s="50" t="s">
        <v>49</v>
      </c>
      <c r="J12" s="23"/>
      <c r="K12" s="46"/>
      <c r="L12" s="50"/>
      <c r="M12" s="23" t="s">
        <v>50</v>
      </c>
      <c r="N12" s="46"/>
      <c r="O12" s="50"/>
      <c r="P12" s="23" t="s">
        <v>89</v>
      </c>
      <c r="Q12" s="46"/>
      <c r="R12" s="50"/>
      <c r="S12" s="23" t="s">
        <v>25</v>
      </c>
      <c r="T12" s="46"/>
      <c r="U12" s="224" t="s">
        <v>51</v>
      </c>
      <c r="V12" s="208"/>
      <c r="W12" s="208"/>
      <c r="X12" s="208"/>
      <c r="Y12" s="23"/>
      <c r="Z12" s="23"/>
      <c r="AA12" s="23"/>
      <c r="AB12" s="23"/>
      <c r="AC12" s="21"/>
      <c r="AD12" s="203"/>
      <c r="AE12" s="204"/>
      <c r="AF12" s="204"/>
      <c r="AG12" s="204"/>
      <c r="AH12" s="205"/>
    </row>
    <row r="13" spans="1:36" ht="15.95" customHeight="1" x14ac:dyDescent="0.2">
      <c r="A13" s="206"/>
      <c r="B13" s="20"/>
      <c r="C13" s="51"/>
      <c r="D13" s="51"/>
      <c r="E13" s="51"/>
      <c r="F13" s="51"/>
      <c r="G13" s="52"/>
      <c r="H13" s="52"/>
      <c r="I13" s="53"/>
      <c r="J13" s="54" t="s">
        <v>94</v>
      </c>
      <c r="K13" s="55"/>
      <c r="L13" s="56"/>
      <c r="M13" s="54" t="s">
        <v>52</v>
      </c>
      <c r="N13" s="55"/>
      <c r="O13" s="56"/>
      <c r="P13" s="54" t="s">
        <v>53</v>
      </c>
      <c r="Q13" s="55"/>
      <c r="R13" s="56"/>
      <c r="S13" s="54" t="s">
        <v>52</v>
      </c>
      <c r="T13" s="52"/>
      <c r="U13" s="56"/>
      <c r="V13" s="54" t="s">
        <v>37</v>
      </c>
      <c r="W13" s="52"/>
      <c r="X13" s="52"/>
      <c r="Y13" s="23"/>
      <c r="Z13" s="23"/>
      <c r="AA13" s="23"/>
      <c r="AB13" s="23"/>
      <c r="AC13" s="21"/>
      <c r="AD13" s="207"/>
      <c r="AE13" s="208"/>
      <c r="AF13" s="208"/>
      <c r="AG13" s="208"/>
      <c r="AH13" s="209"/>
    </row>
    <row r="14" spans="1:36" ht="15.95" customHeight="1" x14ac:dyDescent="0.2">
      <c r="A14" s="199"/>
      <c r="B14" s="20"/>
      <c r="C14" s="23" t="s">
        <v>54</v>
      </c>
      <c r="D14" s="23"/>
      <c r="E14" s="23"/>
      <c r="F14" s="23"/>
      <c r="G14" s="23"/>
      <c r="H14" s="23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57"/>
      <c r="Y14" s="23"/>
      <c r="Z14" s="23"/>
      <c r="AA14" s="23"/>
      <c r="AB14" s="23"/>
      <c r="AC14" s="21"/>
      <c r="AD14" s="203"/>
      <c r="AE14" s="204"/>
      <c r="AF14" s="204"/>
      <c r="AG14" s="204"/>
      <c r="AH14" s="205"/>
    </row>
    <row r="15" spans="1:36" ht="15.95" customHeight="1" x14ac:dyDescent="0.2">
      <c r="A15" s="206"/>
      <c r="B15" s="20"/>
      <c r="C15" s="213" t="s">
        <v>55</v>
      </c>
      <c r="D15" s="214"/>
      <c r="E15" s="214"/>
      <c r="F15" s="214"/>
      <c r="G15" s="215"/>
      <c r="H15" s="46"/>
      <c r="I15" s="210">
        <v>18</v>
      </c>
      <c r="J15" s="210"/>
      <c r="K15" s="210"/>
      <c r="L15" s="216"/>
      <c r="M15" s="216"/>
      <c r="N15" s="216"/>
      <c r="O15" s="210">
        <v>32</v>
      </c>
      <c r="P15" s="210"/>
      <c r="Q15" s="210"/>
      <c r="R15" s="210">
        <v>0</v>
      </c>
      <c r="S15" s="210"/>
      <c r="T15" s="211"/>
      <c r="U15" s="212">
        <v>3</v>
      </c>
      <c r="V15" s="212"/>
      <c r="W15" s="212"/>
      <c r="X15" s="212"/>
      <c r="Y15" s="23"/>
      <c r="Z15" s="23"/>
      <c r="AA15" s="23"/>
      <c r="AB15" s="23"/>
      <c r="AC15" s="21"/>
      <c r="AD15" s="207"/>
      <c r="AE15" s="208"/>
      <c r="AF15" s="208"/>
      <c r="AG15" s="208"/>
      <c r="AH15" s="209"/>
    </row>
    <row r="16" spans="1:36" ht="15.95" customHeight="1" x14ac:dyDescent="0.2">
      <c r="A16" s="199"/>
      <c r="B16" s="20"/>
      <c r="C16" s="23" t="s">
        <v>56</v>
      </c>
      <c r="D16" s="23"/>
      <c r="E16" s="23"/>
      <c r="F16" s="23"/>
      <c r="G16" s="23"/>
      <c r="H16" s="23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60"/>
      <c r="Y16" s="23"/>
      <c r="Z16" s="23"/>
      <c r="AA16" s="23"/>
      <c r="AB16" s="23"/>
      <c r="AC16" s="21"/>
      <c r="AD16" s="203"/>
      <c r="AE16" s="204"/>
      <c r="AF16" s="204"/>
      <c r="AG16" s="204"/>
      <c r="AH16" s="205"/>
    </row>
    <row r="17" spans="1:41" ht="15.95" customHeight="1" x14ac:dyDescent="0.2">
      <c r="A17" s="206"/>
      <c r="B17" s="20"/>
      <c r="C17" s="213" t="s">
        <v>57</v>
      </c>
      <c r="D17" s="214"/>
      <c r="E17" s="214"/>
      <c r="F17" s="214"/>
      <c r="G17" s="215"/>
      <c r="H17" s="46"/>
      <c r="I17" s="210">
        <v>18</v>
      </c>
      <c r="J17" s="210"/>
      <c r="K17" s="210"/>
      <c r="L17" s="216"/>
      <c r="M17" s="216"/>
      <c r="N17" s="216"/>
      <c r="O17" s="210">
        <v>32</v>
      </c>
      <c r="P17" s="210"/>
      <c r="Q17" s="210"/>
      <c r="R17" s="210">
        <v>0</v>
      </c>
      <c r="S17" s="210"/>
      <c r="T17" s="210"/>
      <c r="U17" s="210">
        <v>0</v>
      </c>
      <c r="V17" s="210"/>
      <c r="W17" s="210"/>
      <c r="X17" s="210"/>
      <c r="Y17" s="23"/>
      <c r="Z17" s="23"/>
      <c r="AA17" s="23"/>
      <c r="AB17" s="23"/>
      <c r="AC17" s="21"/>
      <c r="AD17" s="207"/>
      <c r="AE17" s="208"/>
      <c r="AF17" s="208"/>
      <c r="AG17" s="208"/>
      <c r="AH17" s="209"/>
    </row>
    <row r="18" spans="1:41" ht="15.95" customHeight="1" x14ac:dyDescent="0.2">
      <c r="A18" s="199"/>
      <c r="B18" s="20"/>
      <c r="C18" s="23"/>
      <c r="D18" s="23"/>
      <c r="E18" s="23"/>
      <c r="F18" s="23"/>
      <c r="G18" s="23"/>
      <c r="H18" s="23"/>
      <c r="I18" s="34"/>
      <c r="J18" s="34"/>
      <c r="K18" s="34"/>
      <c r="L18" s="34"/>
      <c r="M18" s="34"/>
      <c r="N18" s="59"/>
      <c r="O18" s="59"/>
      <c r="P18" s="59"/>
      <c r="Q18" s="34"/>
      <c r="R18" s="34"/>
      <c r="S18" s="34"/>
      <c r="T18" s="34"/>
      <c r="U18" s="34"/>
      <c r="V18" s="34"/>
      <c r="W18" s="34"/>
      <c r="X18" s="34"/>
      <c r="Y18" s="23"/>
      <c r="Z18" s="23"/>
      <c r="AA18" s="23"/>
      <c r="AB18" s="23"/>
      <c r="AC18" s="21"/>
      <c r="AD18" s="203"/>
      <c r="AE18" s="204"/>
      <c r="AF18" s="204"/>
      <c r="AG18" s="204"/>
      <c r="AH18" s="205"/>
    </row>
    <row r="19" spans="1:41" ht="15.95" customHeight="1" x14ac:dyDescent="0.2">
      <c r="A19" s="206"/>
      <c r="B19" s="20"/>
      <c r="C19" s="23" t="s">
        <v>58</v>
      </c>
      <c r="D19" s="23"/>
      <c r="E19" s="23"/>
      <c r="F19" s="23"/>
      <c r="G19" s="23"/>
      <c r="H19" s="23"/>
      <c r="I19" s="23"/>
      <c r="J19" s="23"/>
      <c r="K19" s="23"/>
      <c r="L19" s="23" t="s">
        <v>36</v>
      </c>
      <c r="M19" s="46"/>
      <c r="N19" s="216">
        <v>3</v>
      </c>
      <c r="O19" s="216"/>
      <c r="P19" s="216"/>
      <c r="Q19" s="47" t="s">
        <v>37</v>
      </c>
      <c r="R19" s="23" t="s">
        <v>42</v>
      </c>
      <c r="S19" s="23"/>
      <c r="T19" s="23"/>
      <c r="U19" s="23" t="s">
        <v>20</v>
      </c>
      <c r="V19" s="23"/>
      <c r="W19" s="23"/>
      <c r="X19" s="23"/>
      <c r="Y19" s="23"/>
      <c r="Z19" s="23"/>
      <c r="AA19" s="23"/>
      <c r="AB19" s="23"/>
      <c r="AC19" s="21"/>
      <c r="AD19" s="207"/>
      <c r="AE19" s="208"/>
      <c r="AF19" s="208"/>
      <c r="AG19" s="208"/>
      <c r="AH19" s="209"/>
    </row>
    <row r="20" spans="1:41" ht="15.95" customHeight="1" x14ac:dyDescent="0.2">
      <c r="A20" s="199"/>
      <c r="B20" s="20"/>
      <c r="C20" s="23" t="s">
        <v>59</v>
      </c>
      <c r="D20" s="23"/>
      <c r="E20" s="23"/>
      <c r="F20" s="23"/>
      <c r="G20" s="23"/>
      <c r="H20" s="23"/>
      <c r="I20" s="23"/>
      <c r="J20" s="23"/>
      <c r="K20" s="23"/>
      <c r="L20" s="23" t="s">
        <v>36</v>
      </c>
      <c r="M20" s="46"/>
      <c r="N20" s="216">
        <v>3</v>
      </c>
      <c r="O20" s="216"/>
      <c r="P20" s="216"/>
      <c r="Q20" s="47" t="s">
        <v>37</v>
      </c>
      <c r="R20" s="23" t="s">
        <v>42</v>
      </c>
      <c r="S20" s="23"/>
      <c r="T20" s="23"/>
      <c r="U20" s="23" t="s">
        <v>60</v>
      </c>
      <c r="V20" s="23"/>
      <c r="W20" s="23"/>
      <c r="X20" s="23"/>
      <c r="Y20" s="23"/>
      <c r="Z20" s="23"/>
      <c r="AA20" s="23"/>
      <c r="AB20" s="23"/>
      <c r="AC20" s="21"/>
      <c r="AD20" s="203"/>
      <c r="AE20" s="204"/>
      <c r="AF20" s="204"/>
      <c r="AG20" s="204"/>
      <c r="AH20" s="205"/>
    </row>
    <row r="21" spans="1:41" ht="15.95" customHeight="1" x14ac:dyDescent="0.3">
      <c r="A21" s="206"/>
      <c r="B21" s="20"/>
      <c r="C21" s="23" t="s">
        <v>61</v>
      </c>
      <c r="D21" s="23"/>
      <c r="E21" s="23"/>
      <c r="F21" s="23"/>
      <c r="G21" s="23"/>
      <c r="H21" s="23"/>
      <c r="I21" s="23"/>
      <c r="J21" s="23" t="s">
        <v>98</v>
      </c>
      <c r="K21" s="23"/>
      <c r="L21" s="23" t="s">
        <v>36</v>
      </c>
      <c r="M21" s="46"/>
      <c r="N21" s="217">
        <v>9.81</v>
      </c>
      <c r="O21" s="217"/>
      <c r="P21" s="217"/>
      <c r="Q21" s="47"/>
      <c r="R21" s="61" t="s">
        <v>94</v>
      </c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1"/>
      <c r="AD21" s="207"/>
      <c r="AE21" s="208"/>
      <c r="AF21" s="208"/>
      <c r="AG21" s="208"/>
      <c r="AH21" s="209"/>
    </row>
    <row r="22" spans="1:41" ht="15.95" customHeight="1" x14ac:dyDescent="0.2">
      <c r="A22" s="199"/>
      <c r="B22" s="20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1"/>
      <c r="AD22" s="203"/>
      <c r="AE22" s="204"/>
      <c r="AF22" s="204"/>
      <c r="AG22" s="204"/>
      <c r="AH22" s="205"/>
      <c r="AO22" s="12" t="s">
        <v>6</v>
      </c>
    </row>
    <row r="23" spans="1:41" ht="15.95" customHeight="1" x14ac:dyDescent="0.2">
      <c r="A23" s="98"/>
      <c r="B23" s="20"/>
      <c r="C23" s="23" t="s">
        <v>199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 t="s">
        <v>36</v>
      </c>
      <c r="U23" s="218">
        <f>ATAN(O15*PI()/180)</f>
        <v>0.50934977770600753</v>
      </c>
      <c r="V23" s="219"/>
      <c r="W23" s="220"/>
      <c r="X23" s="23"/>
      <c r="Y23" s="23"/>
      <c r="Z23" s="23"/>
      <c r="AA23" s="23"/>
      <c r="AB23" s="23"/>
      <c r="AC23" s="21"/>
      <c r="AD23" s="99"/>
      <c r="AE23" s="97"/>
      <c r="AF23" s="97"/>
      <c r="AG23" s="97"/>
      <c r="AH23" s="96"/>
    </row>
    <row r="24" spans="1:41" ht="15.95" customHeight="1" x14ac:dyDescent="0.2">
      <c r="A24" s="162"/>
      <c r="B24" s="20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1"/>
      <c r="AD24" s="207"/>
      <c r="AE24" s="208"/>
      <c r="AF24" s="208"/>
      <c r="AG24" s="208"/>
      <c r="AH24" s="209"/>
    </row>
    <row r="25" spans="1:41" ht="15.95" customHeight="1" x14ac:dyDescent="0.2">
      <c r="A25" s="206"/>
      <c r="B25" s="20"/>
      <c r="C25" s="23" t="s">
        <v>716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 t="s">
        <v>36</v>
      </c>
      <c r="U25" s="218">
        <v>0</v>
      </c>
      <c r="V25" s="219"/>
      <c r="W25" s="220"/>
      <c r="X25" s="23" t="s">
        <v>764</v>
      </c>
      <c r="Y25" s="23"/>
      <c r="Z25" s="23"/>
      <c r="AA25" s="23"/>
      <c r="AB25" s="23"/>
      <c r="AC25" s="21"/>
      <c r="AD25" s="207"/>
      <c r="AE25" s="208"/>
      <c r="AF25" s="208"/>
      <c r="AG25" s="208"/>
      <c r="AH25" s="209"/>
    </row>
    <row r="26" spans="1:41" ht="15.95" customHeight="1" x14ac:dyDescent="0.2">
      <c r="A26" s="199"/>
      <c r="B26" s="20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1"/>
      <c r="AD26" s="203"/>
      <c r="AE26" s="204"/>
      <c r="AF26" s="204"/>
      <c r="AG26" s="204"/>
      <c r="AH26" s="205"/>
    </row>
    <row r="27" spans="1:41" ht="15.95" customHeight="1" x14ac:dyDescent="0.2">
      <c r="A27" s="206"/>
      <c r="B27" s="20"/>
      <c r="C27" s="23" t="s">
        <v>763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 t="s">
        <v>36</v>
      </c>
      <c r="U27" s="218">
        <v>1.35</v>
      </c>
      <c r="V27" s="219"/>
      <c r="W27" s="220"/>
      <c r="X27" s="23" t="s">
        <v>764</v>
      </c>
      <c r="Y27" s="23"/>
      <c r="Z27" s="23"/>
      <c r="AA27" s="23"/>
      <c r="AB27" s="23"/>
      <c r="AC27" s="21"/>
      <c r="AD27" s="207"/>
      <c r="AE27" s="208"/>
      <c r="AF27" s="208"/>
      <c r="AG27" s="208"/>
      <c r="AH27" s="209"/>
    </row>
    <row r="28" spans="1:41" ht="15.95" customHeight="1" x14ac:dyDescent="0.2">
      <c r="A28" s="199"/>
      <c r="B28" s="20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1"/>
      <c r="AD28" s="203"/>
      <c r="AE28" s="204"/>
      <c r="AF28" s="204"/>
      <c r="AG28" s="204"/>
      <c r="AH28" s="205"/>
    </row>
    <row r="29" spans="1:41" ht="15.95" customHeight="1" x14ac:dyDescent="0.2">
      <c r="A29" s="206"/>
      <c r="B29" s="20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1"/>
      <c r="AD29" s="207"/>
      <c r="AE29" s="208"/>
      <c r="AF29" s="208"/>
      <c r="AG29" s="208"/>
      <c r="AH29" s="209"/>
    </row>
    <row r="30" spans="1:41" ht="15.95" customHeight="1" x14ac:dyDescent="0.2">
      <c r="A30" s="199"/>
      <c r="B30" s="20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1"/>
      <c r="AD30" s="203"/>
      <c r="AE30" s="204"/>
      <c r="AF30" s="204"/>
      <c r="AG30" s="204"/>
      <c r="AH30" s="205"/>
    </row>
    <row r="31" spans="1:41" ht="15.95" customHeight="1" x14ac:dyDescent="0.2">
      <c r="A31" s="206"/>
      <c r="B31" s="20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1"/>
      <c r="AD31" s="207"/>
      <c r="AE31" s="208"/>
      <c r="AF31" s="208"/>
      <c r="AG31" s="208"/>
      <c r="AH31" s="209"/>
    </row>
    <row r="32" spans="1:41" ht="15.95" customHeight="1" x14ac:dyDescent="0.2">
      <c r="A32" s="199"/>
      <c r="B32" s="20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1"/>
      <c r="AD32" s="203"/>
      <c r="AE32" s="204"/>
      <c r="AF32" s="204"/>
      <c r="AG32" s="204"/>
      <c r="AH32" s="205"/>
      <c r="AO32" s="12" t="s">
        <v>160</v>
      </c>
    </row>
    <row r="33" spans="1:41" ht="15.95" customHeight="1" x14ac:dyDescent="0.2">
      <c r="A33" s="206"/>
      <c r="B33" s="20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1"/>
      <c r="AD33" s="207"/>
      <c r="AE33" s="208"/>
      <c r="AF33" s="208"/>
      <c r="AG33" s="208"/>
      <c r="AH33" s="209"/>
    </row>
    <row r="34" spans="1:41" ht="15.95" customHeight="1" x14ac:dyDescent="0.2">
      <c r="A34" s="199"/>
      <c r="B34" s="20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1"/>
      <c r="AD34" s="203"/>
      <c r="AE34" s="204"/>
      <c r="AF34" s="204"/>
      <c r="AG34" s="204"/>
      <c r="AH34" s="205"/>
      <c r="AO34" s="12" t="s">
        <v>161</v>
      </c>
    </row>
    <row r="35" spans="1:41" ht="15.95" customHeight="1" x14ac:dyDescent="0.2">
      <c r="A35" s="206"/>
      <c r="B35" s="20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1"/>
      <c r="AD35" s="207"/>
      <c r="AE35" s="208"/>
      <c r="AF35" s="208"/>
      <c r="AG35" s="208"/>
      <c r="AH35" s="209"/>
    </row>
    <row r="36" spans="1:41" ht="15.95" customHeight="1" x14ac:dyDescent="0.2">
      <c r="A36" s="199"/>
      <c r="B36" s="20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1"/>
      <c r="AD36" s="203"/>
      <c r="AE36" s="204"/>
      <c r="AF36" s="204"/>
      <c r="AG36" s="204"/>
      <c r="AH36" s="205"/>
    </row>
    <row r="37" spans="1:41" ht="15.95" customHeight="1" x14ac:dyDescent="0.2">
      <c r="A37" s="206"/>
      <c r="B37" s="20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1"/>
      <c r="AD37" s="207"/>
      <c r="AE37" s="208"/>
      <c r="AF37" s="208"/>
      <c r="AG37" s="208"/>
      <c r="AH37" s="209"/>
    </row>
    <row r="38" spans="1:41" ht="15.95" customHeight="1" x14ac:dyDescent="0.2">
      <c r="A38" s="199"/>
      <c r="B38" s="20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1"/>
      <c r="AD38" s="203"/>
      <c r="AE38" s="204"/>
      <c r="AF38" s="204"/>
      <c r="AG38" s="204"/>
      <c r="AH38" s="205"/>
    </row>
    <row r="39" spans="1:41" ht="15.95" customHeight="1" x14ac:dyDescent="0.2">
      <c r="A39" s="206"/>
      <c r="B39" s="20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1"/>
      <c r="AD39" s="207"/>
      <c r="AE39" s="208"/>
      <c r="AF39" s="208"/>
      <c r="AG39" s="208"/>
      <c r="AH39" s="209"/>
    </row>
    <row r="40" spans="1:41" ht="15.95" customHeight="1" x14ac:dyDescent="0.2">
      <c r="A40" s="199"/>
      <c r="B40" s="20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1"/>
      <c r="AD40" s="203"/>
      <c r="AE40" s="204"/>
      <c r="AF40" s="204"/>
      <c r="AG40" s="204"/>
      <c r="AH40" s="205"/>
    </row>
    <row r="41" spans="1:41" ht="15.95" customHeight="1" x14ac:dyDescent="0.2">
      <c r="A41" s="206"/>
      <c r="B41" s="20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1"/>
      <c r="AD41" s="207"/>
      <c r="AE41" s="208"/>
      <c r="AF41" s="208"/>
      <c r="AG41" s="208"/>
      <c r="AH41" s="209"/>
    </row>
    <row r="42" spans="1:41" ht="15.95" customHeight="1" x14ac:dyDescent="0.2">
      <c r="A42" s="199"/>
      <c r="B42" s="20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1"/>
      <c r="AD42" s="203"/>
      <c r="AE42" s="204"/>
      <c r="AF42" s="204"/>
      <c r="AG42" s="204"/>
      <c r="AH42" s="205"/>
    </row>
    <row r="43" spans="1:41" ht="15.95" customHeight="1" x14ac:dyDescent="0.2">
      <c r="A43" s="206"/>
      <c r="B43" s="20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1"/>
      <c r="AD43" s="207"/>
      <c r="AE43" s="208"/>
      <c r="AF43" s="208"/>
      <c r="AG43" s="208"/>
      <c r="AH43" s="209"/>
    </row>
    <row r="44" spans="1:41" ht="15.95" customHeight="1" x14ac:dyDescent="0.2">
      <c r="A44" s="199"/>
      <c r="B44" s="20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1"/>
      <c r="AD44" s="203"/>
      <c r="AE44" s="204"/>
      <c r="AF44" s="204"/>
      <c r="AG44" s="204"/>
      <c r="AH44" s="205"/>
    </row>
    <row r="45" spans="1:41" ht="15.95" customHeight="1" x14ac:dyDescent="0.2">
      <c r="A45" s="206"/>
      <c r="B45" s="20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1"/>
      <c r="AD45" s="207"/>
      <c r="AE45" s="208"/>
      <c r="AF45" s="208"/>
      <c r="AG45" s="208"/>
      <c r="AH45" s="209"/>
    </row>
    <row r="46" spans="1:41" ht="15.95" customHeight="1" x14ac:dyDescent="0.2">
      <c r="A46" s="199"/>
      <c r="B46" s="20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1"/>
      <c r="AD46" s="203"/>
      <c r="AE46" s="204"/>
      <c r="AF46" s="204"/>
      <c r="AG46" s="204"/>
      <c r="AH46" s="205"/>
    </row>
    <row r="47" spans="1:41" ht="15.95" customHeight="1" x14ac:dyDescent="0.2">
      <c r="A47" s="221"/>
      <c r="B47" s="20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1"/>
      <c r="AD47" s="207"/>
      <c r="AE47" s="208"/>
      <c r="AF47" s="208"/>
      <c r="AG47" s="208"/>
      <c r="AH47" s="209"/>
    </row>
    <row r="48" spans="1:41" ht="15.95" customHeight="1" x14ac:dyDescent="0.2">
      <c r="A48" s="222"/>
      <c r="B48" s="41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3"/>
      <c r="AD48" s="223"/>
      <c r="AE48" s="194"/>
      <c r="AF48" s="194"/>
      <c r="AG48" s="194"/>
      <c r="AH48" s="195"/>
    </row>
    <row r="49" spans="1:34" ht="16.350000000000001" customHeight="1" x14ac:dyDescent="0.2">
      <c r="A49" s="7" t="s">
        <v>31</v>
      </c>
      <c r="AD49" s="44"/>
      <c r="AH49" s="8" t="s">
        <v>162</v>
      </c>
    </row>
  </sheetData>
  <mergeCells count="85">
    <mergeCell ref="A45:A46"/>
    <mergeCell ref="AD45:AH46"/>
    <mergeCell ref="A47:A48"/>
    <mergeCell ref="AD47:AH48"/>
    <mergeCell ref="U8:W8"/>
    <mergeCell ref="U9:W9"/>
    <mergeCell ref="U12:X12"/>
    <mergeCell ref="C15:G15"/>
    <mergeCell ref="I15:K15"/>
    <mergeCell ref="L15:N15"/>
    <mergeCell ref="A39:A40"/>
    <mergeCell ref="AD39:AH40"/>
    <mergeCell ref="A41:A42"/>
    <mergeCell ref="AD41:AH42"/>
    <mergeCell ref="A43:A44"/>
    <mergeCell ref="AD43:AH44"/>
    <mergeCell ref="A33:A34"/>
    <mergeCell ref="AD33:AH34"/>
    <mergeCell ref="A35:A36"/>
    <mergeCell ref="AD35:AH36"/>
    <mergeCell ref="A37:A38"/>
    <mergeCell ref="AD37:AH38"/>
    <mergeCell ref="A29:A30"/>
    <mergeCell ref="AD29:AH30"/>
    <mergeCell ref="A31:A32"/>
    <mergeCell ref="AD31:AH32"/>
    <mergeCell ref="U27:W27"/>
    <mergeCell ref="A25:A26"/>
    <mergeCell ref="AD25:AH26"/>
    <mergeCell ref="U25:W25"/>
    <mergeCell ref="A27:A28"/>
    <mergeCell ref="AD27:AH28"/>
    <mergeCell ref="A21:A22"/>
    <mergeCell ref="AD21:AH22"/>
    <mergeCell ref="AD24:AH24"/>
    <mergeCell ref="N21:P21"/>
    <mergeCell ref="U23:W23"/>
    <mergeCell ref="A17:A18"/>
    <mergeCell ref="AD17:AH18"/>
    <mergeCell ref="A19:A20"/>
    <mergeCell ref="AD19:AH20"/>
    <mergeCell ref="O15:Q15"/>
    <mergeCell ref="R15:T15"/>
    <mergeCell ref="U15:X15"/>
    <mergeCell ref="C17:G17"/>
    <mergeCell ref="N20:P20"/>
    <mergeCell ref="I17:K17"/>
    <mergeCell ref="L17:N17"/>
    <mergeCell ref="O17:Q17"/>
    <mergeCell ref="R17:T17"/>
    <mergeCell ref="U17:X17"/>
    <mergeCell ref="N19:P19"/>
    <mergeCell ref="A11:A12"/>
    <mergeCell ref="AD11:AH12"/>
    <mergeCell ref="A13:A14"/>
    <mergeCell ref="AD13:AH14"/>
    <mergeCell ref="A15:A16"/>
    <mergeCell ref="AD15:AH16"/>
    <mergeCell ref="A5:A6"/>
    <mergeCell ref="AD5:AH6"/>
    <mergeCell ref="A7:A8"/>
    <mergeCell ref="AD7:AH8"/>
    <mergeCell ref="A9:A10"/>
    <mergeCell ref="AD9:AH10"/>
    <mergeCell ref="U3:Z3"/>
    <mergeCell ref="AD3:AE3"/>
    <mergeCell ref="AD4:AE4"/>
    <mergeCell ref="AF4:AH4"/>
    <mergeCell ref="AF3:AH3"/>
    <mergeCell ref="A3:C3"/>
    <mergeCell ref="D3:Q3"/>
    <mergeCell ref="Y1:Z1"/>
    <mergeCell ref="AD1:AH1"/>
    <mergeCell ref="A2:C2"/>
    <mergeCell ref="D2:Q2"/>
    <mergeCell ref="R2:T2"/>
    <mergeCell ref="U2:Z2"/>
    <mergeCell ref="AD2:AH2"/>
    <mergeCell ref="D1:H1"/>
    <mergeCell ref="I1:J1"/>
    <mergeCell ref="K1:Q1"/>
    <mergeCell ref="R1:T1"/>
    <mergeCell ref="U1:V1"/>
    <mergeCell ref="W1:X1"/>
    <mergeCell ref="R3:T3"/>
  </mergeCells>
  <pageMargins left="0.6692913385826772" right="0.31496062992125984" top="0.35433070866141736" bottom="0.31496062992125984" header="0" footer="0"/>
  <pageSetup paperSize="9" scale="8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46C6-AE5C-4959-9A88-F4A4AE1221D2}">
  <sheetPr>
    <pageSetUpPr fitToPage="1"/>
  </sheetPr>
  <dimension ref="A1:AO51"/>
  <sheetViews>
    <sheetView topLeftCell="A6" workbookViewId="0"/>
  </sheetViews>
  <sheetFormatPr defaultRowHeight="12.75" x14ac:dyDescent="0.2"/>
  <cols>
    <col min="1" max="1" width="10.85546875" style="12" customWidth="1"/>
    <col min="2" max="29" width="2.85546875" style="12" customWidth="1"/>
    <col min="30" max="34" width="2.7109375" style="12" customWidth="1"/>
    <col min="35" max="16384" width="9.140625" style="12"/>
  </cols>
  <sheetData>
    <row r="1" spans="1:41" ht="21" customHeight="1" x14ac:dyDescent="0.2">
      <c r="A1" s="1" t="s">
        <v>4</v>
      </c>
      <c r="B1" s="2"/>
      <c r="C1" s="10"/>
      <c r="D1" s="171" t="s">
        <v>785</v>
      </c>
      <c r="E1" s="172"/>
      <c r="F1" s="172"/>
      <c r="G1" s="172"/>
      <c r="H1" s="173"/>
      <c r="I1" s="178" t="s">
        <v>5</v>
      </c>
      <c r="J1" s="180"/>
      <c r="K1" s="171"/>
      <c r="L1" s="172"/>
      <c r="M1" s="172"/>
      <c r="N1" s="172"/>
      <c r="O1" s="172"/>
      <c r="P1" s="172"/>
      <c r="Q1" s="173"/>
      <c r="R1" s="189" t="s">
        <v>82</v>
      </c>
      <c r="S1" s="190"/>
      <c r="T1" s="191"/>
      <c r="U1" s="192">
        <f>AJ1</f>
        <v>6</v>
      </c>
      <c r="V1" s="174"/>
      <c r="W1" s="174" t="s">
        <v>83</v>
      </c>
      <c r="X1" s="174"/>
      <c r="Y1" s="174">
        <v>19</v>
      </c>
      <c r="Z1" s="175"/>
      <c r="AA1" s="11"/>
      <c r="AB1" s="11"/>
      <c r="AC1" s="11"/>
      <c r="AD1" s="176"/>
      <c r="AE1" s="176"/>
      <c r="AF1" s="176"/>
      <c r="AG1" s="176"/>
      <c r="AH1" s="177"/>
      <c r="AJ1" s="12">
        <v>6</v>
      </c>
    </row>
    <row r="2" spans="1:41" ht="21" customHeight="1" x14ac:dyDescent="0.2">
      <c r="A2" s="178" t="s">
        <v>7</v>
      </c>
      <c r="B2" s="179"/>
      <c r="C2" s="180"/>
      <c r="D2" s="171" t="s">
        <v>786</v>
      </c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3"/>
      <c r="R2" s="181" t="s">
        <v>9</v>
      </c>
      <c r="S2" s="182"/>
      <c r="T2" s="183"/>
      <c r="U2" s="184">
        <f ca="1">NOW()</f>
        <v>45715.384428935184</v>
      </c>
      <c r="V2" s="185"/>
      <c r="W2" s="185"/>
      <c r="X2" s="185"/>
      <c r="Y2" s="185"/>
      <c r="Z2" s="186"/>
      <c r="AA2" s="13"/>
      <c r="AB2" s="13"/>
      <c r="AC2" s="13"/>
      <c r="AD2" s="187"/>
      <c r="AE2" s="187"/>
      <c r="AF2" s="187"/>
      <c r="AG2" s="187"/>
      <c r="AH2" s="188"/>
    </row>
    <row r="3" spans="1:41" ht="21" customHeight="1" x14ac:dyDescent="0.2">
      <c r="A3" s="168" t="s">
        <v>8</v>
      </c>
      <c r="B3" s="169"/>
      <c r="C3" s="170"/>
      <c r="D3" s="171" t="s">
        <v>787</v>
      </c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3"/>
      <c r="R3" s="168" t="s">
        <v>10</v>
      </c>
      <c r="S3" s="169"/>
      <c r="T3" s="170"/>
      <c r="U3" s="192" t="s">
        <v>788</v>
      </c>
      <c r="V3" s="174"/>
      <c r="W3" s="174"/>
      <c r="X3" s="174"/>
      <c r="Y3" s="174"/>
      <c r="Z3" s="175"/>
      <c r="AA3" s="13"/>
      <c r="AB3" s="13"/>
      <c r="AC3" s="13"/>
      <c r="AD3" s="193"/>
      <c r="AE3" s="193"/>
      <c r="AF3" s="196"/>
      <c r="AG3" s="196"/>
      <c r="AH3" s="197"/>
    </row>
    <row r="4" spans="1:41" ht="21" customHeight="1" x14ac:dyDescent="0.2">
      <c r="A4" s="14"/>
      <c r="B4" s="3"/>
      <c r="C4" s="3"/>
      <c r="D4" s="3"/>
      <c r="E4" s="3"/>
      <c r="F4" s="3"/>
      <c r="G4" s="3"/>
      <c r="H4" s="3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15"/>
      <c r="AB4" s="15"/>
      <c r="AC4" s="15"/>
      <c r="AD4" s="182"/>
      <c r="AE4" s="182"/>
      <c r="AF4" s="194"/>
      <c r="AG4" s="194"/>
      <c r="AH4" s="195"/>
    </row>
    <row r="5" spans="1:41" ht="15.95" customHeight="1" x14ac:dyDescent="0.2">
      <c r="A5" s="271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9"/>
      <c r="AD5" s="272"/>
      <c r="AE5" s="273"/>
      <c r="AF5" s="273"/>
      <c r="AG5" s="273"/>
      <c r="AH5" s="274"/>
    </row>
    <row r="6" spans="1:41" ht="15.95" customHeight="1" thickBot="1" x14ac:dyDescent="0.25">
      <c r="A6" s="264"/>
      <c r="B6" s="20"/>
      <c r="C6" s="275" t="s">
        <v>84</v>
      </c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  <c r="AA6" s="275"/>
      <c r="AB6" s="275"/>
      <c r="AC6" s="21"/>
      <c r="AD6" s="240"/>
      <c r="AE6" s="241"/>
      <c r="AF6" s="241"/>
      <c r="AG6" s="241"/>
      <c r="AH6" s="242"/>
      <c r="AJ6" s="4" t="s">
        <v>11</v>
      </c>
    </row>
    <row r="7" spans="1:41" ht="15.95" customHeight="1" x14ac:dyDescent="0.2">
      <c r="A7" s="237"/>
      <c r="B7" s="2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1"/>
      <c r="AD7" s="238"/>
      <c r="AE7" s="219"/>
      <c r="AF7" s="219"/>
      <c r="AG7" s="219"/>
      <c r="AH7" s="239"/>
      <c r="AJ7" s="4" t="s">
        <v>12</v>
      </c>
    </row>
    <row r="8" spans="1:41" ht="15.95" customHeight="1" x14ac:dyDescent="0.2">
      <c r="A8" s="237"/>
      <c r="B8" s="20"/>
      <c r="C8" s="265" t="s">
        <v>85</v>
      </c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266"/>
      <c r="Q8" s="266"/>
      <c r="R8" s="266"/>
      <c r="S8" s="266"/>
      <c r="T8" s="266"/>
      <c r="U8" s="266"/>
      <c r="V8" s="266"/>
      <c r="W8" s="266"/>
      <c r="X8" s="266"/>
      <c r="Y8" s="266"/>
      <c r="Z8" s="266"/>
      <c r="AA8" s="266"/>
      <c r="AB8" s="267"/>
      <c r="AC8" s="21"/>
      <c r="AD8" s="240"/>
      <c r="AE8" s="241"/>
      <c r="AF8" s="241"/>
      <c r="AG8" s="241"/>
      <c r="AH8" s="242"/>
      <c r="AJ8" s="4"/>
    </row>
    <row r="9" spans="1:41" ht="15.95" customHeight="1" x14ac:dyDescent="0.2">
      <c r="A9" s="237"/>
      <c r="B9" s="20"/>
      <c r="C9" s="268"/>
      <c r="D9" s="269"/>
      <c r="E9" s="269"/>
      <c r="F9" s="269"/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  <c r="AB9" s="270"/>
      <c r="AC9" s="21"/>
      <c r="AD9" s="238"/>
      <c r="AE9" s="219"/>
      <c r="AF9" s="219"/>
      <c r="AG9" s="219"/>
      <c r="AH9" s="239"/>
      <c r="AJ9" s="5" t="s">
        <v>13</v>
      </c>
      <c r="AK9" s="24"/>
      <c r="AL9" s="24"/>
      <c r="AM9" s="24"/>
      <c r="AN9" s="24"/>
      <c r="AO9" s="25"/>
    </row>
    <row r="10" spans="1:41" ht="15.95" customHeight="1" x14ac:dyDescent="0.2">
      <c r="A10" s="237"/>
      <c r="B10" s="20"/>
      <c r="C10" s="23"/>
      <c r="D10" s="26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7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1"/>
      <c r="AD10" s="240"/>
      <c r="AE10" s="241"/>
      <c r="AF10" s="241"/>
      <c r="AG10" s="241"/>
      <c r="AH10" s="242"/>
      <c r="AJ10" s="6" t="s">
        <v>14</v>
      </c>
      <c r="AK10" s="28"/>
      <c r="AL10" s="28"/>
      <c r="AM10" s="28"/>
      <c r="AN10" s="28"/>
      <c r="AO10" s="29"/>
    </row>
    <row r="11" spans="1:41" ht="15.95" customHeight="1" thickBot="1" x14ac:dyDescent="0.3">
      <c r="A11" s="22"/>
      <c r="B11" s="20"/>
      <c r="C11" s="263" t="s">
        <v>86</v>
      </c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1"/>
      <c r="AD11" s="240"/>
      <c r="AE11" s="241"/>
      <c r="AF11" s="241"/>
      <c r="AG11" s="241"/>
      <c r="AH11" s="242"/>
    </row>
    <row r="12" spans="1:41" ht="15.95" customHeight="1" x14ac:dyDescent="0.2">
      <c r="A12" s="237"/>
      <c r="B12" s="20"/>
      <c r="C12" s="23"/>
      <c r="D12" s="26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7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1"/>
      <c r="AD12" s="238"/>
      <c r="AE12" s="219"/>
      <c r="AF12" s="219"/>
      <c r="AG12" s="219"/>
      <c r="AH12" s="239"/>
    </row>
    <row r="13" spans="1:41" ht="15.95" customHeight="1" x14ac:dyDescent="0.2">
      <c r="A13" s="237"/>
      <c r="B13" s="20"/>
      <c r="C13" s="23" t="s">
        <v>15</v>
      </c>
      <c r="D13" s="26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7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1"/>
      <c r="AD13" s="240"/>
      <c r="AE13" s="241"/>
      <c r="AF13" s="241"/>
      <c r="AG13" s="241"/>
      <c r="AH13" s="242"/>
    </row>
    <row r="14" spans="1:41" ht="15.95" customHeight="1" x14ac:dyDescent="0.2">
      <c r="A14" s="237"/>
      <c r="B14" s="20"/>
      <c r="C14" s="23"/>
      <c r="D14" s="26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7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1"/>
      <c r="AD14" s="238"/>
      <c r="AE14" s="241"/>
      <c r="AF14" s="241"/>
      <c r="AG14" s="241"/>
      <c r="AH14" s="242"/>
    </row>
    <row r="15" spans="1:41" ht="15.95" customHeight="1" x14ac:dyDescent="0.2">
      <c r="A15" s="264"/>
      <c r="B15" s="20"/>
      <c r="C15" s="23"/>
      <c r="D15" s="23" t="s">
        <v>16</v>
      </c>
      <c r="E15" s="23"/>
      <c r="F15" s="23"/>
      <c r="G15" s="23"/>
      <c r="H15" s="23"/>
      <c r="I15" s="23"/>
      <c r="J15" s="23"/>
      <c r="K15" s="23"/>
      <c r="L15" s="23" t="s">
        <v>17</v>
      </c>
      <c r="M15" s="23"/>
      <c r="N15" s="23"/>
      <c r="O15" s="23"/>
      <c r="P15" s="27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1"/>
      <c r="AD15" s="240"/>
      <c r="AE15" s="241"/>
      <c r="AF15" s="241"/>
      <c r="AG15" s="241"/>
      <c r="AH15" s="242"/>
    </row>
    <row r="16" spans="1:41" ht="15.95" customHeight="1" x14ac:dyDescent="0.2">
      <c r="A16" s="237"/>
      <c r="B16" s="20"/>
      <c r="C16" s="23"/>
      <c r="D16" s="26"/>
      <c r="E16" s="23"/>
      <c r="F16" s="23"/>
      <c r="G16" s="23"/>
      <c r="H16" s="23"/>
      <c r="I16" s="23"/>
      <c r="J16" s="23"/>
      <c r="K16" s="23"/>
      <c r="L16" s="23" t="s">
        <v>18</v>
      </c>
      <c r="M16" s="23"/>
      <c r="N16" s="23"/>
      <c r="O16" s="23"/>
      <c r="P16" s="27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1"/>
      <c r="AD16" s="238"/>
      <c r="AE16" s="219"/>
      <c r="AF16" s="219"/>
      <c r="AG16" s="219"/>
      <c r="AH16" s="239"/>
    </row>
    <row r="17" spans="1:41" ht="15.95" customHeight="1" x14ac:dyDescent="0.2">
      <c r="A17" s="237"/>
      <c r="B17" s="20"/>
      <c r="D17" s="26"/>
      <c r="E17" s="30" t="s">
        <v>19</v>
      </c>
      <c r="F17" s="23"/>
      <c r="G17" s="23"/>
      <c r="H17" s="23"/>
      <c r="I17" s="23"/>
      <c r="J17" s="23"/>
      <c r="K17" s="23"/>
      <c r="L17" s="23"/>
      <c r="M17" s="23"/>
      <c r="N17" s="23"/>
      <c r="O17" s="31" t="s">
        <v>20</v>
      </c>
      <c r="P17" s="31"/>
      <c r="Q17" s="31"/>
      <c r="R17" s="31"/>
      <c r="S17" s="31" t="s">
        <v>21</v>
      </c>
      <c r="T17" s="31"/>
      <c r="U17" s="31"/>
      <c r="V17" s="31"/>
      <c r="W17" s="31" t="s">
        <v>87</v>
      </c>
      <c r="X17" s="31"/>
      <c r="Y17" s="23"/>
      <c r="Z17" s="32" t="s">
        <v>88</v>
      </c>
      <c r="AA17" s="32"/>
      <c r="AB17" s="32"/>
      <c r="AC17" s="21"/>
      <c r="AD17" s="240"/>
      <c r="AE17" s="241"/>
      <c r="AF17" s="241"/>
      <c r="AG17" s="241"/>
      <c r="AH17" s="242"/>
    </row>
    <row r="18" spans="1:41" ht="15.95" customHeight="1" x14ac:dyDescent="0.2">
      <c r="A18" s="237"/>
      <c r="B18" s="20"/>
      <c r="C18" s="23"/>
      <c r="D18" s="26"/>
      <c r="E18" s="23"/>
      <c r="F18" s="23" t="s">
        <v>23</v>
      </c>
      <c r="G18" s="23"/>
      <c r="H18" s="23"/>
      <c r="I18" s="23"/>
      <c r="J18" s="23"/>
      <c r="K18" s="33" t="s">
        <v>24</v>
      </c>
      <c r="L18" s="23" t="s">
        <v>89</v>
      </c>
      <c r="M18" s="23"/>
      <c r="N18" s="23"/>
      <c r="O18" s="253">
        <v>1</v>
      </c>
      <c r="P18" s="254"/>
      <c r="Q18" s="23"/>
      <c r="R18" s="23"/>
      <c r="S18" s="253">
        <v>1</v>
      </c>
      <c r="T18" s="254"/>
      <c r="U18" s="23"/>
      <c r="V18" s="23"/>
      <c r="W18" s="253">
        <v>1</v>
      </c>
      <c r="X18" s="254"/>
      <c r="Y18" s="23"/>
      <c r="Z18" s="34"/>
      <c r="AA18" s="34"/>
      <c r="AB18" s="34"/>
      <c r="AC18" s="21"/>
      <c r="AD18" s="238"/>
      <c r="AE18" s="219"/>
      <c r="AF18" s="219"/>
      <c r="AG18" s="219"/>
      <c r="AH18" s="239"/>
      <c r="AO18" s="12" t="s">
        <v>6</v>
      </c>
    </row>
    <row r="19" spans="1:41" ht="15.95" customHeight="1" x14ac:dyDescent="0.2">
      <c r="A19" s="237"/>
      <c r="B19" s="20"/>
      <c r="C19" s="23"/>
      <c r="D19" s="26"/>
      <c r="E19" s="23"/>
      <c r="F19" s="23"/>
      <c r="G19" s="23"/>
      <c r="H19" s="23"/>
      <c r="I19" s="23"/>
      <c r="J19" s="23"/>
      <c r="K19" s="33" t="s">
        <v>24</v>
      </c>
      <c r="L19" s="23" t="s">
        <v>25</v>
      </c>
      <c r="M19" s="23"/>
      <c r="N19" s="23"/>
      <c r="O19" s="253">
        <v>1</v>
      </c>
      <c r="P19" s="254"/>
      <c r="Q19" s="23"/>
      <c r="R19" s="23"/>
      <c r="S19" s="253">
        <v>1</v>
      </c>
      <c r="T19" s="254"/>
      <c r="U19" s="23"/>
      <c r="V19" s="23"/>
      <c r="W19" s="253">
        <v>1</v>
      </c>
      <c r="X19" s="254"/>
      <c r="Y19" s="23"/>
      <c r="Z19" s="23"/>
      <c r="AA19" s="23"/>
      <c r="AB19" s="23"/>
      <c r="AC19" s="21"/>
      <c r="AD19" s="240"/>
      <c r="AE19" s="241"/>
      <c r="AF19" s="241"/>
      <c r="AG19" s="241"/>
      <c r="AH19" s="242"/>
    </row>
    <row r="20" spans="1:41" ht="15.95" customHeight="1" x14ac:dyDescent="0.3">
      <c r="A20" s="237"/>
      <c r="B20" s="20"/>
      <c r="C20" s="23"/>
      <c r="D20" s="26"/>
      <c r="E20" s="23"/>
      <c r="F20" s="23"/>
      <c r="G20" s="23"/>
      <c r="H20" s="23"/>
      <c r="I20" s="23"/>
      <c r="J20" s="23"/>
      <c r="K20" s="33" t="s">
        <v>24</v>
      </c>
      <c r="L20" s="23" t="s">
        <v>90</v>
      </c>
      <c r="M20" s="23"/>
      <c r="N20" s="23"/>
      <c r="O20" s="253">
        <v>1</v>
      </c>
      <c r="P20" s="254"/>
      <c r="Q20" s="23"/>
      <c r="R20" s="23"/>
      <c r="S20" s="253">
        <v>1</v>
      </c>
      <c r="T20" s="254"/>
      <c r="U20" s="23"/>
      <c r="V20" s="23"/>
      <c r="W20" s="253">
        <v>1</v>
      </c>
      <c r="X20" s="254"/>
      <c r="Y20" s="23"/>
      <c r="Z20" s="23"/>
      <c r="AA20" s="23"/>
      <c r="AB20" s="23"/>
      <c r="AC20" s="21"/>
      <c r="AD20" s="238"/>
      <c r="AE20" s="219"/>
      <c r="AF20" s="219"/>
      <c r="AG20" s="219"/>
      <c r="AH20" s="239"/>
    </row>
    <row r="21" spans="1:41" ht="15.95" customHeight="1" x14ac:dyDescent="0.2">
      <c r="A21" s="237"/>
      <c r="B21" s="20"/>
      <c r="C21" s="23"/>
      <c r="D21" s="26"/>
      <c r="E21" s="23"/>
      <c r="F21" s="23" t="s">
        <v>26</v>
      </c>
      <c r="G21" s="23"/>
      <c r="H21" s="23"/>
      <c r="I21" s="23"/>
      <c r="J21" s="23"/>
      <c r="K21" s="33" t="s">
        <v>24</v>
      </c>
      <c r="L21" s="23" t="s">
        <v>27</v>
      </c>
      <c r="M21" s="23"/>
      <c r="N21" s="23"/>
      <c r="O21" s="253">
        <v>1</v>
      </c>
      <c r="P21" s="254"/>
      <c r="Q21" s="23"/>
      <c r="R21" s="23"/>
      <c r="S21" s="255">
        <v>1</v>
      </c>
      <c r="T21" s="256"/>
      <c r="U21" s="23"/>
      <c r="V21" s="23"/>
      <c r="W21" s="253">
        <v>1</v>
      </c>
      <c r="X21" s="254"/>
      <c r="Y21" s="23"/>
      <c r="Z21" s="23"/>
      <c r="AA21" s="253">
        <v>1</v>
      </c>
      <c r="AB21" s="254"/>
      <c r="AC21" s="21"/>
      <c r="AD21" s="240"/>
      <c r="AE21" s="241"/>
      <c r="AF21" s="241"/>
      <c r="AG21" s="241"/>
      <c r="AH21" s="242"/>
    </row>
    <row r="22" spans="1:41" ht="15.95" customHeight="1" x14ac:dyDescent="0.2">
      <c r="A22" s="237"/>
      <c r="B22" s="23"/>
      <c r="C22" s="23"/>
      <c r="D22" s="26"/>
      <c r="E22" s="23"/>
      <c r="F22" s="23"/>
      <c r="G22" s="23"/>
      <c r="H22" s="23"/>
      <c r="I22" s="23"/>
      <c r="J22" s="23"/>
      <c r="K22" s="33" t="s">
        <v>24</v>
      </c>
      <c r="L22" s="23" t="s">
        <v>28</v>
      </c>
      <c r="M22" s="23"/>
      <c r="N22" s="23"/>
      <c r="O22" s="253">
        <v>1</v>
      </c>
      <c r="P22" s="254"/>
      <c r="Q22" s="23"/>
      <c r="R22" s="23"/>
      <c r="S22" s="255">
        <v>1</v>
      </c>
      <c r="T22" s="256"/>
      <c r="U22" s="23"/>
      <c r="V22" s="23"/>
      <c r="W22" s="255">
        <v>1</v>
      </c>
      <c r="X22" s="256"/>
      <c r="Y22" s="23"/>
      <c r="Z22" s="23"/>
      <c r="AA22" s="253">
        <v>0</v>
      </c>
      <c r="AB22" s="254"/>
      <c r="AC22" s="21"/>
      <c r="AD22" s="238"/>
      <c r="AE22" s="219"/>
      <c r="AF22" s="219"/>
      <c r="AG22" s="219"/>
      <c r="AH22" s="239"/>
    </row>
    <row r="23" spans="1:41" ht="15.95" customHeight="1" x14ac:dyDescent="0.3">
      <c r="A23" s="237"/>
      <c r="B23" s="20"/>
      <c r="C23" s="23"/>
      <c r="D23" s="26"/>
      <c r="E23" s="23"/>
      <c r="F23" s="23" t="s">
        <v>29</v>
      </c>
      <c r="G23" s="23"/>
      <c r="H23" s="23"/>
      <c r="I23" s="23"/>
      <c r="J23" s="23"/>
      <c r="K23" s="33" t="s">
        <v>24</v>
      </c>
      <c r="L23" s="35" t="s">
        <v>30</v>
      </c>
      <c r="M23" s="23"/>
      <c r="N23" s="23"/>
      <c r="O23" s="253">
        <v>1</v>
      </c>
      <c r="P23" s="254"/>
      <c r="Q23" s="23"/>
      <c r="R23" s="23"/>
      <c r="S23" s="253">
        <v>1</v>
      </c>
      <c r="T23" s="254"/>
      <c r="U23" s="23"/>
      <c r="V23" s="23"/>
      <c r="W23" s="253">
        <v>1</v>
      </c>
      <c r="X23" s="254"/>
      <c r="Y23" s="23"/>
      <c r="Z23" s="23"/>
      <c r="AA23" s="23"/>
      <c r="AB23" s="23"/>
      <c r="AC23" s="21"/>
      <c r="AD23" s="240"/>
      <c r="AE23" s="241"/>
      <c r="AF23" s="241"/>
      <c r="AG23" s="241"/>
      <c r="AH23" s="242"/>
    </row>
    <row r="24" spans="1:41" ht="15.95" customHeight="1" x14ac:dyDescent="0.2">
      <c r="A24" s="237"/>
      <c r="B24" s="20"/>
      <c r="C24" s="23"/>
      <c r="D24" s="26"/>
      <c r="E24" s="23"/>
      <c r="F24" s="23"/>
      <c r="G24" s="23"/>
      <c r="H24" s="23"/>
      <c r="I24" s="23"/>
      <c r="J24" s="23"/>
      <c r="K24" s="33"/>
      <c r="L24" s="23"/>
      <c r="M24" s="23"/>
      <c r="N24" s="23"/>
      <c r="O24" s="23"/>
      <c r="P24" s="27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1"/>
      <c r="AD24" s="238"/>
      <c r="AE24" s="219"/>
      <c r="AF24" s="219"/>
      <c r="AG24" s="219"/>
      <c r="AH24" s="239"/>
    </row>
    <row r="25" spans="1:41" ht="15.95" customHeight="1" x14ac:dyDescent="0.2">
      <c r="A25" s="237"/>
      <c r="B25" s="20"/>
      <c r="C25" s="257" t="s">
        <v>91</v>
      </c>
      <c r="D25" s="258"/>
      <c r="E25" s="258"/>
      <c r="F25" s="258"/>
      <c r="G25" s="258"/>
      <c r="H25" s="258"/>
      <c r="I25" s="258"/>
      <c r="J25" s="258"/>
      <c r="K25" s="258"/>
      <c r="L25" s="258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9"/>
      <c r="AC25" s="21"/>
      <c r="AD25" s="240"/>
      <c r="AE25" s="241"/>
      <c r="AF25" s="241"/>
      <c r="AG25" s="241"/>
      <c r="AH25" s="242"/>
    </row>
    <row r="26" spans="1:41" ht="15.95" customHeight="1" x14ac:dyDescent="0.2">
      <c r="A26" s="237"/>
      <c r="B26" s="20"/>
      <c r="C26" s="260"/>
      <c r="D26" s="261"/>
      <c r="E26" s="261"/>
      <c r="F26" s="261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  <c r="Z26" s="261"/>
      <c r="AA26" s="261"/>
      <c r="AB26" s="262"/>
      <c r="AC26" s="21"/>
      <c r="AD26" s="238"/>
      <c r="AE26" s="219"/>
      <c r="AF26" s="219"/>
      <c r="AG26" s="219"/>
      <c r="AH26" s="239"/>
    </row>
    <row r="27" spans="1:41" ht="15.95" customHeight="1" x14ac:dyDescent="0.2">
      <c r="A27" s="237"/>
      <c r="B27" s="20"/>
      <c r="D27" s="26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7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1"/>
      <c r="AD27" s="240"/>
      <c r="AE27" s="241"/>
      <c r="AF27" s="241"/>
      <c r="AG27" s="241"/>
      <c r="AH27" s="242"/>
    </row>
    <row r="28" spans="1:41" ht="15.95" customHeight="1" x14ac:dyDescent="0.25">
      <c r="A28" s="22"/>
      <c r="B28" s="20"/>
      <c r="C28" s="23"/>
      <c r="D28" s="26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7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1"/>
      <c r="AD28" s="240"/>
      <c r="AE28" s="241"/>
      <c r="AF28" s="241"/>
      <c r="AG28" s="241"/>
      <c r="AH28" s="242"/>
    </row>
    <row r="29" spans="1:41" ht="15.95" customHeight="1" x14ac:dyDescent="0.2">
      <c r="A29" s="237"/>
      <c r="B29" s="20"/>
      <c r="C29" s="247" t="s">
        <v>92</v>
      </c>
      <c r="D29" s="248"/>
      <c r="E29" s="248"/>
      <c r="F29" s="248"/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  <c r="AA29" s="248"/>
      <c r="AB29" s="249"/>
      <c r="AC29" s="21"/>
      <c r="AD29" s="238"/>
      <c r="AE29" s="219"/>
      <c r="AF29" s="219"/>
      <c r="AG29" s="219"/>
      <c r="AH29" s="239"/>
    </row>
    <row r="30" spans="1:41" ht="15.95" customHeight="1" x14ac:dyDescent="0.2">
      <c r="A30" s="237"/>
      <c r="B30" s="20"/>
      <c r="C30" s="250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2"/>
      <c r="AC30" s="21"/>
      <c r="AD30" s="240"/>
      <c r="AE30" s="241"/>
      <c r="AF30" s="241"/>
      <c r="AG30" s="241"/>
      <c r="AH30" s="242"/>
    </row>
    <row r="31" spans="1:41" ht="15.95" customHeight="1" x14ac:dyDescent="0.2">
      <c r="A31" s="237"/>
      <c r="B31" s="20"/>
      <c r="C31" s="23"/>
      <c r="D31" s="37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1"/>
      <c r="AD31" s="238"/>
      <c r="AE31" s="219"/>
      <c r="AF31" s="219"/>
      <c r="AG31" s="219"/>
      <c r="AH31" s="239"/>
    </row>
    <row r="32" spans="1:41" ht="15.95" customHeight="1" x14ac:dyDescent="0.2">
      <c r="A32" s="237"/>
      <c r="B32" s="20"/>
      <c r="C32" s="247"/>
      <c r="D32" s="248"/>
      <c r="E32" s="248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9"/>
      <c r="AC32" s="21"/>
      <c r="AD32" s="240"/>
      <c r="AE32" s="241"/>
      <c r="AF32" s="241"/>
      <c r="AG32" s="241"/>
      <c r="AH32" s="242"/>
    </row>
    <row r="33" spans="1:34" ht="15.95" customHeight="1" x14ac:dyDescent="0.2">
      <c r="A33" s="237"/>
      <c r="B33" s="20"/>
      <c r="C33" s="250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2"/>
      <c r="AC33" s="21"/>
      <c r="AD33" s="238"/>
      <c r="AE33" s="219"/>
      <c r="AF33" s="219"/>
      <c r="AG33" s="219"/>
      <c r="AH33" s="239"/>
    </row>
    <row r="34" spans="1:34" ht="15.95" customHeight="1" x14ac:dyDescent="0.2">
      <c r="A34" s="237"/>
      <c r="B34" s="20"/>
      <c r="C34" s="23"/>
      <c r="D34" s="23"/>
      <c r="E34" s="37"/>
      <c r="F34" s="23"/>
      <c r="G34" s="23"/>
      <c r="H34" s="37"/>
      <c r="I34" s="23"/>
      <c r="J34" s="23"/>
      <c r="K34" s="23"/>
      <c r="L34" s="23"/>
      <c r="M34" s="23"/>
      <c r="N34" s="3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1"/>
      <c r="AD34" s="240"/>
      <c r="AE34" s="241"/>
      <c r="AF34" s="241"/>
      <c r="AG34" s="241"/>
      <c r="AH34" s="242"/>
    </row>
    <row r="35" spans="1:34" ht="15.95" customHeight="1" x14ac:dyDescent="0.2">
      <c r="A35" s="237"/>
      <c r="B35" s="20"/>
      <c r="C35" s="26"/>
      <c r="D35" s="23"/>
      <c r="E35" s="37"/>
      <c r="F35" s="23"/>
      <c r="G35" s="23"/>
      <c r="H35" s="37"/>
      <c r="I35" s="23"/>
      <c r="J35" s="23"/>
      <c r="K35" s="23"/>
      <c r="L35" s="23"/>
      <c r="M35" s="23"/>
      <c r="N35" s="3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1"/>
      <c r="AD35" s="238"/>
      <c r="AE35" s="219"/>
      <c r="AF35" s="219"/>
      <c r="AG35" s="219"/>
      <c r="AH35" s="239"/>
    </row>
    <row r="36" spans="1:34" ht="15.95" customHeight="1" x14ac:dyDescent="0.2">
      <c r="A36" s="237"/>
      <c r="B36" s="20"/>
      <c r="C36" s="23"/>
      <c r="D36" s="23"/>
      <c r="E36" s="23"/>
      <c r="F36" s="23"/>
      <c r="G36" s="23"/>
      <c r="H36" s="37"/>
      <c r="I36" s="23"/>
      <c r="J36" s="23"/>
      <c r="K36" s="23"/>
      <c r="L36" s="23"/>
      <c r="M36" s="23"/>
      <c r="N36" s="3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1"/>
      <c r="AD36" s="240"/>
      <c r="AE36" s="241"/>
      <c r="AF36" s="241"/>
      <c r="AG36" s="241"/>
      <c r="AH36" s="242"/>
    </row>
    <row r="37" spans="1:34" ht="15.95" customHeight="1" x14ac:dyDescent="0.2">
      <c r="A37" s="237"/>
      <c r="B37" s="20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38"/>
      <c r="AA37" s="39"/>
      <c r="AB37" s="40"/>
      <c r="AC37" s="21"/>
      <c r="AD37" s="238"/>
      <c r="AE37" s="219"/>
      <c r="AF37" s="219"/>
      <c r="AG37" s="219"/>
      <c r="AH37" s="239"/>
    </row>
    <row r="38" spans="1:34" ht="15.95" customHeight="1" x14ac:dyDescent="0.2">
      <c r="A38" s="237"/>
      <c r="B38" s="20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1"/>
      <c r="AD38" s="240"/>
      <c r="AE38" s="241"/>
      <c r="AF38" s="241"/>
      <c r="AG38" s="241"/>
      <c r="AH38" s="242"/>
    </row>
    <row r="39" spans="1:34" ht="15.95" customHeight="1" x14ac:dyDescent="0.2">
      <c r="A39" s="237"/>
      <c r="B39" s="20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1"/>
      <c r="AD39" s="238"/>
      <c r="AE39" s="219"/>
      <c r="AF39" s="219"/>
      <c r="AG39" s="219"/>
      <c r="AH39" s="239"/>
    </row>
    <row r="40" spans="1:34" ht="15.95" customHeight="1" x14ac:dyDescent="0.2">
      <c r="A40" s="237"/>
      <c r="B40" s="20"/>
      <c r="C40" s="23"/>
      <c r="D40" s="37"/>
      <c r="E40" s="37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1"/>
      <c r="AD40" s="240"/>
      <c r="AE40" s="241"/>
      <c r="AF40" s="241"/>
      <c r="AG40" s="241"/>
      <c r="AH40" s="242"/>
    </row>
    <row r="41" spans="1:34" ht="15.95" customHeight="1" x14ac:dyDescent="0.2">
      <c r="A41" s="237"/>
      <c r="B41" s="20"/>
      <c r="C41" s="23"/>
      <c r="D41" s="37"/>
      <c r="E41" s="37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1"/>
      <c r="AD41" s="238"/>
      <c r="AE41" s="219"/>
      <c r="AF41" s="219"/>
      <c r="AG41" s="219"/>
      <c r="AH41" s="239"/>
    </row>
    <row r="42" spans="1:34" ht="15.95" customHeight="1" x14ac:dyDescent="0.2">
      <c r="A42" s="237"/>
      <c r="B42" s="20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1"/>
      <c r="AD42" s="240"/>
      <c r="AE42" s="241"/>
      <c r="AF42" s="241"/>
      <c r="AG42" s="241"/>
      <c r="AH42" s="242"/>
    </row>
    <row r="43" spans="1:34" ht="15.95" customHeight="1" x14ac:dyDescent="0.2">
      <c r="A43" s="237"/>
      <c r="B43" s="20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1"/>
      <c r="AD43" s="238"/>
      <c r="AE43" s="219"/>
      <c r="AF43" s="219"/>
      <c r="AG43" s="219"/>
      <c r="AH43" s="239"/>
    </row>
    <row r="44" spans="1:34" ht="15.95" customHeight="1" x14ac:dyDescent="0.2">
      <c r="A44" s="237"/>
      <c r="B44" s="20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1"/>
      <c r="AD44" s="240"/>
      <c r="AE44" s="241"/>
      <c r="AF44" s="241"/>
      <c r="AG44" s="241"/>
      <c r="AH44" s="242"/>
    </row>
    <row r="45" spans="1:34" ht="15.95" customHeight="1" x14ac:dyDescent="0.2">
      <c r="A45" s="237"/>
      <c r="B45" s="20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1"/>
      <c r="AD45" s="238"/>
      <c r="AE45" s="219"/>
      <c r="AF45" s="219"/>
      <c r="AG45" s="219"/>
      <c r="AH45" s="239"/>
    </row>
    <row r="46" spans="1:34" ht="15.95" customHeight="1" x14ac:dyDescent="0.2">
      <c r="A46" s="237"/>
      <c r="B46" s="20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1"/>
      <c r="AD46" s="240"/>
      <c r="AE46" s="241"/>
      <c r="AF46" s="241"/>
      <c r="AG46" s="241"/>
      <c r="AH46" s="242"/>
    </row>
    <row r="47" spans="1:34" ht="15.95" customHeight="1" x14ac:dyDescent="0.2">
      <c r="A47" s="237"/>
      <c r="B47" s="20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1"/>
      <c r="AD47" s="238"/>
      <c r="AE47" s="219"/>
      <c r="AF47" s="219"/>
      <c r="AG47" s="219"/>
      <c r="AH47" s="239"/>
    </row>
    <row r="48" spans="1:34" ht="15.95" customHeight="1" x14ac:dyDescent="0.2">
      <c r="A48" s="237"/>
      <c r="B48" s="20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1"/>
      <c r="AD48" s="240"/>
      <c r="AE48" s="241"/>
      <c r="AF48" s="241"/>
      <c r="AG48" s="241"/>
      <c r="AH48" s="242"/>
    </row>
    <row r="49" spans="1:34" ht="15.95" customHeight="1" x14ac:dyDescent="0.2">
      <c r="A49" s="237"/>
      <c r="B49" s="20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1"/>
      <c r="AD49" s="238"/>
      <c r="AE49" s="219"/>
      <c r="AF49" s="219"/>
      <c r="AG49" s="219"/>
      <c r="AH49" s="239"/>
    </row>
    <row r="50" spans="1:34" ht="15.95" customHeight="1" x14ac:dyDescent="0.2">
      <c r="A50" s="243"/>
      <c r="B50" s="41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3"/>
      <c r="AD50" s="244"/>
      <c r="AE50" s="245"/>
      <c r="AF50" s="245"/>
      <c r="AG50" s="245"/>
      <c r="AH50" s="246"/>
    </row>
    <row r="51" spans="1:34" ht="16.350000000000001" customHeight="1" x14ac:dyDescent="0.2">
      <c r="A51" s="7" t="s">
        <v>31</v>
      </c>
      <c r="AD51" s="44"/>
      <c r="AH51" s="8" t="s">
        <v>32</v>
      </c>
    </row>
  </sheetData>
  <mergeCells count="93">
    <mergeCell ref="Y1:Z1"/>
    <mergeCell ref="AD1:AH1"/>
    <mergeCell ref="A2:C2"/>
    <mergeCell ref="D2:Q2"/>
    <mergeCell ref="R2:T2"/>
    <mergeCell ref="U2:Z2"/>
    <mergeCell ref="AD2:AH2"/>
    <mergeCell ref="D1:H1"/>
    <mergeCell ref="I1:J1"/>
    <mergeCell ref="K1:Q1"/>
    <mergeCell ref="R1:T1"/>
    <mergeCell ref="U1:V1"/>
    <mergeCell ref="W1:X1"/>
    <mergeCell ref="R3:T3"/>
    <mergeCell ref="U3:Z3"/>
    <mergeCell ref="AD3:AE3"/>
    <mergeCell ref="A7:A8"/>
    <mergeCell ref="AD7:AH8"/>
    <mergeCell ref="C8:AB9"/>
    <mergeCell ref="A9:A10"/>
    <mergeCell ref="AD9:AH10"/>
    <mergeCell ref="AD4:AE4"/>
    <mergeCell ref="AF4:AH4"/>
    <mergeCell ref="A5:A6"/>
    <mergeCell ref="AD5:AH6"/>
    <mergeCell ref="C6:AB6"/>
    <mergeCell ref="AF3:AH3"/>
    <mergeCell ref="A3:C3"/>
    <mergeCell ref="D3:Q3"/>
    <mergeCell ref="C11:AB11"/>
    <mergeCell ref="AD11:AH11"/>
    <mergeCell ref="A12:A13"/>
    <mergeCell ref="AD12:AH13"/>
    <mergeCell ref="A14:A15"/>
    <mergeCell ref="AD14:AH15"/>
    <mergeCell ref="A16:A17"/>
    <mergeCell ref="AD16:AH17"/>
    <mergeCell ref="A18:A19"/>
    <mergeCell ref="O18:P18"/>
    <mergeCell ref="S18:T18"/>
    <mergeCell ref="W18:X18"/>
    <mergeCell ref="AD18:AH19"/>
    <mergeCell ref="O19:P19"/>
    <mergeCell ref="S19:T19"/>
    <mergeCell ref="W19:X19"/>
    <mergeCell ref="A20:A21"/>
    <mergeCell ref="O20:P20"/>
    <mergeCell ref="S20:T20"/>
    <mergeCell ref="W20:X20"/>
    <mergeCell ref="AD20:AH21"/>
    <mergeCell ref="O21:P21"/>
    <mergeCell ref="S21:T21"/>
    <mergeCell ref="W21:X21"/>
    <mergeCell ref="AA21:AB21"/>
    <mergeCell ref="AD28:AH28"/>
    <mergeCell ref="A22:A23"/>
    <mergeCell ref="O22:P22"/>
    <mergeCell ref="S22:T22"/>
    <mergeCell ref="W22:X22"/>
    <mergeCell ref="AA22:AB22"/>
    <mergeCell ref="AD22:AH23"/>
    <mergeCell ref="O23:P23"/>
    <mergeCell ref="S23:T23"/>
    <mergeCell ref="W23:X23"/>
    <mergeCell ref="A24:A25"/>
    <mergeCell ref="AD24:AH25"/>
    <mergeCell ref="C25:AB26"/>
    <mergeCell ref="A26:A27"/>
    <mergeCell ref="AD26:AH27"/>
    <mergeCell ref="A29:A30"/>
    <mergeCell ref="C29:AB30"/>
    <mergeCell ref="AD29:AH30"/>
    <mergeCell ref="A31:A32"/>
    <mergeCell ref="AD31:AH32"/>
    <mergeCell ref="C32:AB33"/>
    <mergeCell ref="A33:A34"/>
    <mergeCell ref="AD33:AH34"/>
    <mergeCell ref="A35:A36"/>
    <mergeCell ref="AD35:AH36"/>
    <mergeCell ref="A37:A38"/>
    <mergeCell ref="AD37:AH38"/>
    <mergeCell ref="A39:A40"/>
    <mergeCell ref="AD39:AH40"/>
    <mergeCell ref="A47:A48"/>
    <mergeCell ref="AD47:AH48"/>
    <mergeCell ref="A49:A50"/>
    <mergeCell ref="AD49:AH50"/>
    <mergeCell ref="A41:A42"/>
    <mergeCell ref="AD41:AH42"/>
    <mergeCell ref="A43:A44"/>
    <mergeCell ref="AD43:AH44"/>
    <mergeCell ref="A45:A46"/>
    <mergeCell ref="AD45:AH46"/>
  </mergeCells>
  <conditionalFormatting sqref="O1:T1 W1:AC1 O2:AC3 I4:AC4 AF4:AH4">
    <cfRule type="cellIs" dxfId="4" priority="1" operator="equal">
      <formula>""</formula>
    </cfRule>
  </conditionalFormatting>
  <pageMargins left="0.6692913385826772" right="0.31496062992125984" top="0.35433070866141736" bottom="0.31496062992125984" header="0" footer="0"/>
  <pageSetup paperSize="9" scale="8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CFB5-269C-47EE-92E5-4911C614FEE2}">
  <sheetPr>
    <pageSetUpPr fitToPage="1"/>
  </sheetPr>
  <dimension ref="A1:AO55"/>
  <sheetViews>
    <sheetView topLeftCell="A11" workbookViewId="0"/>
  </sheetViews>
  <sheetFormatPr defaultRowHeight="12.75" x14ac:dyDescent="0.2"/>
  <cols>
    <col min="1" max="1" width="10.85546875" style="12" customWidth="1"/>
    <col min="2" max="29" width="2.85546875" style="12" customWidth="1"/>
    <col min="30" max="34" width="2.7109375" style="12" customWidth="1"/>
    <col min="35" max="35" width="9.140625" style="12"/>
    <col min="36" max="36" width="9.42578125" style="12" bestFit="1" customWidth="1"/>
    <col min="37" max="16384" width="9.140625" style="12"/>
  </cols>
  <sheetData>
    <row r="1" spans="1:36" ht="21" customHeight="1" x14ac:dyDescent="0.2">
      <c r="A1" s="1" t="s">
        <v>4</v>
      </c>
      <c r="B1" s="2"/>
      <c r="C1" s="10"/>
      <c r="D1" s="171" t="s">
        <v>785</v>
      </c>
      <c r="E1" s="172"/>
      <c r="F1" s="172"/>
      <c r="G1" s="172"/>
      <c r="H1" s="173"/>
      <c r="I1" s="178" t="s">
        <v>5</v>
      </c>
      <c r="J1" s="180"/>
      <c r="K1" s="171"/>
      <c r="L1" s="172"/>
      <c r="M1" s="172"/>
      <c r="N1" s="172"/>
      <c r="O1" s="172"/>
      <c r="P1" s="172"/>
      <c r="Q1" s="173"/>
      <c r="R1" s="189" t="s">
        <v>82</v>
      </c>
      <c r="S1" s="190"/>
      <c r="T1" s="191"/>
      <c r="U1" s="192">
        <f>AJ1</f>
        <v>7</v>
      </c>
      <c r="V1" s="174"/>
      <c r="W1" s="174" t="s">
        <v>83</v>
      </c>
      <c r="X1" s="174"/>
      <c r="Y1" s="174">
        <v>19</v>
      </c>
      <c r="Z1" s="175"/>
      <c r="AA1" s="11"/>
      <c r="AB1" s="11"/>
      <c r="AC1" s="11"/>
      <c r="AD1" s="176"/>
      <c r="AE1" s="176"/>
      <c r="AF1" s="176"/>
      <c r="AG1" s="176"/>
      <c r="AH1" s="177"/>
      <c r="AJ1" s="12">
        <f>MAX('Bearing Intro'!AJ:AJ)+1</f>
        <v>7</v>
      </c>
    </row>
    <row r="2" spans="1:36" ht="21" customHeight="1" x14ac:dyDescent="0.2">
      <c r="A2" s="178" t="s">
        <v>7</v>
      </c>
      <c r="B2" s="179"/>
      <c r="C2" s="180"/>
      <c r="D2" s="171" t="s">
        <v>786</v>
      </c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3"/>
      <c r="R2" s="181" t="s">
        <v>9</v>
      </c>
      <c r="S2" s="182"/>
      <c r="T2" s="183"/>
      <c r="U2" s="184">
        <f ca="1">NOW()</f>
        <v>45715.384428935184</v>
      </c>
      <c r="V2" s="185"/>
      <c r="W2" s="185"/>
      <c r="X2" s="185"/>
      <c r="Y2" s="185"/>
      <c r="Z2" s="186"/>
      <c r="AA2" s="13"/>
      <c r="AB2" s="13"/>
      <c r="AC2" s="13"/>
      <c r="AD2" s="187"/>
      <c r="AE2" s="187"/>
      <c r="AF2" s="187"/>
      <c r="AG2" s="187"/>
      <c r="AH2" s="188"/>
    </row>
    <row r="3" spans="1:36" ht="21" customHeight="1" x14ac:dyDescent="0.2">
      <c r="A3" s="168" t="s">
        <v>8</v>
      </c>
      <c r="B3" s="169"/>
      <c r="C3" s="170"/>
      <c r="D3" s="171" t="s">
        <v>787</v>
      </c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3"/>
      <c r="R3" s="168" t="s">
        <v>10</v>
      </c>
      <c r="S3" s="169"/>
      <c r="T3" s="170"/>
      <c r="U3" s="192" t="s">
        <v>788</v>
      </c>
      <c r="V3" s="174"/>
      <c r="W3" s="174"/>
      <c r="X3" s="174"/>
      <c r="Y3" s="174"/>
      <c r="Z3" s="175"/>
      <c r="AA3" s="13"/>
      <c r="AB3" s="13"/>
      <c r="AC3" s="13"/>
      <c r="AD3" s="193"/>
      <c r="AE3" s="193"/>
      <c r="AF3" s="196"/>
      <c r="AG3" s="196"/>
      <c r="AH3" s="197"/>
    </row>
    <row r="4" spans="1:36" ht="21" customHeight="1" x14ac:dyDescent="0.2">
      <c r="A4" s="14"/>
      <c r="B4" s="3"/>
      <c r="C4" s="3"/>
      <c r="D4" s="3"/>
      <c r="E4" s="3"/>
      <c r="F4" s="3"/>
      <c r="G4" s="3"/>
      <c r="H4" s="3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15"/>
      <c r="AB4" s="15"/>
      <c r="AC4" s="15"/>
      <c r="AD4" s="182"/>
      <c r="AE4" s="182"/>
      <c r="AF4" s="194"/>
      <c r="AG4" s="194"/>
      <c r="AH4" s="195"/>
    </row>
    <row r="5" spans="1:36" ht="15.95" customHeight="1" x14ac:dyDescent="0.2">
      <c r="A5" s="271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9"/>
      <c r="AD5" s="272"/>
      <c r="AE5" s="273"/>
      <c r="AF5" s="273"/>
      <c r="AG5" s="273"/>
      <c r="AH5" s="274"/>
    </row>
    <row r="6" spans="1:36" ht="15.95" customHeight="1" thickBot="1" x14ac:dyDescent="0.3">
      <c r="A6" s="264"/>
      <c r="B6" s="20"/>
      <c r="C6" s="263" t="s">
        <v>93</v>
      </c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1"/>
      <c r="AD6" s="240"/>
      <c r="AE6" s="241"/>
      <c r="AF6" s="241"/>
      <c r="AG6" s="241"/>
      <c r="AH6" s="242"/>
    </row>
    <row r="7" spans="1:36" ht="15.95" customHeight="1" x14ac:dyDescent="0.2">
      <c r="A7" s="237"/>
      <c r="B7" s="2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1"/>
      <c r="AD7" s="238"/>
      <c r="AE7" s="219"/>
      <c r="AF7" s="219"/>
      <c r="AG7" s="219"/>
      <c r="AH7" s="239"/>
    </row>
    <row r="8" spans="1:36" ht="15.95" customHeight="1" x14ac:dyDescent="0.2">
      <c r="A8" s="237"/>
      <c r="B8" s="20"/>
      <c r="C8" s="23"/>
      <c r="D8" s="26" t="s">
        <v>33</v>
      </c>
      <c r="E8" s="23"/>
      <c r="F8" s="23"/>
      <c r="G8" s="23"/>
      <c r="H8" s="23"/>
      <c r="I8" s="23"/>
      <c r="J8" s="23"/>
      <c r="K8" s="23"/>
      <c r="L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1"/>
      <c r="AD8" s="240"/>
      <c r="AE8" s="241"/>
      <c r="AF8" s="241"/>
      <c r="AG8" s="241"/>
      <c r="AH8" s="242"/>
    </row>
    <row r="9" spans="1:36" ht="15.95" customHeight="1" x14ac:dyDescent="0.2">
      <c r="A9" s="22"/>
      <c r="B9" s="20"/>
      <c r="C9" s="23"/>
      <c r="D9" s="23"/>
      <c r="E9" s="23"/>
      <c r="F9" s="23"/>
      <c r="G9" s="23"/>
      <c r="H9" s="23"/>
      <c r="I9" s="23"/>
      <c r="J9" s="23"/>
      <c r="K9" s="45"/>
      <c r="L9" s="45"/>
      <c r="M9" s="45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1"/>
      <c r="AD9" s="238"/>
      <c r="AE9" s="219"/>
      <c r="AF9" s="219"/>
      <c r="AG9" s="219"/>
      <c r="AH9" s="239"/>
    </row>
    <row r="10" spans="1:36" ht="15.95" customHeight="1" x14ac:dyDescent="0.2">
      <c r="A10" s="22" t="s">
        <v>140</v>
      </c>
      <c r="B10" s="20"/>
      <c r="C10" s="23"/>
      <c r="D10" s="23" t="s">
        <v>34</v>
      </c>
      <c r="E10" s="23"/>
      <c r="F10" s="23"/>
      <c r="G10" s="23" t="s">
        <v>35</v>
      </c>
      <c r="H10" s="23"/>
      <c r="I10" s="23" t="s">
        <v>36</v>
      </c>
      <c r="J10" s="46"/>
      <c r="K10" s="210">
        <v>3</v>
      </c>
      <c r="L10" s="210"/>
      <c r="M10" s="210"/>
      <c r="N10" s="47"/>
      <c r="O10" s="23" t="s">
        <v>37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1"/>
      <c r="AD10" s="240"/>
      <c r="AE10" s="241"/>
      <c r="AF10" s="241"/>
      <c r="AG10" s="241"/>
      <c r="AH10" s="242"/>
    </row>
    <row r="11" spans="1:36" ht="15.95" customHeight="1" x14ac:dyDescent="0.2">
      <c r="A11" s="22" t="s">
        <v>141</v>
      </c>
      <c r="B11" s="20"/>
      <c r="C11" s="23"/>
      <c r="D11" s="23" t="s">
        <v>38</v>
      </c>
      <c r="E11" s="23"/>
      <c r="F11" s="23"/>
      <c r="G11" s="23" t="s">
        <v>39</v>
      </c>
      <c r="H11" s="23"/>
      <c r="I11" s="23" t="s">
        <v>36</v>
      </c>
      <c r="J11" s="46"/>
      <c r="K11" s="210">
        <v>3</v>
      </c>
      <c r="L11" s="210"/>
      <c r="M11" s="210"/>
      <c r="N11" s="47"/>
      <c r="O11" s="23" t="s">
        <v>37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1"/>
      <c r="AD11" s="238"/>
      <c r="AE11" s="219"/>
      <c r="AF11" s="219"/>
      <c r="AG11" s="219"/>
      <c r="AH11" s="239"/>
    </row>
    <row r="12" spans="1:36" ht="15.95" customHeight="1" x14ac:dyDescent="0.2">
      <c r="A12" s="22"/>
      <c r="B12" s="20"/>
      <c r="C12" s="23"/>
      <c r="D12" s="23" t="s">
        <v>40</v>
      </c>
      <c r="E12" s="23"/>
      <c r="F12" s="23"/>
      <c r="G12" s="23" t="s">
        <v>41</v>
      </c>
      <c r="H12" s="23"/>
      <c r="I12" s="23" t="s">
        <v>36</v>
      </c>
      <c r="J12" s="46"/>
      <c r="K12" s="286">
        <v>0.7</v>
      </c>
      <c r="L12" s="286"/>
      <c r="M12" s="286"/>
      <c r="N12" s="47"/>
      <c r="O12" s="23" t="s">
        <v>37</v>
      </c>
      <c r="P12" s="23" t="s">
        <v>42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1"/>
      <c r="AD12" s="240"/>
      <c r="AE12" s="241"/>
      <c r="AF12" s="241"/>
      <c r="AG12" s="241"/>
      <c r="AH12" s="242"/>
    </row>
    <row r="13" spans="1:36" ht="15.95" customHeight="1" x14ac:dyDescent="0.2">
      <c r="A13" s="237"/>
      <c r="B13" s="20"/>
      <c r="D13" s="12" t="s">
        <v>43</v>
      </c>
      <c r="E13" s="23"/>
      <c r="F13" s="23"/>
      <c r="G13" s="23"/>
      <c r="H13" s="23"/>
      <c r="I13" s="36"/>
      <c r="J13" s="36"/>
      <c r="K13" s="48"/>
      <c r="L13" s="48"/>
      <c r="M13" s="48"/>
      <c r="N13" s="36"/>
      <c r="O13" s="36"/>
      <c r="P13" s="36"/>
      <c r="Q13" s="36"/>
      <c r="R13" s="36"/>
      <c r="S13" s="36"/>
      <c r="T13" s="36"/>
      <c r="U13" s="36"/>
      <c r="V13" s="23"/>
      <c r="W13" s="23"/>
      <c r="X13" s="23"/>
      <c r="Y13" s="23"/>
      <c r="Z13" s="23"/>
      <c r="AA13" s="23"/>
      <c r="AB13" s="23"/>
      <c r="AC13" s="21"/>
      <c r="AD13" s="238"/>
      <c r="AE13" s="219"/>
      <c r="AF13" s="219"/>
      <c r="AG13" s="219"/>
      <c r="AH13" s="239"/>
    </row>
    <row r="14" spans="1:36" ht="15.95" customHeight="1" x14ac:dyDescent="0.2">
      <c r="A14" s="237"/>
      <c r="B14" s="20"/>
      <c r="C14" s="23"/>
      <c r="D14" s="23" t="s">
        <v>44</v>
      </c>
      <c r="E14" s="23"/>
      <c r="F14" s="23"/>
      <c r="G14" s="23"/>
      <c r="H14" s="23"/>
      <c r="I14" s="23" t="s">
        <v>36</v>
      </c>
      <c r="J14" s="46"/>
      <c r="K14" s="210">
        <v>0</v>
      </c>
      <c r="L14" s="210"/>
      <c r="M14" s="210"/>
      <c r="N14" s="47"/>
      <c r="O14" s="23" t="s">
        <v>45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1"/>
      <c r="AD14" s="240"/>
      <c r="AE14" s="241"/>
      <c r="AF14" s="241"/>
      <c r="AG14" s="241"/>
      <c r="AH14" s="242"/>
    </row>
    <row r="15" spans="1:36" ht="15.95" customHeight="1" x14ac:dyDescent="0.2">
      <c r="A15" s="237"/>
      <c r="B15" s="20"/>
      <c r="C15" s="23"/>
      <c r="D15" s="23" t="s">
        <v>46</v>
      </c>
      <c r="E15" s="23"/>
      <c r="F15" s="23"/>
      <c r="G15" s="23"/>
      <c r="H15" s="23"/>
      <c r="I15" s="23" t="s">
        <v>36</v>
      </c>
      <c r="J15" s="46"/>
      <c r="K15" s="210">
        <v>25</v>
      </c>
      <c r="L15" s="210"/>
      <c r="M15" s="210"/>
      <c r="N15" s="47"/>
      <c r="O15" s="49" t="s">
        <v>94</v>
      </c>
      <c r="P15" s="23"/>
      <c r="Q15" s="23"/>
      <c r="R15" s="23"/>
      <c r="S15" s="23"/>
      <c r="T15" s="23"/>
      <c r="U15" s="23"/>
      <c r="V15" s="23" t="s">
        <v>95</v>
      </c>
      <c r="W15" s="23"/>
      <c r="X15" s="23"/>
      <c r="Y15" s="23"/>
      <c r="Z15" s="23"/>
      <c r="AA15" s="23"/>
      <c r="AB15" s="23"/>
      <c r="AC15" s="21"/>
      <c r="AD15" s="238"/>
      <c r="AE15" s="219"/>
      <c r="AF15" s="219"/>
      <c r="AG15" s="219"/>
      <c r="AH15" s="239"/>
    </row>
    <row r="16" spans="1:36" ht="15.95" customHeight="1" x14ac:dyDescent="0.2">
      <c r="A16" s="237"/>
      <c r="B16" s="20"/>
      <c r="C16" s="23"/>
      <c r="E16" s="23"/>
      <c r="F16" s="23"/>
      <c r="G16" s="23"/>
      <c r="H16" s="23"/>
      <c r="I16" s="23"/>
      <c r="J16" s="23"/>
      <c r="K16" s="34"/>
      <c r="L16" s="34"/>
      <c r="M16" s="34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1"/>
      <c r="AD16" s="240"/>
      <c r="AE16" s="241"/>
      <c r="AF16" s="241"/>
      <c r="AG16" s="241"/>
      <c r="AH16" s="242"/>
    </row>
    <row r="17" spans="1:41" ht="15.95" customHeight="1" x14ac:dyDescent="0.3">
      <c r="A17" s="237"/>
      <c r="B17" s="20"/>
      <c r="C17" s="23"/>
      <c r="D17" s="26" t="s">
        <v>47</v>
      </c>
      <c r="E17" s="23"/>
      <c r="F17" s="23"/>
      <c r="G17" s="23"/>
      <c r="H17" s="23"/>
      <c r="I17" s="23"/>
      <c r="J17" s="23"/>
      <c r="K17" s="23" t="s">
        <v>96</v>
      </c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1"/>
      <c r="AD17" s="238"/>
      <c r="AE17" s="241"/>
      <c r="AF17" s="241"/>
      <c r="AG17" s="241"/>
      <c r="AH17" s="242"/>
    </row>
    <row r="18" spans="1:41" ht="15.95" customHeight="1" x14ac:dyDescent="0.2">
      <c r="A18" s="264"/>
      <c r="B18" s="20"/>
      <c r="C18" s="23"/>
      <c r="D18" s="23" t="s">
        <v>48</v>
      </c>
      <c r="E18" s="23"/>
      <c r="F18" s="23"/>
      <c r="G18" s="23"/>
      <c r="H18" s="46"/>
      <c r="I18" s="46"/>
      <c r="J18" s="50" t="s">
        <v>49</v>
      </c>
      <c r="K18" s="23"/>
      <c r="L18" s="46"/>
      <c r="M18" s="50"/>
      <c r="N18" s="23" t="s">
        <v>50</v>
      </c>
      <c r="O18" s="46"/>
      <c r="P18" s="50"/>
      <c r="Q18" s="23" t="s">
        <v>89</v>
      </c>
      <c r="R18" s="46"/>
      <c r="S18" s="50"/>
      <c r="T18" s="23" t="s">
        <v>25</v>
      </c>
      <c r="U18" s="46"/>
      <c r="V18" s="224" t="s">
        <v>51</v>
      </c>
      <c r="W18" s="208"/>
      <c r="X18" s="208"/>
      <c r="Y18" s="208"/>
      <c r="Z18" s="50"/>
      <c r="AA18" s="23"/>
      <c r="AB18" s="23"/>
      <c r="AC18" s="21"/>
      <c r="AD18" s="240"/>
      <c r="AE18" s="241"/>
      <c r="AF18" s="241"/>
      <c r="AG18" s="241"/>
      <c r="AH18" s="242"/>
    </row>
    <row r="19" spans="1:41" ht="15.95" customHeight="1" x14ac:dyDescent="0.2">
      <c r="A19" s="237"/>
      <c r="B19" s="20"/>
      <c r="C19" s="23"/>
      <c r="D19" s="51"/>
      <c r="E19" s="51"/>
      <c r="F19" s="51"/>
      <c r="G19" s="51"/>
      <c r="H19" s="52"/>
      <c r="I19" s="52"/>
      <c r="J19" s="53"/>
      <c r="K19" s="54" t="s">
        <v>94</v>
      </c>
      <c r="L19" s="55"/>
      <c r="M19" s="56"/>
      <c r="N19" s="54" t="s">
        <v>52</v>
      </c>
      <c r="O19" s="55"/>
      <c r="P19" s="56"/>
      <c r="Q19" s="54" t="s">
        <v>53</v>
      </c>
      <c r="R19" s="55"/>
      <c r="S19" s="56"/>
      <c r="T19" s="54" t="s">
        <v>52</v>
      </c>
      <c r="U19" s="52"/>
      <c r="V19" s="56"/>
      <c r="W19" s="54" t="s">
        <v>37</v>
      </c>
      <c r="X19" s="52"/>
      <c r="Y19" s="52"/>
      <c r="Z19" s="53"/>
      <c r="AA19" s="51"/>
      <c r="AB19" s="51"/>
      <c r="AC19" s="21"/>
      <c r="AD19" s="238"/>
      <c r="AE19" s="219"/>
      <c r="AF19" s="219"/>
      <c r="AG19" s="219"/>
      <c r="AH19" s="239"/>
    </row>
    <row r="20" spans="1:41" ht="15.95" customHeight="1" x14ac:dyDescent="0.2">
      <c r="A20" s="237"/>
      <c r="B20" s="20"/>
      <c r="C20" s="23"/>
      <c r="D20" s="23" t="s">
        <v>54</v>
      </c>
      <c r="E20" s="23"/>
      <c r="F20" s="23"/>
      <c r="G20" s="23"/>
      <c r="H20" s="23"/>
      <c r="I20" s="23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57"/>
      <c r="Z20" s="58"/>
      <c r="AA20" s="34"/>
      <c r="AB20" s="34"/>
      <c r="AC20" s="21"/>
      <c r="AD20" s="240"/>
      <c r="AE20" s="241"/>
      <c r="AF20" s="241"/>
      <c r="AG20" s="241"/>
      <c r="AH20" s="242"/>
      <c r="AN20"/>
      <c r="AO20"/>
    </row>
    <row r="21" spans="1:41" ht="15.95" customHeight="1" x14ac:dyDescent="0.2">
      <c r="A21" s="283" t="s">
        <v>97</v>
      </c>
      <c r="B21" s="20"/>
      <c r="C21" s="23"/>
      <c r="D21" s="213" t="s">
        <v>55</v>
      </c>
      <c r="E21" s="214"/>
      <c r="F21" s="214"/>
      <c r="G21" s="214"/>
      <c r="H21" s="215"/>
      <c r="I21" s="46"/>
      <c r="J21" s="210">
        <v>18</v>
      </c>
      <c r="K21" s="210"/>
      <c r="L21" s="210"/>
      <c r="M21" s="216"/>
      <c r="N21" s="216"/>
      <c r="O21" s="216"/>
      <c r="P21" s="210">
        <v>32</v>
      </c>
      <c r="Q21" s="210"/>
      <c r="R21" s="210"/>
      <c r="S21" s="210">
        <v>0</v>
      </c>
      <c r="T21" s="210"/>
      <c r="U21" s="211"/>
      <c r="V21" s="212">
        <v>3</v>
      </c>
      <c r="W21" s="212"/>
      <c r="X21" s="212"/>
      <c r="Y21" s="212"/>
      <c r="Z21" s="47"/>
      <c r="AA21" s="23"/>
      <c r="AB21" s="23"/>
      <c r="AC21" s="21"/>
      <c r="AD21" s="238"/>
      <c r="AE21" s="219"/>
      <c r="AF21" s="219"/>
      <c r="AG21" s="219"/>
      <c r="AH21" s="239"/>
      <c r="AO21" s="12" t="s">
        <v>6</v>
      </c>
    </row>
    <row r="22" spans="1:41" ht="15.95" customHeight="1" x14ac:dyDescent="0.2">
      <c r="A22" s="284"/>
      <c r="B22" s="20"/>
      <c r="C22" s="23"/>
      <c r="D22" s="23" t="s">
        <v>56</v>
      </c>
      <c r="E22" s="23"/>
      <c r="F22" s="23"/>
      <c r="G22" s="23"/>
      <c r="H22" s="23"/>
      <c r="I22" s="23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60"/>
      <c r="Z22" s="50"/>
      <c r="AA22" s="23"/>
      <c r="AB22" s="23"/>
      <c r="AC22" s="21"/>
      <c r="AD22" s="240"/>
      <c r="AE22" s="241"/>
      <c r="AF22" s="241"/>
      <c r="AG22" s="241"/>
      <c r="AH22" s="242"/>
    </row>
    <row r="23" spans="1:41" ht="15.95" customHeight="1" x14ac:dyDescent="0.2">
      <c r="A23" s="284"/>
      <c r="B23" s="20"/>
      <c r="C23" s="23"/>
      <c r="D23" s="213" t="s">
        <v>57</v>
      </c>
      <c r="E23" s="214"/>
      <c r="F23" s="214"/>
      <c r="G23" s="214"/>
      <c r="H23" s="215"/>
      <c r="I23" s="46"/>
      <c r="J23" s="210">
        <v>18</v>
      </c>
      <c r="K23" s="210"/>
      <c r="L23" s="210"/>
      <c r="M23" s="216"/>
      <c r="N23" s="216"/>
      <c r="O23" s="216"/>
      <c r="P23" s="210">
        <v>32</v>
      </c>
      <c r="Q23" s="210"/>
      <c r="R23" s="210"/>
      <c r="S23" s="210">
        <v>0</v>
      </c>
      <c r="T23" s="210"/>
      <c r="U23" s="210"/>
      <c r="V23" s="210">
        <v>0</v>
      </c>
      <c r="W23" s="210"/>
      <c r="X23" s="210"/>
      <c r="Y23" s="210"/>
      <c r="Z23" s="47"/>
      <c r="AA23" s="23"/>
      <c r="AB23" s="23"/>
      <c r="AC23" s="21"/>
      <c r="AD23" s="238"/>
      <c r="AE23" s="219"/>
      <c r="AF23" s="219"/>
      <c r="AG23" s="219"/>
      <c r="AH23" s="239"/>
    </row>
    <row r="24" spans="1:41" ht="15.95" customHeight="1" x14ac:dyDescent="0.2">
      <c r="A24" s="285"/>
      <c r="B24" s="20"/>
      <c r="C24" s="23"/>
      <c r="D24" s="23"/>
      <c r="E24" s="23"/>
      <c r="F24" s="23"/>
      <c r="G24" s="23"/>
      <c r="H24" s="23"/>
      <c r="I24" s="23"/>
      <c r="J24" s="34"/>
      <c r="K24" s="34"/>
      <c r="L24" s="34"/>
      <c r="M24" s="34"/>
      <c r="N24" s="34"/>
      <c r="O24" s="59"/>
      <c r="P24" s="59"/>
      <c r="Q24" s="59"/>
      <c r="R24" s="34"/>
      <c r="S24" s="34"/>
      <c r="T24" s="34"/>
      <c r="U24" s="34"/>
      <c r="V24" s="34"/>
      <c r="W24" s="34"/>
      <c r="X24" s="34"/>
      <c r="Y24" s="34"/>
      <c r="Z24" s="23"/>
      <c r="AA24" s="23"/>
      <c r="AB24" s="23"/>
      <c r="AC24" s="21"/>
      <c r="AD24" s="240"/>
      <c r="AE24" s="241"/>
      <c r="AF24" s="241"/>
      <c r="AG24" s="241"/>
      <c r="AH24" s="242"/>
    </row>
    <row r="25" spans="1:41" ht="15.95" customHeight="1" x14ac:dyDescent="0.2">
      <c r="A25" s="237"/>
      <c r="B25" s="20"/>
      <c r="C25" s="23"/>
      <c r="D25" s="23" t="s">
        <v>58</v>
      </c>
      <c r="E25" s="23"/>
      <c r="F25" s="23"/>
      <c r="G25" s="23"/>
      <c r="H25" s="23"/>
      <c r="I25" s="23"/>
      <c r="J25" s="23"/>
      <c r="K25" s="23"/>
      <c r="L25" s="23"/>
      <c r="M25" s="23" t="s">
        <v>36</v>
      </c>
      <c r="N25" s="46"/>
      <c r="O25" s="216">
        <v>3</v>
      </c>
      <c r="P25" s="216"/>
      <c r="Q25" s="216"/>
      <c r="R25" s="47" t="s">
        <v>37</v>
      </c>
      <c r="S25" s="23" t="s">
        <v>42</v>
      </c>
      <c r="T25" s="23"/>
      <c r="U25" s="23"/>
      <c r="V25" s="23" t="s">
        <v>20</v>
      </c>
      <c r="W25" s="23"/>
      <c r="X25" s="23"/>
      <c r="Y25" s="23"/>
      <c r="Z25" s="23"/>
      <c r="AA25" s="23"/>
      <c r="AB25" s="23"/>
      <c r="AC25" s="21"/>
      <c r="AD25" s="277" t="str">
        <f>IF(O26&gt;O25,"ERROR CHECK WATER LEVELS","")</f>
        <v/>
      </c>
      <c r="AE25" s="278"/>
      <c r="AF25" s="278"/>
      <c r="AG25" s="278"/>
      <c r="AH25" s="279"/>
    </row>
    <row r="26" spans="1:41" ht="15.95" customHeight="1" x14ac:dyDescent="0.2">
      <c r="A26" s="237"/>
      <c r="B26" s="20"/>
      <c r="C26" s="23"/>
      <c r="D26" s="23" t="s">
        <v>59</v>
      </c>
      <c r="E26" s="23"/>
      <c r="F26" s="23"/>
      <c r="G26" s="23"/>
      <c r="H26" s="23"/>
      <c r="I26" s="23"/>
      <c r="J26" s="23"/>
      <c r="K26" s="23"/>
      <c r="L26" s="23"/>
      <c r="M26" s="23" t="s">
        <v>36</v>
      </c>
      <c r="N26" s="46"/>
      <c r="O26" s="216">
        <v>3</v>
      </c>
      <c r="P26" s="216"/>
      <c r="Q26" s="216"/>
      <c r="R26" s="47" t="s">
        <v>37</v>
      </c>
      <c r="S26" s="23" t="s">
        <v>42</v>
      </c>
      <c r="T26" s="23"/>
      <c r="U26" s="23"/>
      <c r="V26" s="23" t="s">
        <v>60</v>
      </c>
      <c r="W26" s="23"/>
      <c r="X26" s="23"/>
      <c r="Y26" s="23"/>
      <c r="Z26" s="23"/>
      <c r="AA26" s="23"/>
      <c r="AB26" s="23"/>
      <c r="AC26" s="21"/>
      <c r="AD26" s="280"/>
      <c r="AE26" s="281"/>
      <c r="AF26" s="281"/>
      <c r="AG26" s="281"/>
      <c r="AH26" s="282"/>
    </row>
    <row r="27" spans="1:41" ht="15.95" customHeight="1" x14ac:dyDescent="0.3">
      <c r="A27" s="237"/>
      <c r="B27" s="20"/>
      <c r="C27" s="23"/>
      <c r="D27" s="23" t="s">
        <v>61</v>
      </c>
      <c r="E27" s="23"/>
      <c r="F27" s="23"/>
      <c r="G27" s="23"/>
      <c r="H27" s="23"/>
      <c r="I27" s="23"/>
      <c r="J27" s="23"/>
      <c r="K27" s="23" t="s">
        <v>98</v>
      </c>
      <c r="L27" s="23"/>
      <c r="M27" s="23" t="s">
        <v>36</v>
      </c>
      <c r="N27" s="46"/>
      <c r="O27" s="217">
        <v>9.81</v>
      </c>
      <c r="P27" s="217"/>
      <c r="Q27" s="217"/>
      <c r="R27" s="47"/>
      <c r="S27" s="61" t="s">
        <v>94</v>
      </c>
      <c r="T27" s="23"/>
      <c r="U27" s="23"/>
      <c r="V27" s="23"/>
      <c r="W27" s="23"/>
      <c r="X27" s="23"/>
      <c r="Y27" s="23"/>
      <c r="Z27" s="23"/>
      <c r="AA27" s="23"/>
      <c r="AB27" s="23"/>
      <c r="AC27" s="21"/>
      <c r="AD27" s="238"/>
      <c r="AE27" s="219"/>
      <c r="AF27" s="219"/>
      <c r="AG27" s="219"/>
      <c r="AH27" s="239"/>
    </row>
    <row r="28" spans="1:41" ht="15.95" customHeight="1" x14ac:dyDescent="0.2">
      <c r="A28" s="237"/>
      <c r="B28" s="20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46"/>
      <c r="O28" s="212"/>
      <c r="P28" s="212"/>
      <c r="Q28" s="212"/>
      <c r="R28" s="47"/>
      <c r="S28" s="61"/>
      <c r="T28" s="23"/>
      <c r="U28" s="23"/>
      <c r="V28" s="23"/>
      <c r="W28" s="23"/>
      <c r="X28" s="23"/>
      <c r="Y28" s="23"/>
      <c r="Z28" s="23"/>
      <c r="AA28" s="23"/>
      <c r="AB28" s="23"/>
      <c r="AC28" s="21"/>
      <c r="AD28" s="240"/>
      <c r="AE28" s="241"/>
      <c r="AF28" s="241"/>
      <c r="AG28" s="241"/>
      <c r="AH28" s="242"/>
    </row>
    <row r="29" spans="1:41" ht="15.95" customHeight="1" x14ac:dyDescent="0.2">
      <c r="A29" s="237"/>
      <c r="B29" s="20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46"/>
      <c r="O29" s="212"/>
      <c r="P29" s="212"/>
      <c r="Q29" s="212"/>
      <c r="R29" s="47"/>
      <c r="S29" s="61"/>
      <c r="T29" s="23"/>
      <c r="U29" s="23"/>
      <c r="V29" s="23"/>
      <c r="W29" s="23"/>
      <c r="X29" s="23"/>
      <c r="Y29" s="23"/>
      <c r="Z29" s="23"/>
      <c r="AA29" s="23"/>
      <c r="AB29" s="23"/>
      <c r="AC29" s="21"/>
      <c r="AD29" s="238"/>
      <c r="AE29" s="219"/>
      <c r="AF29" s="219"/>
      <c r="AG29" s="219"/>
      <c r="AH29" s="239"/>
    </row>
    <row r="30" spans="1:41" ht="15.95" customHeight="1" x14ac:dyDescent="0.2">
      <c r="A30" s="237"/>
      <c r="B30" s="20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34"/>
      <c r="P30" s="34"/>
      <c r="Q30" s="34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1"/>
      <c r="AD30" s="240"/>
      <c r="AE30" s="241"/>
      <c r="AF30" s="241"/>
      <c r="AG30" s="241"/>
      <c r="AH30" s="242"/>
    </row>
    <row r="31" spans="1:41" ht="15.95" customHeight="1" x14ac:dyDescent="0.2">
      <c r="A31" s="237"/>
      <c r="B31" s="20"/>
      <c r="C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1"/>
      <c r="AD31" s="238"/>
      <c r="AE31" s="219"/>
      <c r="AF31" s="219"/>
      <c r="AG31" s="219"/>
      <c r="AH31" s="239"/>
    </row>
    <row r="32" spans="1:41" ht="15.95" customHeight="1" x14ac:dyDescent="0.2">
      <c r="A32" s="237"/>
      <c r="B32" s="20"/>
      <c r="C32" s="23"/>
      <c r="D32" s="26" t="s">
        <v>62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1"/>
      <c r="AD32" s="240"/>
      <c r="AE32" s="241"/>
      <c r="AF32" s="241"/>
      <c r="AG32" s="241"/>
      <c r="AH32" s="242"/>
    </row>
    <row r="33" spans="1:36" ht="15.95" customHeight="1" x14ac:dyDescent="0.2">
      <c r="A33" s="237"/>
      <c r="B33" s="20"/>
      <c r="C33" s="23"/>
      <c r="D33" s="23" t="s">
        <v>63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45"/>
      <c r="P33" s="45"/>
      <c r="Q33" s="45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1"/>
      <c r="AD33" s="238"/>
      <c r="AE33" s="219"/>
      <c r="AF33" s="219"/>
      <c r="AG33" s="219"/>
      <c r="AH33" s="239"/>
    </row>
    <row r="34" spans="1:36" ht="15.95" customHeight="1" x14ac:dyDescent="0.3">
      <c r="A34" s="237"/>
      <c r="B34" s="20"/>
      <c r="C34" s="23"/>
      <c r="D34" s="23"/>
      <c r="E34" s="23"/>
      <c r="F34" s="23"/>
      <c r="G34" s="23"/>
      <c r="H34" s="23" t="s">
        <v>64</v>
      </c>
      <c r="J34" s="23"/>
      <c r="K34" s="218" t="s">
        <v>99</v>
      </c>
      <c r="L34" s="220"/>
      <c r="M34" s="23" t="s">
        <v>36</v>
      </c>
      <c r="N34" s="46"/>
      <c r="O34" s="212">
        <v>17.37</v>
      </c>
      <c r="P34" s="212"/>
      <c r="Q34" s="212"/>
      <c r="R34" s="47"/>
      <c r="S34" s="23" t="s">
        <v>65</v>
      </c>
      <c r="T34" s="23"/>
      <c r="U34" s="23"/>
      <c r="V34" s="23"/>
      <c r="W34" s="23"/>
      <c r="X34" s="23"/>
      <c r="Y34" s="23"/>
      <c r="Z34" s="23"/>
      <c r="AA34" s="23"/>
      <c r="AB34" s="23"/>
      <c r="AC34" s="21"/>
      <c r="AD34" s="240"/>
      <c r="AE34" s="241"/>
      <c r="AF34" s="241"/>
      <c r="AG34" s="241"/>
      <c r="AH34" s="242"/>
    </row>
    <row r="35" spans="1:36" ht="15.95" customHeight="1" x14ac:dyDescent="0.3">
      <c r="A35" s="237"/>
      <c r="B35" s="20"/>
      <c r="C35" s="23"/>
      <c r="D35" s="23"/>
      <c r="E35" s="23"/>
      <c r="F35" s="23"/>
      <c r="G35" s="23"/>
      <c r="H35" s="23" t="s">
        <v>66</v>
      </c>
      <c r="J35" s="23"/>
      <c r="K35" s="218" t="s">
        <v>100</v>
      </c>
      <c r="L35" s="220"/>
      <c r="M35" s="23" t="s">
        <v>36</v>
      </c>
      <c r="N35" s="46"/>
      <c r="O35" s="212"/>
      <c r="P35" s="212"/>
      <c r="Q35" s="212"/>
      <c r="R35" s="47"/>
      <c r="S35" s="23" t="s">
        <v>65</v>
      </c>
      <c r="T35" s="23"/>
      <c r="U35" s="23"/>
      <c r="V35" s="23"/>
      <c r="W35" s="23"/>
      <c r="X35" s="62" t="s">
        <v>67</v>
      </c>
      <c r="Y35" s="23"/>
      <c r="Z35" s="23"/>
      <c r="AA35" s="23"/>
      <c r="AB35" s="23"/>
      <c r="AC35" s="21"/>
      <c r="AD35" s="238"/>
      <c r="AE35" s="219"/>
      <c r="AF35" s="219"/>
      <c r="AG35" s="219"/>
      <c r="AH35" s="239"/>
    </row>
    <row r="36" spans="1:36" ht="15.95" customHeight="1" x14ac:dyDescent="0.2">
      <c r="A36" s="237"/>
      <c r="B36" s="20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34"/>
      <c r="P36" s="34"/>
      <c r="Q36" s="34"/>
      <c r="R36" s="23"/>
      <c r="S36" s="23"/>
      <c r="T36" s="23"/>
      <c r="U36" s="23"/>
      <c r="V36" s="23"/>
      <c r="W36" s="23"/>
      <c r="X36" s="23"/>
      <c r="Z36" s="23"/>
      <c r="AA36" s="23"/>
      <c r="AB36" s="23"/>
      <c r="AC36" s="21"/>
      <c r="AD36" s="240"/>
      <c r="AE36" s="241"/>
      <c r="AF36" s="241"/>
      <c r="AG36" s="241"/>
      <c r="AH36" s="242"/>
    </row>
    <row r="37" spans="1:36" ht="15.95" customHeight="1" x14ac:dyDescent="0.3">
      <c r="A37" s="237"/>
      <c r="B37" s="20"/>
      <c r="C37" s="23"/>
      <c r="D37" s="23" t="s">
        <v>68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45"/>
      <c r="P37" s="45" t="s">
        <v>101</v>
      </c>
      <c r="Q37" s="45"/>
      <c r="R37" s="23"/>
      <c r="S37" s="23"/>
      <c r="T37" s="23"/>
      <c r="U37" s="23"/>
      <c r="V37" s="23"/>
      <c r="W37" s="45"/>
      <c r="X37" s="45" t="s">
        <v>102</v>
      </c>
      <c r="Y37" s="45"/>
      <c r="Z37" s="23"/>
      <c r="AA37" s="23"/>
      <c r="AB37" s="23"/>
      <c r="AC37" s="21"/>
      <c r="AD37" s="238"/>
      <c r="AE37" s="219"/>
      <c r="AF37" s="219"/>
      <c r="AG37" s="219"/>
      <c r="AH37" s="239"/>
      <c r="AJ37" s="12" t="s">
        <v>103</v>
      </c>
    </row>
    <row r="38" spans="1:36" ht="15.95" customHeight="1" x14ac:dyDescent="0.3">
      <c r="A38" s="237"/>
      <c r="B38" s="20"/>
      <c r="C38" s="23"/>
      <c r="D38" s="23"/>
      <c r="E38" s="23"/>
      <c r="F38" s="23"/>
      <c r="G38" s="23"/>
      <c r="H38" s="23" t="s">
        <v>64</v>
      </c>
      <c r="J38" s="23"/>
      <c r="K38" s="218" t="s">
        <v>104</v>
      </c>
      <c r="L38" s="220"/>
      <c r="M38" s="23" t="s">
        <v>36</v>
      </c>
      <c r="N38" s="46"/>
      <c r="O38" s="210">
        <v>8.8000000000000007</v>
      </c>
      <c r="P38" s="210"/>
      <c r="Q38" s="210"/>
      <c r="R38" s="47"/>
      <c r="S38" s="23" t="s">
        <v>65</v>
      </c>
      <c r="T38" s="23"/>
      <c r="U38" s="23"/>
      <c r="V38" s="46"/>
      <c r="W38" s="210">
        <v>5.29</v>
      </c>
      <c r="X38" s="210"/>
      <c r="Y38" s="210"/>
      <c r="Z38" s="47"/>
      <c r="AA38" s="23" t="s">
        <v>65</v>
      </c>
      <c r="AB38" s="23"/>
      <c r="AC38" s="21"/>
      <c r="AD38" s="240"/>
      <c r="AE38" s="241"/>
      <c r="AF38" s="241"/>
      <c r="AG38" s="241"/>
      <c r="AH38" s="242"/>
      <c r="AJ38" s="12" t="s">
        <v>105</v>
      </c>
    </row>
    <row r="39" spans="1:36" ht="15.95" customHeight="1" x14ac:dyDescent="0.3">
      <c r="A39" s="237"/>
      <c r="B39" s="20"/>
      <c r="C39" s="23"/>
      <c r="D39" s="23"/>
      <c r="E39" s="23"/>
      <c r="F39" s="23"/>
      <c r="G39" s="23"/>
      <c r="H39" s="23" t="s">
        <v>66</v>
      </c>
      <c r="J39" s="23"/>
      <c r="K39" s="218" t="s">
        <v>106</v>
      </c>
      <c r="L39" s="220"/>
      <c r="M39" s="23" t="s">
        <v>36</v>
      </c>
      <c r="N39" s="46"/>
      <c r="O39" s="210">
        <v>0</v>
      </c>
      <c r="P39" s="210"/>
      <c r="Q39" s="210"/>
      <c r="R39" s="47"/>
      <c r="S39" s="23" t="s">
        <v>65</v>
      </c>
      <c r="T39" s="23"/>
      <c r="U39" s="23"/>
      <c r="V39" s="46"/>
      <c r="W39" s="210">
        <v>0</v>
      </c>
      <c r="X39" s="210"/>
      <c r="Y39" s="210"/>
      <c r="Z39" s="47"/>
      <c r="AA39" s="23" t="s">
        <v>65</v>
      </c>
      <c r="AB39" s="23"/>
      <c r="AC39" s="21"/>
      <c r="AD39" s="238"/>
      <c r="AE39" s="219"/>
      <c r="AF39" s="219"/>
      <c r="AG39" s="219"/>
      <c r="AH39" s="239"/>
    </row>
    <row r="40" spans="1:36" ht="15.95" customHeight="1" x14ac:dyDescent="0.2">
      <c r="A40" s="237"/>
      <c r="B40" s="20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34"/>
      <c r="P40" s="34"/>
      <c r="Q40" s="34"/>
      <c r="R40" s="23"/>
      <c r="S40" s="23"/>
      <c r="T40" s="23"/>
      <c r="U40" s="23"/>
      <c r="V40" s="23"/>
      <c r="W40" s="34"/>
      <c r="X40" s="34"/>
      <c r="Y40" s="34"/>
      <c r="Z40" s="23"/>
      <c r="AA40" s="23"/>
      <c r="AB40" s="23"/>
      <c r="AC40" s="21"/>
      <c r="AD40" s="240"/>
      <c r="AE40" s="241"/>
      <c r="AF40" s="241"/>
      <c r="AG40" s="241"/>
      <c r="AH40" s="242"/>
    </row>
    <row r="41" spans="1:36" ht="15.95" customHeight="1" x14ac:dyDescent="0.3">
      <c r="A41" s="237"/>
      <c r="B41" s="20"/>
      <c r="C41" s="23"/>
      <c r="D41" s="23" t="s">
        <v>69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45"/>
      <c r="P41" s="45" t="s">
        <v>107</v>
      </c>
      <c r="Q41" s="45"/>
      <c r="R41" s="23"/>
      <c r="S41" s="23"/>
      <c r="T41" s="23"/>
      <c r="U41" s="23"/>
      <c r="V41" s="23"/>
      <c r="W41" s="45"/>
      <c r="X41" s="45" t="s">
        <v>108</v>
      </c>
      <c r="Y41" s="45"/>
      <c r="Z41" s="23"/>
      <c r="AA41" s="23"/>
      <c r="AB41" s="23"/>
      <c r="AC41" s="21"/>
      <c r="AD41" s="238"/>
      <c r="AE41" s="219"/>
      <c r="AF41" s="219"/>
      <c r="AG41" s="219"/>
      <c r="AH41" s="239"/>
      <c r="AJ41" s="12" t="s">
        <v>109</v>
      </c>
    </row>
    <row r="42" spans="1:36" ht="15.95" customHeight="1" x14ac:dyDescent="0.3">
      <c r="A42" s="237"/>
      <c r="B42" s="20"/>
      <c r="C42" s="23"/>
      <c r="D42" s="23"/>
      <c r="E42" s="23"/>
      <c r="F42" s="23"/>
      <c r="G42" s="23"/>
      <c r="H42" s="23" t="s">
        <v>64</v>
      </c>
      <c r="J42" s="23"/>
      <c r="K42" s="218" t="s">
        <v>110</v>
      </c>
      <c r="L42" s="220"/>
      <c r="M42" s="23" t="s">
        <v>36</v>
      </c>
      <c r="N42" s="46"/>
      <c r="O42" s="210">
        <v>76.5</v>
      </c>
      <c r="P42" s="210"/>
      <c r="Q42" s="210"/>
      <c r="R42" s="47"/>
      <c r="S42" s="23" t="s">
        <v>78</v>
      </c>
      <c r="T42" s="23"/>
      <c r="U42" s="23"/>
      <c r="V42" s="46"/>
      <c r="W42" s="210">
        <v>38.22</v>
      </c>
      <c r="X42" s="210"/>
      <c r="Y42" s="210"/>
      <c r="Z42" s="47"/>
      <c r="AA42" s="23" t="s">
        <v>65</v>
      </c>
      <c r="AB42" s="23"/>
      <c r="AC42" s="21"/>
      <c r="AD42" s="240"/>
      <c r="AE42" s="241"/>
      <c r="AF42" s="241"/>
      <c r="AG42" s="241"/>
      <c r="AH42" s="242"/>
      <c r="AJ42" s="12" t="s">
        <v>111</v>
      </c>
    </row>
    <row r="43" spans="1:36" ht="15.95" customHeight="1" x14ac:dyDescent="0.3">
      <c r="A43" s="237"/>
      <c r="B43" s="20"/>
      <c r="C43" s="23"/>
      <c r="D43" s="23"/>
      <c r="E43" s="23"/>
      <c r="F43" s="23"/>
      <c r="G43" s="23"/>
      <c r="H43" s="23" t="s">
        <v>66</v>
      </c>
      <c r="J43" s="23"/>
      <c r="K43" s="218" t="s">
        <v>112</v>
      </c>
      <c r="L43" s="220"/>
      <c r="M43" s="23" t="s">
        <v>36</v>
      </c>
      <c r="N43" s="46"/>
      <c r="O43" s="210">
        <v>0</v>
      </c>
      <c r="P43" s="210"/>
      <c r="Q43" s="210"/>
      <c r="R43" s="47"/>
      <c r="S43" s="23" t="s">
        <v>78</v>
      </c>
      <c r="T43" s="23"/>
      <c r="U43" s="23"/>
      <c r="V43" s="46"/>
      <c r="W43" s="210">
        <v>0</v>
      </c>
      <c r="X43" s="210"/>
      <c r="Y43" s="210"/>
      <c r="Z43" s="47"/>
      <c r="AA43" s="23" t="s">
        <v>65</v>
      </c>
      <c r="AB43" s="23"/>
      <c r="AC43" s="21"/>
      <c r="AD43" s="238"/>
      <c r="AE43" s="219"/>
      <c r="AF43" s="219"/>
      <c r="AG43" s="219"/>
      <c r="AH43" s="239"/>
    </row>
    <row r="44" spans="1:36" ht="15.95" customHeight="1" x14ac:dyDescent="0.2">
      <c r="A44" s="237"/>
      <c r="B44" s="20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34"/>
      <c r="P44" s="34"/>
      <c r="Q44" s="34"/>
      <c r="R44" s="23"/>
      <c r="S44" s="23"/>
      <c r="T44" s="23"/>
      <c r="U44" s="23"/>
      <c r="V44" s="23"/>
      <c r="W44" s="34"/>
      <c r="X44" s="34"/>
      <c r="Y44" s="34"/>
      <c r="Z44" s="23"/>
      <c r="AA44" s="23"/>
      <c r="AB44" s="23"/>
      <c r="AC44" s="21"/>
      <c r="AD44" s="240"/>
      <c r="AE44" s="241"/>
      <c r="AF44" s="241"/>
      <c r="AG44" s="241"/>
      <c r="AH44" s="242"/>
    </row>
    <row r="45" spans="1:36" ht="15.95" customHeight="1" x14ac:dyDescent="0.2">
      <c r="A45" s="237"/>
      <c r="B45" s="20"/>
      <c r="C45" s="23"/>
      <c r="D45" s="23" t="s">
        <v>70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45"/>
      <c r="P45" s="45"/>
      <c r="Q45" s="45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1"/>
      <c r="AD45" s="238"/>
      <c r="AE45" s="219"/>
      <c r="AF45" s="219"/>
      <c r="AG45" s="219"/>
      <c r="AH45" s="239"/>
    </row>
    <row r="46" spans="1:36" ht="15.95" customHeight="1" x14ac:dyDescent="0.3">
      <c r="A46" s="237"/>
      <c r="B46" s="20"/>
      <c r="C46" s="23"/>
      <c r="E46" s="23"/>
      <c r="F46" s="23"/>
      <c r="G46" s="23"/>
      <c r="H46" s="23" t="s">
        <v>64</v>
      </c>
      <c r="J46" s="23"/>
      <c r="K46" s="218" t="s">
        <v>113</v>
      </c>
      <c r="L46" s="220"/>
      <c r="M46" s="23" t="s">
        <v>36</v>
      </c>
      <c r="N46" s="46"/>
      <c r="O46" s="210">
        <v>0</v>
      </c>
      <c r="P46" s="210"/>
      <c r="Q46" s="210"/>
      <c r="R46" s="47"/>
      <c r="S46" s="23" t="s">
        <v>65</v>
      </c>
      <c r="T46" s="23"/>
      <c r="U46" s="23"/>
      <c r="V46" s="23"/>
      <c r="W46" s="23"/>
      <c r="X46" s="23"/>
      <c r="Y46" s="23"/>
      <c r="Z46" s="23"/>
      <c r="AA46" s="23"/>
      <c r="AB46" s="23"/>
      <c r="AC46" s="21"/>
      <c r="AD46" s="240"/>
      <c r="AE46" s="241"/>
      <c r="AF46" s="241"/>
      <c r="AG46" s="241"/>
      <c r="AH46" s="242"/>
    </row>
    <row r="47" spans="1:36" ht="15.95" customHeight="1" x14ac:dyDescent="0.3">
      <c r="A47" s="237"/>
      <c r="B47" s="20"/>
      <c r="C47" s="23"/>
      <c r="D47" s="23"/>
      <c r="E47" s="23"/>
      <c r="F47" s="23"/>
      <c r="G47" s="23"/>
      <c r="H47" s="23" t="s">
        <v>66</v>
      </c>
      <c r="J47" s="23"/>
      <c r="K47" s="218" t="s">
        <v>114</v>
      </c>
      <c r="L47" s="220"/>
      <c r="M47" s="23" t="s">
        <v>36</v>
      </c>
      <c r="N47" s="46"/>
      <c r="O47" s="210">
        <v>0</v>
      </c>
      <c r="P47" s="210"/>
      <c r="Q47" s="210"/>
      <c r="R47" s="47"/>
      <c r="S47" s="23" t="s">
        <v>65</v>
      </c>
      <c r="T47" s="23"/>
      <c r="U47" s="23"/>
      <c r="V47" s="23"/>
      <c r="W47" s="23"/>
      <c r="X47" s="23"/>
      <c r="Y47" s="23"/>
      <c r="Z47" s="23"/>
      <c r="AA47" s="23"/>
      <c r="AB47" s="23"/>
      <c r="AC47" s="21"/>
      <c r="AD47" s="238"/>
      <c r="AE47" s="219"/>
      <c r="AF47" s="219"/>
      <c r="AG47" s="219"/>
      <c r="AH47" s="239"/>
    </row>
    <row r="48" spans="1:36" ht="15.95" customHeight="1" x14ac:dyDescent="0.2">
      <c r="A48" s="237"/>
      <c r="B48" s="20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34"/>
      <c r="P48" s="34"/>
      <c r="Q48" s="34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1"/>
      <c r="AD48" s="240"/>
      <c r="AE48" s="241"/>
      <c r="AF48" s="241"/>
      <c r="AG48" s="241"/>
      <c r="AH48" s="242"/>
    </row>
    <row r="49" spans="1:34" ht="15.95" customHeight="1" x14ac:dyDescent="0.2">
      <c r="A49" s="237"/>
      <c r="B49" s="20"/>
      <c r="C49" s="23"/>
      <c r="D49" s="23" t="s">
        <v>71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45"/>
      <c r="P49" s="45"/>
      <c r="Q49" s="45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1"/>
      <c r="AD49" s="238"/>
      <c r="AE49" s="219"/>
      <c r="AF49" s="219"/>
      <c r="AG49" s="219"/>
      <c r="AH49" s="239"/>
    </row>
    <row r="50" spans="1:34" ht="15.95" customHeight="1" x14ac:dyDescent="0.3">
      <c r="A50" s="237"/>
      <c r="B50" s="20"/>
      <c r="C50" s="23"/>
      <c r="D50" s="23"/>
      <c r="E50" s="23"/>
      <c r="F50" s="23"/>
      <c r="G50" s="23"/>
      <c r="H50" s="23" t="s">
        <v>64</v>
      </c>
      <c r="J50" s="23"/>
      <c r="K50" s="218" t="s">
        <v>115</v>
      </c>
      <c r="L50" s="220"/>
      <c r="M50" s="23" t="s">
        <v>36</v>
      </c>
      <c r="N50" s="46"/>
      <c r="O50" s="212">
        <f>K10*K11*K12*K15</f>
        <v>157.5</v>
      </c>
      <c r="P50" s="212"/>
      <c r="Q50" s="212"/>
      <c r="R50" s="47"/>
      <c r="S50" s="23" t="s">
        <v>65</v>
      </c>
      <c r="T50" s="23"/>
      <c r="U50" s="23"/>
      <c r="V50" s="23"/>
      <c r="W50" s="23"/>
      <c r="X50" s="23"/>
      <c r="Y50" s="23"/>
      <c r="Z50" s="23"/>
      <c r="AA50" s="23"/>
      <c r="AB50" s="23"/>
      <c r="AC50" s="21"/>
      <c r="AD50" s="240"/>
      <c r="AE50" s="241"/>
      <c r="AF50" s="241"/>
      <c r="AG50" s="241"/>
      <c r="AH50" s="242"/>
    </row>
    <row r="51" spans="1:34" ht="15.95" customHeight="1" x14ac:dyDescent="0.2">
      <c r="A51" s="237"/>
      <c r="B51" s="20"/>
      <c r="C51" s="23"/>
      <c r="D51" s="23"/>
      <c r="E51" s="23" t="s">
        <v>72</v>
      </c>
      <c r="F51" s="23"/>
      <c r="G51" s="23"/>
      <c r="H51" s="23"/>
      <c r="I51" s="23"/>
      <c r="J51" s="23"/>
      <c r="K51" s="23"/>
      <c r="L51" s="23"/>
      <c r="M51" s="23" t="s">
        <v>36</v>
      </c>
      <c r="N51" s="46"/>
      <c r="O51" s="276">
        <v>0</v>
      </c>
      <c r="P51" s="276"/>
      <c r="Q51" s="276"/>
      <c r="R51" s="47"/>
      <c r="S51" s="23" t="s">
        <v>65</v>
      </c>
      <c r="T51" s="23"/>
      <c r="U51" s="23"/>
      <c r="V51" s="23"/>
      <c r="W51" s="23"/>
      <c r="X51" s="23"/>
      <c r="Y51" s="23"/>
      <c r="Z51" s="23"/>
      <c r="AA51" s="23"/>
      <c r="AB51" s="23"/>
      <c r="AC51" s="21"/>
      <c r="AD51" s="238"/>
      <c r="AE51" s="219"/>
      <c r="AF51" s="219"/>
      <c r="AG51" s="219"/>
      <c r="AH51" s="239"/>
    </row>
    <row r="52" spans="1:34" ht="15.95" customHeight="1" x14ac:dyDescent="0.2">
      <c r="A52" s="237"/>
      <c r="B52" s="20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34"/>
      <c r="P52" s="34"/>
      <c r="Q52" s="34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1"/>
      <c r="AD52" s="240"/>
      <c r="AE52" s="241"/>
      <c r="AF52" s="241"/>
      <c r="AG52" s="241"/>
      <c r="AH52" s="242"/>
    </row>
    <row r="53" spans="1:34" ht="15.95" customHeight="1" x14ac:dyDescent="0.2">
      <c r="A53" s="237"/>
      <c r="B53" s="20"/>
      <c r="C53" s="26" t="s">
        <v>73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1"/>
      <c r="AD53" s="238"/>
      <c r="AE53" s="219"/>
      <c r="AF53" s="219"/>
      <c r="AG53" s="219"/>
      <c r="AH53" s="239"/>
    </row>
    <row r="54" spans="1:34" ht="15.95" customHeight="1" x14ac:dyDescent="0.2">
      <c r="A54" s="243"/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3"/>
      <c r="AD54" s="244"/>
      <c r="AE54" s="245"/>
      <c r="AF54" s="245"/>
      <c r="AG54" s="245"/>
      <c r="AH54" s="246"/>
    </row>
    <row r="55" spans="1:34" ht="16.350000000000001" customHeight="1" x14ac:dyDescent="0.2">
      <c r="A55" s="7" t="s">
        <v>31</v>
      </c>
      <c r="AD55" s="44"/>
      <c r="AH55" s="8" t="s">
        <v>32</v>
      </c>
    </row>
  </sheetData>
  <mergeCells count="115">
    <mergeCell ref="Y1:Z1"/>
    <mergeCell ref="AD1:AH1"/>
    <mergeCell ref="A2:C2"/>
    <mergeCell ref="D2:Q2"/>
    <mergeCell ref="R2:T2"/>
    <mergeCell ref="U2:Z2"/>
    <mergeCell ref="AD2:AH2"/>
    <mergeCell ref="D1:H1"/>
    <mergeCell ref="I1:J1"/>
    <mergeCell ref="K1:Q1"/>
    <mergeCell ref="R1:T1"/>
    <mergeCell ref="U1:V1"/>
    <mergeCell ref="W1:X1"/>
    <mergeCell ref="AD4:AE4"/>
    <mergeCell ref="AF4:AH4"/>
    <mergeCell ref="A5:A6"/>
    <mergeCell ref="AD5:AH6"/>
    <mergeCell ref="C6:AB6"/>
    <mergeCell ref="A7:A8"/>
    <mergeCell ref="AD7:AH8"/>
    <mergeCell ref="A3:C3"/>
    <mergeCell ref="D3:Q3"/>
    <mergeCell ref="R3:T3"/>
    <mergeCell ref="U3:Z3"/>
    <mergeCell ref="AD3:AE3"/>
    <mergeCell ref="AF3:AH3"/>
    <mergeCell ref="A13:A14"/>
    <mergeCell ref="AD13:AH14"/>
    <mergeCell ref="K14:M14"/>
    <mergeCell ref="A15:A16"/>
    <mergeCell ref="K15:M15"/>
    <mergeCell ref="AD15:AH16"/>
    <mergeCell ref="AD9:AH10"/>
    <mergeCell ref="K10:M10"/>
    <mergeCell ref="K11:M11"/>
    <mergeCell ref="AD11:AH12"/>
    <mergeCell ref="K12:M12"/>
    <mergeCell ref="A17:A18"/>
    <mergeCell ref="AD17:AH18"/>
    <mergeCell ref="V18:Y18"/>
    <mergeCell ref="A19:A20"/>
    <mergeCell ref="AD19:AH20"/>
    <mergeCell ref="A21:A24"/>
    <mergeCell ref="D21:H21"/>
    <mergeCell ref="J21:L21"/>
    <mergeCell ref="M21:O21"/>
    <mergeCell ref="P21:R21"/>
    <mergeCell ref="A25:A26"/>
    <mergeCell ref="O25:Q25"/>
    <mergeCell ref="AD25:AH26"/>
    <mergeCell ref="O26:Q26"/>
    <mergeCell ref="A27:A28"/>
    <mergeCell ref="O27:Q27"/>
    <mergeCell ref="AD27:AH28"/>
    <mergeCell ref="O28:Q28"/>
    <mergeCell ref="S21:U21"/>
    <mergeCell ref="V21:Y21"/>
    <mergeCell ref="AD21:AH22"/>
    <mergeCell ref="D23:H23"/>
    <mergeCell ref="J23:L23"/>
    <mergeCell ref="M23:O23"/>
    <mergeCell ref="P23:R23"/>
    <mergeCell ref="S23:U23"/>
    <mergeCell ref="V23:Y23"/>
    <mergeCell ref="AD23:AH24"/>
    <mergeCell ref="A29:A30"/>
    <mergeCell ref="O29:Q29"/>
    <mergeCell ref="AD29:AH30"/>
    <mergeCell ref="A31:A32"/>
    <mergeCell ref="AD31:AH32"/>
    <mergeCell ref="A33:A34"/>
    <mergeCell ref="AD33:AH34"/>
    <mergeCell ref="K34:L34"/>
    <mergeCell ref="O34:Q34"/>
    <mergeCell ref="A35:A36"/>
    <mergeCell ref="K35:L35"/>
    <mergeCell ref="O35:Q35"/>
    <mergeCell ref="AD35:AH36"/>
    <mergeCell ref="A37:A38"/>
    <mergeCell ref="AD37:AH38"/>
    <mergeCell ref="K38:L38"/>
    <mergeCell ref="O38:Q38"/>
    <mergeCell ref="W38:Y38"/>
    <mergeCell ref="A39:A40"/>
    <mergeCell ref="K39:L39"/>
    <mergeCell ref="O39:Q39"/>
    <mergeCell ref="W39:Y39"/>
    <mergeCell ref="AD39:AH40"/>
    <mergeCell ref="A41:A42"/>
    <mergeCell ref="AD41:AH42"/>
    <mergeCell ref="K42:L42"/>
    <mergeCell ref="O42:Q42"/>
    <mergeCell ref="W42:Y42"/>
    <mergeCell ref="A43:A44"/>
    <mergeCell ref="K43:L43"/>
    <mergeCell ref="O43:Q43"/>
    <mergeCell ref="W43:Y43"/>
    <mergeCell ref="AD43:AH44"/>
    <mergeCell ref="A45:A46"/>
    <mergeCell ref="AD45:AH46"/>
    <mergeCell ref="K46:L46"/>
    <mergeCell ref="O46:Q46"/>
    <mergeCell ref="A51:A52"/>
    <mergeCell ref="O51:Q51"/>
    <mergeCell ref="AD51:AH52"/>
    <mergeCell ref="A53:A54"/>
    <mergeCell ref="AD53:AH54"/>
    <mergeCell ref="A47:A48"/>
    <mergeCell ref="K47:L47"/>
    <mergeCell ref="O47:Q47"/>
    <mergeCell ref="AD47:AH48"/>
    <mergeCell ref="A49:A50"/>
    <mergeCell ref="AD49:AH50"/>
    <mergeCell ref="K50:L50"/>
    <mergeCell ref="O50:Q50"/>
  </mergeCells>
  <hyperlinks>
    <hyperlink ref="A21:A24" r:id="rId1" display="Ground Properties from Southport desk study" xr:uid="{EE03876D-2F05-4C0D-BE5F-BEED17521958}"/>
  </hyperlinks>
  <pageMargins left="0.6692913385826772" right="0.31496062992125984" top="0.35433070866141736" bottom="0.31496062992125984" header="0" footer="0"/>
  <pageSetup paperSize="9" scale="88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0FFF-3326-4FDC-8BF3-17429EF5234D}">
  <sheetPr>
    <pageSetUpPr fitToPage="1"/>
  </sheetPr>
  <dimension ref="A1:AO55"/>
  <sheetViews>
    <sheetView workbookViewId="0"/>
  </sheetViews>
  <sheetFormatPr defaultRowHeight="12.75" x14ac:dyDescent="0.2"/>
  <cols>
    <col min="1" max="1" width="10.85546875" style="12" customWidth="1"/>
    <col min="2" max="29" width="2.85546875" style="12" customWidth="1"/>
    <col min="30" max="34" width="2.7109375" style="12" customWidth="1"/>
    <col min="35" max="16384" width="9.140625" style="12"/>
  </cols>
  <sheetData>
    <row r="1" spans="1:36" ht="21" customHeight="1" x14ac:dyDescent="0.2">
      <c r="A1" s="1" t="s">
        <v>4</v>
      </c>
      <c r="B1" s="2"/>
      <c r="C1" s="10"/>
      <c r="D1" s="171" t="s">
        <v>785</v>
      </c>
      <c r="E1" s="172"/>
      <c r="F1" s="172"/>
      <c r="G1" s="172"/>
      <c r="H1" s="173"/>
      <c r="I1" s="178" t="s">
        <v>5</v>
      </c>
      <c r="J1" s="180"/>
      <c r="K1" s="171"/>
      <c r="L1" s="172"/>
      <c r="M1" s="172"/>
      <c r="N1" s="172"/>
      <c r="O1" s="172"/>
      <c r="P1" s="172"/>
      <c r="Q1" s="173"/>
      <c r="R1" s="189" t="s">
        <v>82</v>
      </c>
      <c r="S1" s="190"/>
      <c r="T1" s="191"/>
      <c r="U1" s="192">
        <f>AJ1</f>
        <v>8</v>
      </c>
      <c r="V1" s="174"/>
      <c r="W1" s="174" t="s">
        <v>83</v>
      </c>
      <c r="X1" s="174"/>
      <c r="Y1" s="174">
        <v>19</v>
      </c>
      <c r="Z1" s="175"/>
      <c r="AA1" s="11"/>
      <c r="AB1" s="11"/>
      <c r="AC1" s="11"/>
      <c r="AD1" s="176"/>
      <c r="AE1" s="176"/>
      <c r="AF1" s="176"/>
      <c r="AG1" s="176"/>
      <c r="AH1" s="177"/>
      <c r="AJ1" s="12">
        <f>MAX(INPUTS!AJ:AJ)+1</f>
        <v>8</v>
      </c>
    </row>
    <row r="2" spans="1:36" ht="21" customHeight="1" x14ac:dyDescent="0.2">
      <c r="A2" s="178" t="s">
        <v>7</v>
      </c>
      <c r="B2" s="179"/>
      <c r="C2" s="180"/>
      <c r="D2" s="171" t="s">
        <v>786</v>
      </c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3"/>
      <c r="R2" s="181" t="s">
        <v>9</v>
      </c>
      <c r="S2" s="182"/>
      <c r="T2" s="183"/>
      <c r="U2" s="184">
        <f ca="1">NOW()</f>
        <v>45715.384428935184</v>
      </c>
      <c r="V2" s="185"/>
      <c r="W2" s="185"/>
      <c r="X2" s="185"/>
      <c r="Y2" s="185"/>
      <c r="Z2" s="186"/>
      <c r="AA2" s="13"/>
      <c r="AB2" s="13"/>
      <c r="AC2" s="13"/>
      <c r="AD2" s="187"/>
      <c r="AE2" s="187"/>
      <c r="AF2" s="187"/>
      <c r="AG2" s="187"/>
      <c r="AH2" s="188"/>
    </row>
    <row r="3" spans="1:36" ht="21" customHeight="1" x14ac:dyDescent="0.2">
      <c r="A3" s="168" t="s">
        <v>8</v>
      </c>
      <c r="B3" s="169"/>
      <c r="C3" s="170"/>
      <c r="D3" s="171" t="s">
        <v>787</v>
      </c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3"/>
      <c r="R3" s="168" t="s">
        <v>10</v>
      </c>
      <c r="S3" s="169"/>
      <c r="T3" s="170"/>
      <c r="U3" s="192" t="s">
        <v>788</v>
      </c>
      <c r="V3" s="174"/>
      <c r="W3" s="174"/>
      <c r="X3" s="174"/>
      <c r="Y3" s="174"/>
      <c r="Z3" s="175"/>
      <c r="AA3" s="13"/>
      <c r="AB3" s="13"/>
      <c r="AC3" s="13"/>
      <c r="AD3" s="193"/>
      <c r="AE3" s="193"/>
      <c r="AF3" s="196"/>
      <c r="AG3" s="196"/>
      <c r="AH3" s="197"/>
    </row>
    <row r="4" spans="1:36" ht="21" customHeight="1" x14ac:dyDescent="0.2">
      <c r="A4" s="14"/>
      <c r="B4" s="3"/>
      <c r="C4" s="3"/>
      <c r="D4" s="3"/>
      <c r="E4" s="3"/>
      <c r="F4" s="3"/>
      <c r="G4" s="3"/>
      <c r="H4" s="3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15"/>
      <c r="AB4" s="15"/>
      <c r="AC4" s="15"/>
      <c r="AD4" s="182"/>
      <c r="AE4" s="182"/>
      <c r="AF4" s="194"/>
      <c r="AG4" s="194"/>
      <c r="AH4" s="195"/>
    </row>
    <row r="5" spans="1:36" ht="15.95" customHeight="1" x14ac:dyDescent="0.2">
      <c r="A5" s="271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9"/>
      <c r="AD5" s="272"/>
      <c r="AE5" s="273"/>
      <c r="AF5" s="273"/>
      <c r="AG5" s="273"/>
      <c r="AH5" s="274"/>
    </row>
    <row r="6" spans="1:36" ht="15.95" customHeight="1" thickBot="1" x14ac:dyDescent="0.3">
      <c r="A6" s="264"/>
      <c r="B6" s="20"/>
      <c r="C6" s="263" t="s">
        <v>116</v>
      </c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1"/>
      <c r="AD6" s="240"/>
      <c r="AE6" s="241"/>
      <c r="AF6" s="241"/>
      <c r="AG6" s="241"/>
      <c r="AH6" s="242"/>
    </row>
    <row r="7" spans="1:36" ht="15.95" customHeight="1" x14ac:dyDescent="0.2">
      <c r="A7" s="237"/>
      <c r="B7" s="20"/>
      <c r="C7" s="23"/>
      <c r="D7" s="26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1"/>
      <c r="AD7" s="238"/>
      <c r="AE7" s="219"/>
      <c r="AF7" s="219"/>
      <c r="AG7" s="219"/>
      <c r="AH7" s="239"/>
    </row>
    <row r="8" spans="1:36" ht="15.95" customHeight="1" x14ac:dyDescent="0.2">
      <c r="A8" s="237"/>
      <c r="B8" s="20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1"/>
      <c r="AD8" s="240"/>
      <c r="AE8" s="241"/>
      <c r="AF8" s="241"/>
      <c r="AG8" s="241"/>
      <c r="AH8" s="242"/>
    </row>
    <row r="9" spans="1:36" ht="15.95" customHeight="1" x14ac:dyDescent="0.2">
      <c r="A9" s="237"/>
      <c r="B9" s="20"/>
      <c r="C9" s="23"/>
      <c r="D9" s="63"/>
      <c r="E9" s="32"/>
      <c r="F9" s="32"/>
      <c r="G9" s="32"/>
      <c r="H9" s="32"/>
      <c r="I9" s="64"/>
      <c r="J9" s="65"/>
      <c r="K9" s="295" t="s">
        <v>20</v>
      </c>
      <c r="L9" s="296"/>
      <c r="M9" s="297"/>
      <c r="N9" s="64"/>
      <c r="O9" s="65"/>
      <c r="P9" s="295" t="s">
        <v>21</v>
      </c>
      <c r="Q9" s="296"/>
      <c r="R9" s="297"/>
      <c r="S9" s="64"/>
      <c r="T9" s="65"/>
      <c r="U9" s="295" t="s">
        <v>22</v>
      </c>
      <c r="V9" s="296"/>
      <c r="W9" s="296"/>
      <c r="X9" s="66"/>
      <c r="Y9" s="65"/>
      <c r="Z9" s="32" t="s">
        <v>74</v>
      </c>
      <c r="AA9" s="32"/>
      <c r="AB9" s="32"/>
      <c r="AC9" s="21"/>
      <c r="AD9" s="238"/>
      <c r="AE9" s="219"/>
      <c r="AF9" s="219"/>
      <c r="AG9" s="219"/>
      <c r="AH9" s="239"/>
    </row>
    <row r="10" spans="1:36" ht="15.95" customHeight="1" x14ac:dyDescent="0.3">
      <c r="A10" s="237"/>
      <c r="B10" s="20"/>
      <c r="C10" s="23"/>
      <c r="D10" s="309" t="s">
        <v>117</v>
      </c>
      <c r="E10" s="310"/>
      <c r="F10" s="310"/>
      <c r="G10" s="310"/>
      <c r="H10" s="311"/>
      <c r="I10" s="46"/>
      <c r="J10" s="50"/>
      <c r="K10" s="306">
        <f>INPUTS!$O$34*'Bearing Intro'!$O$21+INPUTS!$O$35*'Bearing Intro'!$O$22</f>
        <v>17.37</v>
      </c>
      <c r="L10" s="307"/>
      <c r="M10" s="308"/>
      <c r="N10" s="38"/>
      <c r="O10" s="67"/>
      <c r="P10" s="306">
        <f>INPUTS!$O$34*'Bearing Intro'!$S$21+INPUTS!$O$35*'Bearing Intro'!$S$22</f>
        <v>17.37</v>
      </c>
      <c r="Q10" s="307"/>
      <c r="R10" s="308"/>
      <c r="S10" s="38"/>
      <c r="T10" s="67"/>
      <c r="U10" s="306">
        <f>INPUTS!$O$34*'Bearing Intro'!$W$21+INPUTS!$O$35*'Bearing Intro'!$W$22</f>
        <v>17.37</v>
      </c>
      <c r="V10" s="307"/>
      <c r="W10" s="308"/>
      <c r="X10" s="46"/>
      <c r="Y10" s="50"/>
      <c r="Z10" s="23" t="s">
        <v>65</v>
      </c>
      <c r="AA10" s="34"/>
      <c r="AB10" s="34"/>
      <c r="AC10" s="21"/>
      <c r="AD10" s="240"/>
      <c r="AE10" s="241"/>
      <c r="AF10" s="241"/>
      <c r="AG10" s="241"/>
      <c r="AH10" s="242"/>
    </row>
    <row r="11" spans="1:36" ht="15.95" customHeight="1" x14ac:dyDescent="0.3">
      <c r="A11" s="237"/>
      <c r="B11" s="20"/>
      <c r="C11" s="23"/>
      <c r="D11" s="218" t="s">
        <v>118</v>
      </c>
      <c r="E11" s="219"/>
      <c r="F11" s="219"/>
      <c r="G11" s="219"/>
      <c r="H11" s="220"/>
      <c r="I11" s="46"/>
      <c r="J11" s="50"/>
      <c r="K11" s="299">
        <f>INPUTS!$O$38*'Bearing Intro'!$O$21+INPUTS!$O$39*'Bearing Intro'!$O$22</f>
        <v>8.8000000000000007</v>
      </c>
      <c r="L11" s="300"/>
      <c r="M11" s="301"/>
      <c r="N11" s="68"/>
      <c r="O11" s="69"/>
      <c r="P11" s="299">
        <f>INPUTS!$O$38*'Bearing Intro'!$W$21+INPUTS!$O$39*'Bearing Intro'!$W$22</f>
        <v>8.8000000000000007</v>
      </c>
      <c r="Q11" s="300"/>
      <c r="R11" s="301"/>
      <c r="S11" s="68"/>
      <c r="T11" s="69"/>
      <c r="U11" s="299">
        <f>INPUTS!$O$38*'Bearing Intro'!$W$21+INPUTS!$O$39*'Bearing Intro'!$W$22</f>
        <v>8.8000000000000007</v>
      </c>
      <c r="V11" s="300"/>
      <c r="W11" s="301"/>
      <c r="X11" s="46"/>
      <c r="Y11" s="50"/>
      <c r="Z11" s="23" t="s">
        <v>65</v>
      </c>
      <c r="AA11" s="23"/>
      <c r="AB11" s="23"/>
      <c r="AC11" s="21"/>
      <c r="AD11" s="238"/>
      <c r="AE11" s="219"/>
      <c r="AF11" s="219"/>
      <c r="AG11" s="219"/>
      <c r="AH11" s="239"/>
    </row>
    <row r="12" spans="1:36" ht="15.95" customHeight="1" x14ac:dyDescent="0.3">
      <c r="A12" s="237"/>
      <c r="B12" s="20"/>
      <c r="C12" s="23"/>
      <c r="D12" s="218" t="s">
        <v>119</v>
      </c>
      <c r="E12" s="219"/>
      <c r="F12" s="219"/>
      <c r="G12" s="219"/>
      <c r="H12" s="220"/>
      <c r="I12" s="23"/>
      <c r="J12" s="50"/>
      <c r="K12" s="299">
        <f>INPUTS!$W$38*'Bearing Intro'!$O$21+INPUTS!$W$39*'Bearing Intro'!$O$22</f>
        <v>5.29</v>
      </c>
      <c r="L12" s="300"/>
      <c r="M12" s="301"/>
      <c r="O12" s="70"/>
      <c r="P12" s="299">
        <f>INPUTS!$W$38*'Bearing Intro'!$S$21+INPUTS!$W$39*'Bearing Intro'!$S$22</f>
        <v>5.29</v>
      </c>
      <c r="Q12" s="300"/>
      <c r="R12" s="301"/>
      <c r="T12" s="70"/>
      <c r="U12" s="299">
        <f>INPUTS!$W$38*'Bearing Intro'!$W$21+INPUTS!$W$39*'Bearing Intro'!$W$22</f>
        <v>5.29</v>
      </c>
      <c r="V12" s="300"/>
      <c r="W12" s="301"/>
      <c r="X12" s="46"/>
      <c r="Y12" s="50"/>
      <c r="Z12" s="23" t="s">
        <v>65</v>
      </c>
      <c r="AA12" s="23"/>
      <c r="AB12" s="23"/>
      <c r="AC12" s="21"/>
      <c r="AD12" s="240"/>
      <c r="AE12" s="241"/>
      <c r="AF12" s="241"/>
      <c r="AG12" s="241"/>
      <c r="AH12" s="242"/>
    </row>
    <row r="13" spans="1:36" ht="15.95" customHeight="1" x14ac:dyDescent="0.3">
      <c r="A13" s="237"/>
      <c r="B13" s="20"/>
      <c r="C13" s="23"/>
      <c r="D13" s="218" t="s">
        <v>120</v>
      </c>
      <c r="E13" s="219"/>
      <c r="F13" s="219"/>
      <c r="G13" s="219"/>
      <c r="H13" s="220"/>
      <c r="I13" s="23"/>
      <c r="J13" s="50"/>
      <c r="K13" s="299">
        <f>(K12^2+K11^2)^0.5</f>
        <v>10.267623873126636</v>
      </c>
      <c r="L13" s="300"/>
      <c r="M13" s="301"/>
      <c r="N13" s="71"/>
      <c r="O13" s="70"/>
      <c r="P13" s="299">
        <f>(P12^2+P11^2)^0.5</f>
        <v>10.267623873126636</v>
      </c>
      <c r="Q13" s="300"/>
      <c r="R13" s="301"/>
      <c r="S13" s="71"/>
      <c r="T13" s="70"/>
      <c r="U13" s="299">
        <f>(U12^2+U11^2)^0.5</f>
        <v>10.267623873126636</v>
      </c>
      <c r="V13" s="300"/>
      <c r="W13" s="301"/>
      <c r="X13" s="46"/>
      <c r="Y13" s="50"/>
      <c r="Z13" s="23" t="s">
        <v>65</v>
      </c>
      <c r="AA13" s="23"/>
      <c r="AB13" s="23"/>
      <c r="AC13" s="21"/>
      <c r="AD13" s="238"/>
      <c r="AE13" s="219"/>
      <c r="AF13" s="219"/>
      <c r="AG13" s="219"/>
      <c r="AH13" s="239"/>
    </row>
    <row r="14" spans="1:36" ht="15.95" customHeight="1" x14ac:dyDescent="0.3">
      <c r="A14" s="237"/>
      <c r="B14" s="20"/>
      <c r="C14" s="23"/>
      <c r="D14" s="218" t="s">
        <v>121</v>
      </c>
      <c r="E14" s="219"/>
      <c r="F14" s="219"/>
      <c r="G14" s="219"/>
      <c r="H14" s="220"/>
      <c r="I14" s="23"/>
      <c r="J14" s="50"/>
      <c r="K14" s="299">
        <f>INPUTS!$O$42*'Bearing Intro'!$O$21+INPUTS!$O$43*'Bearing Intro'!$O$22</f>
        <v>76.5</v>
      </c>
      <c r="L14" s="300"/>
      <c r="M14" s="301"/>
      <c r="N14" s="71"/>
      <c r="O14" s="70"/>
      <c r="P14" s="299">
        <f>INPUTS!$O$42*'Bearing Intro'!$S$21+INPUTS!$O$43*'Bearing Intro'!$S$22</f>
        <v>76.5</v>
      </c>
      <c r="Q14" s="300"/>
      <c r="R14" s="301"/>
      <c r="S14" s="71"/>
      <c r="T14" s="70"/>
      <c r="U14" s="299">
        <f>INPUTS!$O$42*'Bearing Intro'!$W$21+INPUTS!$O$43*'Bearing Intro'!$W$22</f>
        <v>76.5</v>
      </c>
      <c r="V14" s="300"/>
      <c r="W14" s="301"/>
      <c r="X14" s="46"/>
      <c r="Y14" s="50"/>
      <c r="Z14" s="23" t="s">
        <v>65</v>
      </c>
      <c r="AA14" s="23"/>
      <c r="AB14" s="23"/>
      <c r="AC14" s="21"/>
      <c r="AD14" s="240"/>
      <c r="AE14" s="241"/>
      <c r="AF14" s="241"/>
      <c r="AG14" s="241"/>
      <c r="AH14" s="242"/>
    </row>
    <row r="15" spans="1:36" ht="15.95" customHeight="1" x14ac:dyDescent="0.3">
      <c r="A15" s="237"/>
      <c r="B15" s="20"/>
      <c r="C15" s="23"/>
      <c r="D15" s="218" t="s">
        <v>122</v>
      </c>
      <c r="E15" s="219"/>
      <c r="F15" s="219"/>
      <c r="G15" s="219"/>
      <c r="H15" s="220"/>
      <c r="I15" s="23"/>
      <c r="J15" s="50"/>
      <c r="K15" s="299">
        <f>INPUTS!$W$42*'Bearing Intro'!$O$21+INPUTS!$W$43*'Bearing Intro'!$O$22</f>
        <v>38.22</v>
      </c>
      <c r="L15" s="300"/>
      <c r="M15" s="301"/>
      <c r="N15" s="38"/>
      <c r="O15" s="67"/>
      <c r="P15" s="299">
        <f>INPUTS!$W$42*'Bearing Intro'!$S$21+INPUTS!$W$43*'Bearing Intro'!$S$22</f>
        <v>38.22</v>
      </c>
      <c r="Q15" s="300"/>
      <c r="R15" s="301"/>
      <c r="S15" s="38"/>
      <c r="T15" s="67"/>
      <c r="U15" s="299">
        <f>INPUTS!$W$42*'Bearing Intro'!$W$21+INPUTS!$W$43*'Bearing Intro'!$W$22</f>
        <v>38.22</v>
      </c>
      <c r="V15" s="300"/>
      <c r="W15" s="301"/>
      <c r="X15" s="46"/>
      <c r="Y15" s="50"/>
      <c r="Z15" s="23" t="s">
        <v>65</v>
      </c>
      <c r="AA15" s="23"/>
      <c r="AB15" s="23"/>
      <c r="AC15" s="21"/>
      <c r="AD15" s="238"/>
      <c r="AE15" s="219"/>
      <c r="AF15" s="219"/>
      <c r="AG15" s="219"/>
      <c r="AH15" s="239"/>
    </row>
    <row r="16" spans="1:36" ht="15.95" customHeight="1" x14ac:dyDescent="0.3">
      <c r="A16" s="237"/>
      <c r="B16" s="20"/>
      <c r="C16" s="23"/>
      <c r="D16" s="218" t="s">
        <v>123</v>
      </c>
      <c r="E16" s="219"/>
      <c r="F16" s="219"/>
      <c r="G16" s="219"/>
      <c r="H16" s="220"/>
      <c r="I16" s="23"/>
      <c r="J16" s="50"/>
      <c r="K16" s="306">
        <f>INPUTS!$O$50*'Bearing Intro'!$O$21+INPUTS!$O$51*'Bearing Intro'!$O$21</f>
        <v>157.5</v>
      </c>
      <c r="L16" s="307"/>
      <c r="M16" s="308"/>
      <c r="N16" s="38"/>
      <c r="O16" s="67"/>
      <c r="P16" s="306">
        <f>INPUTS!$O$50*'Bearing Intro'!$S$21+INPUTS!$O$51*'Bearing Intro'!$S$21</f>
        <v>157.5</v>
      </c>
      <c r="Q16" s="307"/>
      <c r="R16" s="308"/>
      <c r="S16" s="38"/>
      <c r="T16" s="67"/>
      <c r="U16" s="306">
        <f>INPUTS!$O$50*'Bearing Intro'!$W$21+INPUTS!$O$51*'Bearing Intro'!$W$21</f>
        <v>157.5</v>
      </c>
      <c r="V16" s="307"/>
      <c r="W16" s="308"/>
      <c r="X16" s="46"/>
      <c r="Y16" s="50"/>
      <c r="Z16" s="23" t="s">
        <v>65</v>
      </c>
      <c r="AA16" s="23"/>
      <c r="AB16" s="23"/>
      <c r="AC16" s="21"/>
      <c r="AD16" s="240"/>
      <c r="AE16" s="241"/>
      <c r="AF16" s="241"/>
      <c r="AG16" s="241"/>
      <c r="AH16" s="242"/>
    </row>
    <row r="17" spans="1:41" ht="15.95" customHeight="1" x14ac:dyDescent="0.3">
      <c r="A17" s="237"/>
      <c r="B17" s="20"/>
      <c r="C17" s="23"/>
      <c r="D17" s="23"/>
      <c r="E17" s="23" t="s">
        <v>124</v>
      </c>
      <c r="F17" s="23"/>
      <c r="G17" s="23"/>
      <c r="H17" s="23"/>
      <c r="I17" s="46"/>
      <c r="J17" s="50"/>
      <c r="K17" s="302">
        <f>K14/(K10+K16)</f>
        <v>0.43746783324755534</v>
      </c>
      <c r="L17" s="303"/>
      <c r="M17" s="304"/>
      <c r="N17" s="68"/>
      <c r="O17" s="69"/>
      <c r="P17" s="302">
        <f>P14/(P10+P16)</f>
        <v>0.43746783324755534</v>
      </c>
      <c r="Q17" s="303"/>
      <c r="R17" s="304"/>
      <c r="S17" s="68"/>
      <c r="T17" s="69"/>
      <c r="U17" s="302">
        <f>U14/(U10+U16)</f>
        <v>0.43746783324755534</v>
      </c>
      <c r="V17" s="303"/>
      <c r="W17" s="304"/>
      <c r="X17" s="46"/>
      <c r="Y17" s="50"/>
      <c r="Z17" s="23" t="s">
        <v>37</v>
      </c>
      <c r="AA17" s="23"/>
      <c r="AB17" s="23"/>
      <c r="AC17" s="21"/>
      <c r="AD17" s="238"/>
      <c r="AE17" s="241"/>
      <c r="AF17" s="241"/>
      <c r="AG17" s="241"/>
      <c r="AH17" s="242"/>
    </row>
    <row r="18" spans="1:41" ht="15.95" customHeight="1" x14ac:dyDescent="0.3">
      <c r="A18" s="264"/>
      <c r="B18" s="20"/>
      <c r="C18" s="23"/>
      <c r="D18" s="23"/>
      <c r="E18" s="23" t="s">
        <v>125</v>
      </c>
      <c r="F18" s="23"/>
      <c r="G18" s="23"/>
      <c r="H18" s="23"/>
      <c r="I18" s="23"/>
      <c r="J18" s="50"/>
      <c r="K18" s="302" t="str">
        <f>IF(K17&lt;=INPUTS!$K$10/6,"MID 1/3","OUT MID 1/3")</f>
        <v>MID 1/3</v>
      </c>
      <c r="L18" s="303"/>
      <c r="M18" s="304"/>
      <c r="N18" s="68"/>
      <c r="O18" s="69"/>
      <c r="P18" s="302" t="str">
        <f>IF(P17&lt;=INPUTS!$K$10/6,"MID 1/3","OUT MID 1/3")</f>
        <v>MID 1/3</v>
      </c>
      <c r="Q18" s="303"/>
      <c r="R18" s="304"/>
      <c r="S18" s="68"/>
      <c r="T18" s="69"/>
      <c r="U18" s="302" t="str">
        <f>IF(U17&lt;=INPUTS!$K$10/6,"MID 1/3","OUT MID 1/3")</f>
        <v>MID 1/3</v>
      </c>
      <c r="V18" s="303"/>
      <c r="W18" s="304"/>
      <c r="X18" s="46"/>
      <c r="Y18" s="50"/>
      <c r="Z18" s="23"/>
      <c r="AA18" s="23"/>
      <c r="AB18" s="23"/>
      <c r="AC18" s="21"/>
      <c r="AD18" s="240"/>
      <c r="AE18" s="241"/>
      <c r="AF18" s="241"/>
      <c r="AG18" s="241"/>
      <c r="AH18" s="242"/>
    </row>
    <row r="19" spans="1:41" ht="15.95" customHeight="1" x14ac:dyDescent="0.3">
      <c r="A19" s="237"/>
      <c r="B19" s="20"/>
      <c r="C19" s="23"/>
      <c r="D19" s="23"/>
      <c r="E19" s="23" t="s">
        <v>126</v>
      </c>
      <c r="F19" s="23"/>
      <c r="G19" s="23"/>
      <c r="H19" s="23"/>
      <c r="I19" s="46"/>
      <c r="J19" s="50"/>
      <c r="K19" s="253">
        <f>INPUTS!$K$10-2*K17</f>
        <v>2.1250643335048895</v>
      </c>
      <c r="L19" s="305"/>
      <c r="M19" s="254"/>
      <c r="N19" s="68"/>
      <c r="O19" s="69"/>
      <c r="P19" s="253">
        <f>INPUTS!$K$10-2*P17</f>
        <v>2.1250643335048895</v>
      </c>
      <c r="Q19" s="305"/>
      <c r="R19" s="254"/>
      <c r="S19" s="68"/>
      <c r="T19" s="69"/>
      <c r="U19" s="253">
        <f>INPUTS!$K$10-2*U17</f>
        <v>2.1250643335048895</v>
      </c>
      <c r="V19" s="305"/>
      <c r="W19" s="254"/>
      <c r="X19" s="46"/>
      <c r="Y19" s="50"/>
      <c r="Z19" s="23" t="s">
        <v>37</v>
      </c>
      <c r="AA19" s="23"/>
      <c r="AB19" s="23"/>
      <c r="AC19" s="21"/>
      <c r="AD19" s="238"/>
      <c r="AE19" s="219"/>
      <c r="AF19" s="219"/>
      <c r="AG19" s="219"/>
      <c r="AH19" s="239"/>
    </row>
    <row r="20" spans="1:41" ht="15.95" customHeight="1" x14ac:dyDescent="0.3">
      <c r="A20" s="237"/>
      <c r="B20" s="20"/>
      <c r="C20" s="23"/>
      <c r="D20" s="23"/>
      <c r="E20" s="23" t="s">
        <v>127</v>
      </c>
      <c r="F20" s="23"/>
      <c r="G20" s="23"/>
      <c r="H20" s="23"/>
      <c r="I20" s="23"/>
      <c r="J20" s="50"/>
      <c r="K20" s="302">
        <f>K15/(K10+K16)</f>
        <v>0.21856236061073939</v>
      </c>
      <c r="L20" s="303"/>
      <c r="M20" s="304"/>
      <c r="N20" s="68"/>
      <c r="O20" s="69"/>
      <c r="P20" s="302">
        <f>P15/(P10+P16)</f>
        <v>0.21856236061073939</v>
      </c>
      <c r="Q20" s="303"/>
      <c r="R20" s="304"/>
      <c r="S20" s="68"/>
      <c r="T20" s="69"/>
      <c r="U20" s="302">
        <f>U15/(U10+U16)</f>
        <v>0.21856236061073939</v>
      </c>
      <c r="V20" s="303"/>
      <c r="W20" s="304"/>
      <c r="X20" s="46"/>
      <c r="Y20" s="50"/>
      <c r="Z20" s="23" t="s">
        <v>37</v>
      </c>
      <c r="AA20" s="23"/>
      <c r="AB20" s="23"/>
      <c r="AC20" s="21"/>
      <c r="AD20" s="240"/>
      <c r="AE20" s="241"/>
      <c r="AF20" s="241"/>
      <c r="AG20" s="241"/>
      <c r="AH20" s="242"/>
    </row>
    <row r="21" spans="1:41" ht="15.95" customHeight="1" x14ac:dyDescent="0.3">
      <c r="A21" s="237"/>
      <c r="B21" s="20"/>
      <c r="C21" s="23"/>
      <c r="D21" s="23"/>
      <c r="E21" s="23" t="s">
        <v>128</v>
      </c>
      <c r="F21" s="23"/>
      <c r="G21" s="23"/>
      <c r="H21" s="23"/>
      <c r="I21" s="23"/>
      <c r="J21" s="50"/>
      <c r="K21" s="302" t="str">
        <f>IF(K20&lt;=INPUTS!$K$11/6,"MID 1/3","OUT MID 1/3")</f>
        <v>MID 1/3</v>
      </c>
      <c r="L21" s="303"/>
      <c r="M21" s="304"/>
      <c r="O21" s="69"/>
      <c r="P21" s="302" t="str">
        <f>IF(P20&lt;=INPUTS!$K$11/6,"MID 1/3","OUT MID 1/3")</f>
        <v>MID 1/3</v>
      </c>
      <c r="Q21" s="303"/>
      <c r="R21" s="304"/>
      <c r="T21" s="69"/>
      <c r="U21" s="302" t="str">
        <f>IF(U20&lt;=INPUTS!$K$11/6,"MID 1/3","OUT MID 1/3")</f>
        <v>MID 1/3</v>
      </c>
      <c r="V21" s="303"/>
      <c r="W21" s="304"/>
      <c r="Y21" s="50"/>
      <c r="AA21" s="23"/>
      <c r="AB21" s="23"/>
      <c r="AC21" s="21"/>
      <c r="AD21" s="238"/>
      <c r="AE21" s="219"/>
      <c r="AF21" s="219"/>
      <c r="AG21" s="219"/>
      <c r="AH21" s="239"/>
      <c r="AO21" s="12" t="s">
        <v>6</v>
      </c>
    </row>
    <row r="22" spans="1:41" ht="15.95" customHeight="1" x14ac:dyDescent="0.2">
      <c r="A22" s="237"/>
      <c r="B22" s="20"/>
      <c r="C22" s="23"/>
      <c r="D22" s="23"/>
      <c r="E22" s="23" t="s">
        <v>75</v>
      </c>
      <c r="F22" s="23"/>
      <c r="G22" s="23"/>
      <c r="H22" s="23"/>
      <c r="I22" s="46"/>
      <c r="J22" s="50"/>
      <c r="K22" s="253">
        <f>INPUTS!$K$11-2*K20</f>
        <v>2.5628752787785212</v>
      </c>
      <c r="L22" s="305"/>
      <c r="M22" s="254"/>
      <c r="N22" s="68"/>
      <c r="O22" s="69"/>
      <c r="P22" s="253">
        <f>INPUTS!$K$11-2*P20</f>
        <v>2.5628752787785212</v>
      </c>
      <c r="Q22" s="305"/>
      <c r="R22" s="254"/>
      <c r="S22" s="9"/>
      <c r="T22" s="69"/>
      <c r="U22" s="253">
        <f>INPUTS!$K$11-2*U20</f>
        <v>2.5628752787785212</v>
      </c>
      <c r="V22" s="305"/>
      <c r="W22" s="254"/>
      <c r="X22" s="46"/>
      <c r="Y22" s="50"/>
      <c r="Z22" s="23" t="s">
        <v>37</v>
      </c>
      <c r="AA22" s="23"/>
      <c r="AB22" s="23"/>
      <c r="AC22" s="21"/>
      <c r="AD22" s="240"/>
      <c r="AE22" s="241"/>
      <c r="AF22" s="241"/>
      <c r="AG22" s="241"/>
      <c r="AH22" s="242"/>
    </row>
    <row r="23" spans="1:41" ht="15.95" customHeight="1" x14ac:dyDescent="0.2">
      <c r="A23" s="237"/>
      <c r="B23" s="20"/>
      <c r="C23" s="23"/>
      <c r="D23" s="218" t="s">
        <v>76</v>
      </c>
      <c r="E23" s="219"/>
      <c r="F23" s="219"/>
      <c r="G23" s="219"/>
      <c r="H23" s="220"/>
      <c r="I23" s="23"/>
      <c r="J23" s="50"/>
      <c r="K23" s="299">
        <f>IF(K22=1000,K19,K22*K19)</f>
        <v>5.4462748461536359</v>
      </c>
      <c r="L23" s="300"/>
      <c r="M23" s="301"/>
      <c r="N23" s="68"/>
      <c r="O23" s="69"/>
      <c r="P23" s="299">
        <f>IF(P22=1000,P19,P22*P19)</f>
        <v>5.4462748461536359</v>
      </c>
      <c r="Q23" s="300"/>
      <c r="R23" s="301"/>
      <c r="S23" s="68"/>
      <c r="T23" s="69"/>
      <c r="U23" s="299">
        <f>IF(U22=1000,U19,U22*U19)</f>
        <v>5.4462748461536359</v>
      </c>
      <c r="V23" s="300"/>
      <c r="W23" s="301"/>
      <c r="X23" s="46"/>
      <c r="Y23" s="50"/>
      <c r="Z23" s="23" t="s">
        <v>37</v>
      </c>
      <c r="AA23" s="23"/>
      <c r="AB23" s="23"/>
      <c r="AC23" s="21"/>
      <c r="AD23" s="238"/>
      <c r="AE23" s="219"/>
      <c r="AF23" s="219"/>
      <c r="AG23" s="219"/>
      <c r="AH23" s="239"/>
    </row>
    <row r="24" spans="1:41" ht="15.95" customHeight="1" x14ac:dyDescent="0.3">
      <c r="A24" s="237"/>
      <c r="B24" s="20"/>
      <c r="C24" s="23"/>
      <c r="D24" s="218" t="s">
        <v>129</v>
      </c>
      <c r="E24" s="219"/>
      <c r="F24" s="219"/>
      <c r="G24" s="219"/>
      <c r="H24" s="220"/>
      <c r="I24" s="23"/>
      <c r="J24" s="50"/>
      <c r="K24" s="299">
        <f>(IF(INPUTS!$O$25&gt;=INPUTS!V21,0,(INPUTS!V21-INPUTS!O25)*INPUTS!O27*'Bearing Intro'!AA21))</f>
        <v>0</v>
      </c>
      <c r="L24" s="300"/>
      <c r="M24" s="301"/>
      <c r="N24" s="68"/>
      <c r="O24" s="69"/>
      <c r="P24" s="299">
        <f>(IF(INPUTS!$O$26&gt;=INPUTS!$V$21,0,(INPUTS!$V$21-INPUTS!$O$26)*INPUTS!$O$27*'Bearing Intro'!AA21))</f>
        <v>0</v>
      </c>
      <c r="Q24" s="300"/>
      <c r="R24" s="301"/>
      <c r="S24" s="68"/>
      <c r="T24" s="69"/>
      <c r="U24" s="299">
        <f>(IF(INPUTS!$O$26&gt;=INPUTS!$V$21,0,(INPUTS!$V$21-INPUTS!$O$26)*INPUTS!$O$27*'Bearing Intro'!AA21))</f>
        <v>0</v>
      </c>
      <c r="V24" s="300"/>
      <c r="W24" s="301"/>
      <c r="X24" s="46"/>
      <c r="Y24" s="50"/>
      <c r="Z24" s="23" t="s">
        <v>37</v>
      </c>
      <c r="AA24" s="23"/>
      <c r="AB24" s="23"/>
      <c r="AC24" s="21"/>
      <c r="AD24" s="240"/>
      <c r="AE24" s="241"/>
      <c r="AF24" s="241"/>
      <c r="AG24" s="241"/>
      <c r="AH24" s="242"/>
    </row>
    <row r="25" spans="1:41" ht="15.95" customHeight="1" x14ac:dyDescent="0.2">
      <c r="A25" s="237"/>
      <c r="B25" s="20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1"/>
      <c r="AD25" s="238"/>
      <c r="AE25" s="219"/>
      <c r="AF25" s="219"/>
      <c r="AG25" s="219"/>
      <c r="AH25" s="239"/>
    </row>
    <row r="26" spans="1:41" ht="15.95" customHeight="1" thickBot="1" x14ac:dyDescent="0.3">
      <c r="A26" s="237"/>
      <c r="B26" s="20"/>
      <c r="C26" s="263" t="s">
        <v>130</v>
      </c>
      <c r="D26" s="263"/>
      <c r="E26" s="263"/>
      <c r="F26" s="263"/>
      <c r="G26" s="263"/>
      <c r="H26" s="263"/>
      <c r="I26" s="263"/>
      <c r="J26" s="263"/>
      <c r="K26" s="263"/>
      <c r="L26" s="263"/>
      <c r="M26" s="263"/>
      <c r="N26" s="263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1"/>
      <c r="AD26" s="240"/>
      <c r="AE26" s="241"/>
      <c r="AF26" s="241"/>
      <c r="AG26" s="241"/>
      <c r="AH26" s="242"/>
    </row>
    <row r="27" spans="1:41" ht="15.95" customHeight="1" x14ac:dyDescent="0.2">
      <c r="A27" s="237"/>
      <c r="B27" s="20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1"/>
      <c r="AD27" s="238"/>
      <c r="AE27" s="219"/>
      <c r="AF27" s="219"/>
      <c r="AG27" s="219"/>
      <c r="AH27" s="239"/>
    </row>
    <row r="28" spans="1:41" ht="15.95" customHeight="1" x14ac:dyDescent="0.3">
      <c r="A28" s="237"/>
      <c r="B28" s="20"/>
      <c r="C28" s="23"/>
      <c r="D28" s="23"/>
      <c r="E28" s="23" t="s">
        <v>131</v>
      </c>
      <c r="F28" s="23"/>
      <c r="G28" s="23" t="s">
        <v>36</v>
      </c>
      <c r="H28" s="23"/>
      <c r="I28" s="23" t="s">
        <v>132</v>
      </c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1"/>
      <c r="AD28" s="240"/>
      <c r="AE28" s="241"/>
      <c r="AF28" s="241"/>
      <c r="AG28" s="241"/>
      <c r="AH28" s="242"/>
    </row>
    <row r="29" spans="1:41" ht="15.95" customHeight="1" x14ac:dyDescent="0.25">
      <c r="A29" s="237"/>
      <c r="B29" s="20"/>
      <c r="C29" s="23"/>
      <c r="D29" s="23"/>
      <c r="E29" s="23"/>
      <c r="F29" s="23"/>
      <c r="G29" s="23" t="s">
        <v>36</v>
      </c>
      <c r="H29" s="23"/>
      <c r="I29" s="23" t="s">
        <v>133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1"/>
      <c r="AD29" s="238"/>
      <c r="AE29" s="219"/>
      <c r="AF29" s="219"/>
      <c r="AG29" s="219"/>
      <c r="AH29" s="239"/>
    </row>
    <row r="30" spans="1:41" ht="15.95" customHeight="1" x14ac:dyDescent="0.2">
      <c r="A30" s="237"/>
      <c r="B30" s="20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1"/>
      <c r="AD30" s="240"/>
      <c r="AE30" s="241"/>
      <c r="AF30" s="241"/>
      <c r="AG30" s="241"/>
      <c r="AH30" s="242"/>
    </row>
    <row r="31" spans="1:41" ht="15.95" customHeight="1" x14ac:dyDescent="0.2">
      <c r="A31" s="237"/>
      <c r="B31" s="20"/>
      <c r="C31" s="23"/>
      <c r="D31" s="63"/>
      <c r="E31" s="32"/>
      <c r="F31" s="32"/>
      <c r="G31" s="32"/>
      <c r="H31" s="32"/>
      <c r="I31" s="64"/>
      <c r="J31" s="65"/>
      <c r="K31" s="295" t="s">
        <v>20</v>
      </c>
      <c r="L31" s="296"/>
      <c r="M31" s="297"/>
      <c r="N31" s="64"/>
      <c r="O31" s="65"/>
      <c r="P31" s="295" t="s">
        <v>21</v>
      </c>
      <c r="Q31" s="296"/>
      <c r="R31" s="297"/>
      <c r="S31" s="64"/>
      <c r="T31" s="65"/>
      <c r="U31" s="295" t="s">
        <v>22</v>
      </c>
      <c r="V31" s="296"/>
      <c r="W31" s="296"/>
      <c r="X31" s="66"/>
      <c r="Y31" s="65"/>
      <c r="Z31" s="32" t="s">
        <v>74</v>
      </c>
      <c r="AA31" s="32"/>
      <c r="AB31" s="32"/>
      <c r="AC31" s="21"/>
      <c r="AD31" s="238"/>
      <c r="AE31" s="219"/>
      <c r="AF31" s="219"/>
      <c r="AG31" s="219"/>
      <c r="AH31" s="239"/>
    </row>
    <row r="32" spans="1:41" ht="15.95" customHeight="1" x14ac:dyDescent="0.3">
      <c r="A32" s="237"/>
      <c r="B32" s="20"/>
      <c r="C32" s="46"/>
      <c r="D32" s="218" t="s">
        <v>134</v>
      </c>
      <c r="E32" s="219"/>
      <c r="F32" s="219"/>
      <c r="G32" s="219"/>
      <c r="H32" s="220"/>
      <c r="I32" s="46"/>
      <c r="J32" s="72"/>
      <c r="K32" s="298">
        <f>(K10+K16)</f>
        <v>174.87</v>
      </c>
      <c r="L32" s="298"/>
      <c r="M32" s="298"/>
      <c r="N32" s="39"/>
      <c r="O32" s="73"/>
      <c r="P32" s="298">
        <f>(P10+P16)</f>
        <v>174.87</v>
      </c>
      <c r="Q32" s="298"/>
      <c r="R32" s="298"/>
      <c r="S32" s="39"/>
      <c r="T32" s="73"/>
      <c r="U32" s="298">
        <f>(U10+U16)</f>
        <v>174.87</v>
      </c>
      <c r="V32" s="298"/>
      <c r="W32" s="298"/>
      <c r="X32" s="74"/>
      <c r="Y32" s="50"/>
      <c r="Z32" s="23" t="s">
        <v>65</v>
      </c>
      <c r="AA32" s="34"/>
      <c r="AB32" s="34"/>
      <c r="AC32" s="21"/>
      <c r="AD32" s="240"/>
      <c r="AE32" s="241"/>
      <c r="AF32" s="241"/>
      <c r="AG32" s="241"/>
      <c r="AH32" s="242"/>
    </row>
    <row r="33" spans="1:34" ht="15.95" customHeight="1" x14ac:dyDescent="0.3">
      <c r="A33" s="287"/>
      <c r="B33" s="20"/>
      <c r="C33" s="23"/>
      <c r="D33" s="218" t="s">
        <v>131</v>
      </c>
      <c r="E33" s="219"/>
      <c r="F33" s="219"/>
      <c r="G33" s="219"/>
      <c r="H33" s="220"/>
      <c r="I33" s="46"/>
      <c r="J33" s="72"/>
      <c r="K33" s="289">
        <f>(K10+K16)/K23</f>
        <v>32.108184941033556</v>
      </c>
      <c r="L33" s="290"/>
      <c r="M33" s="291"/>
      <c r="N33" s="39"/>
      <c r="O33" s="73"/>
      <c r="P33" s="289">
        <f>(P10+P16)/P23</f>
        <v>32.108184941033556</v>
      </c>
      <c r="Q33" s="290"/>
      <c r="R33" s="291"/>
      <c r="S33" s="39"/>
      <c r="T33" s="73"/>
      <c r="U33" s="289">
        <f>(U10+U16)/U23</f>
        <v>32.108184941033556</v>
      </c>
      <c r="V33" s="290"/>
      <c r="W33" s="291"/>
      <c r="X33" s="74"/>
      <c r="Y33" s="50"/>
      <c r="Z33" s="23" t="s">
        <v>52</v>
      </c>
      <c r="AA33" s="34"/>
      <c r="AB33" s="34"/>
      <c r="AC33" s="21"/>
      <c r="AD33" s="238"/>
      <c r="AE33" s="219"/>
      <c r="AF33" s="219"/>
      <c r="AG33" s="219"/>
      <c r="AH33" s="239"/>
    </row>
    <row r="34" spans="1:34" ht="15.95" customHeight="1" x14ac:dyDescent="0.3">
      <c r="A34" s="288"/>
      <c r="B34" s="20"/>
      <c r="C34" s="23"/>
      <c r="D34" s="292" t="s">
        <v>135</v>
      </c>
      <c r="E34" s="204"/>
      <c r="F34" s="204"/>
      <c r="G34" s="204"/>
      <c r="H34" s="293"/>
      <c r="I34" s="23"/>
      <c r="J34" s="72"/>
      <c r="K34" s="294">
        <f>K33-K24</f>
        <v>32.108184941033556</v>
      </c>
      <c r="L34" s="294"/>
      <c r="M34" s="294"/>
      <c r="N34" s="47"/>
      <c r="O34" s="73"/>
      <c r="P34" s="294">
        <f>P33-P24</f>
        <v>32.108184941033556</v>
      </c>
      <c r="Q34" s="294"/>
      <c r="R34" s="294"/>
      <c r="S34" s="47"/>
      <c r="T34" s="73"/>
      <c r="U34" s="294">
        <f>U33-U24</f>
        <v>32.108184941033556</v>
      </c>
      <c r="V34" s="294"/>
      <c r="W34" s="294"/>
      <c r="X34" s="47"/>
      <c r="Y34" s="50"/>
      <c r="Z34" s="23" t="s">
        <v>52</v>
      </c>
      <c r="AA34" s="23"/>
      <c r="AB34" s="23"/>
      <c r="AC34" s="21"/>
      <c r="AD34" s="240"/>
      <c r="AE34" s="241"/>
      <c r="AF34" s="241"/>
      <c r="AG34" s="241"/>
      <c r="AH34" s="242"/>
    </row>
    <row r="35" spans="1:34" ht="15.95" customHeight="1" x14ac:dyDescent="0.2">
      <c r="A35" s="237"/>
      <c r="B35" s="20"/>
      <c r="C35" s="23"/>
      <c r="D35" s="23"/>
      <c r="E35" s="23"/>
      <c r="F35" s="23"/>
      <c r="G35" s="23"/>
      <c r="H35" s="23"/>
      <c r="I35" s="23"/>
      <c r="J35" s="23"/>
      <c r="K35" s="34"/>
      <c r="L35" s="34"/>
      <c r="M35" s="34"/>
      <c r="N35" s="23"/>
      <c r="O35" s="23"/>
      <c r="P35" s="34"/>
      <c r="Q35" s="34"/>
      <c r="R35" s="34"/>
      <c r="S35" s="23"/>
      <c r="T35" s="23"/>
      <c r="U35" s="34"/>
      <c r="V35" s="34"/>
      <c r="W35" s="34"/>
      <c r="X35" s="23"/>
      <c r="Y35" s="23"/>
      <c r="Z35" s="23"/>
      <c r="AA35" s="23"/>
      <c r="AB35" s="23"/>
      <c r="AC35" s="21"/>
      <c r="AD35" s="238"/>
      <c r="AE35" s="219"/>
      <c r="AF35" s="219"/>
      <c r="AG35" s="219"/>
      <c r="AH35" s="239"/>
    </row>
    <row r="36" spans="1:34" ht="15.95" customHeight="1" x14ac:dyDescent="0.2">
      <c r="A36" s="237"/>
      <c r="B36" s="20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1"/>
      <c r="AD36" s="240"/>
      <c r="AE36" s="241"/>
      <c r="AF36" s="241"/>
      <c r="AG36" s="241"/>
      <c r="AH36" s="242"/>
    </row>
    <row r="37" spans="1:34" ht="15.95" customHeight="1" x14ac:dyDescent="0.2">
      <c r="A37" s="237"/>
      <c r="B37" s="20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1"/>
      <c r="AD37" s="238"/>
      <c r="AE37" s="219"/>
      <c r="AF37" s="219"/>
      <c r="AG37" s="219"/>
      <c r="AH37" s="239"/>
    </row>
    <row r="38" spans="1:34" ht="15.95" customHeight="1" x14ac:dyDescent="0.2">
      <c r="A38" s="237"/>
      <c r="B38" s="20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1"/>
      <c r="AD38" s="240"/>
      <c r="AE38" s="241"/>
      <c r="AF38" s="241"/>
      <c r="AG38" s="241"/>
      <c r="AH38" s="242"/>
    </row>
    <row r="39" spans="1:34" ht="15.95" customHeight="1" x14ac:dyDescent="0.2">
      <c r="A39" s="237"/>
      <c r="B39" s="20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1"/>
      <c r="AD39" s="238"/>
      <c r="AE39" s="219"/>
      <c r="AF39" s="219"/>
      <c r="AG39" s="219"/>
      <c r="AH39" s="239"/>
    </row>
    <row r="40" spans="1:34" ht="15.95" customHeight="1" x14ac:dyDescent="0.2">
      <c r="A40" s="237"/>
      <c r="B40" s="20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1"/>
      <c r="AD40" s="240"/>
      <c r="AE40" s="241"/>
      <c r="AF40" s="241"/>
      <c r="AG40" s="241"/>
      <c r="AH40" s="242"/>
    </row>
    <row r="41" spans="1:34" ht="15.95" customHeight="1" x14ac:dyDescent="0.2">
      <c r="A41" s="237"/>
      <c r="B41" s="20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1"/>
      <c r="AD41" s="238"/>
      <c r="AE41" s="219"/>
      <c r="AF41" s="219"/>
      <c r="AG41" s="219"/>
      <c r="AH41" s="239"/>
    </row>
    <row r="42" spans="1:34" ht="15.95" customHeight="1" x14ac:dyDescent="0.2">
      <c r="A42" s="237"/>
      <c r="B42" s="20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1"/>
      <c r="AD42" s="240"/>
      <c r="AE42" s="241"/>
      <c r="AF42" s="241"/>
      <c r="AG42" s="241"/>
      <c r="AH42" s="242"/>
    </row>
    <row r="43" spans="1:34" ht="15.95" customHeight="1" x14ac:dyDescent="0.2">
      <c r="A43" s="237"/>
      <c r="B43" s="20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1"/>
      <c r="AD43" s="238"/>
      <c r="AE43" s="219"/>
      <c r="AF43" s="219"/>
      <c r="AG43" s="219"/>
      <c r="AH43" s="239"/>
    </row>
    <row r="44" spans="1:34" ht="15.95" customHeight="1" x14ac:dyDescent="0.2">
      <c r="A44" s="237"/>
      <c r="B44" s="20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1"/>
      <c r="AD44" s="240"/>
      <c r="AE44" s="241"/>
      <c r="AF44" s="241"/>
      <c r="AG44" s="241"/>
      <c r="AH44" s="242"/>
    </row>
    <row r="45" spans="1:34" ht="15.95" customHeight="1" x14ac:dyDescent="0.2">
      <c r="A45" s="237"/>
      <c r="B45" s="20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1"/>
      <c r="AD45" s="238"/>
      <c r="AE45" s="219"/>
      <c r="AF45" s="219"/>
      <c r="AG45" s="219"/>
      <c r="AH45" s="239"/>
    </row>
    <row r="46" spans="1:34" ht="15.95" customHeight="1" x14ac:dyDescent="0.2">
      <c r="A46" s="237"/>
      <c r="B46" s="20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1"/>
      <c r="AD46" s="240"/>
      <c r="AE46" s="241"/>
      <c r="AF46" s="241"/>
      <c r="AG46" s="241"/>
      <c r="AH46" s="242"/>
    </row>
    <row r="47" spans="1:34" ht="15.95" customHeight="1" x14ac:dyDescent="0.2">
      <c r="A47" s="237"/>
      <c r="B47" s="20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1"/>
      <c r="AD47" s="238"/>
      <c r="AE47" s="219"/>
      <c r="AF47" s="219"/>
      <c r="AG47" s="219"/>
      <c r="AH47" s="239"/>
    </row>
    <row r="48" spans="1:34" ht="15.95" customHeight="1" x14ac:dyDescent="0.2">
      <c r="A48" s="237"/>
      <c r="B48" s="20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1"/>
      <c r="AD48" s="240"/>
      <c r="AE48" s="241"/>
      <c r="AF48" s="241"/>
      <c r="AG48" s="241"/>
      <c r="AH48" s="242"/>
    </row>
    <row r="49" spans="1:34" ht="15.95" customHeight="1" x14ac:dyDescent="0.2">
      <c r="A49" s="237"/>
      <c r="B49" s="20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1"/>
      <c r="AD49" s="238"/>
      <c r="AE49" s="219"/>
      <c r="AF49" s="219"/>
      <c r="AG49" s="219"/>
      <c r="AH49" s="239"/>
    </row>
    <row r="50" spans="1:34" ht="15.95" customHeight="1" x14ac:dyDescent="0.2">
      <c r="A50" s="237"/>
      <c r="B50" s="20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1"/>
      <c r="AD50" s="240"/>
      <c r="AE50" s="241"/>
      <c r="AF50" s="241"/>
      <c r="AG50" s="241"/>
      <c r="AH50" s="242"/>
    </row>
    <row r="51" spans="1:34" ht="15.95" customHeight="1" x14ac:dyDescent="0.2">
      <c r="A51" s="237"/>
      <c r="B51" s="20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1"/>
      <c r="AD51" s="238"/>
      <c r="AE51" s="219"/>
      <c r="AF51" s="219"/>
      <c r="AG51" s="219"/>
      <c r="AH51" s="239"/>
    </row>
    <row r="52" spans="1:34" ht="15.95" customHeight="1" x14ac:dyDescent="0.2">
      <c r="A52" s="237"/>
      <c r="B52" s="20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1"/>
      <c r="AD52" s="240"/>
      <c r="AE52" s="241"/>
      <c r="AF52" s="241"/>
      <c r="AG52" s="241"/>
      <c r="AH52" s="242"/>
    </row>
    <row r="53" spans="1:34" ht="15.95" customHeight="1" x14ac:dyDescent="0.2">
      <c r="A53" s="237"/>
      <c r="B53" s="20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1"/>
      <c r="AD53" s="238"/>
      <c r="AE53" s="219"/>
      <c r="AF53" s="219"/>
      <c r="AG53" s="219"/>
      <c r="AH53" s="239"/>
    </row>
    <row r="54" spans="1:34" ht="15.95" customHeight="1" x14ac:dyDescent="0.2">
      <c r="A54" s="243"/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3"/>
      <c r="AD54" s="244"/>
      <c r="AE54" s="245"/>
      <c r="AF54" s="245"/>
      <c r="AG54" s="245"/>
      <c r="AH54" s="246"/>
    </row>
    <row r="55" spans="1:34" ht="16.350000000000001" customHeight="1" x14ac:dyDescent="0.2">
      <c r="A55" s="7" t="s">
        <v>31</v>
      </c>
      <c r="AD55" s="44"/>
      <c r="AH55" s="8" t="s">
        <v>32</v>
      </c>
    </row>
  </sheetData>
  <mergeCells count="145">
    <mergeCell ref="Y1:Z1"/>
    <mergeCell ref="AD1:AH1"/>
    <mergeCell ref="A2:C2"/>
    <mergeCell ref="D2:Q2"/>
    <mergeCell ref="R2:T2"/>
    <mergeCell ref="U2:Z2"/>
    <mergeCell ref="AD2:AH2"/>
    <mergeCell ref="D1:H1"/>
    <mergeCell ref="I1:J1"/>
    <mergeCell ref="K1:Q1"/>
    <mergeCell ref="R1:T1"/>
    <mergeCell ref="U1:V1"/>
    <mergeCell ref="W1:X1"/>
    <mergeCell ref="AD4:AE4"/>
    <mergeCell ref="AF4:AH4"/>
    <mergeCell ref="A5:A6"/>
    <mergeCell ref="AD5:AH6"/>
    <mergeCell ref="C6:AB6"/>
    <mergeCell ref="A7:A8"/>
    <mergeCell ref="AD7:AH8"/>
    <mergeCell ref="A3:C3"/>
    <mergeCell ref="D3:Q3"/>
    <mergeCell ref="R3:T3"/>
    <mergeCell ref="U3:Z3"/>
    <mergeCell ref="AD3:AE3"/>
    <mergeCell ref="AF3:AH3"/>
    <mergeCell ref="A9:A10"/>
    <mergeCell ref="K9:M9"/>
    <mergeCell ref="P9:R9"/>
    <mergeCell ref="U9:W9"/>
    <mergeCell ref="AD9:AH10"/>
    <mergeCell ref="D10:H10"/>
    <mergeCell ref="K10:M10"/>
    <mergeCell ref="P10:R10"/>
    <mergeCell ref="U10:W10"/>
    <mergeCell ref="A11:A12"/>
    <mergeCell ref="D11:H11"/>
    <mergeCell ref="K11:M11"/>
    <mergeCell ref="P11:R11"/>
    <mergeCell ref="U11:W11"/>
    <mergeCell ref="AD11:AH12"/>
    <mergeCell ref="D12:H12"/>
    <mergeCell ref="K12:M12"/>
    <mergeCell ref="P12:R12"/>
    <mergeCell ref="U12:W12"/>
    <mergeCell ref="A13:A14"/>
    <mergeCell ref="D13:H13"/>
    <mergeCell ref="K13:M13"/>
    <mergeCell ref="P13:R13"/>
    <mergeCell ref="U13:W13"/>
    <mergeCell ref="AD13:AH14"/>
    <mergeCell ref="D14:H14"/>
    <mergeCell ref="K14:M14"/>
    <mergeCell ref="P14:R14"/>
    <mergeCell ref="U14:W14"/>
    <mergeCell ref="A17:A18"/>
    <mergeCell ref="K17:M17"/>
    <mergeCell ref="P17:R17"/>
    <mergeCell ref="U17:W17"/>
    <mergeCell ref="AD17:AH18"/>
    <mergeCell ref="K18:M18"/>
    <mergeCell ref="P18:R18"/>
    <mergeCell ref="U18:W18"/>
    <mergeCell ref="A15:A16"/>
    <mergeCell ref="D15:H15"/>
    <mergeCell ref="K15:M15"/>
    <mergeCell ref="P15:R15"/>
    <mergeCell ref="U15:W15"/>
    <mergeCell ref="AD15:AH16"/>
    <mergeCell ref="D16:H16"/>
    <mergeCell ref="K16:M16"/>
    <mergeCell ref="P16:R16"/>
    <mergeCell ref="U16:W16"/>
    <mergeCell ref="A21:A22"/>
    <mergeCell ref="K21:M21"/>
    <mergeCell ref="P21:R21"/>
    <mergeCell ref="U21:W21"/>
    <mergeCell ref="AD21:AH22"/>
    <mergeCell ref="K22:M22"/>
    <mergeCell ref="P22:R22"/>
    <mergeCell ref="U22:W22"/>
    <mergeCell ref="A19:A20"/>
    <mergeCell ref="K19:M19"/>
    <mergeCell ref="P19:R19"/>
    <mergeCell ref="U19:W19"/>
    <mergeCell ref="AD19:AH20"/>
    <mergeCell ref="K20:M20"/>
    <mergeCell ref="P20:R20"/>
    <mergeCell ref="U20:W20"/>
    <mergeCell ref="A25:A26"/>
    <mergeCell ref="AD25:AH26"/>
    <mergeCell ref="C26:AB26"/>
    <mergeCell ref="A27:A28"/>
    <mergeCell ref="AD27:AH28"/>
    <mergeCell ref="A29:A30"/>
    <mergeCell ref="AD29:AH30"/>
    <mergeCell ref="A23:A24"/>
    <mergeCell ref="D23:H23"/>
    <mergeCell ref="K23:M23"/>
    <mergeCell ref="P23:R23"/>
    <mergeCell ref="U23:W23"/>
    <mergeCell ref="AD23:AH24"/>
    <mergeCell ref="D24:H24"/>
    <mergeCell ref="K24:M24"/>
    <mergeCell ref="P24:R24"/>
    <mergeCell ref="U24:W24"/>
    <mergeCell ref="A31:A32"/>
    <mergeCell ref="K31:M31"/>
    <mergeCell ref="P31:R31"/>
    <mergeCell ref="U31:W31"/>
    <mergeCell ref="AD31:AH32"/>
    <mergeCell ref="D32:H32"/>
    <mergeCell ref="K32:M32"/>
    <mergeCell ref="P32:R32"/>
    <mergeCell ref="U32:W32"/>
    <mergeCell ref="A35:A36"/>
    <mergeCell ref="AD35:AH36"/>
    <mergeCell ref="A37:A38"/>
    <mergeCell ref="AD37:AH38"/>
    <mergeCell ref="A39:A40"/>
    <mergeCell ref="AD39:AH40"/>
    <mergeCell ref="A33:A34"/>
    <mergeCell ref="D33:H33"/>
    <mergeCell ref="K33:M33"/>
    <mergeCell ref="P33:R33"/>
    <mergeCell ref="U33:W33"/>
    <mergeCell ref="AD33:AH34"/>
    <mergeCell ref="D34:H34"/>
    <mergeCell ref="K34:M34"/>
    <mergeCell ref="P34:R34"/>
    <mergeCell ref="U34:W34"/>
    <mergeCell ref="A53:A54"/>
    <mergeCell ref="AD53:AH54"/>
    <mergeCell ref="A47:A48"/>
    <mergeCell ref="AD47:AH48"/>
    <mergeCell ref="A49:A50"/>
    <mergeCell ref="AD49:AH50"/>
    <mergeCell ref="A51:A52"/>
    <mergeCell ref="AD51:AH52"/>
    <mergeCell ref="A41:A42"/>
    <mergeCell ref="AD41:AH42"/>
    <mergeCell ref="A43:A44"/>
    <mergeCell ref="AD43:AH44"/>
    <mergeCell ref="A45:A46"/>
    <mergeCell ref="AD45:AH46"/>
  </mergeCells>
  <conditionalFormatting sqref="K18:M18 P18:R18 U18:W18 K21:M21 P21:R21 U21:W21">
    <cfRule type="containsText" dxfId="3" priority="1" operator="containsText" text="OUT MID 1/3">
      <formula>NOT(ISERROR(SEARCH("OUT MID 1/3",K18)))</formula>
    </cfRule>
    <cfRule type="containsText" dxfId="2" priority="2" operator="containsText" text="MID 1/3">
      <formula>NOT(ISERROR(SEARCH("MID 1/3",K18)))</formula>
    </cfRule>
  </conditionalFormatting>
  <pageMargins left="0.6692913385826772" right="0.31496062992125984" top="0.35433070866141736" bottom="0.31496062992125984" header="0" footer="0"/>
  <pageSetup paperSize="9" scale="88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A6B03-CD31-4135-AC5E-86199FC6B3E5}">
  <sheetPr>
    <pageSetUpPr fitToPage="1"/>
  </sheetPr>
  <dimension ref="A1:AO49"/>
  <sheetViews>
    <sheetView workbookViewId="0"/>
  </sheetViews>
  <sheetFormatPr defaultRowHeight="12.75" x14ac:dyDescent="0.2"/>
  <cols>
    <col min="1" max="1" width="10.85546875" style="12" customWidth="1"/>
    <col min="2" max="29" width="2.85546875" style="12" customWidth="1"/>
    <col min="30" max="34" width="2.7109375" style="12" customWidth="1"/>
    <col min="35" max="16384" width="9.140625" style="12"/>
  </cols>
  <sheetData>
    <row r="1" spans="1:40" ht="21" customHeight="1" x14ac:dyDescent="0.2">
      <c r="A1" s="1" t="s">
        <v>4</v>
      </c>
      <c r="B1" s="2"/>
      <c r="C1" s="10"/>
      <c r="D1" s="171" t="s">
        <v>785</v>
      </c>
      <c r="E1" s="172"/>
      <c r="F1" s="172"/>
      <c r="G1" s="172"/>
      <c r="H1" s="173"/>
      <c r="I1" s="178" t="s">
        <v>5</v>
      </c>
      <c r="J1" s="180"/>
      <c r="K1" s="171"/>
      <c r="L1" s="172"/>
      <c r="M1" s="172"/>
      <c r="N1" s="172"/>
      <c r="O1" s="172"/>
      <c r="P1" s="172"/>
      <c r="Q1" s="173"/>
      <c r="R1" s="189" t="s">
        <v>82</v>
      </c>
      <c r="S1" s="190"/>
      <c r="T1" s="191"/>
      <c r="U1" s="192" t="e">
        <f>AJ1</f>
        <v>#REF!</v>
      </c>
      <c r="V1" s="174"/>
      <c r="W1" s="174" t="s">
        <v>83</v>
      </c>
      <c r="X1" s="174"/>
      <c r="Y1" s="174">
        <v>19</v>
      </c>
      <c r="Z1" s="175"/>
      <c r="AA1" s="11"/>
      <c r="AB1" s="11"/>
      <c r="AC1" s="11"/>
      <c r="AD1" s="176"/>
      <c r="AE1" s="176"/>
      <c r="AF1" s="176"/>
      <c r="AG1" s="176"/>
      <c r="AH1" s="177"/>
      <c r="AJ1" s="12" t="e">
        <f>MAX(#REF!)+1</f>
        <v>#REF!</v>
      </c>
    </row>
    <row r="2" spans="1:40" ht="21" customHeight="1" x14ac:dyDescent="0.2">
      <c r="A2" s="178" t="s">
        <v>7</v>
      </c>
      <c r="B2" s="179"/>
      <c r="C2" s="180"/>
      <c r="D2" s="171" t="s">
        <v>786</v>
      </c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3"/>
      <c r="R2" s="181" t="s">
        <v>9</v>
      </c>
      <c r="S2" s="182"/>
      <c r="T2" s="183"/>
      <c r="U2" s="184">
        <f ca="1">NOW()</f>
        <v>45715.384428935184</v>
      </c>
      <c r="V2" s="185"/>
      <c r="W2" s="185"/>
      <c r="X2" s="185"/>
      <c r="Y2" s="185"/>
      <c r="Z2" s="186"/>
      <c r="AA2" s="13"/>
      <c r="AB2" s="13"/>
      <c r="AC2" s="13"/>
      <c r="AD2" s="187"/>
      <c r="AE2" s="187"/>
      <c r="AF2" s="187"/>
      <c r="AG2" s="187"/>
      <c r="AH2" s="188"/>
    </row>
    <row r="3" spans="1:40" ht="21" customHeight="1" x14ac:dyDescent="0.2">
      <c r="A3" s="168" t="s">
        <v>8</v>
      </c>
      <c r="B3" s="169"/>
      <c r="C3" s="170"/>
      <c r="D3" s="171" t="s">
        <v>787</v>
      </c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3"/>
      <c r="R3" s="168" t="s">
        <v>10</v>
      </c>
      <c r="S3" s="169"/>
      <c r="T3" s="170"/>
      <c r="U3" s="192" t="s">
        <v>788</v>
      </c>
      <c r="V3" s="174"/>
      <c r="W3" s="174"/>
      <c r="X3" s="174"/>
      <c r="Y3" s="174"/>
      <c r="Z3" s="175"/>
      <c r="AA3" s="13"/>
      <c r="AB3" s="13"/>
      <c r="AC3" s="13"/>
      <c r="AD3" s="193"/>
      <c r="AE3" s="193"/>
      <c r="AF3" s="196"/>
      <c r="AG3" s="196"/>
      <c r="AH3" s="197"/>
    </row>
    <row r="4" spans="1:40" ht="21" customHeight="1" x14ac:dyDescent="0.2">
      <c r="A4" s="14"/>
      <c r="B4" s="3"/>
      <c r="C4" s="3"/>
      <c r="D4" s="3"/>
      <c r="E4" s="3"/>
      <c r="F4" s="3"/>
      <c r="G4" s="3"/>
      <c r="H4" s="3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15"/>
      <c r="AB4" s="15"/>
      <c r="AC4" s="15"/>
      <c r="AD4" s="182"/>
      <c r="AE4" s="182"/>
      <c r="AF4" s="194"/>
      <c r="AG4" s="194"/>
      <c r="AH4" s="195"/>
    </row>
    <row r="5" spans="1:40" ht="15.95" customHeight="1" x14ac:dyDescent="0.2">
      <c r="A5" s="271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9"/>
      <c r="AD5" s="272"/>
      <c r="AE5" s="273"/>
      <c r="AF5" s="273"/>
      <c r="AG5" s="273"/>
      <c r="AH5" s="274"/>
    </row>
    <row r="6" spans="1:40" ht="15.95" customHeight="1" thickBot="1" x14ac:dyDescent="0.3">
      <c r="A6" s="264"/>
      <c r="B6" s="20"/>
      <c r="C6" s="263" t="s">
        <v>136</v>
      </c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1"/>
      <c r="AD6" s="240"/>
      <c r="AE6" s="241"/>
      <c r="AF6" s="241"/>
      <c r="AG6" s="241"/>
      <c r="AH6" s="242"/>
    </row>
    <row r="7" spans="1:40" ht="15.95" customHeight="1" x14ac:dyDescent="0.2">
      <c r="A7" s="237"/>
      <c r="B7" s="20"/>
      <c r="C7" s="23"/>
      <c r="D7" s="26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1"/>
      <c r="AD7" s="238"/>
      <c r="AE7" s="219"/>
      <c r="AF7" s="219"/>
      <c r="AG7" s="219"/>
      <c r="AH7" s="239"/>
    </row>
    <row r="8" spans="1:40" ht="15.95" customHeight="1" x14ac:dyDescent="0.2">
      <c r="A8" s="237"/>
      <c r="B8" s="20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1"/>
      <c r="AD8" s="240"/>
      <c r="AE8" s="241"/>
      <c r="AF8" s="241"/>
      <c r="AG8" s="241"/>
      <c r="AH8" s="242"/>
    </row>
    <row r="9" spans="1:40" ht="15.95" customHeight="1" x14ac:dyDescent="0.2">
      <c r="A9" s="22"/>
      <c r="B9" s="20"/>
      <c r="C9" s="23"/>
      <c r="D9" s="63" t="s">
        <v>79</v>
      </c>
      <c r="E9" s="32"/>
      <c r="F9" s="32"/>
      <c r="G9" s="32"/>
      <c r="H9" s="32"/>
      <c r="I9" s="64"/>
      <c r="J9" s="65"/>
      <c r="K9" s="295" t="s">
        <v>20</v>
      </c>
      <c r="L9" s="296"/>
      <c r="M9" s="297"/>
      <c r="N9" s="64"/>
      <c r="O9" s="65"/>
      <c r="P9" s="295" t="s">
        <v>21</v>
      </c>
      <c r="Q9" s="296"/>
      <c r="R9" s="297"/>
      <c r="S9" s="64"/>
      <c r="T9" s="65"/>
      <c r="U9" s="295" t="s">
        <v>22</v>
      </c>
      <c r="V9" s="296"/>
      <c r="W9" s="296"/>
      <c r="X9" s="66"/>
      <c r="Y9" s="65"/>
      <c r="Z9" s="32" t="s">
        <v>74</v>
      </c>
      <c r="AA9" s="32"/>
      <c r="AB9" s="32"/>
      <c r="AC9" s="21"/>
      <c r="AD9" s="238"/>
      <c r="AE9" s="219"/>
      <c r="AF9" s="219"/>
      <c r="AG9" s="219"/>
      <c r="AH9" s="239"/>
    </row>
    <row r="10" spans="1:40" ht="15.95" customHeight="1" x14ac:dyDescent="0.3">
      <c r="A10" s="237"/>
      <c r="B10" s="20"/>
      <c r="C10" s="23"/>
      <c r="D10" s="218" t="s">
        <v>137</v>
      </c>
      <c r="E10" s="219"/>
      <c r="F10" s="219"/>
      <c r="G10" s="219"/>
      <c r="H10" s="220"/>
      <c r="I10" s="46"/>
      <c r="J10" s="50"/>
      <c r="K10" s="299">
        <v>150</v>
      </c>
      <c r="L10" s="300"/>
      <c r="M10" s="301"/>
      <c r="N10" s="68"/>
      <c r="O10" s="69"/>
      <c r="P10" s="299">
        <v>150</v>
      </c>
      <c r="Q10" s="300"/>
      <c r="R10" s="301"/>
      <c r="S10" s="68"/>
      <c r="T10" s="69"/>
      <c r="U10" s="299">
        <v>150</v>
      </c>
      <c r="V10" s="300"/>
      <c r="W10" s="301"/>
      <c r="X10" s="46"/>
      <c r="Y10" s="50"/>
      <c r="Z10" s="23" t="s">
        <v>52</v>
      </c>
      <c r="AA10" s="23"/>
      <c r="AB10" s="23"/>
      <c r="AC10" s="21"/>
      <c r="AD10" s="238"/>
      <c r="AE10" s="219"/>
      <c r="AF10" s="219"/>
      <c r="AG10" s="219"/>
      <c r="AH10" s="239"/>
    </row>
    <row r="11" spans="1:40" ht="15.95" customHeight="1" x14ac:dyDescent="0.2">
      <c r="A11" s="237"/>
      <c r="B11" s="20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1"/>
      <c r="AD11" s="240"/>
      <c r="AE11" s="241"/>
      <c r="AF11" s="241"/>
      <c r="AG11" s="241"/>
      <c r="AH11" s="242"/>
    </row>
    <row r="12" spans="1:40" ht="15.95" customHeight="1" x14ac:dyDescent="0.2">
      <c r="A12" s="237"/>
      <c r="B12" s="20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1"/>
      <c r="AD12" s="238"/>
      <c r="AE12" s="219"/>
      <c r="AF12" s="219"/>
      <c r="AG12" s="219"/>
      <c r="AH12" s="239"/>
    </row>
    <row r="13" spans="1:40" ht="15.95" customHeight="1" x14ac:dyDescent="0.2">
      <c r="A13" s="237"/>
      <c r="B13" s="20"/>
      <c r="C13" s="23"/>
      <c r="D13" s="26" t="s">
        <v>77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1"/>
      <c r="AD13" s="240"/>
      <c r="AE13" s="241"/>
      <c r="AF13" s="241"/>
      <c r="AG13" s="241"/>
      <c r="AH13" s="242"/>
    </row>
    <row r="14" spans="1:40" ht="15.95" customHeight="1" x14ac:dyDescent="0.2">
      <c r="A14" s="237"/>
      <c r="B14" s="20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1"/>
      <c r="AD14" s="238"/>
      <c r="AE14" s="241"/>
      <c r="AF14" s="241"/>
      <c r="AG14" s="241"/>
      <c r="AH14" s="242"/>
    </row>
    <row r="15" spans="1:40" ht="15.95" customHeight="1" x14ac:dyDescent="0.3">
      <c r="A15" s="264"/>
      <c r="B15" s="20"/>
      <c r="C15" s="23"/>
      <c r="D15" s="23"/>
      <c r="E15" s="23" t="s">
        <v>131</v>
      </c>
      <c r="F15" s="23"/>
      <c r="G15" s="23" t="s">
        <v>36</v>
      </c>
      <c r="H15" s="23"/>
      <c r="I15" s="23" t="s">
        <v>132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1"/>
      <c r="AD15" s="240"/>
      <c r="AE15" s="241"/>
      <c r="AF15" s="241"/>
      <c r="AG15" s="241"/>
      <c r="AH15" s="242"/>
    </row>
    <row r="16" spans="1:40" ht="15.95" customHeight="1" x14ac:dyDescent="0.25">
      <c r="A16" s="237"/>
      <c r="B16" s="20"/>
      <c r="C16" s="23"/>
      <c r="D16" s="23"/>
      <c r="E16" s="23"/>
      <c r="F16" s="23"/>
      <c r="G16" s="23" t="s">
        <v>36</v>
      </c>
      <c r="H16" s="23"/>
      <c r="I16" s="23" t="s">
        <v>133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1"/>
      <c r="AD16" s="238"/>
      <c r="AE16" s="219"/>
      <c r="AF16" s="219"/>
      <c r="AG16" s="219"/>
      <c r="AH16" s="239"/>
      <c r="AJ16" s="315" t="s">
        <v>80</v>
      </c>
      <c r="AK16" s="315"/>
      <c r="AL16" s="315"/>
      <c r="AM16" s="315"/>
      <c r="AN16" s="315"/>
    </row>
    <row r="17" spans="1:41" ht="15.95" customHeight="1" x14ac:dyDescent="0.2">
      <c r="A17" s="237"/>
      <c r="B17" s="20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1"/>
      <c r="AD17" s="240"/>
      <c r="AE17" s="241"/>
      <c r="AF17" s="241"/>
      <c r="AG17" s="241"/>
      <c r="AH17" s="242"/>
      <c r="AJ17" s="315"/>
      <c r="AK17" s="315"/>
      <c r="AL17" s="315"/>
      <c r="AM17" s="315"/>
      <c r="AN17" s="315"/>
    </row>
    <row r="18" spans="1:41" ht="15.95" customHeight="1" x14ac:dyDescent="0.2">
      <c r="A18" s="22"/>
      <c r="B18" s="20"/>
      <c r="C18" s="23"/>
      <c r="D18" s="63"/>
      <c r="E18" s="32"/>
      <c r="F18" s="32"/>
      <c r="G18" s="32"/>
      <c r="H18" s="32"/>
      <c r="I18" s="64"/>
      <c r="J18" s="65"/>
      <c r="K18" s="295" t="s">
        <v>20</v>
      </c>
      <c r="L18" s="296"/>
      <c r="M18" s="297"/>
      <c r="N18" s="64"/>
      <c r="O18" s="65"/>
      <c r="P18" s="295" t="s">
        <v>21</v>
      </c>
      <c r="Q18" s="296"/>
      <c r="R18" s="297"/>
      <c r="S18" s="64"/>
      <c r="T18" s="65"/>
      <c r="U18" s="295" t="s">
        <v>22</v>
      </c>
      <c r="V18" s="296"/>
      <c r="W18" s="296"/>
      <c r="X18" s="66"/>
      <c r="Y18" s="65"/>
      <c r="Z18" s="32" t="s">
        <v>74</v>
      </c>
      <c r="AA18" s="32"/>
      <c r="AB18" s="32"/>
      <c r="AC18" s="21"/>
      <c r="AD18" s="238"/>
      <c r="AE18" s="219"/>
      <c r="AF18" s="219"/>
      <c r="AG18" s="219"/>
      <c r="AH18" s="239"/>
      <c r="AJ18" s="75"/>
      <c r="AO18" s="12" t="s">
        <v>6</v>
      </c>
    </row>
    <row r="19" spans="1:41" ht="15.95" customHeight="1" x14ac:dyDescent="0.3">
      <c r="A19" s="237"/>
      <c r="B19" s="20"/>
      <c r="C19" s="23"/>
      <c r="D19" s="218" t="s">
        <v>138</v>
      </c>
      <c r="E19" s="219"/>
      <c r="F19" s="219"/>
      <c r="G19" s="219"/>
      <c r="H19" s="220"/>
      <c r="I19" s="46"/>
      <c r="J19" s="50"/>
      <c r="K19" s="306">
        <f>'Action Effects'!K34</f>
        <v>32.108184941033556</v>
      </c>
      <c r="L19" s="307"/>
      <c r="M19" s="308"/>
      <c r="N19" s="38"/>
      <c r="O19" s="67"/>
      <c r="P19" s="306">
        <f>'Action Effects'!P34</f>
        <v>32.108184941033556</v>
      </c>
      <c r="Q19" s="307"/>
      <c r="R19" s="308"/>
      <c r="S19" s="38"/>
      <c r="T19" s="67"/>
      <c r="U19" s="306">
        <f>'Action Effects'!U34</f>
        <v>32.108184941033556</v>
      </c>
      <c r="V19" s="307"/>
      <c r="W19" s="308"/>
      <c r="X19" s="46"/>
      <c r="Y19" s="50"/>
      <c r="Z19" s="23" t="s">
        <v>52</v>
      </c>
      <c r="AA19" s="34"/>
      <c r="AB19" s="34"/>
      <c r="AC19" s="21"/>
      <c r="AD19" s="238"/>
      <c r="AE19" s="219"/>
      <c r="AF19" s="219"/>
      <c r="AG19" s="219"/>
      <c r="AH19" s="239"/>
    </row>
    <row r="20" spans="1:41" ht="15.95" customHeight="1" x14ac:dyDescent="0.2">
      <c r="A20" s="237"/>
      <c r="B20" s="20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1"/>
      <c r="AD20" s="240"/>
      <c r="AE20" s="241"/>
      <c r="AF20" s="241"/>
      <c r="AG20" s="241"/>
      <c r="AH20" s="242"/>
    </row>
    <row r="21" spans="1:41" ht="15.95" customHeight="1" x14ac:dyDescent="0.25">
      <c r="A21" s="22"/>
      <c r="B21" s="20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1"/>
      <c r="AD21" s="240"/>
      <c r="AE21" s="241"/>
      <c r="AF21" s="241"/>
      <c r="AG21" s="241"/>
      <c r="AH21" s="242"/>
    </row>
    <row r="22" spans="1:41" ht="15.95" customHeight="1" x14ac:dyDescent="0.2">
      <c r="A22" s="237"/>
      <c r="B22" s="20"/>
      <c r="C22" s="23"/>
      <c r="D22" s="26" t="s">
        <v>81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1"/>
      <c r="AD22" s="238"/>
      <c r="AE22" s="219"/>
      <c r="AF22" s="219"/>
      <c r="AG22" s="219"/>
      <c r="AH22" s="239"/>
    </row>
    <row r="23" spans="1:41" ht="15.95" customHeight="1" x14ac:dyDescent="0.2">
      <c r="A23" s="237"/>
      <c r="B23" s="20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1"/>
      <c r="AD23" s="240"/>
      <c r="AE23" s="241"/>
      <c r="AF23" s="241"/>
      <c r="AG23" s="241"/>
      <c r="AH23" s="242"/>
    </row>
    <row r="24" spans="1:41" ht="15.95" customHeight="1" x14ac:dyDescent="0.2">
      <c r="A24" s="22"/>
      <c r="B24" s="20"/>
      <c r="C24" s="23"/>
      <c r="D24" s="63"/>
      <c r="E24" s="32"/>
      <c r="F24" s="32"/>
      <c r="G24" s="32"/>
      <c r="H24" s="32"/>
      <c r="I24" s="64"/>
      <c r="J24" s="65"/>
      <c r="K24" s="295" t="s">
        <v>20</v>
      </c>
      <c r="L24" s="296"/>
      <c r="M24" s="297"/>
      <c r="N24" s="64"/>
      <c r="O24" s="65"/>
      <c r="P24" s="295" t="s">
        <v>21</v>
      </c>
      <c r="Q24" s="296"/>
      <c r="R24" s="297"/>
      <c r="S24" s="64"/>
      <c r="T24" s="65"/>
      <c r="U24" s="295" t="s">
        <v>22</v>
      </c>
      <c r="V24" s="296"/>
      <c r="W24" s="296"/>
      <c r="X24" s="66"/>
      <c r="Y24" s="23"/>
      <c r="Z24" s="23"/>
      <c r="AA24" s="23"/>
      <c r="AB24" s="23"/>
      <c r="AC24" s="21"/>
      <c r="AD24" s="238"/>
      <c r="AE24" s="219"/>
      <c r="AF24" s="219"/>
      <c r="AG24" s="219"/>
      <c r="AH24" s="239"/>
    </row>
    <row r="25" spans="1:41" ht="15.95" customHeight="1" x14ac:dyDescent="0.3">
      <c r="A25" s="237"/>
      <c r="B25" s="20"/>
      <c r="C25" s="23"/>
      <c r="D25" s="218" t="s">
        <v>139</v>
      </c>
      <c r="E25" s="219"/>
      <c r="F25" s="219"/>
      <c r="G25" s="219"/>
      <c r="H25" s="220"/>
      <c r="I25" s="46"/>
      <c r="J25" s="50"/>
      <c r="K25" s="312">
        <f>K19/K10</f>
        <v>0.21405456627355704</v>
      </c>
      <c r="L25" s="313"/>
      <c r="M25" s="314"/>
      <c r="N25" s="38"/>
      <c r="O25" s="67"/>
      <c r="P25" s="312">
        <f>P19/P10</f>
        <v>0.21405456627355704</v>
      </c>
      <c r="Q25" s="313"/>
      <c r="R25" s="314"/>
      <c r="S25" s="38"/>
      <c r="T25" s="67"/>
      <c r="U25" s="312">
        <f>U19/U10</f>
        <v>0.21405456627355704</v>
      </c>
      <c r="V25" s="313"/>
      <c r="W25" s="314"/>
      <c r="X25" s="46"/>
      <c r="Y25" s="23"/>
      <c r="Z25" s="23"/>
      <c r="AA25" s="23"/>
      <c r="AB25" s="23"/>
      <c r="AC25" s="21"/>
      <c r="AD25" s="238"/>
      <c r="AE25" s="219"/>
      <c r="AF25" s="219"/>
      <c r="AG25" s="219"/>
      <c r="AH25" s="239"/>
    </row>
    <row r="26" spans="1:41" ht="15.95" customHeight="1" x14ac:dyDescent="0.2">
      <c r="A26" s="237"/>
      <c r="B26" s="20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1"/>
      <c r="AD26" s="240"/>
      <c r="AE26" s="241"/>
      <c r="AF26" s="241"/>
      <c r="AG26" s="241"/>
      <c r="AH26" s="242"/>
    </row>
    <row r="27" spans="1:41" ht="15.95" customHeight="1" x14ac:dyDescent="0.2">
      <c r="A27" s="237"/>
      <c r="B27" s="20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1"/>
      <c r="AD27" s="238"/>
      <c r="AE27" s="219"/>
      <c r="AF27" s="219"/>
      <c r="AG27" s="219"/>
      <c r="AH27" s="239"/>
    </row>
    <row r="28" spans="1:41" ht="15.95" customHeight="1" x14ac:dyDescent="0.2">
      <c r="A28" s="237"/>
      <c r="C28" s="2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1"/>
      <c r="AD28" s="240"/>
      <c r="AE28" s="241"/>
      <c r="AF28" s="241"/>
      <c r="AG28" s="241"/>
      <c r="AH28" s="242"/>
    </row>
    <row r="29" spans="1:41" ht="15.95" customHeight="1" x14ac:dyDescent="0.2">
      <c r="A29" s="237"/>
      <c r="B29" s="20"/>
      <c r="C29" s="23"/>
      <c r="D29" s="31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1"/>
      <c r="AD29" s="238"/>
      <c r="AE29" s="219"/>
      <c r="AF29" s="219"/>
      <c r="AG29" s="219"/>
      <c r="AH29" s="239"/>
    </row>
    <row r="30" spans="1:41" ht="15.95" customHeight="1" x14ac:dyDescent="0.2">
      <c r="A30" s="237"/>
      <c r="B30" s="20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1"/>
      <c r="AD30" s="240"/>
      <c r="AE30" s="241"/>
      <c r="AF30" s="241"/>
      <c r="AG30" s="241"/>
      <c r="AH30" s="242"/>
    </row>
    <row r="31" spans="1:41" ht="15.95" customHeight="1" x14ac:dyDescent="0.2">
      <c r="A31" s="237"/>
      <c r="B31" s="20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1"/>
      <c r="AD31" s="238"/>
      <c r="AE31" s="219"/>
      <c r="AF31" s="219"/>
      <c r="AG31" s="219"/>
      <c r="AH31" s="239"/>
    </row>
    <row r="32" spans="1:41" ht="15.95" customHeight="1" x14ac:dyDescent="0.2">
      <c r="A32" s="237"/>
      <c r="B32" s="20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1"/>
      <c r="AD32" s="240"/>
      <c r="AE32" s="241"/>
      <c r="AF32" s="241"/>
      <c r="AG32" s="241"/>
      <c r="AH32" s="242"/>
    </row>
    <row r="33" spans="1:34" ht="15.95" customHeight="1" x14ac:dyDescent="0.2">
      <c r="A33" s="237"/>
      <c r="B33" s="20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1"/>
      <c r="AD33" s="238"/>
      <c r="AE33" s="219"/>
      <c r="AF33" s="219"/>
      <c r="AG33" s="219"/>
      <c r="AH33" s="239"/>
    </row>
    <row r="34" spans="1:34" ht="15.95" customHeight="1" x14ac:dyDescent="0.2">
      <c r="A34" s="237"/>
      <c r="B34" s="20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1"/>
      <c r="AD34" s="240"/>
      <c r="AE34" s="241"/>
      <c r="AF34" s="241"/>
      <c r="AG34" s="241"/>
      <c r="AH34" s="242"/>
    </row>
    <row r="35" spans="1:34" ht="15.95" customHeight="1" x14ac:dyDescent="0.2">
      <c r="A35" s="237"/>
      <c r="B35" s="20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1"/>
      <c r="AD35" s="238"/>
      <c r="AE35" s="219"/>
      <c r="AF35" s="219"/>
      <c r="AG35" s="219"/>
      <c r="AH35" s="239"/>
    </row>
    <row r="36" spans="1:34" ht="15.95" customHeight="1" x14ac:dyDescent="0.2">
      <c r="A36" s="237"/>
      <c r="B36" s="20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1"/>
      <c r="AD36" s="240"/>
      <c r="AE36" s="241"/>
      <c r="AF36" s="241"/>
      <c r="AG36" s="241"/>
      <c r="AH36" s="242"/>
    </row>
    <row r="37" spans="1:34" ht="15.95" customHeight="1" x14ac:dyDescent="0.2">
      <c r="A37" s="237"/>
      <c r="B37" s="20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1"/>
      <c r="AD37" s="238"/>
      <c r="AE37" s="219"/>
      <c r="AF37" s="219"/>
      <c r="AG37" s="219"/>
      <c r="AH37" s="239"/>
    </row>
    <row r="38" spans="1:34" ht="15.95" customHeight="1" x14ac:dyDescent="0.2">
      <c r="A38" s="237"/>
      <c r="B38" s="20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1"/>
      <c r="AD38" s="240"/>
      <c r="AE38" s="241"/>
      <c r="AF38" s="241"/>
      <c r="AG38" s="241"/>
      <c r="AH38" s="242"/>
    </row>
    <row r="39" spans="1:34" ht="15.95" customHeight="1" x14ac:dyDescent="0.2">
      <c r="A39" s="237"/>
      <c r="B39" s="20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1"/>
      <c r="AD39" s="238"/>
      <c r="AE39" s="219"/>
      <c r="AF39" s="219"/>
      <c r="AG39" s="219"/>
      <c r="AH39" s="239"/>
    </row>
    <row r="40" spans="1:34" ht="15.95" customHeight="1" x14ac:dyDescent="0.2">
      <c r="A40" s="237"/>
      <c r="B40" s="20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1"/>
      <c r="AD40" s="240"/>
      <c r="AE40" s="241"/>
      <c r="AF40" s="241"/>
      <c r="AG40" s="241"/>
      <c r="AH40" s="242"/>
    </row>
    <row r="41" spans="1:34" ht="15.95" customHeight="1" x14ac:dyDescent="0.2">
      <c r="A41" s="237"/>
      <c r="B41" s="20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1"/>
      <c r="AD41" s="238"/>
      <c r="AE41" s="219"/>
      <c r="AF41" s="219"/>
      <c r="AG41" s="219"/>
      <c r="AH41" s="239"/>
    </row>
    <row r="42" spans="1:34" ht="15.95" customHeight="1" x14ac:dyDescent="0.2">
      <c r="A42" s="237"/>
      <c r="B42" s="20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1"/>
      <c r="AD42" s="240"/>
      <c r="AE42" s="241"/>
      <c r="AF42" s="241"/>
      <c r="AG42" s="241"/>
      <c r="AH42" s="242"/>
    </row>
    <row r="43" spans="1:34" ht="15.95" customHeight="1" x14ac:dyDescent="0.2">
      <c r="A43" s="237"/>
      <c r="B43" s="20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1"/>
      <c r="AD43" s="238"/>
      <c r="AE43" s="219"/>
      <c r="AF43" s="219"/>
      <c r="AG43" s="219"/>
      <c r="AH43" s="239"/>
    </row>
    <row r="44" spans="1:34" ht="15.95" customHeight="1" x14ac:dyDescent="0.2">
      <c r="A44" s="237"/>
      <c r="B44" s="20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1"/>
      <c r="AD44" s="240"/>
      <c r="AE44" s="241"/>
      <c r="AF44" s="241"/>
      <c r="AG44" s="241"/>
      <c r="AH44" s="242"/>
    </row>
    <row r="45" spans="1:34" ht="15.95" customHeight="1" x14ac:dyDescent="0.2">
      <c r="A45" s="237"/>
      <c r="B45" s="20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1"/>
      <c r="AD45" s="238"/>
      <c r="AE45" s="219"/>
      <c r="AF45" s="219"/>
      <c r="AG45" s="219"/>
      <c r="AH45" s="239"/>
    </row>
    <row r="46" spans="1:34" ht="15.95" customHeight="1" x14ac:dyDescent="0.2">
      <c r="A46" s="237"/>
      <c r="B46" s="20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1"/>
      <c r="AD46" s="240"/>
      <c r="AE46" s="241"/>
      <c r="AF46" s="241"/>
      <c r="AG46" s="241"/>
      <c r="AH46" s="242"/>
    </row>
    <row r="47" spans="1:34" ht="15.95" customHeight="1" x14ac:dyDescent="0.2">
      <c r="A47" s="237"/>
      <c r="B47" s="20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1"/>
      <c r="AD47" s="238"/>
      <c r="AE47" s="219"/>
      <c r="AF47" s="219"/>
      <c r="AG47" s="219"/>
      <c r="AH47" s="239"/>
    </row>
    <row r="48" spans="1:34" ht="15.95" customHeight="1" x14ac:dyDescent="0.2">
      <c r="A48" s="243"/>
      <c r="B48" s="41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3"/>
      <c r="AD48" s="244"/>
      <c r="AE48" s="245"/>
      <c r="AF48" s="245"/>
      <c r="AG48" s="245"/>
      <c r="AH48" s="246"/>
    </row>
    <row r="49" spans="1:34" ht="16.350000000000001" customHeight="1" x14ac:dyDescent="0.2">
      <c r="A49" s="7" t="s">
        <v>31</v>
      </c>
      <c r="AD49" s="44"/>
      <c r="AH49" s="8" t="s">
        <v>32</v>
      </c>
    </row>
  </sheetData>
  <mergeCells count="88">
    <mergeCell ref="Y1:Z1"/>
    <mergeCell ref="AD1:AH1"/>
    <mergeCell ref="A2:C2"/>
    <mergeCell ref="D2:Q2"/>
    <mergeCell ref="R2:T2"/>
    <mergeCell ref="U2:Z2"/>
    <mergeCell ref="AD2:AH2"/>
    <mergeCell ref="D1:H1"/>
    <mergeCell ref="I1:J1"/>
    <mergeCell ref="K1:Q1"/>
    <mergeCell ref="R1:T1"/>
    <mergeCell ref="U1:V1"/>
    <mergeCell ref="W1:X1"/>
    <mergeCell ref="A7:A8"/>
    <mergeCell ref="AD7:AH8"/>
    <mergeCell ref="A3:C3"/>
    <mergeCell ref="D3:Q3"/>
    <mergeCell ref="R3:T3"/>
    <mergeCell ref="U3:Z3"/>
    <mergeCell ref="AD3:AE3"/>
    <mergeCell ref="AF3:AH3"/>
    <mergeCell ref="AD4:AE4"/>
    <mergeCell ref="AF4:AH4"/>
    <mergeCell ref="A5:A6"/>
    <mergeCell ref="AD5:AH6"/>
    <mergeCell ref="C6:AB6"/>
    <mergeCell ref="K9:M9"/>
    <mergeCell ref="P9:R9"/>
    <mergeCell ref="U9:W9"/>
    <mergeCell ref="AD9:AH9"/>
    <mergeCell ref="A10:A11"/>
    <mergeCell ref="D10:H10"/>
    <mergeCell ref="K10:M10"/>
    <mergeCell ref="P10:R10"/>
    <mergeCell ref="U10:W10"/>
    <mergeCell ref="AD10:AH11"/>
    <mergeCell ref="A12:A13"/>
    <mergeCell ref="AD12:AH13"/>
    <mergeCell ref="A14:A15"/>
    <mergeCell ref="AD14:AH15"/>
    <mergeCell ref="A16:A17"/>
    <mergeCell ref="AD16:AH17"/>
    <mergeCell ref="AJ16:AN17"/>
    <mergeCell ref="K18:M18"/>
    <mergeCell ref="P18:R18"/>
    <mergeCell ref="U18:W18"/>
    <mergeCell ref="AD18:AH18"/>
    <mergeCell ref="AD19:AH20"/>
    <mergeCell ref="AD21:AH21"/>
    <mergeCell ref="A22:A23"/>
    <mergeCell ref="AD22:AH23"/>
    <mergeCell ref="K24:M24"/>
    <mergeCell ref="P24:R24"/>
    <mergeCell ref="U24:W24"/>
    <mergeCell ref="AD24:AH24"/>
    <mergeCell ref="A19:A20"/>
    <mergeCell ref="D19:H19"/>
    <mergeCell ref="K19:M19"/>
    <mergeCell ref="P19:R19"/>
    <mergeCell ref="U19:W19"/>
    <mergeCell ref="K25:M25"/>
    <mergeCell ref="P25:R25"/>
    <mergeCell ref="U25:W25"/>
    <mergeCell ref="A27:A28"/>
    <mergeCell ref="AD27:AH28"/>
    <mergeCell ref="AD25:AH26"/>
    <mergeCell ref="A25:A26"/>
    <mergeCell ref="D25:H25"/>
    <mergeCell ref="A29:A30"/>
    <mergeCell ref="AD29:AH30"/>
    <mergeCell ref="A31:A32"/>
    <mergeCell ref="AD31:AH32"/>
    <mergeCell ref="A33:A34"/>
    <mergeCell ref="AD33:AH34"/>
    <mergeCell ref="A35:A36"/>
    <mergeCell ref="AD35:AH36"/>
    <mergeCell ref="A37:A38"/>
    <mergeCell ref="AD37:AH38"/>
    <mergeCell ref="A45:A46"/>
    <mergeCell ref="AD45:AH46"/>
    <mergeCell ref="A47:A48"/>
    <mergeCell ref="AD47:AH48"/>
    <mergeCell ref="A39:A40"/>
    <mergeCell ref="AD39:AH40"/>
    <mergeCell ref="A41:A42"/>
    <mergeCell ref="AD41:AH42"/>
    <mergeCell ref="A43:A44"/>
    <mergeCell ref="AD43:AH44"/>
  </mergeCells>
  <conditionalFormatting sqref="K25:M25 P25:R25 U25:W25">
    <cfRule type="cellIs" dxfId="1" priority="1" operator="lessThan">
      <formula>1</formula>
    </cfRule>
    <cfRule type="cellIs" dxfId="0" priority="2" operator="greaterThan">
      <formula>1</formula>
    </cfRule>
  </conditionalFormatting>
  <pageMargins left="0.6692913385826772" right="0.31496062992125984" top="0.35433070866141736" bottom="0.31496062992125984" header="0" footer="0"/>
  <pageSetup paperSize="9"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DD57-9A07-42C9-BAFA-AD5B58B569D6}">
  <dimension ref="A1:AC833"/>
  <sheetViews>
    <sheetView zoomScale="85" zoomScaleNormal="85" workbookViewId="0">
      <selection activeCell="I257" sqref="I257"/>
    </sheetView>
  </sheetViews>
  <sheetFormatPr defaultRowHeight="12.75" outlineLevelRow="1" x14ac:dyDescent="0.2"/>
  <cols>
    <col min="1" max="1" width="36.28515625" style="77" customWidth="1"/>
    <col min="2" max="2" width="10" style="78" customWidth="1"/>
    <col min="3" max="3" width="9" style="78" customWidth="1"/>
    <col min="4" max="4" width="11.5703125" style="78" customWidth="1"/>
    <col min="5" max="6" width="10.140625" style="78" customWidth="1"/>
    <col min="7" max="8" width="12.85546875" style="78" customWidth="1"/>
    <col min="9" max="12" width="8.85546875" style="78" customWidth="1"/>
    <col min="13" max="13" width="11" style="78" customWidth="1"/>
    <col min="14" max="19" width="8.85546875" style="78" customWidth="1"/>
    <col min="20" max="20" width="11" style="78" customWidth="1"/>
    <col min="21" max="26" width="8.85546875" style="78" customWidth="1"/>
    <col min="27" max="27" width="11" style="78" customWidth="1"/>
    <col min="28" max="29" width="8.85546875" style="78" customWidth="1"/>
    <col min="30" max="30" width="8.5703125" style="78" customWidth="1"/>
    <col min="31" max="16384" width="9.140625" style="78"/>
  </cols>
  <sheetData>
    <row r="1" spans="1:29" ht="12.75" customHeight="1" x14ac:dyDescent="0.2">
      <c r="B1" s="225" t="s">
        <v>715</v>
      </c>
      <c r="C1" s="225"/>
      <c r="D1" s="146"/>
      <c r="E1" s="227" t="s">
        <v>159</v>
      </c>
      <c r="F1" s="227"/>
      <c r="G1" s="227"/>
      <c r="H1" s="227"/>
      <c r="M1" s="78">
        <f>I606*I606*N2*2.5</f>
        <v>7.5</v>
      </c>
      <c r="P1" s="226"/>
      <c r="Q1" s="227"/>
      <c r="R1" s="227"/>
      <c r="S1" s="227"/>
      <c r="T1" s="227"/>
      <c r="U1" s="227"/>
      <c r="W1" s="226"/>
      <c r="X1" s="227"/>
      <c r="Y1" s="227"/>
      <c r="Z1" s="227"/>
      <c r="AA1" s="227"/>
      <c r="AB1" s="227"/>
    </row>
    <row r="2" spans="1:29" ht="15.75" customHeight="1" x14ac:dyDescent="0.2">
      <c r="B2" s="77"/>
      <c r="C2" s="77"/>
      <c r="D2" s="77"/>
      <c r="E2" s="77"/>
      <c r="F2" s="77"/>
      <c r="G2" s="77"/>
      <c r="H2" s="77"/>
      <c r="I2" s="228" t="s">
        <v>168</v>
      </c>
      <c r="J2" s="229"/>
      <c r="K2" s="229"/>
      <c r="L2" s="229"/>
      <c r="M2" s="229"/>
      <c r="N2" s="100">
        <v>0.75</v>
      </c>
      <c r="O2" s="101" t="s">
        <v>37</v>
      </c>
      <c r="P2" s="228" t="s">
        <v>168</v>
      </c>
      <c r="Q2" s="229"/>
      <c r="R2" s="229"/>
      <c r="S2" s="229"/>
      <c r="T2" s="229"/>
      <c r="U2" s="100">
        <v>1</v>
      </c>
      <c r="V2" s="102" t="s">
        <v>37</v>
      </c>
      <c r="W2" s="228" t="s">
        <v>168</v>
      </c>
      <c r="X2" s="229"/>
      <c r="Y2" s="229"/>
      <c r="Z2" s="229"/>
      <c r="AA2" s="229"/>
      <c r="AB2" s="100">
        <v>2</v>
      </c>
      <c r="AC2" s="102" t="s">
        <v>37</v>
      </c>
    </row>
    <row r="3" spans="1:29" s="124" customFormat="1" ht="45.75" customHeight="1" x14ac:dyDescent="0.2">
      <c r="A3" s="124" t="s">
        <v>142</v>
      </c>
      <c r="B3" s="103" t="s">
        <v>197</v>
      </c>
      <c r="C3" s="104" t="s">
        <v>707</v>
      </c>
      <c r="D3" s="104" t="s">
        <v>711</v>
      </c>
      <c r="E3" s="104" t="s">
        <v>708</v>
      </c>
      <c r="F3" s="104" t="s">
        <v>709</v>
      </c>
      <c r="G3" s="104" t="s">
        <v>710</v>
      </c>
      <c r="H3" s="105" t="s">
        <v>177</v>
      </c>
      <c r="I3" s="103" t="s">
        <v>180</v>
      </c>
      <c r="J3" s="104" t="s">
        <v>181</v>
      </c>
      <c r="K3" s="104" t="s">
        <v>182</v>
      </c>
      <c r="L3" s="104" t="s">
        <v>198</v>
      </c>
      <c r="M3" s="104" t="s">
        <v>712</v>
      </c>
      <c r="N3" s="104" t="s">
        <v>183</v>
      </c>
      <c r="O3" s="105" t="s">
        <v>184</v>
      </c>
      <c r="P3" s="103" t="s">
        <v>185</v>
      </c>
      <c r="Q3" s="104" t="s">
        <v>187</v>
      </c>
      <c r="R3" s="104" t="s">
        <v>186</v>
      </c>
      <c r="S3" s="104" t="s">
        <v>200</v>
      </c>
      <c r="T3" s="104" t="s">
        <v>713</v>
      </c>
      <c r="U3" s="104" t="s">
        <v>188</v>
      </c>
      <c r="V3" s="105" t="s">
        <v>189</v>
      </c>
      <c r="W3" s="103" t="s">
        <v>190</v>
      </c>
      <c r="X3" s="104" t="s">
        <v>191</v>
      </c>
      <c r="Y3" s="104" t="s">
        <v>192</v>
      </c>
      <c r="Z3" s="104" t="s">
        <v>201</v>
      </c>
      <c r="AA3" s="104" t="s">
        <v>714</v>
      </c>
      <c r="AB3" s="104" t="s">
        <v>193</v>
      </c>
      <c r="AC3" s="105" t="s">
        <v>194</v>
      </c>
    </row>
    <row r="4" spans="1:29" s="86" customFormat="1" ht="25.5" x14ac:dyDescent="0.2">
      <c r="A4" s="127" t="s">
        <v>143</v>
      </c>
      <c r="B4" s="106" t="s">
        <v>370</v>
      </c>
      <c r="C4" s="129">
        <f>MAX(C5:C28)</f>
        <v>28.23</v>
      </c>
      <c r="D4" s="129"/>
      <c r="E4" s="129">
        <f>MAX(E5:E28)</f>
        <v>7.8</v>
      </c>
      <c r="F4" s="129">
        <f>MAX(F5:F28)</f>
        <v>14.57</v>
      </c>
      <c r="G4" s="129">
        <f>MAX(G5:G28)</f>
        <v>144.66999999999999</v>
      </c>
      <c r="H4" s="147">
        <f>MAX(H5:H28)</f>
        <v>55.86</v>
      </c>
      <c r="I4" s="134">
        <v>3.7</v>
      </c>
      <c r="J4" s="117"/>
      <c r="K4" s="118" t="s">
        <v>196</v>
      </c>
      <c r="L4" s="125">
        <f>MAX(L5:L28)</f>
        <v>0.111439386008957</v>
      </c>
      <c r="M4" s="125">
        <f>MAX(M5:M28)</f>
        <v>0.3276620667416868</v>
      </c>
      <c r="N4" s="125">
        <f>MAX(N5:N28)</f>
        <v>0.91395178962746493</v>
      </c>
      <c r="O4" s="126">
        <f>MAX(O5:O28)</f>
        <v>0.26228733686972383</v>
      </c>
      <c r="P4" s="134">
        <v>3.4</v>
      </c>
      <c r="Q4" s="114"/>
      <c r="R4" s="118" t="s">
        <v>196</v>
      </c>
      <c r="S4" s="125">
        <f>MAX(S5:S28)</f>
        <v>9.8979575765308511E-2</v>
      </c>
      <c r="T4" s="125">
        <f>MAX(T5:T28)</f>
        <v>0.32411968247506617</v>
      </c>
      <c r="U4" s="125">
        <f>MAX(U5:U28)</f>
        <v>0.88339100346020771</v>
      </c>
      <c r="V4" s="126">
        <f>MAX(V5:V28)</f>
        <v>0.34248697254141242</v>
      </c>
      <c r="W4" s="134">
        <v>2.7</v>
      </c>
      <c r="X4" s="107"/>
      <c r="Y4" s="118" t="s">
        <v>196</v>
      </c>
      <c r="Z4" s="125">
        <f>MAX(Z5:Z28)</f>
        <v>7.8477633460011381E-2</v>
      </c>
      <c r="AA4" s="125">
        <f>MAX(AA5:AA28)</f>
        <v>0.3532185134379921</v>
      </c>
      <c r="AB4" s="125">
        <f>MAX(AB5:AB28)</f>
        <v>0.88199969516841925</v>
      </c>
      <c r="AC4" s="126">
        <f>MAX(AC5:AC28)</f>
        <v>0.67816826091589333</v>
      </c>
    </row>
    <row r="5" spans="1:29" hidden="1" outlineLevel="1" x14ac:dyDescent="0.2">
      <c r="A5" s="88"/>
      <c r="B5" s="131">
        <v>1</v>
      </c>
      <c r="C5" s="132">
        <v>17.37</v>
      </c>
      <c r="D5" s="133">
        <f>Table5[[#This Row],[Vertical Fz (kN)]]*'Materials + Factor'!$U$25</f>
        <v>0</v>
      </c>
      <c r="E5" s="132">
        <v>0</v>
      </c>
      <c r="F5" s="132">
        <v>13.88</v>
      </c>
      <c r="G5" s="132">
        <v>137.78</v>
      </c>
      <c r="H5" s="148">
        <v>0</v>
      </c>
      <c r="I5" s="109">
        <f>I$4</f>
        <v>3.7</v>
      </c>
      <c r="J5" s="119">
        <f>$G5/($D5+(I5*I5*N$2*'Materials + Factor'!$U$8))</f>
        <v>0.53676162649135606</v>
      </c>
      <c r="K5" s="119">
        <f>$H5/($D5+(I5*I5*N$2*'Materials + Factor'!$U$8))</f>
        <v>0</v>
      </c>
      <c r="L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0.10616188591656302</v>
      </c>
      <c r="M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0.3120631222895649</v>
      </c>
      <c r="N5" s="120">
        <f>MAX(K5,J5)/(I5/6)</f>
        <v>0.87042425917517197</v>
      </c>
      <c r="O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0.24963948302298888</v>
      </c>
      <c r="P5" s="109">
        <f>P$4</f>
        <v>3.4</v>
      </c>
      <c r="Q5" s="119">
        <f>$G5/($D5+(P5*P5*U$2*'Materials + Factor'!$U$8))</f>
        <v>0.47674740484429073</v>
      </c>
      <c r="R5" s="119">
        <f>$H5/($D5+(P5*P5*U$2*'Materials + Factor'!$U$8))</f>
        <v>0</v>
      </c>
      <c r="S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9.4292142184109973E-2</v>
      </c>
      <c r="T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0.30869122735599436</v>
      </c>
      <c r="U5" s="120">
        <f>MAX(R5,Q5)/(P5/6)</f>
        <v>0.84131894972521892</v>
      </c>
      <c r="V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0.32661235573659197</v>
      </c>
      <c r="W5" s="109">
        <f>W$4</f>
        <v>2.7</v>
      </c>
      <c r="X5" s="119">
        <f>$G5/($D5+(W5*W5*AB$2*'Materials + Factor'!$U$8))</f>
        <v>0.37799725651577498</v>
      </c>
      <c r="Y5" s="119">
        <f>$H5/($D5+(W5*W5*AB$2*'Materials + Factor'!$U$8))</f>
        <v>0</v>
      </c>
      <c r="Z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7.4761122335275085E-2</v>
      </c>
      <c r="AA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0.33641213229690586</v>
      </c>
      <c r="AB5" s="120">
        <f>MAX(Y5,X5)/(W5/6)</f>
        <v>0.83999390336838886</v>
      </c>
      <c r="AC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0.64706035930509886</v>
      </c>
    </row>
    <row r="6" spans="1:29" hidden="1" outlineLevel="1" x14ac:dyDescent="0.2">
      <c r="A6" s="88"/>
      <c r="B6" s="131">
        <v>2</v>
      </c>
      <c r="C6" s="132">
        <v>17.37</v>
      </c>
      <c r="D6" s="133">
        <f>Table5[[#This Row],[Vertical Fz (kN)]]*'Materials + Factor'!$U$25</f>
        <v>0</v>
      </c>
      <c r="E6" s="132">
        <v>4.24</v>
      </c>
      <c r="F6" s="132">
        <v>5.6</v>
      </c>
      <c r="G6" s="132">
        <v>66.39</v>
      </c>
      <c r="H6" s="148">
        <v>23.66</v>
      </c>
      <c r="I6" s="109">
        <f t="shared" ref="I6:I28" si="0">I$4</f>
        <v>3.7</v>
      </c>
      <c r="J6" s="119">
        <f>$G6/($D6+(I6*I6*N$2*'Materials + Factor'!$U$8))</f>
        <v>0.25864134404674938</v>
      </c>
      <c r="K6" s="119">
        <f>$H6/($D6+(I6*I6*N$2*'Materials + Factor'!$U$8))</f>
        <v>9.2174336498660803E-2</v>
      </c>
      <c r="L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5.3723978752853466E-2</v>
      </c>
      <c r="M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0.14865062286537814</v>
      </c>
      <c r="N6" s="120">
        <f t="shared" ref="N6:N28" si="1">MAX(K6,J6)/(I6/6)</f>
        <v>0.41941839575148548</v>
      </c>
      <c r="O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0.21681268913563106</v>
      </c>
      <c r="P6" s="109">
        <f t="shared" ref="P6:P28" si="2">P$4</f>
        <v>3.4</v>
      </c>
      <c r="Q6" s="119">
        <f>$G6/($D6+(P6*P6*U$2*'Materials + Factor'!$U$8))</f>
        <v>0.2297231833910035</v>
      </c>
      <c r="R6" s="119">
        <f>$H6/($D6+(P6*P6*U$2*'Materials + Factor'!$U$8))</f>
        <v>8.1868512110726654E-2</v>
      </c>
      <c r="S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4.7717210367207885E-2</v>
      </c>
      <c r="T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0.14652961530633016</v>
      </c>
      <c r="U6" s="120">
        <f t="shared" ref="U6:U28" si="3">MAX(R6,Q6)/(P6/6)</f>
        <v>0.40539385304294739</v>
      </c>
      <c r="V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0.28548596265101706</v>
      </c>
      <c r="W6" s="109">
        <f t="shared" ref="W6:W28" si="4">W$4</f>
        <v>2.7</v>
      </c>
      <c r="X6" s="119">
        <f>$G6/($D6+(W6*W6*AB$2*'Materials + Factor'!$U$8))</f>
        <v>0.18213991769547322</v>
      </c>
      <c r="Y6" s="119">
        <f>$H6/($D6+(W6*W6*AB$2*'Materials + Factor'!$U$8))</f>
        <v>6.4910836762688606E-2</v>
      </c>
      <c r="Z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3.7833398617621604E-2</v>
      </c>
      <c r="AA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0.1576792155667327</v>
      </c>
      <c r="AB6" s="120">
        <f t="shared" ref="AB6:AB28" si="5">MAX(Y6,X6)/(W6/6)</f>
        <v>0.40475537265660716</v>
      </c>
      <c r="AC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0.56574663309741058</v>
      </c>
    </row>
    <row r="7" spans="1:29" hidden="1" outlineLevel="1" x14ac:dyDescent="0.2">
      <c r="A7" s="88"/>
      <c r="B7" s="131">
        <v>3</v>
      </c>
      <c r="C7" s="132">
        <v>20.16</v>
      </c>
      <c r="D7" s="133">
        <f>Table5[[#This Row],[Vertical Fz (kN)]]*'Materials + Factor'!$U$25</f>
        <v>0</v>
      </c>
      <c r="E7" s="132">
        <v>0</v>
      </c>
      <c r="F7" s="132">
        <v>8.8000000000000007</v>
      </c>
      <c r="G7" s="132">
        <v>76.5</v>
      </c>
      <c r="H7" s="148">
        <v>0</v>
      </c>
      <c r="I7" s="109">
        <f t="shared" si="0"/>
        <v>3.7</v>
      </c>
      <c r="J7" s="119">
        <f>$G7/($D7+(I7*I7*N$2*'Materials + Factor'!$U$8))</f>
        <v>0.29802775748721688</v>
      </c>
      <c r="K7" s="119">
        <f>$H7/($D7+(I7*I7*N$2*'Materials + Factor'!$U$8))</f>
        <v>0</v>
      </c>
      <c r="L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6.7307247555169633E-2</v>
      </c>
      <c r="M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0.17499457090399378</v>
      </c>
      <c r="N7" s="120">
        <f t="shared" si="1"/>
        <v>0.48328825538467601</v>
      </c>
      <c r="O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0.21285797072458995</v>
      </c>
      <c r="P7" s="109">
        <f t="shared" si="2"/>
        <v>3.4</v>
      </c>
      <c r="Q7" s="119">
        <f>$G7/($D7+(P7*P7*U$2*'Materials + Factor'!$U$8))</f>
        <v>0.26470588235294124</v>
      </c>
      <c r="R7" s="119">
        <f>$H7/($D7+(P7*P7*U$2*'Materials + Factor'!$U$8))</f>
        <v>0</v>
      </c>
      <c r="S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5.978176161528586E-2</v>
      </c>
      <c r="T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0.1736210054956239</v>
      </c>
      <c r="U7" s="120">
        <f t="shared" si="3"/>
        <v>0.46712802768166101</v>
      </c>
      <c r="V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0.280266393442623</v>
      </c>
      <c r="W7" s="109">
        <f t="shared" si="4"/>
        <v>2.7</v>
      </c>
      <c r="X7" s="119">
        <f>$G7/($D7+(W7*W7*AB$2*'Materials + Factor'!$U$8))</f>
        <v>0.2098765432098765</v>
      </c>
      <c r="Y7" s="119">
        <f>$H7/($D7+(W7*W7*AB$2*'Materials + Factor'!$U$8))</f>
        <v>0</v>
      </c>
      <c r="Z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4.7398982460404956E-2</v>
      </c>
      <c r="AA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0.19123101153279476</v>
      </c>
      <c r="AB7" s="120">
        <f t="shared" si="5"/>
        <v>0.46639231824416999</v>
      </c>
      <c r="AC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0.55466702761234443</v>
      </c>
    </row>
    <row r="8" spans="1:29" hidden="1" outlineLevel="1" x14ac:dyDescent="0.2">
      <c r="A8" s="88"/>
      <c r="B8" s="131">
        <v>4</v>
      </c>
      <c r="C8" s="132">
        <v>17.37</v>
      </c>
      <c r="D8" s="133">
        <f>Table5[[#This Row],[Vertical Fz (kN)]]*'Materials + Factor'!$U$25</f>
        <v>0</v>
      </c>
      <c r="E8" s="132">
        <v>4.4400000000000004</v>
      </c>
      <c r="F8" s="132">
        <v>0</v>
      </c>
      <c r="G8" s="132">
        <v>0</v>
      </c>
      <c r="H8" s="148">
        <v>24.85</v>
      </c>
      <c r="I8" s="109">
        <f t="shared" si="0"/>
        <v>3.7</v>
      </c>
      <c r="J8" s="119">
        <f>$G8/($D8+(I8*I8*N$2*'Materials + Factor'!$U$8))</f>
        <v>0</v>
      </c>
      <c r="K8" s="119">
        <f>$H8/($D8+(I8*I8*N$2*'Materials + Factor'!$U$8))</f>
        <v>9.6810323837350845E-2</v>
      </c>
      <c r="L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3.3959565811926502E-2</v>
      </c>
      <c r="M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5.9342322600175031E-2</v>
      </c>
      <c r="N8" s="120">
        <f t="shared" si="1"/>
        <v>0.15698971433083919</v>
      </c>
      <c r="O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0.18699411313338937</v>
      </c>
      <c r="P8" s="109">
        <f t="shared" si="2"/>
        <v>3.4</v>
      </c>
      <c r="Q8" s="119">
        <f>$G8/($D8+(P8*P8*U$2*'Materials + Factor'!$U$8))</f>
        <v>0</v>
      </c>
      <c r="R8" s="119">
        <f>$H8/($D8+(P8*P8*U$2*'Materials + Factor'!$U$8))</f>
        <v>8.59861591695502E-2</v>
      </c>
      <c r="S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3.016261608771241E-2</v>
      </c>
      <c r="T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5.9617341746387151E-2</v>
      </c>
      <c r="U8" s="120">
        <f t="shared" si="3"/>
        <v>0.15174028088744154</v>
      </c>
      <c r="V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0.24753778540036445</v>
      </c>
      <c r="W8" s="109">
        <f t="shared" si="4"/>
        <v>2.7</v>
      </c>
      <c r="X8" s="119">
        <f>$G8/($D8+(W8*W8*AB$2*'Materials + Factor'!$U$8))</f>
        <v>0</v>
      </c>
      <c r="Y8" s="119">
        <f>$H8/($D8+(W8*W8*AB$2*'Materials + Factor'!$U$8))</f>
        <v>6.8175582990397804E-2</v>
      </c>
      <c r="Z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2.3914941150477046E-2</v>
      </c>
      <c r="AA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6.8546461413402426E-2</v>
      </c>
      <c r="AB8" s="120">
        <f t="shared" si="5"/>
        <v>0.15150129553421735</v>
      </c>
      <c r="AC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0.49066349189362729</v>
      </c>
    </row>
    <row r="9" spans="1:29" hidden="1" outlineLevel="1" x14ac:dyDescent="0.2">
      <c r="A9" s="88"/>
      <c r="B9" s="131">
        <v>5</v>
      </c>
      <c r="C9" s="132">
        <v>17.37</v>
      </c>
      <c r="D9" s="133">
        <f>Table5[[#This Row],[Vertical Fz (kN)]]*'Materials + Factor'!$U$25</f>
        <v>0</v>
      </c>
      <c r="E9" s="132">
        <v>0.72</v>
      </c>
      <c r="F9" s="132">
        <v>13.72</v>
      </c>
      <c r="G9" s="132">
        <v>135.84</v>
      </c>
      <c r="H9" s="148">
        <v>8.58</v>
      </c>
      <c r="I9" s="109">
        <f t="shared" si="0"/>
        <v>3.7</v>
      </c>
      <c r="J9" s="119">
        <f>$G9/($D9+(I9*I9*N$2*'Materials + Factor'!$U$8))</f>
        <v>0.52920379839298748</v>
      </c>
      <c r="K9" s="119">
        <f>$H9/($D9+(I9*I9*N$2*'Materials + Factor'!$U$8))</f>
        <v>3.342585829072315E-2</v>
      </c>
      <c r="L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0.10508251583510296</v>
      </c>
      <c r="M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0.30772511006258257</v>
      </c>
      <c r="N9" s="120">
        <f t="shared" si="1"/>
        <v>0.858168321718358</v>
      </c>
      <c r="O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0.25277820660923211</v>
      </c>
      <c r="P9" s="109">
        <f t="shared" si="2"/>
        <v>3.4</v>
      </c>
      <c r="Q9" s="119">
        <f>$G9/($D9+(P9*P9*U$2*'Materials + Factor'!$U$8))</f>
        <v>0.47003460207612469</v>
      </c>
      <c r="R9" s="119">
        <f>$H9/($D9+(P9*P9*U$2*'Materials + Factor'!$U$8))</f>
        <v>2.9688581314878899E-2</v>
      </c>
      <c r="S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9.3333454267899657E-2</v>
      </c>
      <c r="T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0.30441685324648898</v>
      </c>
      <c r="U9" s="120">
        <f t="shared" si="3"/>
        <v>0.82947282719316118</v>
      </c>
      <c r="V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0.33060341349319672</v>
      </c>
      <c r="W9" s="109">
        <f t="shared" si="4"/>
        <v>2.7</v>
      </c>
      <c r="X9" s="119">
        <f>$G9/($D9+(W9*W9*AB$2*'Materials + Factor'!$U$8))</f>
        <v>0.37267489711934154</v>
      </c>
      <c r="Y9" s="119">
        <f>$H9/($D9+(W9*W9*AB$2*'Materials + Factor'!$U$8))</f>
        <v>2.3539094650205757E-2</v>
      </c>
      <c r="Z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7.4001010379761284E-2</v>
      </c>
      <c r="AA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0.33181933648325962</v>
      </c>
      <c r="AB9" s="120">
        <f t="shared" si="5"/>
        <v>0.82816643804298118</v>
      </c>
      <c r="AC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0.65495663380899605</v>
      </c>
    </row>
    <row r="10" spans="1:29" hidden="1" outlineLevel="1" x14ac:dyDescent="0.2">
      <c r="A10" s="88"/>
      <c r="B10" s="131">
        <v>6</v>
      </c>
      <c r="C10" s="132">
        <v>20.16</v>
      </c>
      <c r="D10" s="133">
        <f>Table5[[#This Row],[Vertical Fz (kN)]]*'Materials + Factor'!$U$25</f>
        <v>0</v>
      </c>
      <c r="E10" s="132">
        <v>5.49</v>
      </c>
      <c r="F10" s="132">
        <v>5.5</v>
      </c>
      <c r="G10" s="132">
        <v>65.16</v>
      </c>
      <c r="H10" s="148">
        <v>38.43</v>
      </c>
      <c r="I10" s="109">
        <f t="shared" si="0"/>
        <v>3.7</v>
      </c>
      <c r="J10" s="119">
        <f>$G10/($D10+(I10*I10*N$2*'Materials + Factor'!$U$8))</f>
        <v>0.2538495252008765</v>
      </c>
      <c r="K10" s="119">
        <f>$H10/($D10+(I10*I10*N$2*'Materials + Factor'!$U$8))</f>
        <v>0.14971512052593131</v>
      </c>
      <c r="L1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5.9437705145531705E-2</v>
      </c>
      <c r="M1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0.14590251317789663</v>
      </c>
      <c r="N10" s="120">
        <f t="shared" si="1"/>
        <v>0.41164787870412406</v>
      </c>
      <c r="O1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0.2251905031583451</v>
      </c>
      <c r="P10" s="109">
        <f t="shared" si="2"/>
        <v>3.4</v>
      </c>
      <c r="Q10" s="119">
        <f>$G10/($D10+(P10*P10*U$2*'Materials + Factor'!$U$8))</f>
        <v>0.22546712802768171</v>
      </c>
      <c r="R10" s="119">
        <f>$H10/($D10+(P10*P10*U$2*'Materials + Factor'!$U$8))</f>
        <v>0.13297577854671283</v>
      </c>
      <c r="S1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5.2792096676621714E-2</v>
      </c>
      <c r="T1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0.14382251170364341</v>
      </c>
      <c r="U10" s="120">
        <f t="shared" si="3"/>
        <v>0.39788316710767363</v>
      </c>
      <c r="V1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0.29595840837214465</v>
      </c>
      <c r="W10" s="109">
        <f t="shared" si="4"/>
        <v>2.7</v>
      </c>
      <c r="X10" s="119">
        <f>$G10/($D10+(W10*W10*AB$2*'Materials + Factor'!$U$8))</f>
        <v>0.17876543209876539</v>
      </c>
      <c r="Y10" s="119">
        <f>$H10/($D10+(W10*W10*AB$2*'Materials + Factor'!$U$8))</f>
        <v>0.10543209876543208</v>
      </c>
      <c r="Z1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4.1857108201765893E-2</v>
      </c>
      <c r="AA1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0.15477315449880605</v>
      </c>
      <c r="AB10" s="120">
        <f t="shared" si="5"/>
        <v>0.39725651577503418</v>
      </c>
      <c r="AC1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0.58567342953613644</v>
      </c>
    </row>
    <row r="11" spans="1:29" hidden="1" outlineLevel="1" x14ac:dyDescent="0.2">
      <c r="A11" s="88"/>
      <c r="B11" s="131">
        <v>7</v>
      </c>
      <c r="C11" s="132">
        <v>20.16</v>
      </c>
      <c r="D11" s="133">
        <f>Table5[[#This Row],[Vertical Fz (kN)]]*'Materials + Factor'!$U$25</f>
        <v>0</v>
      </c>
      <c r="E11" s="132">
        <v>0</v>
      </c>
      <c r="F11" s="132">
        <v>8.73</v>
      </c>
      <c r="G11" s="132">
        <v>75.62</v>
      </c>
      <c r="H11" s="148">
        <v>0</v>
      </c>
      <c r="I11" s="109">
        <f t="shared" si="0"/>
        <v>3.7</v>
      </c>
      <c r="J11" s="119">
        <f>$G11/($D11+(I11*I11*N$2*'Materials + Factor'!$U$8))</f>
        <v>0.29459946432919404</v>
      </c>
      <c r="K11" s="119">
        <f>$H11/($D11+(I11*I11*N$2*'Materials + Factor'!$U$8))</f>
        <v>0</v>
      </c>
      <c r="L1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6.67718489950717E-2</v>
      </c>
      <c r="M1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0.17303088333037198</v>
      </c>
      <c r="N11" s="120">
        <f t="shared" si="1"/>
        <v>0.47772886107436868</v>
      </c>
      <c r="O1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0.21238880570379293</v>
      </c>
      <c r="P11" s="109">
        <f t="shared" si="2"/>
        <v>3.4</v>
      </c>
      <c r="Q11" s="119">
        <f>$G11/($D11+(P11*P11*U$2*'Materials + Factor'!$U$8))</f>
        <v>0.26166089965397932</v>
      </c>
      <c r="R11" s="119">
        <f>$H11/($D11+(P11*P11*U$2*'Materials + Factor'!$U$8))</f>
        <v>0</v>
      </c>
      <c r="S1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5.9306224875164265E-2</v>
      </c>
      <c r="T1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0.17168736006513338</v>
      </c>
      <c r="U11" s="120">
        <f t="shared" si="3"/>
        <v>0.46175452880113999</v>
      </c>
      <c r="V1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0.27967306581986145</v>
      </c>
      <c r="W11" s="109">
        <f t="shared" si="4"/>
        <v>2.7</v>
      </c>
      <c r="X11" s="119">
        <f>$G11/($D11+(W11*W11*AB$2*'Materials + Factor'!$U$8))</f>
        <v>0.2074622770919067</v>
      </c>
      <c r="Y11" s="119">
        <f>$H11/($D11+(W11*W11*AB$2*'Materials + Factor'!$U$8))</f>
        <v>0</v>
      </c>
      <c r="Z1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4.702194509992446E-2</v>
      </c>
      <c r="AA1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0.18915815678504291</v>
      </c>
      <c r="AB11" s="120">
        <f t="shared" si="5"/>
        <v>0.46102728242645935</v>
      </c>
      <c r="AC1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0.55349497544752746</v>
      </c>
    </row>
    <row r="12" spans="1:29" hidden="1" outlineLevel="1" x14ac:dyDescent="0.2">
      <c r="A12" s="88"/>
      <c r="B12" s="131">
        <v>8</v>
      </c>
      <c r="C12" s="132">
        <v>20.16</v>
      </c>
      <c r="D12" s="133">
        <f>Table5[[#This Row],[Vertical Fz (kN)]]*'Materials + Factor'!$U$25</f>
        <v>0</v>
      </c>
      <c r="E12" s="132">
        <v>5.01</v>
      </c>
      <c r="F12" s="132">
        <v>0</v>
      </c>
      <c r="G12" s="132">
        <v>0</v>
      </c>
      <c r="H12" s="148">
        <v>31.54</v>
      </c>
      <c r="I12" s="109">
        <f t="shared" si="0"/>
        <v>3.7</v>
      </c>
      <c r="J12" s="119">
        <f>$G12/($D12+(I12*I12*N$2*'Materials + Factor'!$U$8))</f>
        <v>0</v>
      </c>
      <c r="K12" s="119">
        <f>$H12/($D12+(I12*I12*N$2*'Materials + Factor'!$U$8))</f>
        <v>0.12287314341368392</v>
      </c>
      <c r="L1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3.8319239801295438E-2</v>
      </c>
      <c r="M1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7.4330576010634433E-2</v>
      </c>
      <c r="N12" s="120">
        <f t="shared" si="1"/>
        <v>0.19925374607624419</v>
      </c>
      <c r="O1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0.19127122069950422</v>
      </c>
      <c r="P12" s="109">
        <f t="shared" si="2"/>
        <v>3.4</v>
      </c>
      <c r="Q12" s="119">
        <f>$G12/($D12+(P12*P12*U$2*'Materials + Factor'!$U$8))</f>
        <v>0</v>
      </c>
      <c r="R12" s="119">
        <f>$H12/($D12+(P12*P12*U$2*'Materials + Factor'!$U$8))</f>
        <v>0.10913494809688583</v>
      </c>
      <c r="S1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3.4034843828702512E-2</v>
      </c>
      <c r="T1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7.4394463667820085E-2</v>
      </c>
      <c r="U12" s="120">
        <f t="shared" si="3"/>
        <v>0.19259108487685736</v>
      </c>
      <c r="V1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0.25285910040020887</v>
      </c>
      <c r="W12" s="109">
        <f t="shared" si="4"/>
        <v>2.7</v>
      </c>
      <c r="X12" s="119">
        <f>$G12/($D12+(W12*W12*AB$2*'Materials + Factor'!$U$8))</f>
        <v>0</v>
      </c>
      <c r="Y12" s="119">
        <f>$H12/($D12+(W12*W12*AB$2*'Materials + Factor'!$U$8))</f>
        <v>8.6529492455418369E-2</v>
      </c>
      <c r="Z1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2.6985102514389635E-2</v>
      </c>
      <c r="AA1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8.4458669918203513E-2</v>
      </c>
      <c r="AB12" s="120">
        <f t="shared" si="5"/>
        <v>0.19228776101204081</v>
      </c>
      <c r="AC1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0.50051733310171864</v>
      </c>
    </row>
    <row r="13" spans="1:29" hidden="1" outlineLevel="1" x14ac:dyDescent="0.2">
      <c r="A13" s="88"/>
      <c r="B13" s="131">
        <v>9</v>
      </c>
      <c r="C13" s="132">
        <v>17.37</v>
      </c>
      <c r="D13" s="133">
        <f>Table5[[#This Row],[Vertical Fz (kN)]]*'Materials + Factor'!$U$25</f>
        <v>0</v>
      </c>
      <c r="E13" s="132">
        <v>1.45</v>
      </c>
      <c r="F13" s="132">
        <v>13.55</v>
      </c>
      <c r="G13" s="132">
        <v>133.88999999999999</v>
      </c>
      <c r="H13" s="148">
        <v>17.16</v>
      </c>
      <c r="I13" s="109">
        <f t="shared" si="0"/>
        <v>3.7</v>
      </c>
      <c r="J13" s="119">
        <f>$G13/($D13+(I13*I13*N$2*'Materials + Factor'!$U$8))</f>
        <v>0.52160701241782303</v>
      </c>
      <c r="K13" s="119">
        <f>$H13/($D13+(I13*I13*N$2*'Materials + Factor'!$U$8))</f>
        <v>6.6851716581446299E-2</v>
      </c>
      <c r="L1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0.10422957270574096</v>
      </c>
      <c r="M1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0.30335024578998271</v>
      </c>
      <c r="N13" s="120">
        <f t="shared" si="1"/>
        <v>0.84584920932619945</v>
      </c>
      <c r="O1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0.25604395876050001</v>
      </c>
      <c r="P13" s="109">
        <f t="shared" si="2"/>
        <v>3.4</v>
      </c>
      <c r="Q13" s="119">
        <f>$G13/($D13+(P13*P13*U$2*'Materials + Factor'!$U$8))</f>
        <v>0.46328719723183398</v>
      </c>
      <c r="R13" s="119">
        <f>$H13/($D13+(P13*P13*U$2*'Materials + Factor'!$U$8))</f>
        <v>5.9377162629757799E-2</v>
      </c>
      <c r="S1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9.257587696852905E-2</v>
      </c>
      <c r="T1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0.30010177081213113</v>
      </c>
      <c r="U13" s="120">
        <f t="shared" si="3"/>
        <v>0.81756564217382466</v>
      </c>
      <c r="V1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0.33474960088692818</v>
      </c>
      <c r="W13" s="109">
        <f t="shared" si="4"/>
        <v>2.7</v>
      </c>
      <c r="X13" s="119">
        <f>$G13/($D13+(W13*W13*AB$2*'Materials + Factor'!$U$8))</f>
        <v>0.36732510288065834</v>
      </c>
      <c r="Y13" s="119">
        <f>$H13/($D13+(W13*W13*AB$2*'Materials + Factor'!$U$8))</f>
        <v>4.7078189300411515E-2</v>
      </c>
      <c r="Z1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7.3400352383826833E-2</v>
      </c>
      <c r="AA1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0.32716557435350291</v>
      </c>
      <c r="AB13" s="120">
        <f t="shared" si="5"/>
        <v>0.81627800640146297</v>
      </c>
      <c r="AC1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0.66315925911960716</v>
      </c>
    </row>
    <row r="14" spans="1:29" hidden="1" outlineLevel="1" x14ac:dyDescent="0.2">
      <c r="A14" s="88"/>
      <c r="B14" s="131">
        <v>10</v>
      </c>
      <c r="C14" s="132">
        <v>17.37</v>
      </c>
      <c r="D14" s="133">
        <f>Table5[[#This Row],[Vertical Fz (kN)]]*'Materials + Factor'!$U$25</f>
        <v>0</v>
      </c>
      <c r="E14" s="132">
        <v>6.74</v>
      </c>
      <c r="F14" s="132">
        <v>5.41</v>
      </c>
      <c r="G14" s="132">
        <v>64.03</v>
      </c>
      <c r="H14" s="148">
        <v>53.2</v>
      </c>
      <c r="I14" s="109">
        <f t="shared" si="0"/>
        <v>3.7</v>
      </c>
      <c r="J14" s="119">
        <f>$G14/($D14+(I14*I14*N$2*'Materials + Factor'!$U$8))</f>
        <v>0.24944728512296074</v>
      </c>
      <c r="K14" s="119">
        <f>$H14/($D14+(I14*I14*N$2*'Materials + Factor'!$U$8))</f>
        <v>0.20725590455320181</v>
      </c>
      <c r="L1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6.6103881256602839E-2</v>
      </c>
      <c r="M1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0.14338078034206594</v>
      </c>
      <c r="N14" s="120">
        <f t="shared" si="1"/>
        <v>0.40450911101020659</v>
      </c>
      <c r="O1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0.23066870116414098</v>
      </c>
      <c r="P14" s="109">
        <f t="shared" si="2"/>
        <v>3.4</v>
      </c>
      <c r="Q14" s="119">
        <f>$G14/($D14+(P14*P14*U$2*'Materials + Factor'!$U$8))</f>
        <v>0.22155709342560559</v>
      </c>
      <c r="R14" s="119">
        <f>$H14/($D14+(P14*P14*U$2*'Materials + Factor'!$U$8))</f>
        <v>0.18408304498269901</v>
      </c>
      <c r="S1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5.8712941245862446E-2</v>
      </c>
      <c r="T1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0.14133930388764504</v>
      </c>
      <c r="U14" s="120">
        <f t="shared" si="3"/>
        <v>0.39098310604518632</v>
      </c>
      <c r="V1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0.30305238686276853</v>
      </c>
      <c r="W14" s="109">
        <f t="shared" si="4"/>
        <v>2.7</v>
      </c>
      <c r="X14" s="119">
        <f>$G14/($D14+(W14*W14*AB$2*'Materials + Factor'!$U$8))</f>
        <v>0.17566529492455416</v>
      </c>
      <c r="Y14" s="119">
        <f>$H14/($D14+(W14*W14*AB$2*'Materials + Factor'!$U$8))</f>
        <v>0.14595336076817556</v>
      </c>
      <c r="Z1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4.6551550123605595E-2</v>
      </c>
      <c r="AA1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0.15211095869532079</v>
      </c>
      <c r="AB14" s="120">
        <f t="shared" si="5"/>
        <v>0.39036732205456476</v>
      </c>
      <c r="AC1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0.60049700848411314</v>
      </c>
    </row>
    <row r="15" spans="1:29" hidden="1" outlineLevel="1" x14ac:dyDescent="0.2">
      <c r="A15" s="88"/>
      <c r="B15" s="131">
        <v>11</v>
      </c>
      <c r="C15" s="132">
        <v>20.16</v>
      </c>
      <c r="D15" s="133">
        <f>Table5[[#This Row],[Vertical Fz (kN)]]*'Materials + Factor'!$U$25</f>
        <v>0</v>
      </c>
      <c r="E15" s="132">
        <v>0</v>
      </c>
      <c r="F15" s="132">
        <v>8.66</v>
      </c>
      <c r="G15" s="132">
        <v>74.739999999999995</v>
      </c>
      <c r="H15" s="148">
        <v>0</v>
      </c>
      <c r="I15" s="109">
        <f t="shared" si="0"/>
        <v>3.7</v>
      </c>
      <c r="J15" s="119">
        <f>$G15/($D15+(I15*I15*N$2*'Materials + Factor'!$U$8))</f>
        <v>0.29117117117117108</v>
      </c>
      <c r="K15" s="119">
        <f>$H15/($D15+(I15*I15*N$2*'Materials + Factor'!$U$8))</f>
        <v>0</v>
      </c>
      <c r="L1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6.6236450434973754E-2</v>
      </c>
      <c r="M1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0.17106719575675014</v>
      </c>
      <c r="N15" s="120">
        <f t="shared" si="1"/>
        <v>0.47216946676406119</v>
      </c>
      <c r="O1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0.21192170432872912</v>
      </c>
      <c r="P15" s="109">
        <f t="shared" si="2"/>
        <v>3.4</v>
      </c>
      <c r="Q15" s="119">
        <f>$G15/($D15+(P15*P15*U$2*'Materials + Factor'!$U$8))</f>
        <v>0.25861591695501734</v>
      </c>
      <c r="R15" s="119">
        <f>$H15/($D15+(P15*P15*U$2*'Materials + Factor'!$U$8))</f>
        <v>0</v>
      </c>
      <c r="S1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5.8830688135042671E-2</v>
      </c>
      <c r="T1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0.16975371463464281</v>
      </c>
      <c r="U15" s="120">
        <f t="shared" si="3"/>
        <v>0.45638102992061885</v>
      </c>
      <c r="V1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0.27908224505473406</v>
      </c>
      <c r="W15" s="109">
        <f t="shared" si="4"/>
        <v>2.7</v>
      </c>
      <c r="X15" s="119">
        <f>$G15/($D15+(W15*W15*AB$2*'Materials + Factor'!$U$8))</f>
        <v>0.20504801097393685</v>
      </c>
      <c r="Y15" s="119">
        <f>$H15/($D15+(W15*W15*AB$2*'Materials + Factor'!$U$8))</f>
        <v>0</v>
      </c>
      <c r="Z1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4.6644907739443964E-2</v>
      </c>
      <c r="AA1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0.18708530203729104</v>
      </c>
      <c r="AB15" s="120">
        <f t="shared" si="5"/>
        <v>0.45566224660874854</v>
      </c>
      <c r="AC1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0.55232786610277129</v>
      </c>
    </row>
    <row r="16" spans="1:29" hidden="1" outlineLevel="1" x14ac:dyDescent="0.2">
      <c r="A16" s="88"/>
      <c r="B16" s="131">
        <v>12</v>
      </c>
      <c r="C16" s="132">
        <v>20.16</v>
      </c>
      <c r="D16" s="133">
        <f>Table5[[#This Row],[Vertical Fz (kN)]]*'Materials + Factor'!$U$25</f>
        <v>0</v>
      </c>
      <c r="E16" s="132">
        <v>5.57</v>
      </c>
      <c r="F16" s="132">
        <v>0</v>
      </c>
      <c r="G16" s="132">
        <v>0</v>
      </c>
      <c r="H16" s="148">
        <v>38.22</v>
      </c>
      <c r="I16" s="109">
        <f t="shared" si="0"/>
        <v>3.7</v>
      </c>
      <c r="J16" s="119">
        <f>$G16/($D16+(I16*I16*N$2*'Materials + Factor'!$U$8))</f>
        <v>0</v>
      </c>
      <c r="K16" s="119">
        <f>$H16/($D16+(I16*I16*N$2*'Materials + Factor'!$U$8))</f>
        <v>0.14889700511322129</v>
      </c>
      <c r="L1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4.2602428282078962E-2</v>
      </c>
      <c r="M1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8.928197737547626E-2</v>
      </c>
      <c r="N16" s="120">
        <f t="shared" si="1"/>
        <v>0.2414546028863048</v>
      </c>
      <c r="O1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0.19419733146972062</v>
      </c>
      <c r="P16" s="109">
        <f t="shared" si="2"/>
        <v>3.4</v>
      </c>
      <c r="Q16" s="119">
        <f>$G16/($D16+(P16*P16*U$2*'Materials + Factor'!$U$8))</f>
        <v>0</v>
      </c>
      <c r="R16" s="119">
        <f>$H16/($D16+(P16*P16*U$2*'Materials + Factor'!$U$8))</f>
        <v>0.1322491349480969</v>
      </c>
      <c r="S1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3.7839137749675254E-2</v>
      </c>
      <c r="T1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8.9130877264400582E-2</v>
      </c>
      <c r="U16" s="120">
        <f t="shared" si="3"/>
        <v>0.23338082637899454</v>
      </c>
      <c r="V1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0.25658713692946061</v>
      </c>
      <c r="W16" s="109">
        <f t="shared" si="4"/>
        <v>2.7</v>
      </c>
      <c r="X16" s="119">
        <f>$G16/($D16+(W16*W16*AB$2*'Materials + Factor'!$U$8))</f>
        <v>0</v>
      </c>
      <c r="Y16" s="119">
        <f>$H16/($D16+(W16*W16*AB$2*'Materials + Factor'!$U$8))</f>
        <v>0.10485596707818928</v>
      </c>
      <c r="Z1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3.0001401398233589E-2</v>
      </c>
      <c r="AA1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0.10030991210689426</v>
      </c>
      <c r="AB16" s="120">
        <f t="shared" si="5"/>
        <v>0.23301326017375396</v>
      </c>
      <c r="AC1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0.50788412598737487</v>
      </c>
    </row>
    <row r="17" spans="1:29" hidden="1" outlineLevel="1" x14ac:dyDescent="0.2">
      <c r="A17" s="88"/>
      <c r="B17" s="131">
        <v>13</v>
      </c>
      <c r="C17" s="132">
        <v>18.239999999999998</v>
      </c>
      <c r="D17" s="133">
        <f>Table5[[#This Row],[Vertical Fz (kN)]]*'Materials + Factor'!$U$25</f>
        <v>0</v>
      </c>
      <c r="E17" s="132">
        <v>0</v>
      </c>
      <c r="F17" s="132">
        <v>14.57</v>
      </c>
      <c r="G17" s="132">
        <v>144.66999999999999</v>
      </c>
      <c r="H17" s="148">
        <v>0</v>
      </c>
      <c r="I17" s="109">
        <f t="shared" si="0"/>
        <v>3.7</v>
      </c>
      <c r="J17" s="119">
        <f>$G17/($D17+(I17*I17*N$2*'Materials + Factor'!$U$8))</f>
        <v>0.5636036036036034</v>
      </c>
      <c r="K17" s="119">
        <f>$H17/($D17+(I17*I17*N$2*'Materials + Factor'!$U$8))</f>
        <v>0</v>
      </c>
      <c r="L1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0.111439386008957</v>
      </c>
      <c r="M1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0.3276620667416868</v>
      </c>
      <c r="N17" s="120">
        <f t="shared" si="1"/>
        <v>0.91395178962746493</v>
      </c>
      <c r="O1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0.25545775264374254</v>
      </c>
      <c r="P17" s="109">
        <f t="shared" si="2"/>
        <v>3.4</v>
      </c>
      <c r="Q17" s="119">
        <f>$G17/($D17+(P17*P17*U$2*'Materials + Factor'!$U$8))</f>
        <v>0.50058823529411767</v>
      </c>
      <c r="R17" s="119">
        <f>$H17/($D17+(P17*P17*U$2*'Materials + Factor'!$U$8))</f>
        <v>0</v>
      </c>
      <c r="S1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9.8979575765308511E-2</v>
      </c>
      <c r="T1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0.32411968247506617</v>
      </c>
      <c r="U17" s="120">
        <f t="shared" si="3"/>
        <v>0.88339100346020771</v>
      </c>
      <c r="V1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0.33381559588033344</v>
      </c>
      <c r="W17" s="109">
        <f t="shared" si="4"/>
        <v>2.7</v>
      </c>
      <c r="X17" s="119">
        <f>$G17/($D17+(W17*W17*AB$2*'Materials + Factor'!$U$8))</f>
        <v>0.39689986282578865</v>
      </c>
      <c r="Y17" s="119">
        <f>$H17/($D17+(W17*W17*AB$2*'Materials + Factor'!$U$8))</f>
        <v>0</v>
      </c>
      <c r="Z1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7.8477633460011381E-2</v>
      </c>
      <c r="AA1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0.3532185134379921</v>
      </c>
      <c r="AB17" s="120">
        <f t="shared" si="5"/>
        <v>0.88199969516841925</v>
      </c>
      <c r="AC1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0.66102027892517368</v>
      </c>
    </row>
    <row r="18" spans="1:29" hidden="1" outlineLevel="1" x14ac:dyDescent="0.2">
      <c r="A18" s="88"/>
      <c r="B18" s="131">
        <v>14</v>
      </c>
      <c r="C18" s="132">
        <v>18.239999999999998</v>
      </c>
      <c r="D18" s="133">
        <f>Table5[[#This Row],[Vertical Fz (kN)]]*'Materials + Factor'!$U$25</f>
        <v>0</v>
      </c>
      <c r="E18" s="132">
        <v>4.45</v>
      </c>
      <c r="F18" s="132">
        <v>5.88</v>
      </c>
      <c r="G18" s="132">
        <v>69.599999999999994</v>
      </c>
      <c r="H18" s="148">
        <v>24.84</v>
      </c>
      <c r="I18" s="109">
        <f t="shared" si="0"/>
        <v>3.7</v>
      </c>
      <c r="J18" s="119">
        <f>$G18/($D18+(I18*I18*N$2*'Materials + Factor'!$U$8))</f>
        <v>0.27114682249817379</v>
      </c>
      <c r="K18" s="119">
        <f>$H18/($D18+(I18*I18*N$2*'Materials + Factor'!$U$8))</f>
        <v>9.6771365960555134E-2</v>
      </c>
      <c r="L1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5.6400945091317684E-2</v>
      </c>
      <c r="M1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0.15585256549463994</v>
      </c>
      <c r="N18" s="120">
        <f t="shared" si="1"/>
        <v>0.43969754999703858</v>
      </c>
      <c r="O1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0.21962679800185123</v>
      </c>
      <c r="P18" s="109">
        <f t="shared" si="2"/>
        <v>3.4</v>
      </c>
      <c r="Q18" s="119">
        <f>$G18/($D18+(P18*P18*U$2*'Materials + Factor'!$U$8))</f>
        <v>0.24083044982698965</v>
      </c>
      <c r="R18" s="119">
        <f>$H18/($D18+(P18*P18*U$2*'Materials + Factor'!$U$8))</f>
        <v>8.5951557093425626E-2</v>
      </c>
      <c r="S1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5.0094870564455413E-2</v>
      </c>
      <c r="T1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0.15363321799307961</v>
      </c>
      <c r="U18" s="120">
        <f t="shared" si="3"/>
        <v>0.4249949114593935</v>
      </c>
      <c r="V1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0.28900245061947272</v>
      </c>
      <c r="W18" s="109">
        <f t="shared" si="4"/>
        <v>2.7</v>
      </c>
      <c r="X18" s="119">
        <f>$G18/($D18+(W18*W18*AB$2*'Materials + Factor'!$U$8))</f>
        <v>0.19094650205761313</v>
      </c>
      <c r="Y18" s="119">
        <f>$H18/($D18+(W18*W18*AB$2*'Materials + Factor'!$U$8))</f>
        <v>6.8148148148148138E-2</v>
      </c>
      <c r="Z1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3.9718566784986579E-2</v>
      </c>
      <c r="AA1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0.16534064929126654</v>
      </c>
      <c r="AB18" s="120">
        <f t="shared" si="5"/>
        <v>0.42432556012802913</v>
      </c>
      <c r="AC1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0.57246081761247924</v>
      </c>
    </row>
    <row r="19" spans="1:29" hidden="1" outlineLevel="1" x14ac:dyDescent="0.2">
      <c r="A19" s="88"/>
      <c r="B19" s="131">
        <v>15</v>
      </c>
      <c r="C19" s="132">
        <v>28.23</v>
      </c>
      <c r="D19" s="133">
        <f>Table5[[#This Row],[Vertical Fz (kN)]]*'Materials + Factor'!$U$25</f>
        <v>0</v>
      </c>
      <c r="E19" s="132">
        <v>0</v>
      </c>
      <c r="F19" s="132">
        <v>12.33</v>
      </c>
      <c r="G19" s="132">
        <v>107.1</v>
      </c>
      <c r="H19" s="148">
        <v>0</v>
      </c>
      <c r="I19" s="109">
        <f t="shared" si="0"/>
        <v>3.7</v>
      </c>
      <c r="J19" s="119">
        <f>$G19/($D19+(I19*I19*N$2*'Materials + Factor'!$U$8))</f>
        <v>0.41723886048210362</v>
      </c>
      <c r="K19" s="119">
        <f>$H19/($D19+(I19*I19*N$2*'Materials + Factor'!$U$8))</f>
        <v>0</v>
      </c>
      <c r="L1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9.4306632085822906E-2</v>
      </c>
      <c r="M1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0.24500819299942742</v>
      </c>
      <c r="N19" s="120">
        <f t="shared" si="1"/>
        <v>0.6766035575385464</v>
      </c>
      <c r="O1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0.2356428598740728</v>
      </c>
      <c r="P19" s="109">
        <f t="shared" si="2"/>
        <v>3.4</v>
      </c>
      <c r="Q19" s="119">
        <f>$G19/($D19+(P19*P19*U$2*'Materials + Factor'!$U$8))</f>
        <v>0.37058823529411772</v>
      </c>
      <c r="R19" s="119">
        <f>$H19/($D19+(P19*P19*U$2*'Materials + Factor'!$U$8))</f>
        <v>0</v>
      </c>
      <c r="S1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8.3762400081417568E-2</v>
      </c>
      <c r="T1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0.24308976185629966</v>
      </c>
      <c r="U19" s="120">
        <f t="shared" si="3"/>
        <v>0.6539792387543254</v>
      </c>
      <c r="V1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0.30853982300884958</v>
      </c>
      <c r="W19" s="109">
        <f t="shared" si="4"/>
        <v>2.7</v>
      </c>
      <c r="X19" s="119">
        <f>$G19/($D19+(W19*W19*AB$2*'Materials + Factor'!$U$8))</f>
        <v>0.29382716049382712</v>
      </c>
      <c r="Y19" s="119">
        <f>$H19/($D19+(W19*W19*AB$2*'Materials + Factor'!$U$8))</f>
        <v>0</v>
      </c>
      <c r="Z1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6.6412437924635581E-2</v>
      </c>
      <c r="AA1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0.2677640603566529</v>
      </c>
      <c r="AB19" s="120">
        <f t="shared" si="5"/>
        <v>0.65294924554183809</v>
      </c>
      <c r="AC1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0.60818819403857383</v>
      </c>
    </row>
    <row r="20" spans="1:29" hidden="1" outlineLevel="1" x14ac:dyDescent="0.2">
      <c r="A20" s="88"/>
      <c r="B20" s="131">
        <v>16</v>
      </c>
      <c r="C20" s="132">
        <v>28.23</v>
      </c>
      <c r="D20" s="133">
        <f>Table5[[#This Row],[Vertical Fz (kN)]]*'Materials + Factor'!$U$25</f>
        <v>0</v>
      </c>
      <c r="E20" s="132">
        <v>6.22</v>
      </c>
      <c r="F20" s="132">
        <v>0</v>
      </c>
      <c r="G20" s="132">
        <v>0</v>
      </c>
      <c r="H20" s="148">
        <v>34.79</v>
      </c>
      <c r="I20" s="109">
        <f t="shared" si="0"/>
        <v>3.7</v>
      </c>
      <c r="J20" s="119">
        <f>$G20/($D20+(I20*I20*N$2*'Materials + Factor'!$U$8))</f>
        <v>0</v>
      </c>
      <c r="K20" s="119">
        <f>$H20/($D20+(I20*I20*N$2*'Materials + Factor'!$U$8))</f>
        <v>0.13553445337229117</v>
      </c>
      <c r="L2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4.7573986340131262E-2</v>
      </c>
      <c r="M2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8.3085569133779485E-2</v>
      </c>
      <c r="N20" s="120">
        <f t="shared" si="1"/>
        <v>0.21978560006317485</v>
      </c>
      <c r="O2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0.19692430279308823</v>
      </c>
      <c r="P20" s="109">
        <f t="shared" si="2"/>
        <v>3.4</v>
      </c>
      <c r="Q20" s="119">
        <f>$G20/($D20+(P20*P20*U$2*'Materials + Factor'!$U$8))</f>
        <v>0</v>
      </c>
      <c r="R20" s="119">
        <f>$H20/($D20+(P20*P20*U$2*'Materials + Factor'!$U$8))</f>
        <v>0.12038062283737026</v>
      </c>
      <c r="S2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4.2254836050804316E-2</v>
      </c>
      <c r="T2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8.3472420109912487E-2</v>
      </c>
      <c r="U20" s="120">
        <f t="shared" si="3"/>
        <v>0.21243639324241811</v>
      </c>
      <c r="V2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0.25966791527020217</v>
      </c>
      <c r="W20" s="109">
        <f t="shared" si="4"/>
        <v>2.7</v>
      </c>
      <c r="X20" s="119">
        <f>$G20/($D20+(W20*W20*AB$2*'Materials + Factor'!$U$8))</f>
        <v>0</v>
      </c>
      <c r="Y20" s="119">
        <f>$H20/($D20+(W20*W20*AB$2*'Materials + Factor'!$U$8))</f>
        <v>9.5445816186556912E-2</v>
      </c>
      <c r="Z2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3.3502462602695314E-2</v>
      </c>
      <c r="AA2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9.5981303663059472E-2</v>
      </c>
      <c r="AB20" s="120">
        <f t="shared" si="5"/>
        <v>0.21210181374790424</v>
      </c>
      <c r="AC2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0.5120160293908611</v>
      </c>
    </row>
    <row r="21" spans="1:29" hidden="1" outlineLevel="1" x14ac:dyDescent="0.2">
      <c r="A21" s="88"/>
      <c r="B21" s="131">
        <v>17</v>
      </c>
      <c r="C21" s="132">
        <v>18.239999999999998</v>
      </c>
      <c r="D21" s="133">
        <f>Table5[[#This Row],[Vertical Fz (kN)]]*'Materials + Factor'!$U$25</f>
        <v>0</v>
      </c>
      <c r="E21" s="132">
        <v>0.76</v>
      </c>
      <c r="F21" s="132">
        <v>14.4</v>
      </c>
      <c r="G21" s="132">
        <v>142.63</v>
      </c>
      <c r="H21" s="148">
        <v>9.01</v>
      </c>
      <c r="I21" s="109">
        <f t="shared" si="0"/>
        <v>3.7</v>
      </c>
      <c r="J21" s="119">
        <f>$G21/($D21+(I21*I21*N$2*'Materials + Factor'!$U$8))</f>
        <v>0.55565619673727773</v>
      </c>
      <c r="K21" s="119">
        <f>$H21/($D21+(I21*I21*N$2*'Materials + Factor'!$U$8))</f>
        <v>3.5101046992938874E-2</v>
      </c>
      <c r="L2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0.11029242162732508</v>
      </c>
      <c r="M2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0.32309767766305381</v>
      </c>
      <c r="N21" s="120">
        <f t="shared" si="1"/>
        <v>0.90106410281720706</v>
      </c>
      <c r="O2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0.2587995587163448</v>
      </c>
      <c r="P21" s="109">
        <f t="shared" si="2"/>
        <v>3.4</v>
      </c>
      <c r="Q21" s="119">
        <f>$G21/($D21+(P21*P21*U$2*'Materials + Factor'!$U$8))</f>
        <v>0.49352941176470594</v>
      </c>
      <c r="R21" s="119">
        <f>$H21/($D21+(P21*P21*U$2*'Materials + Factor'!$U$8))</f>
        <v>3.1176470588235299E-2</v>
      </c>
      <c r="S2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9.7960851129633278E-2</v>
      </c>
      <c r="T2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0.31962141257887244</v>
      </c>
      <c r="U21" s="120">
        <f t="shared" si="3"/>
        <v>0.87093425605536345</v>
      </c>
      <c r="V2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0.33806226387499455</v>
      </c>
      <c r="W21" s="109">
        <f t="shared" si="4"/>
        <v>2.7</v>
      </c>
      <c r="X21" s="119">
        <f>$G21/($D21+(W21*W21*AB$2*'Materials + Factor'!$U$8))</f>
        <v>0.39130315500685864</v>
      </c>
      <c r="Y21" s="119">
        <f>$H21/($D21+(W21*W21*AB$2*'Materials + Factor'!$U$8))</f>
        <v>2.4718792866941012E-2</v>
      </c>
      <c r="Z2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7.7669920374386844E-2</v>
      </c>
      <c r="AA2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0.34838185235990443</v>
      </c>
      <c r="AB21" s="120">
        <f t="shared" si="5"/>
        <v>0.86956256668190801</v>
      </c>
      <c r="AC2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0.66941855482579982</v>
      </c>
    </row>
    <row r="22" spans="1:29" hidden="1" outlineLevel="1" x14ac:dyDescent="0.2">
      <c r="A22" s="88"/>
      <c r="B22" s="131">
        <v>18</v>
      </c>
      <c r="C22" s="132">
        <v>18.239999999999998</v>
      </c>
      <c r="D22" s="133">
        <f>Table5[[#This Row],[Vertical Fz (kN)]]*'Materials + Factor'!$U$25</f>
        <v>0</v>
      </c>
      <c r="E22" s="132">
        <v>5.76</v>
      </c>
      <c r="F22" s="132">
        <v>5.78</v>
      </c>
      <c r="G22" s="132">
        <v>68.41</v>
      </c>
      <c r="H22" s="148">
        <v>40.25</v>
      </c>
      <c r="I22" s="109">
        <f t="shared" si="0"/>
        <v>3.7</v>
      </c>
      <c r="J22" s="119">
        <f>$G22/($D22+(I22*I22*N$2*'Materials + Factor'!$U$8))</f>
        <v>0.26651083515948376</v>
      </c>
      <c r="K22" s="119">
        <f>$H22/($D22+(I22*I22*N$2*'Materials + Factor'!$U$8))</f>
        <v>0.15680545410275137</v>
      </c>
      <c r="L2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6.2412362469903039E-2</v>
      </c>
      <c r="M2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0.15318868905428432</v>
      </c>
      <c r="N22" s="120">
        <f t="shared" si="1"/>
        <v>0.43217973269105475</v>
      </c>
      <c r="O2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0.22674810882101754</v>
      </c>
      <c r="P22" s="109">
        <f t="shared" si="2"/>
        <v>3.4</v>
      </c>
      <c r="Q22" s="119">
        <f>$G22/($D22+(P22*P22*U$2*'Materials + Factor'!$U$8))</f>
        <v>0.23671280276816611</v>
      </c>
      <c r="R22" s="119">
        <f>$H22/($D22+(P22*P22*U$2*'Materials + Factor'!$U$8))</f>
        <v>0.13927335640138411</v>
      </c>
      <c r="S2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5.5434163638384923E-2</v>
      </c>
      <c r="T2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0.15100753104009773</v>
      </c>
      <c r="U22" s="120">
        <f t="shared" si="3"/>
        <v>0.41772847547323433</v>
      </c>
      <c r="V2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0.29803511172164149</v>
      </c>
      <c r="W22" s="109">
        <f t="shared" si="4"/>
        <v>2.7</v>
      </c>
      <c r="X22" s="119">
        <f>$G22/($D22+(W22*W22*AB$2*'Materials + Factor'!$U$8))</f>
        <v>0.18768175582990393</v>
      </c>
      <c r="Y22" s="119">
        <f>$H22/($D22+(W22*W22*AB$2*'Materials + Factor'!$U$8))</f>
        <v>0.11042524005486967</v>
      </c>
      <c r="Z2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4.3951915751696123E-2</v>
      </c>
      <c r="AA2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0.16251587664482037</v>
      </c>
      <c r="AB22" s="120">
        <f t="shared" si="5"/>
        <v>0.41707056851089763</v>
      </c>
      <c r="AC2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0.59032245614956835</v>
      </c>
    </row>
    <row r="23" spans="1:29" hidden="1" outlineLevel="1" x14ac:dyDescent="0.2">
      <c r="A23" s="88"/>
      <c r="B23" s="131">
        <v>19</v>
      </c>
      <c r="C23" s="132">
        <v>28.23</v>
      </c>
      <c r="D23" s="133">
        <f>Table5[[#This Row],[Vertical Fz (kN)]]*'Materials + Factor'!$U$25</f>
        <v>0</v>
      </c>
      <c r="E23" s="132">
        <v>0</v>
      </c>
      <c r="F23" s="132">
        <v>12.22</v>
      </c>
      <c r="G23" s="132">
        <v>105.87</v>
      </c>
      <c r="H23" s="148">
        <v>0</v>
      </c>
      <c r="I23" s="109">
        <f t="shared" si="0"/>
        <v>3.7</v>
      </c>
      <c r="J23" s="119">
        <f>$G23/($D23+(I23*I23*N$2*'Materials + Factor'!$U$8))</f>
        <v>0.41244704163623075</v>
      </c>
      <c r="K23" s="119">
        <f>$H23/($D23+(I23*I23*N$2*'Materials + Factor'!$U$8))</f>
        <v>0</v>
      </c>
      <c r="L2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9.3465291491383287E-2</v>
      </c>
      <c r="M2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0.24224428957810987</v>
      </c>
      <c r="N23" s="120">
        <f t="shared" si="1"/>
        <v>0.66883304049118497</v>
      </c>
      <c r="O2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0.23485738766571312</v>
      </c>
      <c r="P23" s="109">
        <f t="shared" si="2"/>
        <v>3.4</v>
      </c>
      <c r="Q23" s="119">
        <f>$G23/($D23+(P23*P23*U$2*'Materials + Factor'!$U$8))</f>
        <v>0.36633217993079592</v>
      </c>
      <c r="R23" s="119">
        <f>$H23/($D23+(P23*P23*U$2*'Materials + Factor'!$U$8))</f>
        <v>0</v>
      </c>
      <c r="S2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8.3015128061226504E-2</v>
      </c>
      <c r="T2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0.2403623040911867</v>
      </c>
      <c r="U23" s="120">
        <f t="shared" si="3"/>
        <v>0.64646855281905169</v>
      </c>
      <c r="V2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0.30755519809044446</v>
      </c>
      <c r="W23" s="109">
        <f t="shared" si="4"/>
        <v>2.7</v>
      </c>
      <c r="X23" s="119">
        <f>$G23/($D23+(W23*W23*AB$2*'Materials + Factor'!$U$8))</f>
        <v>0.29045267489711929</v>
      </c>
      <c r="Y23" s="119">
        <f>$H23/($D23+(W23*W23*AB$2*'Materials + Factor'!$U$8))</f>
        <v>0</v>
      </c>
      <c r="Z2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6.581995064388052E-2</v>
      </c>
      <c r="AA2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0.26481735507798604</v>
      </c>
      <c r="AB23" s="120">
        <f t="shared" si="5"/>
        <v>0.64545038866026505</v>
      </c>
      <c r="AC2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0.60625121373363888</v>
      </c>
    </row>
    <row r="24" spans="1:29" hidden="1" outlineLevel="1" x14ac:dyDescent="0.2">
      <c r="A24" s="88"/>
      <c r="B24" s="131">
        <v>20</v>
      </c>
      <c r="C24" s="132">
        <v>28.23</v>
      </c>
      <c r="D24" s="133">
        <f>Table5[[#This Row],[Vertical Fz (kN)]]*'Materials + Factor'!$U$25</f>
        <v>0</v>
      </c>
      <c r="E24" s="132">
        <v>7.01</v>
      </c>
      <c r="F24" s="132">
        <v>0</v>
      </c>
      <c r="G24" s="132">
        <v>0</v>
      </c>
      <c r="H24" s="148">
        <v>44.15</v>
      </c>
      <c r="I24" s="109">
        <f t="shared" si="0"/>
        <v>3.7</v>
      </c>
      <c r="J24" s="119">
        <f>$G24/($D24+(I24*I24*N$2*'Materials + Factor'!$U$8))</f>
        <v>0</v>
      </c>
      <c r="K24" s="119">
        <f>$H24/($D24+(I24*I24*N$2*'Materials + Factor'!$U$8))</f>
        <v>0.17199902605308007</v>
      </c>
      <c r="L2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5.3616341518379448E-2</v>
      </c>
      <c r="M2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0.10404385393428488</v>
      </c>
      <c r="N24" s="120">
        <f t="shared" si="1"/>
        <v>0.27891733954553521</v>
      </c>
      <c r="O2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0.20120365701475001</v>
      </c>
      <c r="P24" s="109">
        <f t="shared" si="2"/>
        <v>3.4</v>
      </c>
      <c r="Q24" s="119">
        <f>$G24/($D24+(P24*P24*U$2*'Materials + Factor'!$U$8))</f>
        <v>0</v>
      </c>
      <c r="R24" s="119">
        <f>$H24/($D24+(P24*P24*U$2*'Materials + Factor'!$U$8))</f>
        <v>0.15276816608996543</v>
      </c>
      <c r="S2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4.7621607832176574E-2</v>
      </c>
      <c r="T2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0.1041318949725219</v>
      </c>
      <c r="U24" s="120">
        <f t="shared" si="3"/>
        <v>0.26959088133523312</v>
      </c>
      <c r="V2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0.26510343285251037</v>
      </c>
      <c r="W24" s="109">
        <f t="shared" si="4"/>
        <v>2.7</v>
      </c>
      <c r="X24" s="119">
        <f>$G24/($D24+(W24*W24*AB$2*'Materials + Factor'!$U$8))</f>
        <v>0</v>
      </c>
      <c r="Y24" s="119">
        <f>$H24/($D24+(W24*W24*AB$2*'Materials + Factor'!$U$8))</f>
        <v>0.12112482853223591</v>
      </c>
      <c r="Z2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3.7757598528118032E-2</v>
      </c>
      <c r="AA2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0.11821368693796676</v>
      </c>
      <c r="AB24" s="120">
        <f t="shared" si="5"/>
        <v>0.26916628562719092</v>
      </c>
      <c r="AC2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0.52271529832003116</v>
      </c>
    </row>
    <row r="25" spans="1:29" hidden="1" outlineLevel="1" x14ac:dyDescent="0.2">
      <c r="A25" s="88"/>
      <c r="B25" s="131">
        <v>21</v>
      </c>
      <c r="C25" s="132">
        <v>18.239999999999998</v>
      </c>
      <c r="D25" s="133">
        <f>Table5[[#This Row],[Vertical Fz (kN)]]*'Materials + Factor'!$U$25</f>
        <v>0</v>
      </c>
      <c r="E25" s="132">
        <v>1.52</v>
      </c>
      <c r="F25" s="132">
        <v>14.23</v>
      </c>
      <c r="G25" s="132">
        <v>140.59</v>
      </c>
      <c r="H25" s="148">
        <v>18.010000000000002</v>
      </c>
      <c r="I25" s="109">
        <f t="shared" si="0"/>
        <v>3.7</v>
      </c>
      <c r="J25" s="119">
        <f>$G25/($D25+(I25*I25*N$2*'Materials + Factor'!$U$8))</f>
        <v>0.54770878987095195</v>
      </c>
      <c r="K25" s="119">
        <f>$H25/($D25+(I25*I25*N$2*'Materials + Factor'!$U$8))</f>
        <v>7.016313610908205E-2</v>
      </c>
      <c r="L2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0.10945803160737853</v>
      </c>
      <c r="M2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0.3185332885844207</v>
      </c>
      <c r="N25" s="120">
        <f t="shared" si="1"/>
        <v>0.88817641600694908</v>
      </c>
      <c r="O2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0.26228733686972383</v>
      </c>
      <c r="P25" s="109">
        <f t="shared" si="2"/>
        <v>3.4</v>
      </c>
      <c r="Q25" s="119">
        <f>$G25/($D25+(P25*P25*U$2*'Materials + Factor'!$U$8))</f>
        <v>0.48647058823529421</v>
      </c>
      <c r="R25" s="119">
        <f>$H25/($D25+(P25*P25*U$2*'Materials + Factor'!$U$8))</f>
        <v>6.2318339100346037E-2</v>
      </c>
      <c r="S2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9.721975255439097E-2</v>
      </c>
      <c r="T2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0.31512314268267866</v>
      </c>
      <c r="U25" s="120">
        <f t="shared" si="3"/>
        <v>0.85847750865051919</v>
      </c>
      <c r="V2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0.34248697254141242</v>
      </c>
      <c r="W25" s="109">
        <f t="shared" si="4"/>
        <v>2.7</v>
      </c>
      <c r="X25" s="119">
        <f>$G25/($D25+(W25*W25*AB$2*'Materials + Factor'!$U$8))</f>
        <v>0.38570644718792862</v>
      </c>
      <c r="Y25" s="119">
        <f>$H25/($D25+(W25*W25*AB$2*'Materials + Factor'!$U$8))</f>
        <v>4.9410150891632372E-2</v>
      </c>
      <c r="Z2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7.7082327814043838E-2</v>
      </c>
      <c r="AA2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0.34354519128181676</v>
      </c>
      <c r="AB25" s="120">
        <f t="shared" si="5"/>
        <v>0.85712543819539688</v>
      </c>
      <c r="AC2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0.67816826091589333</v>
      </c>
    </row>
    <row r="26" spans="1:29" hidden="1" outlineLevel="1" x14ac:dyDescent="0.2">
      <c r="A26" s="88"/>
      <c r="B26" s="131">
        <v>22</v>
      </c>
      <c r="C26" s="132">
        <v>18.239999999999998</v>
      </c>
      <c r="D26" s="133">
        <f>Table5[[#This Row],[Vertical Fz (kN)]]*'Materials + Factor'!$U$25</f>
        <v>0</v>
      </c>
      <c r="E26" s="132">
        <v>7.07</v>
      </c>
      <c r="F26" s="132">
        <v>5.68</v>
      </c>
      <c r="G26" s="132">
        <v>67.23</v>
      </c>
      <c r="H26" s="148">
        <v>55.86</v>
      </c>
      <c r="I26" s="109">
        <f t="shared" si="0"/>
        <v>3.7</v>
      </c>
      <c r="J26" s="119">
        <f>$G26/($D26+(I26*I26*N$2*'Materials + Factor'!$U$8))</f>
        <v>0.26191380569758943</v>
      </c>
      <c r="K26" s="119">
        <f>$H26/($D26+(I26*I26*N$2*'Materials + Factor'!$U$8))</f>
        <v>0.2176186997808619</v>
      </c>
      <c r="L2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6.9364935024801885E-2</v>
      </c>
      <c r="M2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0.1505458709257102</v>
      </c>
      <c r="N26" s="120">
        <f t="shared" si="1"/>
        <v>0.42472509032041528</v>
      </c>
      <c r="O2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0.23451463434590011</v>
      </c>
      <c r="P26" s="109">
        <f t="shared" si="2"/>
        <v>3.4</v>
      </c>
      <c r="Q26" s="119">
        <f>$G26/($D26+(P26*P26*U$2*'Materials + Factor'!$U$8))</f>
        <v>0.23262975778546718</v>
      </c>
      <c r="R26" s="119">
        <f>$H26/($D26+(P26*P26*U$2*'Materials + Factor'!$U$8))</f>
        <v>0.19328719723183393</v>
      </c>
      <c r="S2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6.160938324975377E-2</v>
      </c>
      <c r="T2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0.14840219824954207</v>
      </c>
      <c r="U26" s="120">
        <f t="shared" si="3"/>
        <v>0.41052310197435388</v>
      </c>
      <c r="V2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0.30786028197848164</v>
      </c>
      <c r="W26" s="109">
        <f t="shared" si="4"/>
        <v>2.7</v>
      </c>
      <c r="X26" s="119">
        <f>$G26/($D26+(W26*W26*AB$2*'Materials + Factor'!$U$8))</f>
        <v>0.18444444444444444</v>
      </c>
      <c r="Y26" s="119">
        <f>$H26/($D26+(W26*W26*AB$2*'Materials + Factor'!$U$8))</f>
        <v>0.15325102880658434</v>
      </c>
      <c r="Z2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4.8848043235058522E-2</v>
      </c>
      <c r="AA2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0.15971142610374431</v>
      </c>
      <c r="AB26" s="120">
        <f t="shared" si="5"/>
        <v>0.40987654320987654</v>
      </c>
      <c r="AC2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0.60974892323531837</v>
      </c>
    </row>
    <row r="27" spans="1:29" hidden="1" outlineLevel="1" x14ac:dyDescent="0.2">
      <c r="A27" s="88"/>
      <c r="B27" s="131">
        <v>23</v>
      </c>
      <c r="C27" s="132">
        <v>28.23</v>
      </c>
      <c r="D27" s="133">
        <f>Table5[[#This Row],[Vertical Fz (kN)]]*'Materials + Factor'!$U$25</f>
        <v>0</v>
      </c>
      <c r="E27" s="132">
        <v>0</v>
      </c>
      <c r="F27" s="132">
        <v>12.12</v>
      </c>
      <c r="G27" s="132">
        <v>104.64</v>
      </c>
      <c r="H27" s="148">
        <v>0</v>
      </c>
      <c r="I27" s="109">
        <f t="shared" si="0"/>
        <v>3.7</v>
      </c>
      <c r="J27" s="119">
        <f>$G27/($D27+(I27*I27*N$2*'Materials + Factor'!$U$8))</f>
        <v>0.40765522279035782</v>
      </c>
      <c r="K27" s="119">
        <f>$H27/($D27+(I27*I27*N$2*'Materials + Factor'!$U$8))</f>
        <v>0</v>
      </c>
      <c r="L2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9.270043640552908E-2</v>
      </c>
      <c r="M2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0.23949617989062835</v>
      </c>
      <c r="N27" s="120">
        <f t="shared" si="1"/>
        <v>0.66106252344382344</v>
      </c>
      <c r="O2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0.23407713451536286</v>
      </c>
      <c r="P27" s="109">
        <f t="shared" si="2"/>
        <v>3.4</v>
      </c>
      <c r="Q27" s="119">
        <f>$G27/($D27+(P27*P27*U$2*'Materials + Factor'!$U$8))</f>
        <v>0.36207612456747412</v>
      </c>
      <c r="R27" s="119">
        <f>$H27/($D27+(P27*P27*U$2*'Materials + Factor'!$U$8))</f>
        <v>0</v>
      </c>
      <c r="S2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8.2335789861052791E-2</v>
      </c>
      <c r="T2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0.23765520048849995</v>
      </c>
      <c r="U27" s="120">
        <f t="shared" si="3"/>
        <v>0.63895786688377787</v>
      </c>
      <c r="V2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0.30657683753168163</v>
      </c>
      <c r="W27" s="109">
        <f t="shared" si="4"/>
        <v>2.7</v>
      </c>
      <c r="X27" s="119">
        <f>$G27/($D27+(W27*W27*AB$2*'Materials + Factor'!$U$8))</f>
        <v>0.28707818930041146</v>
      </c>
      <c r="Y27" s="119">
        <f>$H27/($D27+(W27*W27*AB$2*'Materials + Factor'!$U$8))</f>
        <v>0</v>
      </c>
      <c r="Z2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6.5281325843194085E-2</v>
      </c>
      <c r="AA2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0.26191129401005936</v>
      </c>
      <c r="AB27" s="120">
        <f t="shared" si="5"/>
        <v>0.63795153177869213</v>
      </c>
      <c r="AC2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0.60432653219249688</v>
      </c>
    </row>
    <row r="28" spans="1:29" hidden="1" outlineLevel="1" x14ac:dyDescent="0.2">
      <c r="A28" s="88"/>
      <c r="B28" s="131">
        <v>24</v>
      </c>
      <c r="C28" s="132">
        <v>28.23</v>
      </c>
      <c r="D28" s="133">
        <f>Table5[[#This Row],[Vertical Fz (kN)]]*'Materials + Factor'!$U$25</f>
        <v>0</v>
      </c>
      <c r="E28" s="132">
        <v>7.8</v>
      </c>
      <c r="F28" s="132">
        <v>0</v>
      </c>
      <c r="G28" s="132">
        <v>0</v>
      </c>
      <c r="H28" s="148">
        <v>53.51</v>
      </c>
      <c r="I28" s="109">
        <f t="shared" si="0"/>
        <v>3.7</v>
      </c>
      <c r="J28" s="119">
        <f>$G28/($D28+(I28*I28*N$2*'Materials + Factor'!$U$8))</f>
        <v>0</v>
      </c>
      <c r="K28" s="119">
        <f>$H28/($D28+(I28*I28*N$2*'Materials + Factor'!$U$8))</f>
        <v>0.20846359873386894</v>
      </c>
      <c r="L2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5.9658696696627628E-2</v>
      </c>
      <c r="M2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0.12500213873479027</v>
      </c>
      <c r="N28" s="120">
        <f t="shared" si="1"/>
        <v>0.33804907902789555</v>
      </c>
      <c r="O2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0.20567313169054513</v>
      </c>
      <c r="P28" s="109">
        <f t="shared" si="2"/>
        <v>3.4</v>
      </c>
      <c r="Q28" s="119">
        <f>$G28/($D28+(P28*P28*U$2*'Materials + Factor'!$U$8))</f>
        <v>0</v>
      </c>
      <c r="R28" s="119">
        <f>$H28/($D28+(P28*P28*U$2*'Materials + Factor'!$U$8))</f>
        <v>0.18515570934256059</v>
      </c>
      <c r="S2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5.2988379613548825E-2</v>
      </c>
      <c r="T2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0.1247913698351313</v>
      </c>
      <c r="U28" s="120">
        <f t="shared" si="3"/>
        <v>0.3267453694280481</v>
      </c>
      <c r="V2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0.27077137440325272</v>
      </c>
      <c r="W28" s="109">
        <f t="shared" si="4"/>
        <v>2.7</v>
      </c>
      <c r="X28" s="119">
        <f>$G28/($D28+(W28*W28*AB$2*'Materials + Factor'!$U$8))</f>
        <v>0</v>
      </c>
      <c r="Y28" s="119">
        <f>$H28/($D28+(W28*W28*AB$2*'Materials + Factor'!$U$8))</f>
        <v>0.14680384087791493</v>
      </c>
      <c r="Z2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4.201273445354075E-2</v>
      </c>
      <c r="AA2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0.14044607021287403</v>
      </c>
      <c r="AB28" s="120">
        <f t="shared" si="5"/>
        <v>0.32623075750647762</v>
      </c>
      <c r="AC2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0.53387126195660861</v>
      </c>
    </row>
    <row r="29" spans="1:29" collapsed="1" x14ac:dyDescent="0.2">
      <c r="A29" s="136"/>
      <c r="B29" s="137"/>
      <c r="C29" s="139"/>
      <c r="D29" s="139"/>
      <c r="E29" s="139"/>
      <c r="F29" s="139"/>
      <c r="G29" s="139"/>
      <c r="H29" s="149"/>
      <c r="I29" s="137"/>
      <c r="J29" s="138"/>
      <c r="K29" s="138"/>
      <c r="L29" s="141"/>
      <c r="M29" s="142"/>
      <c r="N29" s="138"/>
      <c r="O29" s="140"/>
      <c r="P29" s="137"/>
      <c r="Q29" s="138"/>
      <c r="R29" s="138"/>
      <c r="S29" s="138"/>
      <c r="T29" s="138"/>
      <c r="U29" s="138"/>
      <c r="V29" s="140"/>
      <c r="W29" s="137"/>
      <c r="X29" s="138"/>
      <c r="Y29" s="138"/>
      <c r="Z29" s="138"/>
      <c r="AA29" s="138"/>
      <c r="AB29" s="138"/>
      <c r="AC29" s="140"/>
    </row>
    <row r="30" spans="1:29" s="86" customFormat="1" ht="25.5" x14ac:dyDescent="0.2">
      <c r="A30" s="127" t="s">
        <v>144</v>
      </c>
      <c r="B30" s="106" t="s">
        <v>370</v>
      </c>
      <c r="C30" s="129">
        <f>MAX(C31:C38)</f>
        <v>7.87</v>
      </c>
      <c r="D30" s="129"/>
      <c r="E30" s="129">
        <f>MAX(E31:E38)</f>
        <v>5.36</v>
      </c>
      <c r="F30" s="129">
        <f>MAX(F31:F38)</f>
        <v>2.87</v>
      </c>
      <c r="G30" s="129">
        <f>MAX(G31:G38)</f>
        <v>13.31</v>
      </c>
      <c r="H30" s="147">
        <f>MAX(H31:H38)</f>
        <v>30.65</v>
      </c>
      <c r="I30" s="134">
        <v>1.7</v>
      </c>
      <c r="J30" s="117"/>
      <c r="K30" s="118" t="s">
        <v>196</v>
      </c>
      <c r="L30" s="125">
        <f>MAX(L31:L38)</f>
        <v>0.19420014682298917</v>
      </c>
      <c r="M30" s="125">
        <f>MAX(M31:M38)</f>
        <v>0.75272406540470882</v>
      </c>
      <c r="N30" s="125">
        <f>MAX(N31:N38)</f>
        <v>0.86692448605739902</v>
      </c>
      <c r="O30" s="126">
        <f>MAX(O31:O38)</f>
        <v>0.54053259987832092</v>
      </c>
      <c r="P30" s="134">
        <v>1.6</v>
      </c>
      <c r="Q30" s="114"/>
      <c r="R30" s="118" t="s">
        <v>196</v>
      </c>
      <c r="S30" s="125">
        <f>MAX(S31:S38)</f>
        <v>0.16442531962454254</v>
      </c>
      <c r="T30" s="125">
        <f>MAX(T31:T38)</f>
        <v>0.70332031249999971</v>
      </c>
      <c r="U30" s="125">
        <f>MAX(U31:U38)</f>
        <v>0.7798828124999998</v>
      </c>
      <c r="V30" s="126">
        <f>MAX(V31:V38)</f>
        <v>0.59458231954582297</v>
      </c>
      <c r="W30" s="134">
        <v>1.4</v>
      </c>
      <c r="X30" s="107"/>
      <c r="Y30" s="118" t="s">
        <v>196</v>
      </c>
      <c r="Z30" s="125">
        <f>MAX(Z31:Z38)</f>
        <v>0.10737980057112986</v>
      </c>
      <c r="AA30" s="125">
        <f>MAX(AA31:AA38)</f>
        <v>0.60306122448979604</v>
      </c>
      <c r="AB30" s="125">
        <f>MAX(AB31:AB38)</f>
        <v>0.58206997084548118</v>
      </c>
      <c r="AC30" s="126">
        <f>MAX(AC31:AC38)</f>
        <v>0.84565656565656577</v>
      </c>
    </row>
    <row r="31" spans="1:29" hidden="1" outlineLevel="1" x14ac:dyDescent="0.2">
      <c r="A31" s="88"/>
      <c r="B31" s="131">
        <v>1</v>
      </c>
      <c r="C31" s="132">
        <v>4.99</v>
      </c>
      <c r="D31" s="133">
        <f>Table5[[#This Row],[Vertical Fz (kN)]]*'Materials + Factor'!$U$25</f>
        <v>0</v>
      </c>
      <c r="E31" s="132">
        <v>3.51</v>
      </c>
      <c r="F31" s="132">
        <v>1.86</v>
      </c>
      <c r="G31" s="132">
        <v>6.99</v>
      </c>
      <c r="H31" s="148">
        <v>23.99</v>
      </c>
      <c r="I31" s="109">
        <f>I$30</f>
        <v>1.7</v>
      </c>
      <c r="J31" s="119">
        <f>$G31/($D31+(I31*I31*N$2*'Materials + Factor'!$U$8))</f>
        <v>0.12899653979238759</v>
      </c>
      <c r="K31" s="119">
        <f>$H31/($D31+(I31*I31*N$2*'Materials + Factor'!$U$8))</f>
        <v>0.44272202998846605</v>
      </c>
      <c r="L3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0.14392430314095114</v>
      </c>
      <c r="M3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0.57800393513806914</v>
      </c>
      <c r="N31" s="120">
        <f>MAX(K31,J31/(I31/6))</f>
        <v>0.45528190514960326</v>
      </c>
      <c r="O3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0.44351800617882103</v>
      </c>
      <c r="P31" s="109">
        <f>P$30</f>
        <v>1.6</v>
      </c>
      <c r="Q31" s="119">
        <f>$G31/($D31+(P31*P31*U$2*'Materials + Factor'!$U$8))</f>
        <v>0.10921874999999998</v>
      </c>
      <c r="R31" s="119">
        <f>$H31/($D31+(P31*P31*U$2*'Materials + Factor'!$U$8))</f>
        <v>0.37484374999999992</v>
      </c>
      <c r="S3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0.12185778400703574</v>
      </c>
      <c r="T3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0.53710937499999978</v>
      </c>
      <c r="U31" s="120">
        <f>MAX(R31,Q31/(P31/6))</f>
        <v>0.40957031249999992</v>
      </c>
      <c r="V3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0.51863081614391315</v>
      </c>
      <c r="W31" s="109">
        <f>W$30</f>
        <v>1.4</v>
      </c>
      <c r="X31" s="119">
        <f>$G31/($D31+(W31*W31*AB$2*'Materials + Factor'!$U$8))</f>
        <v>7.1326530612244907E-2</v>
      </c>
      <c r="Y31" s="119">
        <f>$H31/($D31+(W31*W31*AB$2*'Materials + Factor'!$U$8))</f>
        <v>0.24479591836734696</v>
      </c>
      <c r="Z3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7.9580593637247857E-2</v>
      </c>
      <c r="AA3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0.4520408163265307</v>
      </c>
      <c r="AB31" s="120">
        <f>MAX(Y31,X31/(W31/6))</f>
        <v>0.30568513119533536</v>
      </c>
      <c r="AC3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0.79956978466541451</v>
      </c>
    </row>
    <row r="32" spans="1:29" hidden="1" outlineLevel="1" x14ac:dyDescent="0.2">
      <c r="A32" s="88"/>
      <c r="B32" s="131">
        <v>2</v>
      </c>
      <c r="C32" s="132">
        <v>4.99</v>
      </c>
      <c r="D32" s="133">
        <f>Table5[[#This Row],[Vertical Fz (kN)]]*'Materials + Factor'!$U$25</f>
        <v>0</v>
      </c>
      <c r="E32" s="132">
        <v>5.0999999999999996</v>
      </c>
      <c r="F32" s="132">
        <v>0</v>
      </c>
      <c r="G32" s="132">
        <v>0</v>
      </c>
      <c r="H32" s="148">
        <v>29.19</v>
      </c>
      <c r="I32" s="109">
        <f t="shared" ref="I32:I38" si="6">I$30</f>
        <v>1.7</v>
      </c>
      <c r="J32" s="119">
        <f>$G32/($D32+(I32*I32*N$2*'Materials + Factor'!$U$8))</f>
        <v>0</v>
      </c>
      <c r="K32" s="119">
        <f>$H32/($D32+(I32*I32*N$2*'Materials + Factor'!$U$8))</f>
        <v>0.53868512110726663</v>
      </c>
      <c r="L3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0.18477999044724713</v>
      </c>
      <c r="M3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0.71679218400162847</v>
      </c>
      <c r="N32" s="120">
        <f t="shared" ref="N32:N38" si="7">MAX(K32,J32/(I32/6))</f>
        <v>0.53868512110726663</v>
      </c>
      <c r="O3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0.49217632729428362</v>
      </c>
      <c r="P32" s="109">
        <f t="shared" ref="P32:P38" si="8">P$30</f>
        <v>1.6</v>
      </c>
      <c r="Q32" s="119">
        <f>$G32/($D32+(P32*P32*U$2*'Materials + Factor'!$U$8))</f>
        <v>0</v>
      </c>
      <c r="R32" s="119">
        <f>$H32/($D32+(P32*P32*U$2*'Materials + Factor'!$U$8))</f>
        <v>0.45609374999999991</v>
      </c>
      <c r="S3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0.15644946456812817</v>
      </c>
      <c r="T3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0.66972656249999973</v>
      </c>
      <c r="U32" s="120">
        <f t="shared" ref="U32:U38" si="9">MAX(R32,Q32/(P32/6))</f>
        <v>0.45609374999999991</v>
      </c>
      <c r="V3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0.55362713917916095</v>
      </c>
      <c r="W32" s="109">
        <f t="shared" ref="W32:W38" si="10">W$30</f>
        <v>1.4</v>
      </c>
      <c r="X32" s="119">
        <f>$G32/($D32+(W32*W32*AB$2*'Materials + Factor'!$U$8))</f>
        <v>0</v>
      </c>
      <c r="Y32" s="119">
        <f>$H32/($D32+(W32*W32*AB$2*'Materials + Factor'!$U$8))</f>
        <v>0.29785714285714293</v>
      </c>
      <c r="Z3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0.10217107890163475</v>
      </c>
      <c r="AA3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0.5741982507288631</v>
      </c>
      <c r="AB32" s="120">
        <f t="shared" ref="AB32:AB38" si="11">MAX(Y32,X32/(W32/6))</f>
        <v>0.29785714285714293</v>
      </c>
      <c r="AC3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0.81284783895796364</v>
      </c>
    </row>
    <row r="33" spans="1:29" hidden="1" outlineLevel="1" x14ac:dyDescent="0.2">
      <c r="A33" s="88"/>
      <c r="B33" s="131">
        <v>3</v>
      </c>
      <c r="C33" s="132">
        <v>5.62</v>
      </c>
      <c r="D33" s="133">
        <f>Table5[[#This Row],[Vertical Fz (kN)]]*'Materials + Factor'!$U$25</f>
        <v>0</v>
      </c>
      <c r="E33" s="132">
        <v>1.1599999999999999</v>
      </c>
      <c r="F33" s="132">
        <v>2.0499999999999998</v>
      </c>
      <c r="G33" s="132">
        <v>9.51</v>
      </c>
      <c r="H33" s="148">
        <v>7.96</v>
      </c>
      <c r="I33" s="109">
        <f t="shared" si="6"/>
        <v>1.7</v>
      </c>
      <c r="J33" s="119">
        <f>$G33/($D33+(I33*I33*N$2*'Materials + Factor'!$U$8))</f>
        <v>0.17550173010380626</v>
      </c>
      <c r="K33" s="119">
        <f>$H33/($D33+(I33*I33*N$2*'Materials + Factor'!$U$8))</f>
        <v>0.14689734717416383</v>
      </c>
      <c r="L3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8.5340838252531095E-2</v>
      </c>
      <c r="M3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0.2398534500305313</v>
      </c>
      <c r="N33" s="120">
        <f t="shared" si="7"/>
        <v>0.61941787095461032</v>
      </c>
      <c r="O3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0.2768389846306103</v>
      </c>
      <c r="P33" s="109">
        <f t="shared" si="8"/>
        <v>1.6</v>
      </c>
      <c r="Q33" s="119">
        <f>$G33/($D33+(P33*P33*U$2*'Materials + Factor'!$U$8))</f>
        <v>0.14859374999999997</v>
      </c>
      <c r="R33" s="119">
        <f>$H33/($D33+(P33*P33*U$2*'Materials + Factor'!$U$8))</f>
        <v>0.12437499999999997</v>
      </c>
      <c r="S3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7.2256354262641057E-2</v>
      </c>
      <c r="T3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0.22578124999999991</v>
      </c>
      <c r="U33" s="120">
        <f t="shared" si="9"/>
        <v>0.55722656249999991</v>
      </c>
      <c r="V3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0.3484763795919058</v>
      </c>
      <c r="W33" s="109">
        <f t="shared" si="10"/>
        <v>1.4</v>
      </c>
      <c r="X33" s="119">
        <f>$G33/($D33+(W33*W33*AB$2*'Materials + Factor'!$U$8))</f>
        <v>9.7040816326530624E-2</v>
      </c>
      <c r="Y33" s="119">
        <f>$H33/($D33+(W33*W33*AB$2*'Materials + Factor'!$U$8))</f>
        <v>8.1224489795918384E-2</v>
      </c>
      <c r="Z3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4.7187823191928865E-2</v>
      </c>
      <c r="AA3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0.198396501457726</v>
      </c>
      <c r="AB33" s="120">
        <f t="shared" si="11"/>
        <v>0.41588921282798841</v>
      </c>
      <c r="AC3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0.61610533132753842</v>
      </c>
    </row>
    <row r="34" spans="1:29" hidden="1" outlineLevel="1" x14ac:dyDescent="0.2">
      <c r="A34" s="88"/>
      <c r="B34" s="131">
        <v>4</v>
      </c>
      <c r="C34" s="132">
        <v>5.62</v>
      </c>
      <c r="D34" s="133">
        <f>Table5[[#This Row],[Vertical Fz (kN)]]*'Materials + Factor'!$U$25</f>
        <v>0</v>
      </c>
      <c r="E34" s="132">
        <v>2.57</v>
      </c>
      <c r="F34" s="132">
        <v>0</v>
      </c>
      <c r="G34" s="132">
        <v>0</v>
      </c>
      <c r="H34" s="148">
        <v>11.5</v>
      </c>
      <c r="I34" s="109">
        <f t="shared" si="6"/>
        <v>1.7</v>
      </c>
      <c r="J34" s="119">
        <f>$G34/($D34+(I34*I34*N$2*'Materials + Factor'!$U$8))</f>
        <v>0</v>
      </c>
      <c r="K34" s="119">
        <f>$H34/($D34+(I34*I34*N$2*'Materials + Factor'!$U$8))</f>
        <v>0.21222606689734724</v>
      </c>
      <c r="L3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9.311462263714218E-2</v>
      </c>
      <c r="M3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0.29152588370988541</v>
      </c>
      <c r="N34" s="120">
        <f t="shared" si="7"/>
        <v>0.21222606689734724</v>
      </c>
      <c r="O3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0.24218159417668872</v>
      </c>
      <c r="P34" s="109">
        <f t="shared" si="8"/>
        <v>1.6</v>
      </c>
      <c r="Q34" s="119">
        <f>$G34/($D34+(P34*P34*U$2*'Materials + Factor'!$U$8))</f>
        <v>0</v>
      </c>
      <c r="R34" s="119">
        <f>$H34/($D34+(P34*P34*U$2*'Materials + Factor'!$U$8))</f>
        <v>0.17968749999999997</v>
      </c>
      <c r="S3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7.8838259596095958E-2</v>
      </c>
      <c r="T3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0.27480468749999992</v>
      </c>
      <c r="U34" s="120">
        <f t="shared" si="9"/>
        <v>0.17968749999999997</v>
      </c>
      <c r="V3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0.30905121746431574</v>
      </c>
      <c r="W34" s="109">
        <f t="shared" si="10"/>
        <v>1.4</v>
      </c>
      <c r="X34" s="119">
        <f>$G34/($D34+(W34*W34*AB$2*'Materials + Factor'!$U$8))</f>
        <v>0</v>
      </c>
      <c r="Y34" s="119">
        <f>$H34/($D34+(W34*W34*AB$2*'Materials + Factor'!$U$8))</f>
        <v>0.11734693877551022</v>
      </c>
      <c r="Z3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5.148621034847084E-2</v>
      </c>
      <c r="AA3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0.24256559766763855</v>
      </c>
      <c r="AB34" s="120">
        <f t="shared" si="11"/>
        <v>0.11734693877551022</v>
      </c>
      <c r="AC3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0.5635960303561004</v>
      </c>
    </row>
    <row r="35" spans="1:29" hidden="1" outlineLevel="1" x14ac:dyDescent="0.2">
      <c r="A35" s="88"/>
      <c r="B35" s="131">
        <v>5</v>
      </c>
      <c r="C35" s="132">
        <v>5.24</v>
      </c>
      <c r="D35" s="133">
        <f>Table5[[#This Row],[Vertical Fz (kN)]]*'Materials + Factor'!$U$25</f>
        <v>0</v>
      </c>
      <c r="E35" s="132">
        <v>3.68</v>
      </c>
      <c r="F35" s="132">
        <v>1.95</v>
      </c>
      <c r="G35" s="132">
        <v>7.34</v>
      </c>
      <c r="H35" s="148">
        <v>25.19</v>
      </c>
      <c r="I35" s="109">
        <f t="shared" si="6"/>
        <v>1.7</v>
      </c>
      <c r="J35" s="119">
        <f>$G35/($D35+(I35*I35*N$2*'Materials + Factor'!$U$8))</f>
        <v>0.13545559400230683</v>
      </c>
      <c r="K35" s="119">
        <f>$H35/($D35+(I35*I35*N$2*'Materials + Factor'!$U$8))</f>
        <v>0.46486735870818929</v>
      </c>
      <c r="L3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0.15089354592893078</v>
      </c>
      <c r="M3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0.60682542913359139</v>
      </c>
      <c r="N35" s="120">
        <f t="shared" si="7"/>
        <v>0.47807856706696533</v>
      </c>
      <c r="O3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0.47477427043035703</v>
      </c>
      <c r="P35" s="109">
        <f t="shared" si="8"/>
        <v>1.6</v>
      </c>
      <c r="Q35" s="119">
        <f>$G35/($D35+(P35*P35*U$2*'Materials + Factor'!$U$8))</f>
        <v>0.11468749999999997</v>
      </c>
      <c r="R35" s="119">
        <f>$H35/($D35+(P35*P35*U$2*'Materials + Factor'!$U$8))</f>
        <v>0.39359374999999991</v>
      </c>
      <c r="S3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0.12775850031287397</v>
      </c>
      <c r="T3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0.56386718749999987</v>
      </c>
      <c r="U35" s="120">
        <f t="shared" si="9"/>
        <v>0.43007812499999987</v>
      </c>
      <c r="V3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0.54838402969054589</v>
      </c>
      <c r="W35" s="109">
        <f t="shared" si="10"/>
        <v>1.4</v>
      </c>
      <c r="X35" s="119">
        <f>$G35/($D35+(W35*W35*AB$2*'Materials + Factor'!$U$8))</f>
        <v>7.4897959183673479E-2</v>
      </c>
      <c r="Y35" s="119">
        <f>$H35/($D35+(W35*W35*AB$2*'Materials + Factor'!$U$8))</f>
        <v>0.25704081632653064</v>
      </c>
      <c r="Z3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8.3434122653305492E-2</v>
      </c>
      <c r="AA3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0.47448979591836754</v>
      </c>
      <c r="AB35" s="120">
        <f t="shared" si="11"/>
        <v>0.32099125364431497</v>
      </c>
      <c r="AC3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0.82787190166502422</v>
      </c>
    </row>
    <row r="36" spans="1:29" hidden="1" outlineLevel="1" x14ac:dyDescent="0.2">
      <c r="A36" s="88"/>
      <c r="B36" s="131">
        <v>6</v>
      </c>
      <c r="C36" s="132">
        <v>5.24</v>
      </c>
      <c r="D36" s="133">
        <f>Table5[[#This Row],[Vertical Fz (kN)]]*'Materials + Factor'!$U$25</f>
        <v>0</v>
      </c>
      <c r="E36" s="132">
        <v>5.36</v>
      </c>
      <c r="F36" s="132">
        <v>0</v>
      </c>
      <c r="G36" s="132">
        <v>0</v>
      </c>
      <c r="H36" s="148">
        <v>30.65</v>
      </c>
      <c r="I36" s="109">
        <f t="shared" si="6"/>
        <v>1.7</v>
      </c>
      <c r="J36" s="119">
        <f>$G36/($D36+(I36*I36*N$2*'Materials + Factor'!$U$8))</f>
        <v>0</v>
      </c>
      <c r="K36" s="119">
        <f>$H36/($D36+(I36*I36*N$2*'Materials + Factor'!$U$8))</f>
        <v>0.56562860438292972</v>
      </c>
      <c r="L3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0.19420014682298917</v>
      </c>
      <c r="M3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0.75272406540470882</v>
      </c>
      <c r="N36" s="120">
        <f t="shared" si="7"/>
        <v>0.56562860438292972</v>
      </c>
      <c r="O3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0.54053259987832092</v>
      </c>
      <c r="P36" s="109">
        <f t="shared" si="8"/>
        <v>1.6</v>
      </c>
      <c r="Q36" s="119">
        <f>$G36/($D36+(P36*P36*U$2*'Materials + Factor'!$U$8))</f>
        <v>0</v>
      </c>
      <c r="R36" s="119">
        <f>$H36/($D36+(P36*P36*U$2*'Materials + Factor'!$U$8))</f>
        <v>0.47890624999999987</v>
      </c>
      <c r="S3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0.16442531962454254</v>
      </c>
      <c r="T3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0.70332031249999971</v>
      </c>
      <c r="U36" s="120">
        <f t="shared" si="9"/>
        <v>0.47890624999999987</v>
      </c>
      <c r="V3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0.59458231954582297</v>
      </c>
      <c r="W36" s="109">
        <f t="shared" si="10"/>
        <v>1.4</v>
      </c>
      <c r="X36" s="119">
        <f>$G36/($D36+(W36*W36*AB$2*'Materials + Factor'!$U$8))</f>
        <v>0</v>
      </c>
      <c r="Y36" s="119">
        <f>$H36/($D36+(W36*W36*AB$2*'Materials + Factor'!$U$8))</f>
        <v>0.31275510204081636</v>
      </c>
      <c r="Z3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0.10737980057112986</v>
      </c>
      <c r="AA3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0.60306122448979604</v>
      </c>
      <c r="AB36" s="120">
        <f t="shared" si="11"/>
        <v>0.31275510204081636</v>
      </c>
      <c r="AC3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0.84565656565656577</v>
      </c>
    </row>
    <row r="37" spans="1:29" hidden="1" outlineLevel="1" x14ac:dyDescent="0.2">
      <c r="A37" s="88"/>
      <c r="B37" s="131">
        <v>7</v>
      </c>
      <c r="C37" s="132">
        <v>7.87</v>
      </c>
      <c r="D37" s="133">
        <f>Table5[[#This Row],[Vertical Fz (kN)]]*'Materials + Factor'!$U$25</f>
        <v>0</v>
      </c>
      <c r="E37" s="132">
        <v>1.63</v>
      </c>
      <c r="F37" s="132">
        <v>2.87</v>
      </c>
      <c r="G37" s="132">
        <v>13.31</v>
      </c>
      <c r="H37" s="148">
        <v>11.14</v>
      </c>
      <c r="I37" s="109">
        <f t="shared" si="6"/>
        <v>1.7</v>
      </c>
      <c r="J37" s="119">
        <f>$G37/($D37+(I37*I37*N$2*'Materials + Factor'!$U$8))</f>
        <v>0.24562860438292972</v>
      </c>
      <c r="K37" s="119">
        <f>$H37/($D37+(I37*I37*N$2*'Materials + Factor'!$U$8))</f>
        <v>0.20558246828143029</v>
      </c>
      <c r="L3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0.11958438189725057</v>
      </c>
      <c r="M3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0.33570798561639198</v>
      </c>
      <c r="N37" s="120">
        <f t="shared" si="7"/>
        <v>0.86692448605739902</v>
      </c>
      <c r="O3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0.34672606492270136</v>
      </c>
      <c r="P37" s="109">
        <f t="shared" si="8"/>
        <v>1.6</v>
      </c>
      <c r="Q37" s="119">
        <f>$G37/($D37+(P37*P37*U$2*'Materials + Factor'!$U$8))</f>
        <v>0.20796874999999995</v>
      </c>
      <c r="R37" s="119">
        <f>$H37/($D37+(P37*P37*U$2*'Materials + Factor'!$U$8))</f>
        <v>0.17406249999999998</v>
      </c>
      <c r="S3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0.10124966709464475</v>
      </c>
      <c r="T3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0.31601562499999991</v>
      </c>
      <c r="U37" s="120">
        <f t="shared" si="9"/>
        <v>0.7798828124999998</v>
      </c>
      <c r="V3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0.42398125342117915</v>
      </c>
      <c r="W37" s="109">
        <f t="shared" si="10"/>
        <v>1.4</v>
      </c>
      <c r="X37" s="119">
        <f>$G37/($D37+(W37*W37*AB$2*'Materials + Factor'!$U$8))</f>
        <v>0.13581632653061226</v>
      </c>
      <c r="Y37" s="119">
        <f>$H37/($D37+(W37*W37*AB$2*'Materials + Factor'!$U$8))</f>
        <v>0.11367346938775512</v>
      </c>
      <c r="Z3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6.6122231572012913E-2</v>
      </c>
      <c r="AA3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0.27769679300291555</v>
      </c>
      <c r="AB37" s="120">
        <f t="shared" si="11"/>
        <v>0.58206997084548118</v>
      </c>
      <c r="AC3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0.70622609837641404</v>
      </c>
    </row>
    <row r="38" spans="1:29" hidden="1" outlineLevel="1" x14ac:dyDescent="0.2">
      <c r="A38" s="88"/>
      <c r="B38" s="131">
        <v>8</v>
      </c>
      <c r="C38" s="132">
        <v>7.87</v>
      </c>
      <c r="D38" s="133">
        <f>Table5[[#This Row],[Vertical Fz (kN)]]*'Materials + Factor'!$U$25</f>
        <v>0</v>
      </c>
      <c r="E38" s="132">
        <v>3.6</v>
      </c>
      <c r="F38" s="132">
        <v>0</v>
      </c>
      <c r="G38" s="132">
        <v>0</v>
      </c>
      <c r="H38" s="148">
        <v>16.100000000000001</v>
      </c>
      <c r="I38" s="109">
        <f t="shared" si="6"/>
        <v>1.7</v>
      </c>
      <c r="J38" s="119">
        <f>$G38/($D38+(I38*I38*N$2*'Materials + Factor'!$U$8))</f>
        <v>0</v>
      </c>
      <c r="K38" s="119">
        <f>$H38/($D38+(I38*I38*N$2*'Materials + Factor'!$U$8))</f>
        <v>0.29711649365628617</v>
      </c>
      <c r="L3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0.13043293443335094</v>
      </c>
      <c r="M3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0.40816880385372156</v>
      </c>
      <c r="N38" s="120">
        <f t="shared" si="7"/>
        <v>0.29711649365628617</v>
      </c>
      <c r="O3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0.28734601543757177</v>
      </c>
      <c r="P38" s="109">
        <f t="shared" si="8"/>
        <v>1.6</v>
      </c>
      <c r="Q38" s="119">
        <f>$G38/($D38+(P38*P38*U$2*'Materials + Factor'!$U$8))</f>
        <v>0</v>
      </c>
      <c r="R38" s="119">
        <f>$H38/($D38+(P38*P38*U$2*'Materials + Factor'!$U$8))</f>
        <v>0.25156249999999997</v>
      </c>
      <c r="S3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0.11043491616573753</v>
      </c>
      <c r="T3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0.38476562499999994</v>
      </c>
      <c r="U38" s="120">
        <f t="shared" si="9"/>
        <v>0.25156249999999997</v>
      </c>
      <c r="V3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0.35810066476733143</v>
      </c>
      <c r="W38" s="109">
        <f t="shared" si="10"/>
        <v>1.4</v>
      </c>
      <c r="X38" s="119">
        <f>$G38/($D38+(W38*W38*AB$2*'Materials + Factor'!$U$8))</f>
        <v>0</v>
      </c>
      <c r="Y38" s="119">
        <f>$H38/($D38+(W38*W38*AB$2*'Materials + Factor'!$U$8))</f>
        <v>0.16428571428571431</v>
      </c>
      <c r="Z3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7.2120761577624537E-2</v>
      </c>
      <c r="AA3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0.33965014577259484</v>
      </c>
      <c r="AB38" s="120">
        <f t="shared" si="11"/>
        <v>0.16428571428571431</v>
      </c>
      <c r="AC3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0.62297777777777796</v>
      </c>
    </row>
    <row r="39" spans="1:29" collapsed="1" x14ac:dyDescent="0.2">
      <c r="A39" s="136"/>
      <c r="B39" s="137"/>
      <c r="C39" s="139"/>
      <c r="D39" s="139"/>
      <c r="E39" s="139"/>
      <c r="F39" s="139"/>
      <c r="G39" s="139"/>
      <c r="H39" s="149"/>
      <c r="I39" s="137"/>
      <c r="J39" s="138"/>
      <c r="K39" s="138"/>
      <c r="L39" s="141"/>
      <c r="M39" s="142"/>
      <c r="N39" s="138"/>
      <c r="O39" s="140"/>
      <c r="P39" s="137"/>
      <c r="Q39" s="138"/>
      <c r="R39" s="138"/>
      <c r="S39" s="138"/>
      <c r="T39" s="138"/>
      <c r="U39" s="138"/>
      <c r="V39" s="140"/>
      <c r="W39" s="137"/>
      <c r="X39" s="138"/>
      <c r="Y39" s="138"/>
      <c r="Z39" s="138"/>
      <c r="AA39" s="138"/>
      <c r="AB39" s="138"/>
      <c r="AC39" s="140"/>
    </row>
    <row r="40" spans="1:29" s="86" customFormat="1" ht="25.5" x14ac:dyDescent="0.2">
      <c r="A40" s="127" t="s">
        <v>145</v>
      </c>
      <c r="B40" s="106" t="s">
        <v>370</v>
      </c>
      <c r="C40" s="129">
        <f>MAX(C41:C48)</f>
        <v>9.11</v>
      </c>
      <c r="D40" s="129"/>
      <c r="E40" s="129">
        <f>MAX(E41:E48)</f>
        <v>5.91</v>
      </c>
      <c r="F40" s="129">
        <f>MAX(F41:F48)</f>
        <v>3.24</v>
      </c>
      <c r="G40" s="129">
        <f>MAX(G41:G48)</f>
        <v>12.29</v>
      </c>
      <c r="H40" s="147">
        <f>MAX(H41:H48)</f>
        <v>35.68</v>
      </c>
      <c r="I40" s="134">
        <v>2.2999999999999998</v>
      </c>
      <c r="J40" s="117"/>
      <c r="K40" s="118" t="s">
        <v>196</v>
      </c>
      <c r="L40" s="125">
        <f>MAX(L41:L48)</f>
        <v>0.11698075387671659</v>
      </c>
      <c r="M40" s="125">
        <f>MAX(M41:M48)</f>
        <v>0.35166159831237509</v>
      </c>
      <c r="N40" s="125">
        <f>MAX(N41:N48)</f>
        <v>0.93840716692693371</v>
      </c>
      <c r="O40" s="126">
        <f>MAX(O41:O48)</f>
        <v>0.2566758792667661</v>
      </c>
      <c r="P40" s="134">
        <v>2.1</v>
      </c>
      <c r="Q40" s="114"/>
      <c r="R40" s="118" t="s">
        <v>196</v>
      </c>
      <c r="S40" s="125">
        <f>MAX(S41:S48)</f>
        <v>0.105242889116978</v>
      </c>
      <c r="T40" s="125">
        <f>MAX(T41:T48)</f>
        <v>0.35927005722924094</v>
      </c>
      <c r="U40" s="125">
        <f>MAX(U41:U48)</f>
        <v>0.9246517654680918</v>
      </c>
      <c r="V40" s="126">
        <f>MAX(V41:V48)</f>
        <v>0.33848921424780698</v>
      </c>
      <c r="W40" s="134">
        <v>1.7</v>
      </c>
      <c r="X40" s="107"/>
      <c r="Y40" s="118" t="s">
        <v>196</v>
      </c>
      <c r="Z40" s="125">
        <f>MAX(Z41:Z48)</f>
        <v>8.0297775260531681E-2</v>
      </c>
      <c r="AA40" s="125">
        <f>MAX(AA41:AA48)</f>
        <v>0.38672908609810713</v>
      </c>
      <c r="AB40" s="125">
        <f>MAX(AB41:AB48)</f>
        <v>0.87148381844087131</v>
      </c>
      <c r="AC40" s="126">
        <f>MAX(AC41:AC48)</f>
        <v>0.65394744391531368</v>
      </c>
    </row>
    <row r="41" spans="1:29" hidden="1" outlineLevel="1" x14ac:dyDescent="0.2">
      <c r="A41" s="88"/>
      <c r="B41" s="131">
        <v>1</v>
      </c>
      <c r="C41" s="132">
        <v>5.77</v>
      </c>
      <c r="D41" s="133">
        <f>Table5[[#This Row],[Vertical Fz (kN)]]*'Materials + Factor'!$U$25</f>
        <v>0</v>
      </c>
      <c r="E41" s="132">
        <v>3.71</v>
      </c>
      <c r="F41" s="132">
        <v>2.11</v>
      </c>
      <c r="G41" s="132">
        <v>7.88</v>
      </c>
      <c r="H41" s="148">
        <v>27.4</v>
      </c>
      <c r="I41" s="109">
        <f>I$40</f>
        <v>2.2999999999999998</v>
      </c>
      <c r="J41" s="119">
        <f>$G41/($D41+(I41*I41*N$2*'Materials + Factor'!$U$8))</f>
        <v>7.9445494643982373E-2</v>
      </c>
      <c r="K41" s="119">
        <f>$H41/($D41+(I41*I41*N$2*'Materials + Factor'!$U$8))</f>
        <v>0.276244486452426</v>
      </c>
      <c r="L4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8.4480374005657694E-2</v>
      </c>
      <c r="M4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0.26460644913837983</v>
      </c>
      <c r="N41" s="120">
        <f>MAX(K41,J41)/(I41/6)</f>
        <v>0.72063779074545919</v>
      </c>
      <c r="O4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0.24886446392938125</v>
      </c>
      <c r="P41" s="109">
        <f>P$40</f>
        <v>2.1</v>
      </c>
      <c r="Q41" s="119">
        <f>$G41/($D41+(P41*P41*U$2*'Materials + Factor'!$U$8))</f>
        <v>7.1473922902494325E-2</v>
      </c>
      <c r="R41" s="119">
        <f>$H41/($D41+(P41*P41*U$2*'Materials + Factor'!$U$8))</f>
        <v>0.24852607709750565</v>
      </c>
      <c r="S4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7.6003601784001548E-2</v>
      </c>
      <c r="T4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0.26873987690314222</v>
      </c>
      <c r="U41" s="120">
        <f>MAX(R41,Q41)/(P41/6)</f>
        <v>0.71007450599287325</v>
      </c>
      <c r="V4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0.32856213125768047</v>
      </c>
      <c r="W41" s="109">
        <f>W$40</f>
        <v>1.7</v>
      </c>
      <c r="X41" s="119">
        <f>$G41/($D41+(W41*W41*AB$2*'Materials + Factor'!$U$8))</f>
        <v>5.4532871972318347E-2</v>
      </c>
      <c r="Y41" s="119">
        <f>$H41/($D41+(W41*W41*AB$2*'Materials + Factor'!$U$8))</f>
        <v>0.18961937716262978</v>
      </c>
      <c r="Z4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5.7988907243502925E-2</v>
      </c>
      <c r="AA4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0.28349277427233877</v>
      </c>
      <c r="AB41" s="120">
        <f>MAX(Y41,X41)/(W41/6)</f>
        <v>0.66924486057398747</v>
      </c>
      <c r="AC4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0.6372256002849096</v>
      </c>
    </row>
    <row r="42" spans="1:29" hidden="1" outlineLevel="1" x14ac:dyDescent="0.2">
      <c r="A42" s="88"/>
      <c r="B42" s="131">
        <v>2</v>
      </c>
      <c r="C42" s="132">
        <v>5.77</v>
      </c>
      <c r="D42" s="133">
        <f>Table5[[#This Row],[Vertical Fz (kN)]]*'Materials + Factor'!$U$25</f>
        <v>0</v>
      </c>
      <c r="E42" s="132">
        <v>0.63</v>
      </c>
      <c r="F42" s="132">
        <v>0</v>
      </c>
      <c r="G42" s="132">
        <v>0</v>
      </c>
      <c r="H42" s="148">
        <v>33.979999999999997</v>
      </c>
      <c r="I42" s="109">
        <f t="shared" ref="I42:I48" si="12">I$40</f>
        <v>2.2999999999999998</v>
      </c>
      <c r="J42" s="119">
        <f>$G42/($D42+(I42*I42*N$2*'Materials + Factor'!$U$8))</f>
        <v>0</v>
      </c>
      <c r="K42" s="119">
        <f>$H42/($D42+(I42*I42*N$2*'Materials + Factor'!$U$8))</f>
        <v>0.34258349086326406</v>
      </c>
      <c r="L4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1.2470029601071311E-2</v>
      </c>
      <c r="M4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0.30204103997150766</v>
      </c>
      <c r="N42" s="120">
        <f t="shared" ref="N42:N48" si="13">MAX(K42,J42)/(I42/6)</f>
        <v>0.89369606312155847</v>
      </c>
      <c r="O4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0.25070681184981708</v>
      </c>
      <c r="P42" s="109">
        <f t="shared" ref="P42:P48" si="14">P$40</f>
        <v>2.1</v>
      </c>
      <c r="Q42" s="119">
        <f>$G42/($D42+(P42*P42*U$2*'Materials + Factor'!$U$8))</f>
        <v>0</v>
      </c>
      <c r="R42" s="119">
        <f>$H42/($D42+(P42*P42*U$2*'Materials + Factor'!$U$8))</f>
        <v>0.3082086167800453</v>
      </c>
      <c r="S4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1.1218785134297148E-2</v>
      </c>
      <c r="T4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0.29897419285174387</v>
      </c>
      <c r="U42" s="120">
        <f t="shared" ref="U42:U48" si="15">MAX(R42,Q42)/(P42/6)</f>
        <v>0.88059604794298652</v>
      </c>
      <c r="V4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0.33083254363708614</v>
      </c>
      <c r="W42" s="109">
        <f t="shared" ref="W42:W48" si="16">W$40</f>
        <v>1.7</v>
      </c>
      <c r="X42" s="119">
        <f>$G42/($D42+(W42*W42*AB$2*'Materials + Factor'!$U$8))</f>
        <v>0</v>
      </c>
      <c r="Y42" s="119">
        <f>$H42/($D42+(W42*W42*AB$2*'Materials + Factor'!$U$8))</f>
        <v>0.23515570934256058</v>
      </c>
      <c r="Z4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8.5596613221886574E-3</v>
      </c>
      <c r="AA4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0.28691227355994303</v>
      </c>
      <c r="AB42" s="120">
        <f t="shared" ref="AB42:AB48" si="17">MAX(Y42,X42)/(W42/6)</f>
        <v>0.82996132709139026</v>
      </c>
      <c r="AC4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0.64050968915902229</v>
      </c>
    </row>
    <row r="43" spans="1:29" hidden="1" outlineLevel="1" x14ac:dyDescent="0.2">
      <c r="A43" s="88"/>
      <c r="B43" s="131">
        <v>3</v>
      </c>
      <c r="C43" s="132">
        <v>6.51</v>
      </c>
      <c r="D43" s="133">
        <f>Table5[[#This Row],[Vertical Fz (kN)]]*'Materials + Factor'!$U$25</f>
        <v>0</v>
      </c>
      <c r="E43" s="132">
        <v>0.78</v>
      </c>
      <c r="F43" s="132">
        <v>2.3199999999999998</v>
      </c>
      <c r="G43" s="132">
        <v>8.7799999999999994</v>
      </c>
      <c r="H43" s="148">
        <v>5.73</v>
      </c>
      <c r="I43" s="109">
        <f t="shared" si="12"/>
        <v>2.2999999999999998</v>
      </c>
      <c r="J43" s="119">
        <f>$G43/($D43+(I43*I43*N$2*'Materials + Factor'!$U$8))</f>
        <v>8.8519218651543802E-2</v>
      </c>
      <c r="K43" s="119">
        <f>$H43/($D43+(I43*I43*N$2*'Materials + Factor'!$U$8))</f>
        <v>5.7769376181474492E-2</v>
      </c>
      <c r="L4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4.8447274003513494E-2</v>
      </c>
      <c r="M4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9.2227610202460231E-2</v>
      </c>
      <c r="N43" s="120">
        <f t="shared" si="13"/>
        <v>0.23091970083011429</v>
      </c>
      <c r="O4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0.20185056533896015</v>
      </c>
      <c r="P43" s="109">
        <f t="shared" si="14"/>
        <v>2.1</v>
      </c>
      <c r="Q43" s="119">
        <f>$G43/($D43+(P43*P43*U$2*'Materials + Factor'!$U$8))</f>
        <v>7.9637188208616774E-2</v>
      </c>
      <c r="R43" s="119">
        <f>$H43/($D43+(P43*P43*U$2*'Materials + Factor'!$U$8))</f>
        <v>5.1972789115646262E-2</v>
      </c>
      <c r="S4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4.3586067938535089E-2</v>
      </c>
      <c r="T4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9.5885973436993843E-2</v>
      </c>
      <c r="U43" s="120">
        <f t="shared" si="15"/>
        <v>0.22753482345319076</v>
      </c>
      <c r="V4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0.26734772423478276</v>
      </c>
      <c r="W43" s="109">
        <f t="shared" si="16"/>
        <v>1.7</v>
      </c>
      <c r="X43" s="119">
        <f>$G43/($D43+(W43*W43*AB$2*'Materials + Factor'!$U$8))</f>
        <v>6.0761245674740491E-2</v>
      </c>
      <c r="Y43" s="119">
        <f>$H43/($D43+(W43*W43*AB$2*'Materials + Factor'!$U$8))</f>
        <v>3.9653979238754335E-2</v>
      </c>
      <c r="Z4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3.3255114119193734E-2</v>
      </c>
      <c r="AA4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0.10926114390392837</v>
      </c>
      <c r="AB43" s="120">
        <f t="shared" si="17"/>
        <v>0.2144514553226135</v>
      </c>
      <c r="AC4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0.52532498443254216</v>
      </c>
    </row>
    <row r="44" spans="1:29" hidden="1" outlineLevel="1" x14ac:dyDescent="0.2">
      <c r="A44" s="88"/>
      <c r="B44" s="131">
        <v>4</v>
      </c>
      <c r="C44" s="132">
        <v>6.51</v>
      </c>
      <c r="D44" s="133">
        <f>Table5[[#This Row],[Vertical Fz (kN)]]*'Materials + Factor'!$U$25</f>
        <v>0</v>
      </c>
      <c r="E44" s="132">
        <v>2.66</v>
      </c>
      <c r="F44" s="132">
        <v>0</v>
      </c>
      <c r="G44" s="132">
        <v>0</v>
      </c>
      <c r="H44" s="148">
        <v>11.35</v>
      </c>
      <c r="I44" s="109">
        <f t="shared" si="12"/>
        <v>2.2999999999999998</v>
      </c>
      <c r="J44" s="119">
        <f>$G44/($D44+(I44*I44*N$2*'Materials + Factor'!$U$8))</f>
        <v>0</v>
      </c>
      <c r="K44" s="119">
        <f>$H44/($D44+(I44*I44*N$2*'Materials + Factor'!$U$8))</f>
        <v>0.11442974165091369</v>
      </c>
      <c r="L4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5.2651236093412206E-2</v>
      </c>
      <c r="M4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0.11699405495739845</v>
      </c>
      <c r="N44" s="120">
        <f t="shared" si="13"/>
        <v>0.29851236952412269</v>
      </c>
      <c r="O4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0.19650746143782891</v>
      </c>
      <c r="P44" s="109">
        <f t="shared" si="14"/>
        <v>2.1</v>
      </c>
      <c r="Q44" s="119">
        <f>$G44/($D44+(P44*P44*U$2*'Materials + Factor'!$U$8))</f>
        <v>0</v>
      </c>
      <c r="R44" s="119">
        <f>$H44/($D44+(P44*P44*U$2*'Materials + Factor'!$U$8))</f>
        <v>0.10294784580498866</v>
      </c>
      <c r="S4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4.7368203900365738E-2</v>
      </c>
      <c r="T4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0.12102364755425979</v>
      </c>
      <c r="U44" s="120">
        <f t="shared" si="15"/>
        <v>0.29413670229996758</v>
      </c>
      <c r="V4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0.26036932838501137</v>
      </c>
      <c r="W44" s="109">
        <f t="shared" si="16"/>
        <v>1.7</v>
      </c>
      <c r="X44" s="119">
        <f>$G44/($D44+(W44*W44*AB$2*'Materials + Factor'!$U$8))</f>
        <v>0</v>
      </c>
      <c r="Y44" s="119">
        <f>$H44/($D44+(W44*W44*AB$2*'Materials + Factor'!$U$8))</f>
        <v>7.8546712802768176E-2</v>
      </c>
      <c r="Z4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3.6140792249240994E-2</v>
      </c>
      <c r="AA4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0.1357215550580094</v>
      </c>
      <c r="AB44" s="120">
        <f t="shared" si="17"/>
        <v>0.27722369224506416</v>
      </c>
      <c r="AC4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0.51236375869028927</v>
      </c>
    </row>
    <row r="45" spans="1:29" hidden="1" outlineLevel="1" x14ac:dyDescent="0.2">
      <c r="A45" s="88"/>
      <c r="B45" s="131">
        <v>5</v>
      </c>
      <c r="C45" s="132">
        <v>6.06</v>
      </c>
      <c r="D45" s="133">
        <f>Table5[[#This Row],[Vertical Fz (kN)]]*'Materials + Factor'!$U$25</f>
        <v>0</v>
      </c>
      <c r="E45" s="132">
        <v>3.89</v>
      </c>
      <c r="F45" s="132">
        <v>2.21</v>
      </c>
      <c r="G45" s="132">
        <v>8.2799999999999994</v>
      </c>
      <c r="H45" s="148">
        <v>28.77</v>
      </c>
      <c r="I45" s="109">
        <f t="shared" si="12"/>
        <v>2.2999999999999998</v>
      </c>
      <c r="J45" s="119">
        <f>$G45/($D45+(I45*I45*N$2*'Materials + Factor'!$U$8))</f>
        <v>8.3478260869565224E-2</v>
      </c>
      <c r="K45" s="119">
        <f>$H45/($D45+(I45*I45*N$2*'Materials + Factor'!$U$8))</f>
        <v>0.2900567107750473</v>
      </c>
      <c r="L4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8.8555950908729919E-2</v>
      </c>
      <c r="M4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0.27780060820251506</v>
      </c>
      <c r="N45" s="120">
        <f t="shared" si="13"/>
        <v>0.75666968028273218</v>
      </c>
      <c r="O4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0.2543447960229171</v>
      </c>
      <c r="P45" s="109">
        <f t="shared" si="14"/>
        <v>2.1</v>
      </c>
      <c r="Q45" s="119">
        <f>$G45/($D45+(P45*P45*U$2*'Materials + Factor'!$U$8))</f>
        <v>7.5102040816326529E-2</v>
      </c>
      <c r="R45" s="119">
        <f>$H45/($D45+(P45*P45*U$2*'Materials + Factor'!$U$8))</f>
        <v>0.26095238095238094</v>
      </c>
      <c r="S4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7.9670234746119256E-2</v>
      </c>
      <c r="T4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0.28212935968038005</v>
      </c>
      <c r="U45" s="120">
        <f t="shared" si="15"/>
        <v>0.74557823129251688</v>
      </c>
      <c r="V4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0.33560682416462201</v>
      </c>
      <c r="W45" s="109">
        <f t="shared" si="16"/>
        <v>1.7</v>
      </c>
      <c r="X45" s="119">
        <f>$G45/($D45+(W45*W45*AB$2*'Materials + Factor'!$U$8))</f>
        <v>5.7301038062283746E-2</v>
      </c>
      <c r="Y45" s="119">
        <f>$H45/($D45+(W45*W45*AB$2*'Materials + Factor'!$U$8))</f>
        <v>0.19910034602076129</v>
      </c>
      <c r="Z4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6.0786459382419722E-2</v>
      </c>
      <c r="AA4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0.29757785467128034</v>
      </c>
      <c r="AB45" s="120">
        <f t="shared" si="17"/>
        <v>0.70270710360268696</v>
      </c>
      <c r="AC4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0.64970179899183889</v>
      </c>
    </row>
    <row r="46" spans="1:29" hidden="1" outlineLevel="1" x14ac:dyDescent="0.2">
      <c r="A46" s="88"/>
      <c r="B46" s="131">
        <v>6</v>
      </c>
      <c r="C46" s="132">
        <v>6.06</v>
      </c>
      <c r="D46" s="133">
        <f>Table5[[#This Row],[Vertical Fz (kN)]]*'Materials + Factor'!$U$25</f>
        <v>0</v>
      </c>
      <c r="E46" s="132">
        <v>5.91</v>
      </c>
      <c r="F46" s="132">
        <v>0</v>
      </c>
      <c r="G46" s="132">
        <v>0</v>
      </c>
      <c r="H46" s="148">
        <v>35.68</v>
      </c>
      <c r="I46" s="109">
        <f t="shared" si="12"/>
        <v>2.2999999999999998</v>
      </c>
      <c r="J46" s="119">
        <f>$G46/($D46+(I46*I46*N$2*'Materials + Factor'!$U$8))</f>
        <v>0</v>
      </c>
      <c r="K46" s="119">
        <f>$H46/($D46+(I46*I46*N$2*'Materials + Factor'!$U$8))</f>
        <v>0.35972274732199122</v>
      </c>
      <c r="L4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0.11698075387671659</v>
      </c>
      <c r="M4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0.35166159831237509</v>
      </c>
      <c r="N46" s="120">
        <f t="shared" si="13"/>
        <v>0.93840716692693371</v>
      </c>
      <c r="O4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0.2566758792667661</v>
      </c>
      <c r="P46" s="109">
        <f t="shared" si="14"/>
        <v>2.1</v>
      </c>
      <c r="Q46" s="119">
        <f>$G46/($D46+(P46*P46*U$2*'Materials + Factor'!$U$8))</f>
        <v>0</v>
      </c>
      <c r="R46" s="119">
        <f>$H46/($D46+(P46*P46*U$2*'Materials + Factor'!$U$8))</f>
        <v>0.32362811791383217</v>
      </c>
      <c r="S4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0.105242889116978</v>
      </c>
      <c r="T4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0.35927005722924094</v>
      </c>
      <c r="U46" s="120">
        <f t="shared" si="15"/>
        <v>0.9246517654680918</v>
      </c>
      <c r="V4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0.33848921424780698</v>
      </c>
      <c r="W46" s="109">
        <f t="shared" si="16"/>
        <v>1.7</v>
      </c>
      <c r="X46" s="119">
        <f>$G46/($D46+(W46*W46*AB$2*'Materials + Factor'!$U$8))</f>
        <v>0</v>
      </c>
      <c r="Y46" s="119">
        <f>$H46/($D46+(W46*W46*AB$2*'Materials + Factor'!$U$8))</f>
        <v>0.24692041522491354</v>
      </c>
      <c r="Z4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8.0297775260531681E-2</v>
      </c>
      <c r="AA4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0.38672908609810713</v>
      </c>
      <c r="AB46" s="120">
        <f t="shared" si="17"/>
        <v>0.87148381844087131</v>
      </c>
      <c r="AC4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0.65394744391531368</v>
      </c>
    </row>
    <row r="47" spans="1:29" hidden="1" outlineLevel="1" x14ac:dyDescent="0.2">
      <c r="A47" s="88"/>
      <c r="B47" s="131">
        <v>7</v>
      </c>
      <c r="C47" s="132">
        <v>9.11</v>
      </c>
      <c r="D47" s="133">
        <f>Table5[[#This Row],[Vertical Fz (kN)]]*'Materials + Factor'!$U$25</f>
        <v>0</v>
      </c>
      <c r="E47" s="132">
        <v>1.0900000000000001</v>
      </c>
      <c r="F47" s="132">
        <v>3.24</v>
      </c>
      <c r="G47" s="132">
        <v>12.29</v>
      </c>
      <c r="H47" s="148">
        <v>8.02</v>
      </c>
      <c r="I47" s="109">
        <f t="shared" si="12"/>
        <v>2.2999999999999998</v>
      </c>
      <c r="J47" s="119">
        <f>$G47/($D47+(I47*I47*N$2*'Materials + Factor'!$U$8))</f>
        <v>0.12390674228103341</v>
      </c>
      <c r="K47" s="119">
        <f>$H47/($D47+(I47*I47*N$2*'Materials + Factor'!$U$8))</f>
        <v>8.0856962822936362E-2</v>
      </c>
      <c r="L4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6.7663475495585879E-2</v>
      </c>
      <c r="M4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0.12904851921865157</v>
      </c>
      <c r="N47" s="120">
        <f t="shared" si="13"/>
        <v>0.32323497986356542</v>
      </c>
      <c r="O4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0.21727111860773582</v>
      </c>
      <c r="P47" s="109">
        <f t="shared" si="14"/>
        <v>2.1</v>
      </c>
      <c r="Q47" s="119">
        <f>$G47/($D47+(P47*P47*U$2*'Materials + Factor'!$U$8))</f>
        <v>0.11147392290249432</v>
      </c>
      <c r="R47" s="119">
        <f>$H47/($D47+(P47*P47*U$2*'Materials + Factor'!$U$8))</f>
        <v>7.2743764172335593E-2</v>
      </c>
      <c r="S4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6.0874113158443745E-2</v>
      </c>
      <c r="T4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0.13415397905193824</v>
      </c>
      <c r="U47" s="120">
        <f t="shared" si="15"/>
        <v>0.31849692257855516</v>
      </c>
      <c r="V4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0.28701639909716681</v>
      </c>
      <c r="W47" s="109">
        <f t="shared" si="16"/>
        <v>1.7</v>
      </c>
      <c r="X47" s="119">
        <f>$G47/($D47+(W47*W47*AB$2*'Materials + Factor'!$U$8))</f>
        <v>8.5051903114186866E-2</v>
      </c>
      <c r="Y47" s="119">
        <f>$H47/($D47+(W47*W47*AB$2*'Materials + Factor'!$U$8))</f>
        <v>5.5501730103806234E-2</v>
      </c>
      <c r="Z4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4.6445473880404327E-2</v>
      </c>
      <c r="AA4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0.15281905149603098</v>
      </c>
      <c r="AB47" s="120">
        <f t="shared" si="17"/>
        <v>0.30018318746183603</v>
      </c>
      <c r="AC4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0.55994795095011796</v>
      </c>
    </row>
    <row r="48" spans="1:29" hidden="1" outlineLevel="1" x14ac:dyDescent="0.2">
      <c r="A48" s="88"/>
      <c r="B48" s="131">
        <v>8</v>
      </c>
      <c r="C48" s="132">
        <v>9.11</v>
      </c>
      <c r="D48" s="133">
        <f>Table5[[#This Row],[Vertical Fz (kN)]]*'Materials + Factor'!$U$25</f>
        <v>0</v>
      </c>
      <c r="E48" s="132">
        <v>3.72</v>
      </c>
      <c r="F48" s="132">
        <v>0</v>
      </c>
      <c r="G48" s="132">
        <v>0</v>
      </c>
      <c r="H48" s="148">
        <v>15.9</v>
      </c>
      <c r="I48" s="109">
        <f t="shared" si="12"/>
        <v>2.2999999999999998</v>
      </c>
      <c r="J48" s="119">
        <f>$G48/($D48+(I48*I48*N$2*'Materials + Factor'!$U$8))</f>
        <v>0</v>
      </c>
      <c r="K48" s="119">
        <f>$H48/($D48+(I48*I48*N$2*'Materials + Factor'!$U$8))</f>
        <v>0.16030245746691874</v>
      </c>
      <c r="L4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7.3632555739659183E-2</v>
      </c>
      <c r="M4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0.16385304512205151</v>
      </c>
      <c r="N48" s="120">
        <f t="shared" si="13"/>
        <v>0.41818032382674458</v>
      </c>
      <c r="O4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0.20942296978957758</v>
      </c>
      <c r="P48" s="109">
        <f t="shared" si="14"/>
        <v>2.1</v>
      </c>
      <c r="Q48" s="119">
        <f>$G48/($D48+(P48*P48*U$2*'Materials + Factor'!$U$8))</f>
        <v>0</v>
      </c>
      <c r="R48" s="119">
        <f>$H48/($D48+(P48*P48*U$2*'Materials + Factor'!$U$8))</f>
        <v>0.14421768707482993</v>
      </c>
      <c r="S4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6.6244255078706973E-2</v>
      </c>
      <c r="T4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0.1694849368318756</v>
      </c>
      <c r="U48" s="120">
        <f t="shared" si="15"/>
        <v>0.41205053449951407</v>
      </c>
      <c r="V4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0.2767887094755288</v>
      </c>
      <c r="W48" s="109">
        <f t="shared" si="16"/>
        <v>1.7</v>
      </c>
      <c r="X48" s="119">
        <f>$G48/($D48+(W48*W48*AB$2*'Materials + Factor'!$U$8))</f>
        <v>0</v>
      </c>
      <c r="Y48" s="119">
        <f>$H48/($D48+(W48*W48*AB$2*'Materials + Factor'!$U$8))</f>
        <v>0.11003460207612459</v>
      </c>
      <c r="Z4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5.05427620929235E-2</v>
      </c>
      <c r="AA4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0.19002646041115412</v>
      </c>
      <c r="AB48" s="120">
        <f t="shared" si="17"/>
        <v>0.38835741909220445</v>
      </c>
      <c r="AC4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0.54105603616241926</v>
      </c>
    </row>
    <row r="49" spans="1:29" collapsed="1" x14ac:dyDescent="0.2">
      <c r="A49" s="136"/>
      <c r="B49" s="137"/>
      <c r="C49" s="139"/>
      <c r="D49" s="139"/>
      <c r="E49" s="139"/>
      <c r="F49" s="139"/>
      <c r="G49" s="139"/>
      <c r="H49" s="149"/>
      <c r="I49" s="137"/>
      <c r="J49" s="138"/>
      <c r="K49" s="138"/>
      <c r="L49" s="141"/>
      <c r="M49" s="142"/>
      <c r="N49" s="138"/>
      <c r="O49" s="140"/>
      <c r="P49" s="137"/>
      <c r="Q49" s="138"/>
      <c r="R49" s="138"/>
      <c r="S49" s="138"/>
      <c r="T49" s="138"/>
      <c r="U49" s="138"/>
      <c r="V49" s="140"/>
      <c r="W49" s="137"/>
      <c r="X49" s="138"/>
      <c r="Y49" s="138"/>
      <c r="Z49" s="138"/>
      <c r="AA49" s="138"/>
      <c r="AB49" s="138"/>
      <c r="AC49" s="140"/>
    </row>
    <row r="50" spans="1:29" s="86" customFormat="1" ht="25.5" x14ac:dyDescent="0.2">
      <c r="A50" s="127" t="s">
        <v>146</v>
      </c>
      <c r="B50" s="106" t="s">
        <v>370</v>
      </c>
      <c r="C50" s="129">
        <f>MAX(C51:C218)</f>
        <v>26.788</v>
      </c>
      <c r="D50" s="129"/>
      <c r="E50" s="129">
        <f>MAX(E51:E218)</f>
        <v>8.9700000000000006</v>
      </c>
      <c r="F50" s="129">
        <f>MAX(F51:F218)</f>
        <v>7.34</v>
      </c>
      <c r="G50" s="129">
        <f>MAX(G51:G218)</f>
        <v>36.786000000000001</v>
      </c>
      <c r="H50" s="147">
        <f>MAX(H51:H218)</f>
        <v>13.127000000000001</v>
      </c>
      <c r="I50" s="134">
        <v>2.4</v>
      </c>
      <c r="J50" s="117"/>
      <c r="K50" s="118" t="s">
        <v>196</v>
      </c>
      <c r="L50" s="125">
        <f>MAX(L51:L218)</f>
        <v>0.16306192559780511</v>
      </c>
      <c r="M50" s="125">
        <f>MAX(M51:M218)</f>
        <v>0.32192708333333336</v>
      </c>
      <c r="N50" s="125">
        <f>MAX(N51:N218)</f>
        <v>0.85152777777777788</v>
      </c>
      <c r="O50" s="126">
        <f>MAX(O51:O218)</f>
        <v>0.26237888685719218</v>
      </c>
      <c r="P50" s="134">
        <v>2.2000000000000002</v>
      </c>
      <c r="Q50" s="117"/>
      <c r="R50" s="118" t="s">
        <v>196</v>
      </c>
      <c r="S50" s="125">
        <f>MAX(S51:S218)</f>
        <v>0.14554287574018965</v>
      </c>
      <c r="T50" s="125">
        <f>MAX(T51:T218)</f>
        <v>0.32582268970698719</v>
      </c>
      <c r="U50" s="125">
        <f>MAX(U51:U218)</f>
        <v>0.82913598797896304</v>
      </c>
      <c r="V50" s="126">
        <f>MAX(V51:V218)</f>
        <v>0.34236613517984354</v>
      </c>
      <c r="W50" s="134">
        <v>1.8</v>
      </c>
      <c r="X50" s="117"/>
      <c r="Y50" s="118" t="s">
        <v>196</v>
      </c>
      <c r="Z50" s="125">
        <f>MAX(Z51:Z218)</f>
        <v>0.10870795039853673</v>
      </c>
      <c r="AA50" s="125">
        <f>MAX(AA51:AA218)</f>
        <v>0.34257887517146773</v>
      </c>
      <c r="AB50" s="125">
        <f>MAX(AB51:AB218)</f>
        <v>0.75691358024691369</v>
      </c>
      <c r="AC50" s="126">
        <f>MAX(AC51:AC218)</f>
        <v>0.64705603480537077</v>
      </c>
    </row>
    <row r="51" spans="1:29" hidden="1" outlineLevel="1" x14ac:dyDescent="0.2">
      <c r="A51" s="88"/>
      <c r="B51" s="131" t="s">
        <v>202</v>
      </c>
      <c r="C51" s="132">
        <v>3.9369999999999998</v>
      </c>
      <c r="D51" s="133">
        <f>Table5[[#This Row],[Vertical Fz (kN)]]*'Materials + Factor'!$U$25</f>
        <v>0</v>
      </c>
      <c r="E51" s="132">
        <v>1.26</v>
      </c>
      <c r="F51" s="132">
        <v>0</v>
      </c>
      <c r="G51" s="132">
        <v>0</v>
      </c>
      <c r="H51" s="148">
        <v>5.2919999999999998</v>
      </c>
      <c r="I51" s="109">
        <f>I$50</f>
        <v>2.4</v>
      </c>
      <c r="J51" s="119">
        <f>$G51/($D51+(I51*I51*N$2*'Materials + Factor'!$U$8))</f>
        <v>0</v>
      </c>
      <c r="K51" s="119">
        <f>$H51/($D51+(I51*I51*N$2*'Materials + Factor'!$U$8))</f>
        <v>4.8999999999999995E-2</v>
      </c>
      <c r="L5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2.2905019649190013E-2</v>
      </c>
      <c r="M5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4.8125000000000001E-2</v>
      </c>
      <c r="N51" s="120">
        <f t="shared" ref="N51:N114" si="18">MAX(K51,J51)/(I51/6)</f>
        <v>0.1225</v>
      </c>
      <c r="O5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0.18068467033497443</v>
      </c>
      <c r="P51" s="109">
        <f>P$50</f>
        <v>2.2000000000000002</v>
      </c>
      <c r="Q51" s="119">
        <f>$G51/($D51+(P51*P51*U$2*'Materials + Factor'!$U$8))</f>
        <v>0</v>
      </c>
      <c r="R51" s="119">
        <f>$H51/($D51+(P51*P51*U$2*'Materials + Factor'!$U$8))</f>
        <v>4.3735537190082635E-2</v>
      </c>
      <c r="S5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2.0444149769524966E-2</v>
      </c>
      <c r="T5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4.9226145755071365E-2</v>
      </c>
      <c r="U51" s="120">
        <f t="shared" ref="U51:U114" si="19">MAX(R51,Q51)/(P51/6)</f>
        <v>0.11927873779113445</v>
      </c>
      <c r="V5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0.23996372162410276</v>
      </c>
      <c r="W51" s="109">
        <f>W$50</f>
        <v>1.8</v>
      </c>
      <c r="X51" s="119">
        <f>$G51/($D51+(W51*W51*AB$2*'Materials + Factor'!$U$8))</f>
        <v>0</v>
      </c>
      <c r="Y51" s="119">
        <f>$H51/($D51+(W51*W51*AB$2*'Materials + Factor'!$U$8))</f>
        <v>3.2666666666666663E-2</v>
      </c>
      <c r="Z5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1.5270013099460009E-2</v>
      </c>
      <c r="AA5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5.3580246913580237E-2</v>
      </c>
      <c r="AB51" s="120">
        <f t="shared" ref="AB51:AB114" si="20">MAX(Y51,X51)/(W51/6)</f>
        <v>0.10888888888888888</v>
      </c>
      <c r="AC5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0.47535442821761043</v>
      </c>
    </row>
    <row r="52" spans="1:29" hidden="1" outlineLevel="1" x14ac:dyDescent="0.2">
      <c r="A52" s="88"/>
      <c r="B52" s="131" t="s">
        <v>203</v>
      </c>
      <c r="C52" s="132">
        <v>7.5190000000000001</v>
      </c>
      <c r="D52" s="133">
        <f>Table5[[#This Row],[Vertical Fz (kN)]]*'Materials + Factor'!$U$25</f>
        <v>0</v>
      </c>
      <c r="E52" s="132">
        <v>1.6259999999999999</v>
      </c>
      <c r="F52" s="132">
        <v>2.8010000000000002</v>
      </c>
      <c r="G52" s="132">
        <v>9.9190000000000005</v>
      </c>
      <c r="H52" s="148">
        <v>3.4000000000000002E-2</v>
      </c>
      <c r="I52" s="109">
        <f t="shared" ref="I52:I115" si="21">I$50</f>
        <v>2.4</v>
      </c>
      <c r="J52" s="119">
        <f>$G52/($D52+(I52*I52*N$2*'Materials + Factor'!$U$8))</f>
        <v>9.1842592592592601E-2</v>
      </c>
      <c r="K52" s="119">
        <f>$H52/($D52+(I52*I52*N$2*'Materials + Factor'!$U$8))</f>
        <v>3.1481481481481486E-4</v>
      </c>
      <c r="L5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5.8875829788543887E-2</v>
      </c>
      <c r="M5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9.2744984567901242E-2</v>
      </c>
      <c r="N52" s="120">
        <f t="shared" si="18"/>
        <v>0.22960648148148152</v>
      </c>
      <c r="O5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0.19220999966429364</v>
      </c>
      <c r="P52" s="109">
        <f t="shared" ref="P52:P115" si="22">P$50</f>
        <v>2.2000000000000002</v>
      </c>
      <c r="Q52" s="119">
        <f>$G52/($D52+(P52*P52*U$2*'Materials + Factor'!$U$8))</f>
        <v>8.1975206611570248E-2</v>
      </c>
      <c r="R52" s="119">
        <f>$H52/($D52+(P52*P52*U$2*'Materials + Factor'!$U$8))</f>
        <v>2.809917355371901E-4</v>
      </c>
      <c r="S5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5.2550327414568082E-2</v>
      </c>
      <c r="T5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9.5567242674680683E-2</v>
      </c>
      <c r="U52" s="120">
        <f t="shared" si="19"/>
        <v>0.22356874530428247</v>
      </c>
      <c r="V5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0.25437354387001604</v>
      </c>
      <c r="W52" s="109">
        <f t="shared" ref="W52:W115" si="23">W$50</f>
        <v>1.8</v>
      </c>
      <c r="X52" s="119">
        <f>$G52/($D52+(W52*W52*AB$2*'Materials + Factor'!$U$8))</f>
        <v>6.1228395061728398E-2</v>
      </c>
      <c r="Y52" s="119">
        <f>$H52/($D52+(W52*W52*AB$2*'Materials + Factor'!$U$8))</f>
        <v>2.0987654320987656E-4</v>
      </c>
      <c r="Z5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3.9250553192362592E-2</v>
      </c>
      <c r="AA5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0.10645404663923182</v>
      </c>
      <c r="AB52" s="120">
        <f t="shared" si="20"/>
        <v>0.20409465020576134</v>
      </c>
      <c r="AC5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0.49956601520451122</v>
      </c>
    </row>
    <row r="53" spans="1:29" hidden="1" outlineLevel="1" x14ac:dyDescent="0.2">
      <c r="A53" s="88"/>
      <c r="B53" s="131" t="s">
        <v>204</v>
      </c>
      <c r="C53" s="132">
        <v>5.6680000000000001</v>
      </c>
      <c r="D53" s="133">
        <f>Table5[[#This Row],[Vertical Fz (kN)]]*'Materials + Factor'!$U$25</f>
        <v>0</v>
      </c>
      <c r="E53" s="132">
        <v>5.1580000000000004</v>
      </c>
      <c r="F53" s="132">
        <v>0</v>
      </c>
      <c r="G53" s="132">
        <v>0</v>
      </c>
      <c r="H53" s="148">
        <v>8.65</v>
      </c>
      <c r="I53" s="109">
        <f t="shared" si="21"/>
        <v>2.4</v>
      </c>
      <c r="J53" s="119">
        <f>$G53/($D53+(I53*I53*N$2*'Materials + Factor'!$U$8))</f>
        <v>0</v>
      </c>
      <c r="K53" s="119">
        <f>$H53/($D53+(I53*I53*N$2*'Materials + Factor'!$U$8))</f>
        <v>8.009259259259259E-2</v>
      </c>
      <c r="L5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9.3765151865493737E-2</v>
      </c>
      <c r="M5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9.6593364197530868E-2</v>
      </c>
      <c r="N53" s="120">
        <f t="shared" si="18"/>
        <v>0.20023148148148148</v>
      </c>
      <c r="O5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0.18784787102108308</v>
      </c>
      <c r="P53" s="109">
        <f t="shared" si="22"/>
        <v>2.2000000000000002</v>
      </c>
      <c r="Q53" s="119">
        <f>$G53/($D53+(P53*P53*U$2*'Materials + Factor'!$U$8))</f>
        <v>0</v>
      </c>
      <c r="R53" s="119">
        <f>$H53/($D53+(P53*P53*U$2*'Materials + Factor'!$U$8))</f>
        <v>7.1487603305785116E-2</v>
      </c>
      <c r="S5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8.3691209929531579E-2</v>
      </c>
      <c r="T5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0.10374154770848984</v>
      </c>
      <c r="U53" s="120">
        <f t="shared" si="19"/>
        <v>0.19496619083395939</v>
      </c>
      <c r="V5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0.24898861657961699</v>
      </c>
      <c r="W53" s="109">
        <f t="shared" si="23"/>
        <v>1.8</v>
      </c>
      <c r="X53" s="119">
        <f>$G53/($D53+(W53*W53*AB$2*'Materials + Factor'!$U$8))</f>
        <v>0</v>
      </c>
      <c r="Y53" s="119">
        <f>$H53/($D53+(W53*W53*AB$2*'Materials + Factor'!$U$8))</f>
        <v>5.3395061728395067E-2</v>
      </c>
      <c r="Z5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6.2510101243662478E-2</v>
      </c>
      <c r="AA5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0.13008230452674896</v>
      </c>
      <c r="AB53" s="120">
        <f t="shared" si="20"/>
        <v>0.17798353909465023</v>
      </c>
      <c r="AC5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0.49077943857090789</v>
      </c>
    </row>
    <row r="54" spans="1:29" hidden="1" outlineLevel="1" x14ac:dyDescent="0.2">
      <c r="A54" s="88"/>
      <c r="B54" s="131" t="s">
        <v>205</v>
      </c>
      <c r="C54" s="132">
        <v>9.2490000000000006</v>
      </c>
      <c r="D54" s="133">
        <f>Table5[[#This Row],[Vertical Fz (kN)]]*'Materials + Factor'!$U$25</f>
        <v>0</v>
      </c>
      <c r="E54" s="132">
        <v>2.2719999999999998</v>
      </c>
      <c r="F54" s="132">
        <v>2.8010000000000002</v>
      </c>
      <c r="G54" s="132">
        <v>9.9190000000000005</v>
      </c>
      <c r="H54" s="148">
        <v>3.391</v>
      </c>
      <c r="I54" s="109">
        <f t="shared" si="21"/>
        <v>2.4</v>
      </c>
      <c r="J54" s="119">
        <f>$G54/($D54+(I54*I54*N$2*'Materials + Factor'!$U$8))</f>
        <v>9.1842592592592601E-2</v>
      </c>
      <c r="K54" s="119">
        <f>$H54/($D54+(I54*I54*N$2*'Materials + Factor'!$U$8))</f>
        <v>3.1398148148148147E-2</v>
      </c>
      <c r="L5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6.556294599046314E-2</v>
      </c>
      <c r="M5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9.2744984567901242E-2</v>
      </c>
      <c r="N54" s="120">
        <f t="shared" si="18"/>
        <v>0.22960648148148152</v>
      </c>
      <c r="O5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0.19954906406679604</v>
      </c>
      <c r="P54" s="109">
        <f t="shared" si="22"/>
        <v>2.2000000000000002</v>
      </c>
      <c r="Q54" s="119">
        <f>$G54/($D54+(P54*P54*U$2*'Materials + Factor'!$U$8))</f>
        <v>8.1975206611570248E-2</v>
      </c>
      <c r="R54" s="119">
        <f>$H54/($D54+(P54*P54*U$2*'Materials + Factor'!$U$8))</f>
        <v>2.8024793388429749E-2</v>
      </c>
      <c r="S5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5.8518993115454686E-2</v>
      </c>
      <c r="T5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9.5567242674680683E-2</v>
      </c>
      <c r="U54" s="120">
        <f t="shared" si="19"/>
        <v>0.22356874530428247</v>
      </c>
      <c r="V5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0.26359910349183874</v>
      </c>
      <c r="W54" s="109">
        <f t="shared" si="23"/>
        <v>1.8</v>
      </c>
      <c r="X54" s="119">
        <f>$G54/($D54+(W54*W54*AB$2*'Materials + Factor'!$U$8))</f>
        <v>6.1228395061728398E-2</v>
      </c>
      <c r="Y54" s="119">
        <f>$H54/($D54+(W54*W54*AB$2*'Materials + Factor'!$U$8))</f>
        <v>2.0932098765432099E-2</v>
      </c>
      <c r="Z5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4.370863066030875E-2</v>
      </c>
      <c r="AA5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0.10645404663923182</v>
      </c>
      <c r="AB54" s="120">
        <f t="shared" si="20"/>
        <v>0.20409465020576134</v>
      </c>
      <c r="AC5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0.51525272684164247</v>
      </c>
    </row>
    <row r="55" spans="1:29" hidden="1" outlineLevel="1" x14ac:dyDescent="0.2">
      <c r="A55" s="88"/>
      <c r="B55" s="131" t="s">
        <v>206</v>
      </c>
      <c r="C55" s="132">
        <v>7.6950000000000003</v>
      </c>
      <c r="D55" s="133">
        <f>Table5[[#This Row],[Vertical Fz (kN)]]*'Materials + Factor'!$U$25</f>
        <v>0</v>
      </c>
      <c r="E55" s="132">
        <v>4.8739999999999997</v>
      </c>
      <c r="F55" s="132">
        <v>0</v>
      </c>
      <c r="G55" s="132">
        <v>0</v>
      </c>
      <c r="H55" s="148">
        <v>8.8559999999999999</v>
      </c>
      <c r="I55" s="109">
        <f t="shared" si="21"/>
        <v>2.4</v>
      </c>
      <c r="J55" s="119">
        <f>$G55/($D55+(I55*I55*N$2*'Materials + Factor'!$U$8))</f>
        <v>0</v>
      </c>
      <c r="K55" s="119">
        <f>$H55/($D55+(I55*I55*N$2*'Materials + Factor'!$U$8))</f>
        <v>8.2000000000000003E-2</v>
      </c>
      <c r="L5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8.8602433150914386E-2</v>
      </c>
      <c r="M5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9.6539351851851848E-2</v>
      </c>
      <c r="N55" s="120">
        <f t="shared" si="18"/>
        <v>0.20500000000000002</v>
      </c>
      <c r="O5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0.1906864937388193</v>
      </c>
      <c r="P55" s="109">
        <f t="shared" si="22"/>
        <v>2.2000000000000002</v>
      </c>
      <c r="Q55" s="119">
        <f>$G55/($D55+(P55*P55*U$2*'Materials + Factor'!$U$8))</f>
        <v>0</v>
      </c>
      <c r="R55" s="119">
        <f>$H55/($D55+(P55*P55*U$2*'Materials + Factor'!$U$8))</f>
        <v>7.3190082644628091E-2</v>
      </c>
      <c r="S5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7.9083163473543397E-2</v>
      </c>
      <c r="T5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0.10315552216378661</v>
      </c>
      <c r="U55" s="120">
        <f t="shared" si="19"/>
        <v>0.19960931630353115</v>
      </c>
      <c r="V5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0.25239246965648232</v>
      </c>
      <c r="W55" s="109">
        <f t="shared" si="23"/>
        <v>1.8</v>
      </c>
      <c r="X55" s="119">
        <f>$G55/($D55+(W55*W55*AB$2*'Materials + Factor'!$U$8))</f>
        <v>0</v>
      </c>
      <c r="Y55" s="119">
        <f>$H55/($D55+(W55*W55*AB$2*'Materials + Factor'!$U$8))</f>
        <v>5.4666666666666669E-2</v>
      </c>
      <c r="Z5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5.9068288767276253E-2</v>
      </c>
      <c r="AA5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0.127599451303155</v>
      </c>
      <c r="AB55" s="120">
        <f t="shared" si="20"/>
        <v>0.18222222222222223</v>
      </c>
      <c r="AC5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0.49595820189274442</v>
      </c>
    </row>
    <row r="56" spans="1:29" hidden="1" outlineLevel="1" x14ac:dyDescent="0.2">
      <c r="A56" s="88"/>
      <c r="B56" s="131" t="s">
        <v>207</v>
      </c>
      <c r="C56" s="132">
        <v>11.276999999999999</v>
      </c>
      <c r="D56" s="133">
        <f>Table5[[#This Row],[Vertical Fz (kN)]]*'Materials + Factor'!$U$25</f>
        <v>0</v>
      </c>
      <c r="E56" s="132">
        <v>1.988</v>
      </c>
      <c r="F56" s="132">
        <v>2.8010000000000002</v>
      </c>
      <c r="G56" s="132">
        <v>9.9190000000000005</v>
      </c>
      <c r="H56" s="148">
        <v>3.597</v>
      </c>
      <c r="I56" s="109">
        <f t="shared" si="21"/>
        <v>2.4</v>
      </c>
      <c r="J56" s="119">
        <f>$G56/($D56+(I56*I56*N$2*'Materials + Factor'!$U$8))</f>
        <v>9.1842592592592601E-2</v>
      </c>
      <c r="K56" s="119">
        <f>$H56/($D56+(I56*I56*N$2*'Materials + Factor'!$U$8))</f>
        <v>3.3305555555555554E-2</v>
      </c>
      <c r="L5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6.2439530099612145E-2</v>
      </c>
      <c r="M5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9.2744984567901242E-2</v>
      </c>
      <c r="N56" s="120">
        <f t="shared" si="18"/>
        <v>0.22960648148148152</v>
      </c>
      <c r="O5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0.20248961939693277</v>
      </c>
      <c r="P56" s="109">
        <f t="shared" si="22"/>
        <v>2.2000000000000002</v>
      </c>
      <c r="Q56" s="119">
        <f>$G56/($D56+(P56*P56*U$2*'Materials + Factor'!$U$8))</f>
        <v>8.1975206611570248E-2</v>
      </c>
      <c r="R56" s="119">
        <f>$H56/($D56+(P56*P56*U$2*'Materials + Factor'!$U$8))</f>
        <v>2.9727272727272724E-2</v>
      </c>
      <c r="S5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5.573115083271165E-2</v>
      </c>
      <c r="T5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9.5567242674680683E-2</v>
      </c>
      <c r="U56" s="120">
        <f t="shared" si="19"/>
        <v>0.22356874530428247</v>
      </c>
      <c r="V5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0.26712056753124674</v>
      </c>
      <c r="W56" s="109">
        <f t="shared" si="23"/>
        <v>1.8</v>
      </c>
      <c r="X56" s="119">
        <f>$G56/($D56+(W56*W56*AB$2*'Materials + Factor'!$U$8))</f>
        <v>6.1228395061728398E-2</v>
      </c>
      <c r="Y56" s="119">
        <f>$H56/($D56+(W56*W56*AB$2*'Materials + Factor'!$U$8))</f>
        <v>2.2203703703703705E-2</v>
      </c>
      <c r="Z5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4.1626353399741425E-2</v>
      </c>
      <c r="AA5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0.10645404663923182</v>
      </c>
      <c r="AB56" s="120">
        <f t="shared" si="20"/>
        <v>0.20409465020576134</v>
      </c>
      <c r="AC5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0.52058984251633589</v>
      </c>
    </row>
    <row r="57" spans="1:29" hidden="1" outlineLevel="1" x14ac:dyDescent="0.2">
      <c r="A57" s="88"/>
      <c r="B57" s="131" t="s">
        <v>208</v>
      </c>
      <c r="C57" s="132">
        <v>4.5190000000000001</v>
      </c>
      <c r="D57" s="133">
        <f>Table5[[#This Row],[Vertical Fz (kN)]]*'Materials + Factor'!$U$25</f>
        <v>0</v>
      </c>
      <c r="E57" s="132">
        <v>1.3</v>
      </c>
      <c r="F57" s="132">
        <v>1.2030000000000001</v>
      </c>
      <c r="G57" s="132">
        <v>9.32</v>
      </c>
      <c r="H57" s="148">
        <v>5.0620000000000003</v>
      </c>
      <c r="I57" s="109">
        <f t="shared" si="21"/>
        <v>2.4</v>
      </c>
      <c r="J57" s="119">
        <f>$G57/($D57+(I57*I57*N$2*'Materials + Factor'!$U$8))</f>
        <v>8.6296296296296301E-2</v>
      </c>
      <c r="K57" s="119">
        <f>$H57/($D57+(I57*I57*N$2*'Materials + Factor'!$U$8))</f>
        <v>4.6870370370370375E-2</v>
      </c>
      <c r="L5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3.2198218978924296E-2</v>
      </c>
      <c r="M5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7.8875385802469139E-2</v>
      </c>
      <c r="N57" s="120">
        <f t="shared" si="18"/>
        <v>0.21574074074074076</v>
      </c>
      <c r="O5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0.1950809366676971</v>
      </c>
      <c r="P57" s="109">
        <f t="shared" si="22"/>
        <v>2.2000000000000002</v>
      </c>
      <c r="Q57" s="119">
        <f>$G57/($D57+(P57*P57*U$2*'Materials + Factor'!$U$8))</f>
        <v>7.7024793388429741E-2</v>
      </c>
      <c r="R57" s="119">
        <f>$H57/($D57+(P57*P57*U$2*'Materials + Factor'!$U$8))</f>
        <v>4.1834710743801649E-2</v>
      </c>
      <c r="S5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2.8738906196064656E-2</v>
      </c>
      <c r="T5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7.9060856498873011E-2</v>
      </c>
      <c r="U57" s="120">
        <f t="shared" si="19"/>
        <v>0.2100676183320811</v>
      </c>
      <c r="V5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0.25846434061790341</v>
      </c>
      <c r="W57" s="109">
        <f t="shared" si="23"/>
        <v>1.8</v>
      </c>
      <c r="X57" s="119">
        <f>$G57/($D57+(W57*W57*AB$2*'Materials + Factor'!$U$8))</f>
        <v>5.7530864197530868E-2</v>
      </c>
      <c r="Y57" s="119">
        <f>$H57/($D57+(W57*W57*AB$2*'Materials + Factor'!$U$8))</f>
        <v>3.1246913580246914E-2</v>
      </c>
      <c r="Z5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2.1465479319282863E-2</v>
      </c>
      <c r="AA5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8.0425240054869687E-2</v>
      </c>
      <c r="AB57" s="120">
        <f t="shared" si="20"/>
        <v>0.1917695473251029</v>
      </c>
      <c r="AC5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0.50831104676525385</v>
      </c>
    </row>
    <row r="58" spans="1:29" hidden="1" outlineLevel="1" x14ac:dyDescent="0.2">
      <c r="A58" s="88"/>
      <c r="B58" s="131" t="s">
        <v>209</v>
      </c>
      <c r="C58" s="132">
        <v>7.907</v>
      </c>
      <c r="D58" s="133">
        <f>Table5[[#This Row],[Vertical Fz (kN)]]*'Materials + Factor'!$U$25</f>
        <v>0</v>
      </c>
      <c r="E58" s="132">
        <v>1.5009999999999999</v>
      </c>
      <c r="F58" s="132">
        <v>4.3840000000000003</v>
      </c>
      <c r="G58" s="132">
        <v>22.03</v>
      </c>
      <c r="H58" s="148">
        <v>6.0000000000000001E-3</v>
      </c>
      <c r="I58" s="109">
        <f t="shared" si="21"/>
        <v>2.4</v>
      </c>
      <c r="J58" s="119">
        <f>$G58/($D58+(I58*I58*N$2*'Materials + Factor'!$U$8))</f>
        <v>0.20398148148148149</v>
      </c>
      <c r="K58" s="119">
        <f>$H58/($D58+(I58*I58*N$2*'Materials + Factor'!$U$8))</f>
        <v>5.5555555555555558E-5</v>
      </c>
      <c r="L5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8.4236632021773353E-2</v>
      </c>
      <c r="M5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0.19535493827160497</v>
      </c>
      <c r="N58" s="120">
        <f t="shared" si="18"/>
        <v>0.50995370370370374</v>
      </c>
      <c r="O5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0.21434523992880572</v>
      </c>
      <c r="P58" s="109">
        <f t="shared" si="22"/>
        <v>2.2000000000000002</v>
      </c>
      <c r="Q58" s="119">
        <f>$G58/($D58+(P58*P58*U$2*'Materials + Factor'!$U$8))</f>
        <v>0.18206611570247933</v>
      </c>
      <c r="R58" s="119">
        <f>$H58/($D58+(P58*P58*U$2*'Materials + Factor'!$U$8))</f>
        <v>4.958677685950413E-5</v>
      </c>
      <c r="S5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7.5186415358277026E-2</v>
      </c>
      <c r="T5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0.19845229151014274</v>
      </c>
      <c r="U58" s="120">
        <f t="shared" si="19"/>
        <v>0.49654395191585265</v>
      </c>
      <c r="V5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0.28269138451048215</v>
      </c>
      <c r="W58" s="109">
        <f t="shared" si="23"/>
        <v>1.8</v>
      </c>
      <c r="X58" s="119">
        <f>$G58/($D58+(W58*W58*AB$2*'Materials + Factor'!$U$8))</f>
        <v>0.13598765432098767</v>
      </c>
      <c r="Y58" s="119">
        <f>$H58/($D58+(W58*W58*AB$2*'Materials + Factor'!$U$8))</f>
        <v>3.7037037037037037E-5</v>
      </c>
      <c r="Z5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5.6157754681182233E-2</v>
      </c>
      <c r="AA5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0.21123456790123457</v>
      </c>
      <c r="AB58" s="120">
        <f t="shared" si="20"/>
        <v>0.45329218106995889</v>
      </c>
      <c r="AC5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0.54928413777504237</v>
      </c>
    </row>
    <row r="59" spans="1:29" hidden="1" outlineLevel="1" x14ac:dyDescent="0.2">
      <c r="A59" s="88"/>
      <c r="B59" s="131" t="s">
        <v>210</v>
      </c>
      <c r="C59" s="132">
        <v>6.093</v>
      </c>
      <c r="D59" s="133">
        <f>Table5[[#This Row],[Vertical Fz (kN)]]*'Materials + Factor'!$U$25</f>
        <v>0</v>
      </c>
      <c r="E59" s="132">
        <v>4.8460000000000001</v>
      </c>
      <c r="F59" s="132">
        <v>0.253</v>
      </c>
      <c r="G59" s="132">
        <v>0.76600000000000001</v>
      </c>
      <c r="H59" s="148">
        <v>8.1170000000000009</v>
      </c>
      <c r="I59" s="109">
        <f t="shared" si="21"/>
        <v>2.4</v>
      </c>
      <c r="J59" s="119">
        <f>$G59/($D59+(I59*I59*N$2*'Materials + Factor'!$U$8))</f>
        <v>7.092592592592593E-3</v>
      </c>
      <c r="K59" s="119">
        <f>$H59/($D59+(I59*I59*N$2*'Materials + Factor'!$U$8))</f>
        <v>7.5157407407407409E-2</v>
      </c>
      <c r="L5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8.8213408092003023E-2</v>
      </c>
      <c r="M5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9.0675154320987661E-2</v>
      </c>
      <c r="N59" s="120">
        <f t="shared" si="18"/>
        <v>0.18789351851851854</v>
      </c>
      <c r="O5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0.18866355836817986</v>
      </c>
      <c r="P59" s="109">
        <f t="shared" si="22"/>
        <v>2.2000000000000002</v>
      </c>
      <c r="Q59" s="119">
        <f>$G59/($D59+(P59*P59*U$2*'Materials + Factor'!$U$8))</f>
        <v>6.3305785123966936E-3</v>
      </c>
      <c r="R59" s="119">
        <f>$H59/($D59+(P59*P59*U$2*'Materials + Factor'!$U$8))</f>
        <v>6.7082644628099167E-2</v>
      </c>
      <c r="S5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7.8735934495341511E-2</v>
      </c>
      <c r="T5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9.7392937640871521E-2</v>
      </c>
      <c r="U59" s="120">
        <f t="shared" si="19"/>
        <v>0.18295266716754316</v>
      </c>
      <c r="V5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0.24998890682932198</v>
      </c>
      <c r="W59" s="109">
        <f t="shared" si="23"/>
        <v>1.8</v>
      </c>
      <c r="X59" s="119">
        <f>$G59/($D59+(W59*W59*AB$2*'Materials + Factor'!$U$8))</f>
        <v>4.7283950617283948E-3</v>
      </c>
      <c r="Y59" s="119">
        <f>$H59/($D59+(W59*W59*AB$2*'Materials + Factor'!$U$8))</f>
        <v>5.0104938271604942E-2</v>
      </c>
      <c r="Z5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5.8808938728002004E-2</v>
      </c>
      <c r="AA5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0.12214677640603566</v>
      </c>
      <c r="AB59" s="120">
        <f t="shared" si="20"/>
        <v>0.1670164609053498</v>
      </c>
      <c r="AC5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0.4923924858608269</v>
      </c>
    </row>
    <row r="60" spans="1:29" hidden="1" outlineLevel="1" x14ac:dyDescent="0.2">
      <c r="A60" s="88"/>
      <c r="B60" s="131" t="s">
        <v>211</v>
      </c>
      <c r="C60" s="132">
        <v>9.4819999999999993</v>
      </c>
      <c r="D60" s="133">
        <f>Table5[[#This Row],[Vertical Fz (kN)]]*'Materials + Factor'!$U$25</f>
        <v>0</v>
      </c>
      <c r="E60" s="132">
        <v>2.0449999999999999</v>
      </c>
      <c r="F60" s="132">
        <v>3.4340000000000002</v>
      </c>
      <c r="G60" s="132">
        <v>13.476000000000001</v>
      </c>
      <c r="H60" s="148">
        <v>3.0609999999999999</v>
      </c>
      <c r="I60" s="109">
        <f t="shared" si="21"/>
        <v>2.4</v>
      </c>
      <c r="J60" s="119">
        <f>$G60/($D60+(I60*I60*N$2*'Materials + Factor'!$U$8))</f>
        <v>0.12477777777777778</v>
      </c>
      <c r="K60" s="119">
        <f>$H60/($D60+(I60*I60*N$2*'Materials + Factor'!$U$8))</f>
        <v>2.8342592592592593E-2</v>
      </c>
      <c r="L6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7.2656110118229839E-2</v>
      </c>
      <c r="M6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0.12385416666666668</v>
      </c>
      <c r="N60" s="120">
        <f t="shared" si="18"/>
        <v>0.31194444444444447</v>
      </c>
      <c r="O6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0.20543337045844728</v>
      </c>
      <c r="P60" s="109">
        <f t="shared" si="22"/>
        <v>2.2000000000000002</v>
      </c>
      <c r="Q60" s="119">
        <f>$G60/($D60+(P60*P60*U$2*'Materials + Factor'!$U$8))</f>
        <v>0.11137190082644627</v>
      </c>
      <c r="R60" s="119">
        <f>$H60/($D60+(P60*P60*U$2*'Materials + Factor'!$U$8))</f>
        <v>2.5297520661157022E-2</v>
      </c>
      <c r="S6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6.4850081758419997E-2</v>
      </c>
      <c r="T6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0.12704733283245678</v>
      </c>
      <c r="U60" s="120">
        <f t="shared" si="19"/>
        <v>0.30374154770848982</v>
      </c>
      <c r="V6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0.27111385007179511</v>
      </c>
      <c r="W60" s="109">
        <f t="shared" si="23"/>
        <v>1.8</v>
      </c>
      <c r="X60" s="119">
        <f>$G60/($D60+(W60*W60*AB$2*'Materials + Factor'!$U$8))</f>
        <v>8.3185185185185195E-2</v>
      </c>
      <c r="Y60" s="119">
        <f>$H60/($D60+(W60*W60*AB$2*'Materials + Factor'!$U$8))</f>
        <v>1.8895061728395061E-2</v>
      </c>
      <c r="Z6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4.8437406745486557E-2</v>
      </c>
      <c r="AA6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0.13953360768175582</v>
      </c>
      <c r="AB60" s="120">
        <f t="shared" si="20"/>
        <v>0.277283950617284</v>
      </c>
      <c r="AC6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0.52841956668891588</v>
      </c>
    </row>
    <row r="61" spans="1:29" hidden="1" outlineLevel="1" x14ac:dyDescent="0.2">
      <c r="A61" s="88"/>
      <c r="B61" s="131" t="s">
        <v>212</v>
      </c>
      <c r="C61" s="132">
        <v>7.9379999999999997</v>
      </c>
      <c r="D61" s="133">
        <f>Table5[[#This Row],[Vertical Fz (kN)]]*'Materials + Factor'!$U$25</f>
        <v>0</v>
      </c>
      <c r="E61" s="132">
        <v>4.5869999999999997</v>
      </c>
      <c r="F61" s="132">
        <v>0.126</v>
      </c>
      <c r="G61" s="132">
        <v>0.377</v>
      </c>
      <c r="H61" s="148">
        <v>8.3040000000000003</v>
      </c>
      <c r="I61" s="109">
        <f t="shared" si="21"/>
        <v>2.4</v>
      </c>
      <c r="J61" s="119">
        <f>$G61/($D61+(I61*I61*N$2*'Materials + Factor'!$U$8))</f>
        <v>3.4907407407407409E-3</v>
      </c>
      <c r="K61" s="119">
        <f>$H61/($D61+(I61*I61*N$2*'Materials + Factor'!$U$8))</f>
        <v>7.6888888888888896E-2</v>
      </c>
      <c r="L6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8.3416631566835986E-2</v>
      </c>
      <c r="M6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9.0619212962962978E-2</v>
      </c>
      <c r="N61" s="120">
        <f t="shared" si="18"/>
        <v>0.19222222222222227</v>
      </c>
      <c r="O6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0.19067387338663461</v>
      </c>
      <c r="P61" s="109">
        <f t="shared" si="22"/>
        <v>2.2000000000000002</v>
      </c>
      <c r="Q61" s="119">
        <f>$G61/($D61+(P61*P61*U$2*'Materials + Factor'!$U$8))</f>
        <v>3.1157024793388426E-3</v>
      </c>
      <c r="R61" s="119">
        <f>$H61/($D61+(P61*P61*U$2*'Materials + Factor'!$U$8))</f>
        <v>6.8628099173553711E-2</v>
      </c>
      <c r="S6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7.4454514125770935E-2</v>
      </c>
      <c r="T6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9.6851990984222369E-2</v>
      </c>
      <c r="U61" s="120">
        <f t="shared" si="19"/>
        <v>0.18716754320060103</v>
      </c>
      <c r="V6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0.25234782948779122</v>
      </c>
      <c r="W61" s="109">
        <f t="shared" si="23"/>
        <v>1.8</v>
      </c>
      <c r="X61" s="119">
        <f>$G61/($D61+(W61*W61*AB$2*'Materials + Factor'!$U$8))</f>
        <v>2.3271604938271606E-3</v>
      </c>
      <c r="Y61" s="119">
        <f>$H61/($D61+(W61*W61*AB$2*'Materials + Factor'!$U$8))</f>
        <v>5.1259259259259261E-2</v>
      </c>
      <c r="Z6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5.5611087711223986E-2</v>
      </c>
      <c r="AA6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0.11987654320987655</v>
      </c>
      <c r="AB61" s="120">
        <f t="shared" si="20"/>
        <v>0.17086419753086421</v>
      </c>
      <c r="AC6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0.49577924766544401</v>
      </c>
    </row>
    <row r="62" spans="1:29" hidden="1" outlineLevel="1" x14ac:dyDescent="0.2">
      <c r="A62" s="88"/>
      <c r="B62" s="131" t="s">
        <v>213</v>
      </c>
      <c r="C62" s="132">
        <v>11.326000000000001</v>
      </c>
      <c r="D62" s="133">
        <f>Table5[[#This Row],[Vertical Fz (kN)]]*'Materials + Factor'!$U$25</f>
        <v>0</v>
      </c>
      <c r="E62" s="132">
        <v>1.7869999999999999</v>
      </c>
      <c r="F62" s="132">
        <v>3.0550000000000002</v>
      </c>
      <c r="G62" s="132">
        <v>12.333</v>
      </c>
      <c r="H62" s="148">
        <v>3.2480000000000002</v>
      </c>
      <c r="I62" s="109">
        <f t="shared" si="21"/>
        <v>2.4</v>
      </c>
      <c r="J62" s="119">
        <f>$G62/($D62+(I62*I62*N$2*'Materials + Factor'!$U$8))</f>
        <v>0.11419444444444445</v>
      </c>
      <c r="K62" s="119">
        <f>$H62/($D62+(I62*I62*N$2*'Materials + Factor'!$U$8))</f>
        <v>3.0074074074074076E-2</v>
      </c>
      <c r="L6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6.4338829763292915E-2</v>
      </c>
      <c r="M6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0.11284143518518519</v>
      </c>
      <c r="N62" s="120">
        <f t="shared" si="18"/>
        <v>0.28548611111111116</v>
      </c>
      <c r="O6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0.20615144330255022</v>
      </c>
      <c r="P62" s="109">
        <f t="shared" si="22"/>
        <v>2.2000000000000002</v>
      </c>
      <c r="Q62" s="119">
        <f>$G62/($D62+(P62*P62*U$2*'Materials + Factor'!$U$8))</f>
        <v>0.10192561983471074</v>
      </c>
      <c r="R62" s="119">
        <f>$H62/($D62+(P62*P62*U$2*'Materials + Factor'!$U$8))</f>
        <v>2.684297520661157E-2</v>
      </c>
      <c r="S6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5.7426393507732501E-2</v>
      </c>
      <c r="T6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0.11561232156273477</v>
      </c>
      <c r="U62" s="120">
        <f t="shared" si="19"/>
        <v>0.27797896318557475</v>
      </c>
      <c r="V6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0.2718039772328662</v>
      </c>
      <c r="W62" s="109">
        <f t="shared" si="23"/>
        <v>1.8</v>
      </c>
      <c r="X62" s="119">
        <f>$G62/($D62+(W62*W62*AB$2*'Materials + Factor'!$U$8))</f>
        <v>7.612962962962963E-2</v>
      </c>
      <c r="Y62" s="119">
        <f>$H62/($D62+(W62*W62*AB$2*'Materials + Factor'!$U$8))</f>
        <v>2.0049382716049384E-2</v>
      </c>
      <c r="Z6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4.2892553175528605E-2</v>
      </c>
      <c r="AA6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0.1264951989026063</v>
      </c>
      <c r="AB62" s="120">
        <f t="shared" si="20"/>
        <v>0.25376543209876545</v>
      </c>
      <c r="AC6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0.52882075581174981</v>
      </c>
    </row>
    <row r="63" spans="1:29" hidden="1" outlineLevel="1" x14ac:dyDescent="0.2">
      <c r="A63" s="88"/>
      <c r="B63" s="131" t="s">
        <v>214</v>
      </c>
      <c r="C63" s="132">
        <v>5.1020000000000003</v>
      </c>
      <c r="D63" s="133">
        <f>Table5[[#This Row],[Vertical Fz (kN)]]*'Materials + Factor'!$U$25</f>
        <v>0</v>
      </c>
      <c r="E63" s="132">
        <v>1.341</v>
      </c>
      <c r="F63" s="132">
        <v>2.415</v>
      </c>
      <c r="G63" s="132">
        <v>18.678999999999998</v>
      </c>
      <c r="H63" s="148">
        <v>4.8330000000000002</v>
      </c>
      <c r="I63" s="109">
        <f t="shared" si="21"/>
        <v>2.4</v>
      </c>
      <c r="J63" s="119">
        <f>$G63/($D63+(I63*I63*N$2*'Materials + Factor'!$U$8))</f>
        <v>0.17295370370370369</v>
      </c>
      <c r="K63" s="119">
        <f>$H63/($D63+(I63*I63*N$2*'Materials + Factor'!$U$8))</f>
        <v>4.4750000000000005E-2</v>
      </c>
      <c r="L6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5.0215384523781312E-2</v>
      </c>
      <c r="M6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0.15810378086419755</v>
      </c>
      <c r="N63" s="120">
        <f t="shared" si="18"/>
        <v>0.43238425925925927</v>
      </c>
      <c r="O6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0.21197163390924573</v>
      </c>
      <c r="P63" s="109">
        <f t="shared" si="22"/>
        <v>2.2000000000000002</v>
      </c>
      <c r="Q63" s="119">
        <f>$G63/($D63+(P63*P63*U$2*'Materials + Factor'!$U$8))</f>
        <v>0.15437190082644625</v>
      </c>
      <c r="R63" s="119">
        <f>$H63/($D63+(P63*P63*U$2*'Materials + Factor'!$U$8))</f>
        <v>3.9942148760330573E-2</v>
      </c>
      <c r="S6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4.4820343211308927E-2</v>
      </c>
      <c r="T6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0.15848234410217876</v>
      </c>
      <c r="U63" s="120">
        <f t="shared" si="19"/>
        <v>0.42101427498121702</v>
      </c>
      <c r="V6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0.28007541334911373</v>
      </c>
      <c r="W63" s="109">
        <f t="shared" si="23"/>
        <v>1.8</v>
      </c>
      <c r="X63" s="119">
        <f>$G63/($D63+(W63*W63*AB$2*'Materials + Factor'!$U$8))</f>
        <v>0.11530246913580246</v>
      </c>
      <c r="Y63" s="119">
        <f>$H63/($D63+(W63*W63*AB$2*'Materials + Factor'!$U$8))</f>
        <v>2.9833333333333333E-2</v>
      </c>
      <c r="Z6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3.3476923015854206E-2</v>
      </c>
      <c r="AA6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0.16124142661179697</v>
      </c>
      <c r="AB63" s="120">
        <f t="shared" si="20"/>
        <v>0.3843415637860082</v>
      </c>
      <c r="AC6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0.54627079667761502</v>
      </c>
    </row>
    <row r="64" spans="1:29" hidden="1" outlineLevel="1" x14ac:dyDescent="0.2">
      <c r="A64" s="88"/>
      <c r="B64" s="131" t="s">
        <v>215</v>
      </c>
      <c r="C64" s="132">
        <v>8.298</v>
      </c>
      <c r="D64" s="133">
        <f>Table5[[#This Row],[Vertical Fz (kN)]]*'Materials + Factor'!$U$25</f>
        <v>0</v>
      </c>
      <c r="E64" s="132">
        <v>1.3740000000000001</v>
      </c>
      <c r="F64" s="132">
        <v>5.9859999999999998</v>
      </c>
      <c r="G64" s="132">
        <v>34.209000000000003</v>
      </c>
      <c r="H64" s="148">
        <v>0.02</v>
      </c>
      <c r="I64" s="109">
        <f t="shared" si="21"/>
        <v>2.4</v>
      </c>
      <c r="J64" s="119">
        <f>$G64/($D64+(I64*I64*N$2*'Materials + Factor'!$U$8))</f>
        <v>0.31675000000000003</v>
      </c>
      <c r="K64" s="119">
        <f>$H64/($D64+(I64*I64*N$2*'Materials + Factor'!$U$8))</f>
        <v>1.8518518518518518E-4</v>
      </c>
      <c r="L6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0.11164682574934889</v>
      </c>
      <c r="M6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0.29859953703703707</v>
      </c>
      <c r="N64" s="120">
        <f t="shared" si="18"/>
        <v>0.79187500000000011</v>
      </c>
      <c r="O6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0.24235271287536686</v>
      </c>
      <c r="P64" s="109">
        <f t="shared" si="22"/>
        <v>2.2000000000000002</v>
      </c>
      <c r="Q64" s="119">
        <f>$G64/($D64+(P64*P64*U$2*'Materials + Factor'!$U$8))</f>
        <v>0.28271900826446278</v>
      </c>
      <c r="R64" s="119">
        <f>$H64/($D64+(P64*P64*U$2*'Materials + Factor'!$U$8))</f>
        <v>1.6528925619834709E-4</v>
      </c>
      <c r="S6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9.9651712239088253E-2</v>
      </c>
      <c r="T6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0.30199098422238912</v>
      </c>
      <c r="U64" s="120">
        <f t="shared" si="19"/>
        <v>0.77105184072126209</v>
      </c>
      <c r="V6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0.31826485024603651</v>
      </c>
      <c r="W64" s="109">
        <f t="shared" si="23"/>
        <v>1.8</v>
      </c>
      <c r="X64" s="119">
        <f>$G64/($D64+(W64*W64*AB$2*'Materials + Factor'!$U$8))</f>
        <v>0.2111666666666667</v>
      </c>
      <c r="Y64" s="119">
        <f>$H64/($D64+(W64*W64*AB$2*'Materials + Factor'!$U$8))</f>
        <v>1.2345679012345679E-4</v>
      </c>
      <c r="Z6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7.4431217166232591E-2</v>
      </c>
      <c r="AA6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0.31674211248285322</v>
      </c>
      <c r="AB64" s="120">
        <f t="shared" si="20"/>
        <v>0.70388888888888901</v>
      </c>
      <c r="AC6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0.61034261511293597</v>
      </c>
    </row>
    <row r="65" spans="1:29" hidden="1" outlineLevel="1" x14ac:dyDescent="0.2">
      <c r="A65" s="88"/>
      <c r="B65" s="131" t="s">
        <v>216</v>
      </c>
      <c r="C65" s="132">
        <v>6.52</v>
      </c>
      <c r="D65" s="133">
        <f>Table5[[#This Row],[Vertical Fz (kN)]]*'Materials + Factor'!$U$25</f>
        <v>0</v>
      </c>
      <c r="E65" s="132">
        <v>4.5330000000000004</v>
      </c>
      <c r="F65" s="132">
        <v>0.50700000000000001</v>
      </c>
      <c r="G65" s="132">
        <v>1.5349999999999999</v>
      </c>
      <c r="H65" s="148">
        <v>7.5830000000000002</v>
      </c>
      <c r="I65" s="109">
        <f t="shared" si="21"/>
        <v>2.4</v>
      </c>
      <c r="J65" s="119">
        <f>$G65/($D65+(I65*I65*N$2*'Materials + Factor'!$U$8))</f>
        <v>1.4212962962962962E-2</v>
      </c>
      <c r="K65" s="119">
        <f>$H65/($D65+(I65*I65*N$2*'Materials + Factor'!$U$8))</f>
        <v>7.0212962962962963E-2</v>
      </c>
      <c r="L6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8.2917351940690665E-2</v>
      </c>
      <c r="M6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8.4743441358024696E-2</v>
      </c>
      <c r="N65" s="120">
        <f t="shared" si="18"/>
        <v>0.17553240740740741</v>
      </c>
      <c r="O6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0.18949702444139238</v>
      </c>
      <c r="P65" s="109">
        <f t="shared" si="22"/>
        <v>2.2000000000000002</v>
      </c>
      <c r="Q65" s="119">
        <f>$G65/($D65+(P65*P65*U$2*'Materials + Factor'!$U$8))</f>
        <v>1.2685950413223138E-2</v>
      </c>
      <c r="R65" s="119">
        <f>$H65/($D65+(P65*P65*U$2*'Materials + Factor'!$U$8))</f>
        <v>6.2669421487603294E-2</v>
      </c>
      <c r="S6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7.4008876112351976E-2</v>
      </c>
      <c r="T6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9.1029301277235145E-2</v>
      </c>
      <c r="U65" s="120">
        <f t="shared" si="19"/>
        <v>0.17091660405709988</v>
      </c>
      <c r="V6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0.25101129044022508</v>
      </c>
      <c r="W65" s="109">
        <f t="shared" si="23"/>
        <v>1.8</v>
      </c>
      <c r="X65" s="119">
        <f>$G65/($D65+(W65*W65*AB$2*'Materials + Factor'!$U$8))</f>
        <v>9.475308641975308E-3</v>
      </c>
      <c r="Y65" s="119">
        <f>$H65/($D65+(W65*W65*AB$2*'Materials + Factor'!$U$8))</f>
        <v>4.6808641975308644E-2</v>
      </c>
      <c r="Z6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5.5278234627127103E-2</v>
      </c>
      <c r="AA6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0.11419067215363511</v>
      </c>
      <c r="AB65" s="120">
        <f t="shared" si="20"/>
        <v>0.15602880658436216</v>
      </c>
      <c r="AC6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0.494041339301732</v>
      </c>
    </row>
    <row r="66" spans="1:29" hidden="1" outlineLevel="1" x14ac:dyDescent="0.2">
      <c r="A66" s="88"/>
      <c r="B66" s="131" t="s">
        <v>217</v>
      </c>
      <c r="C66" s="132">
        <v>9.7149999999999999</v>
      </c>
      <c r="D66" s="133">
        <f>Table5[[#This Row],[Vertical Fz (kN)]]*'Materials + Factor'!$U$25</f>
        <v>0</v>
      </c>
      <c r="E66" s="132">
        <v>1.819</v>
      </c>
      <c r="F66" s="132">
        <v>4.0780000000000003</v>
      </c>
      <c r="G66" s="132">
        <v>17.065000000000001</v>
      </c>
      <c r="H66" s="148">
        <v>2.73</v>
      </c>
      <c r="I66" s="109">
        <f t="shared" si="21"/>
        <v>2.4</v>
      </c>
      <c r="J66" s="119">
        <f>$G66/($D66+(I66*I66*N$2*'Materials + Factor'!$U$8))</f>
        <v>0.15800925925925927</v>
      </c>
      <c r="K66" s="119">
        <f>$H66/($D66+(I66*I66*N$2*'Materials + Factor'!$U$8))</f>
        <v>2.5277777777777777E-2</v>
      </c>
      <c r="L6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8.1172724354441464E-2</v>
      </c>
      <c r="M6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0.15527391975308644</v>
      </c>
      <c r="N66" s="120">
        <f t="shared" si="18"/>
        <v>0.39502314814814821</v>
      </c>
      <c r="O6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0.21174930333279149</v>
      </c>
      <c r="P66" s="109">
        <f t="shared" si="22"/>
        <v>2.2000000000000002</v>
      </c>
      <c r="Q66" s="119">
        <f>$G66/($D66+(P66*P66*U$2*'Materials + Factor'!$U$8))</f>
        <v>0.14103305785123965</v>
      </c>
      <c r="R66" s="119">
        <f>$H66/($D66+(P66*P66*U$2*'Materials + Factor'!$U$8))</f>
        <v>2.2561983471074378E-2</v>
      </c>
      <c r="S6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7.2451687853551036E-2</v>
      </c>
      <c r="T6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0.15885048835462057</v>
      </c>
      <c r="U66" s="120">
        <f t="shared" si="19"/>
        <v>0.38463561232156268</v>
      </c>
      <c r="V6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0.2791657049374936</v>
      </c>
      <c r="W66" s="109">
        <f t="shared" si="23"/>
        <v>1.8</v>
      </c>
      <c r="X66" s="119">
        <f>$G66/($D66+(W66*W66*AB$2*'Materials + Factor'!$U$8))</f>
        <v>0.10533950617283952</v>
      </c>
      <c r="Y66" s="119">
        <f>$H66/($D66+(W66*W66*AB$2*'Materials + Factor'!$U$8))</f>
        <v>1.6851851851851851E-2</v>
      </c>
      <c r="Z6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5.4115149569627638E-2</v>
      </c>
      <c r="AA6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0.17298353909465022</v>
      </c>
      <c r="AB66" s="120">
        <f t="shared" si="20"/>
        <v>0.35113168724279842</v>
      </c>
      <c r="AC6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0.5424480905592276</v>
      </c>
    </row>
    <row r="67" spans="1:29" hidden="1" outlineLevel="1" x14ac:dyDescent="0.2">
      <c r="A67" s="88"/>
      <c r="B67" s="131" t="s">
        <v>218</v>
      </c>
      <c r="C67" s="132">
        <v>8.1809999999999992</v>
      </c>
      <c r="D67" s="133">
        <f>Table5[[#This Row],[Vertical Fz (kN)]]*'Materials + Factor'!$U$25</f>
        <v>0</v>
      </c>
      <c r="E67" s="132">
        <v>4.3</v>
      </c>
      <c r="F67" s="132">
        <v>0.252</v>
      </c>
      <c r="G67" s="132">
        <v>0.755</v>
      </c>
      <c r="H67" s="148">
        <v>7.7519999999999998</v>
      </c>
      <c r="I67" s="109">
        <f t="shared" si="21"/>
        <v>2.4</v>
      </c>
      <c r="J67" s="119">
        <f>$G67/($D67+(I67*I67*N$2*'Materials + Factor'!$U$8))</f>
        <v>6.9907407407407409E-3</v>
      </c>
      <c r="K67" s="119">
        <f>$H67/($D67+(I67*I67*N$2*'Materials + Factor'!$U$8))</f>
        <v>7.1777777777777774E-2</v>
      </c>
      <c r="L6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7.8302043208860223E-2</v>
      </c>
      <c r="M6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8.4699074074074079E-2</v>
      </c>
      <c r="N67" s="120">
        <f t="shared" si="18"/>
        <v>0.17944444444444446</v>
      </c>
      <c r="O6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0.19066782890454295</v>
      </c>
      <c r="P67" s="109">
        <f t="shared" si="22"/>
        <v>2.2000000000000002</v>
      </c>
      <c r="Q67" s="119">
        <f>$G67/($D67+(P67*P67*U$2*'Materials + Factor'!$U$8))</f>
        <v>6.2396694214876024E-3</v>
      </c>
      <c r="R67" s="119">
        <f>$H67/($D67+(P67*P67*U$2*'Materials + Factor'!$U$8))</f>
        <v>6.4066115702479332E-2</v>
      </c>
      <c r="S6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6.988942699633803E-2</v>
      </c>
      <c r="T6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9.054845980465813E-2</v>
      </c>
      <c r="U67" s="120">
        <f t="shared" si="19"/>
        <v>0.1747257700976709</v>
      </c>
      <c r="V6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0.25231156799490617</v>
      </c>
      <c r="W67" s="109">
        <f t="shared" si="23"/>
        <v>1.8</v>
      </c>
      <c r="X67" s="119">
        <f>$G67/($D67+(W67*W67*AB$2*'Materials + Factor'!$U$8))</f>
        <v>4.6604938271604937E-3</v>
      </c>
      <c r="Y67" s="119">
        <f>$H67/($D67+(W67*W67*AB$2*'Materials + Factor'!$U$8))</f>
        <v>4.7851851851851854E-2</v>
      </c>
      <c r="Z6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5.2201362139240148E-2</v>
      </c>
      <c r="AA6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0.11215363511659807</v>
      </c>
      <c r="AB67" s="120">
        <f t="shared" si="20"/>
        <v>0.15950617283950619</v>
      </c>
      <c r="AC6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0.49561452404752232</v>
      </c>
    </row>
    <row r="68" spans="1:29" hidden="1" outlineLevel="1" x14ac:dyDescent="0.2">
      <c r="A68" s="88"/>
      <c r="B68" s="131" t="s">
        <v>219</v>
      </c>
      <c r="C68" s="132">
        <v>11.375999999999999</v>
      </c>
      <c r="D68" s="133">
        <f>Table5[[#This Row],[Vertical Fz (kN)]]*'Materials + Factor'!$U$25</f>
        <v>0</v>
      </c>
      <c r="E68" s="132">
        <v>1.5860000000000001</v>
      </c>
      <c r="F68" s="132">
        <v>3.319</v>
      </c>
      <c r="G68" s="132">
        <v>14.775</v>
      </c>
      <c r="H68" s="148">
        <v>2.8980000000000001</v>
      </c>
      <c r="I68" s="109">
        <f t="shared" si="21"/>
        <v>2.4</v>
      </c>
      <c r="J68" s="119">
        <f>$G68/($D68+(I68*I68*N$2*'Materials + Factor'!$U$8))</f>
        <v>0.13680555555555557</v>
      </c>
      <c r="K68" s="119">
        <f>$H68/($D68+(I68*I68*N$2*'Materials + Factor'!$U$8))</f>
        <v>2.6833333333333334E-2</v>
      </c>
      <c r="L6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6.6869425205667979E-2</v>
      </c>
      <c r="M6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0.13321180555555556</v>
      </c>
      <c r="N68" s="120">
        <f t="shared" si="18"/>
        <v>0.34201388888888895</v>
      </c>
      <c r="O6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0.2100209256833418</v>
      </c>
      <c r="P68" s="109">
        <f t="shared" si="22"/>
        <v>2.2000000000000002</v>
      </c>
      <c r="Q68" s="119">
        <f>$G68/($D68+(P68*P68*U$2*'Materials + Factor'!$U$8))</f>
        <v>0.12210743801652892</v>
      </c>
      <c r="R68" s="119">
        <f>$H68/($D68+(P68*P68*U$2*'Materials + Factor'!$U$8))</f>
        <v>2.3950413223140492E-2</v>
      </c>
      <c r="S6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5.9685106795141656E-2</v>
      </c>
      <c r="T6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0.13594290007513146</v>
      </c>
      <c r="U68" s="120">
        <f t="shared" si="19"/>
        <v>0.33302028549962431</v>
      </c>
      <c r="V6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0.27674695841384889</v>
      </c>
      <c r="W68" s="109">
        <f t="shared" si="23"/>
        <v>1.8</v>
      </c>
      <c r="X68" s="119">
        <f>$G68/($D68+(W68*W68*AB$2*'Materials + Factor'!$U$8))</f>
        <v>9.1203703703703703E-2</v>
      </c>
      <c r="Y68" s="119">
        <f>$H68/($D68+(W68*W68*AB$2*'Materials + Factor'!$U$8))</f>
        <v>1.7888888888888888E-2</v>
      </c>
      <c r="Z6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4.457961680377865E-2</v>
      </c>
      <c r="AA6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0.14686556927297667</v>
      </c>
      <c r="AB68" s="120">
        <f t="shared" si="20"/>
        <v>0.30401234567901236</v>
      </c>
      <c r="AC6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0.53747419955812181</v>
      </c>
    </row>
    <row r="69" spans="1:29" hidden="1" outlineLevel="1" x14ac:dyDescent="0.2">
      <c r="A69" s="88"/>
      <c r="B69" s="131" t="s">
        <v>220</v>
      </c>
      <c r="C69" s="132">
        <v>5.1020000000000003</v>
      </c>
      <c r="D69" s="133">
        <f>Table5[[#This Row],[Vertical Fz (kN)]]*'Materials + Factor'!$U$25</f>
        <v>0</v>
      </c>
      <c r="E69" s="132">
        <v>1.341</v>
      </c>
      <c r="F69" s="132">
        <v>0</v>
      </c>
      <c r="G69" s="132">
        <v>0</v>
      </c>
      <c r="H69" s="148">
        <v>4.8330000000000002</v>
      </c>
      <c r="I69" s="109">
        <f t="shared" si="21"/>
        <v>2.4</v>
      </c>
      <c r="J69" s="119">
        <f>$G69/($D69+(I69*I69*N$2*'Materials + Factor'!$U$8))</f>
        <v>0</v>
      </c>
      <c r="K69" s="119">
        <f>$H69/($D69+(I69*I69*N$2*'Materials + Factor'!$U$8))</f>
        <v>4.4750000000000005E-2</v>
      </c>
      <c r="L6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2.4377485198066515E-2</v>
      </c>
      <c r="M6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4.5052083333333333E-2</v>
      </c>
      <c r="N69" s="120">
        <f t="shared" si="18"/>
        <v>0.11187500000000002</v>
      </c>
      <c r="O6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0.18142056793863767</v>
      </c>
      <c r="P69" s="109">
        <f t="shared" si="22"/>
        <v>2.2000000000000002</v>
      </c>
      <c r="Q69" s="119">
        <f>$G69/($D69+(P69*P69*U$2*'Materials + Factor'!$U$8))</f>
        <v>0</v>
      </c>
      <c r="R69" s="119">
        <f>$H69/($D69+(P69*P69*U$2*'Materials + Factor'!$U$8))</f>
        <v>3.9942148760330573E-2</v>
      </c>
      <c r="S6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2.1758416540423001E-2</v>
      </c>
      <c r="T6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4.6386175807663403E-2</v>
      </c>
      <c r="U69" s="120">
        <f t="shared" si="19"/>
        <v>0.10893313298271974</v>
      </c>
      <c r="V6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0.2407701643186998</v>
      </c>
      <c r="W69" s="109">
        <f t="shared" si="23"/>
        <v>1.8</v>
      </c>
      <c r="X69" s="119">
        <f>$G69/($D69+(W69*W69*AB$2*'Materials + Factor'!$U$8))</f>
        <v>0</v>
      </c>
      <c r="Y69" s="119">
        <f>$H69/($D69+(W69*W69*AB$2*'Materials + Factor'!$U$8))</f>
        <v>2.9833333333333333E-2</v>
      </c>
      <c r="Z6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1.6251656798711007E-2</v>
      </c>
      <c r="AA6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5.1543209876543213E-2</v>
      </c>
      <c r="AB69" s="120">
        <f t="shared" si="20"/>
        <v>9.9444444444444446E-2</v>
      </c>
      <c r="AC6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0.47628593926238061</v>
      </c>
    </row>
    <row r="70" spans="1:29" hidden="1" outlineLevel="1" x14ac:dyDescent="0.2">
      <c r="A70" s="88"/>
      <c r="B70" s="131" t="s">
        <v>221</v>
      </c>
      <c r="C70" s="132">
        <v>8.298</v>
      </c>
      <c r="D70" s="133">
        <f>Table5[[#This Row],[Vertical Fz (kN)]]*'Materials + Factor'!$U$25</f>
        <v>0</v>
      </c>
      <c r="E70" s="132">
        <v>1.3740000000000001</v>
      </c>
      <c r="F70" s="132">
        <v>3.5710000000000002</v>
      </c>
      <c r="G70" s="132">
        <v>15.529</v>
      </c>
      <c r="H70" s="148">
        <v>0.02</v>
      </c>
      <c r="I70" s="109">
        <f t="shared" si="21"/>
        <v>2.4</v>
      </c>
      <c r="J70" s="119">
        <f>$G70/($D70+(I70*I70*N$2*'Materials + Factor'!$U$8))</f>
        <v>0.14378703703703705</v>
      </c>
      <c r="K70" s="119">
        <f>$H70/($D70+(I70*I70*N$2*'Materials + Factor'!$U$8))</f>
        <v>1.8518518518518518E-4</v>
      </c>
      <c r="L7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6.9555172307315186E-2</v>
      </c>
      <c r="M7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0.14048804012345681</v>
      </c>
      <c r="N70" s="120">
        <f t="shared" si="18"/>
        <v>0.35946759259259264</v>
      </c>
      <c r="O7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0.20266559979218315</v>
      </c>
      <c r="P70" s="109">
        <f t="shared" si="22"/>
        <v>2.2000000000000002</v>
      </c>
      <c r="Q70" s="119">
        <f>$G70/($D70+(P70*P70*U$2*'Materials + Factor'!$U$8))</f>
        <v>0.12833884297520659</v>
      </c>
      <c r="R70" s="119">
        <f>$H70/($D70+(P70*P70*U$2*'Materials + Factor'!$U$8))</f>
        <v>1.6528925619834709E-4</v>
      </c>
      <c r="S7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6.208230255528957E-2</v>
      </c>
      <c r="T7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0.14350112697220133</v>
      </c>
      <c r="U70" s="120">
        <f t="shared" si="19"/>
        <v>0.35001502629601794</v>
      </c>
      <c r="V7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0.26769806589788969</v>
      </c>
      <c r="W70" s="109">
        <f t="shared" si="23"/>
        <v>1.8</v>
      </c>
      <c r="X70" s="119">
        <f>$G70/($D70+(W70*W70*AB$2*'Materials + Factor'!$U$8))</f>
        <v>9.5858024691358026E-2</v>
      </c>
      <c r="Y70" s="119">
        <f>$H70/($D70+(W70*W70*AB$2*'Materials + Factor'!$U$8))</f>
        <v>1.2345679012345679E-4</v>
      </c>
      <c r="Z7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4.6370114871543452E-2</v>
      </c>
      <c r="AA7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0.15549382716049381</v>
      </c>
      <c r="AB70" s="120">
        <f t="shared" si="20"/>
        <v>0.31952674897119343</v>
      </c>
      <c r="AC7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0.52282351991669396</v>
      </c>
    </row>
    <row r="71" spans="1:29" hidden="1" outlineLevel="1" x14ac:dyDescent="0.2">
      <c r="A71" s="88"/>
      <c r="B71" s="131" t="s">
        <v>222</v>
      </c>
      <c r="C71" s="132">
        <v>6.52</v>
      </c>
      <c r="D71" s="133">
        <f>Table5[[#This Row],[Vertical Fz (kN)]]*'Materials + Factor'!$U$25</f>
        <v>0</v>
      </c>
      <c r="E71" s="132">
        <v>4.5330000000000004</v>
      </c>
      <c r="F71" s="132">
        <v>0</v>
      </c>
      <c r="G71" s="132">
        <v>0</v>
      </c>
      <c r="H71" s="148">
        <v>7.5830000000000002</v>
      </c>
      <c r="I71" s="109">
        <f t="shared" si="21"/>
        <v>2.4</v>
      </c>
      <c r="J71" s="119">
        <f>$G71/($D71+(I71*I71*N$2*'Materials + Factor'!$U$8))</f>
        <v>0</v>
      </c>
      <c r="K71" s="119">
        <f>$H71/($D71+(I71*I71*N$2*'Materials + Factor'!$U$8))</f>
        <v>7.0212962962962963E-2</v>
      </c>
      <c r="L7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8.2403534976014561E-2</v>
      </c>
      <c r="M7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8.4743441358024696E-2</v>
      </c>
      <c r="N71" s="120">
        <f t="shared" si="18"/>
        <v>0.17553240740740741</v>
      </c>
      <c r="O7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0.18725259594974475</v>
      </c>
      <c r="P71" s="109">
        <f t="shared" si="22"/>
        <v>2.2000000000000002</v>
      </c>
      <c r="Q71" s="119">
        <f>$G71/($D71+(P71*P71*U$2*'Materials + Factor'!$U$8))</f>
        <v>0</v>
      </c>
      <c r="R71" s="119">
        <f>$H71/($D71+(P71*P71*U$2*'Materials + Factor'!$U$8))</f>
        <v>6.2669421487603294E-2</v>
      </c>
      <c r="S7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7.3550262623219592E-2</v>
      </c>
      <c r="T7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9.1029301277235145E-2</v>
      </c>
      <c r="U71" s="120">
        <f t="shared" si="19"/>
        <v>0.17091660405709988</v>
      </c>
      <c r="V7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0.24811645700051249</v>
      </c>
      <c r="W71" s="109">
        <f t="shared" si="23"/>
        <v>1.8</v>
      </c>
      <c r="X71" s="119">
        <f>$G71/($D71+(W71*W71*AB$2*'Materials + Factor'!$U$8))</f>
        <v>0</v>
      </c>
      <c r="Y71" s="119">
        <f>$H71/($D71+(W71*W71*AB$2*'Materials + Factor'!$U$8))</f>
        <v>4.6808641975308644E-2</v>
      </c>
      <c r="Z7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5.4935689984009703E-2</v>
      </c>
      <c r="AA7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0.11419067215363511</v>
      </c>
      <c r="AB71" s="120">
        <f t="shared" si="20"/>
        <v>0.15602880658436216</v>
      </c>
      <c r="AC7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0.48884001244420006</v>
      </c>
    </row>
    <row r="72" spans="1:29" hidden="1" outlineLevel="1" x14ac:dyDescent="0.2">
      <c r="A72" s="88"/>
      <c r="B72" s="131" t="s">
        <v>223</v>
      </c>
      <c r="C72" s="132">
        <v>9.7149999999999999</v>
      </c>
      <c r="D72" s="133">
        <f>Table5[[#This Row],[Vertical Fz (kN)]]*'Materials + Factor'!$U$25</f>
        <v>0</v>
      </c>
      <c r="E72" s="132">
        <v>1.819</v>
      </c>
      <c r="F72" s="132">
        <v>3.5710000000000002</v>
      </c>
      <c r="G72" s="132">
        <v>15.529</v>
      </c>
      <c r="H72" s="148">
        <v>2.73</v>
      </c>
      <c r="I72" s="109">
        <f t="shared" si="21"/>
        <v>2.4</v>
      </c>
      <c r="J72" s="119">
        <f>$G72/($D72+(I72*I72*N$2*'Materials + Factor'!$U$8))</f>
        <v>0.14378703703703705</v>
      </c>
      <c r="K72" s="119">
        <f>$H72/($D72+(I72*I72*N$2*'Materials + Factor'!$U$8))</f>
        <v>2.5277777777777777E-2</v>
      </c>
      <c r="L7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7.2852378889463956E-2</v>
      </c>
      <c r="M7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0.14048804012345681</v>
      </c>
      <c r="N72" s="120">
        <f t="shared" si="18"/>
        <v>0.35946759259259264</v>
      </c>
      <c r="O7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0.20889803587726671</v>
      </c>
      <c r="P72" s="109">
        <f t="shared" si="22"/>
        <v>2.2000000000000002</v>
      </c>
      <c r="Q72" s="119">
        <f>$G72/($D72+(P72*P72*U$2*'Materials + Factor'!$U$8))</f>
        <v>0.12833884297520659</v>
      </c>
      <c r="R72" s="119">
        <f>$H72/($D72+(P72*P72*U$2*'Materials + Factor'!$U$8))</f>
        <v>2.2561983471074378E-2</v>
      </c>
      <c r="S7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6.5025263802166167E-2</v>
      </c>
      <c r="T7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0.14350112697220133</v>
      </c>
      <c r="U72" s="120">
        <f t="shared" si="19"/>
        <v>0.35001502629601794</v>
      </c>
      <c r="V7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0.27551855961437832</v>
      </c>
      <c r="W72" s="109">
        <f t="shared" si="23"/>
        <v>1.8</v>
      </c>
      <c r="X72" s="119">
        <f>$G72/($D72+(W72*W72*AB$2*'Materials + Factor'!$U$8))</f>
        <v>9.5858024691358026E-2</v>
      </c>
      <c r="Y72" s="119">
        <f>$H72/($D72+(W72*W72*AB$2*'Materials + Factor'!$U$8))</f>
        <v>1.6851851851851851E-2</v>
      </c>
      <c r="Z7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4.8568252592975973E-2</v>
      </c>
      <c r="AA7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0.15549382716049381</v>
      </c>
      <c r="AB72" s="120">
        <f t="shared" si="20"/>
        <v>0.31952674897119343</v>
      </c>
      <c r="AC7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0.53605219072657906</v>
      </c>
    </row>
    <row r="73" spans="1:29" hidden="1" outlineLevel="1" x14ac:dyDescent="0.2">
      <c r="A73" s="88"/>
      <c r="B73" s="131" t="s">
        <v>224</v>
      </c>
      <c r="C73" s="132">
        <v>8.1809999999999992</v>
      </c>
      <c r="D73" s="133">
        <f>Table5[[#This Row],[Vertical Fz (kN)]]*'Materials + Factor'!$U$25</f>
        <v>0</v>
      </c>
      <c r="E73" s="132">
        <v>4.3</v>
      </c>
      <c r="F73" s="132">
        <v>0</v>
      </c>
      <c r="G73" s="132">
        <v>0</v>
      </c>
      <c r="H73" s="148">
        <v>7.7519999999999998</v>
      </c>
      <c r="I73" s="109">
        <f t="shared" si="21"/>
        <v>2.4</v>
      </c>
      <c r="J73" s="119">
        <f>$G73/($D73+(I73*I73*N$2*'Materials + Factor'!$U$8))</f>
        <v>0</v>
      </c>
      <c r="K73" s="119">
        <f>$H73/($D73+(I73*I73*N$2*'Materials + Factor'!$U$8))</f>
        <v>7.1777777777777774E-2</v>
      </c>
      <c r="L7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7.8167924199616712E-2</v>
      </c>
      <c r="M7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8.4699074074074079E-2</v>
      </c>
      <c r="N73" s="120">
        <f t="shared" si="18"/>
        <v>0.17944444444444446</v>
      </c>
      <c r="O7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0.18955707110498332</v>
      </c>
      <c r="P73" s="109">
        <f t="shared" si="22"/>
        <v>2.2000000000000002</v>
      </c>
      <c r="Q73" s="119">
        <f>$G73/($D73+(P73*P73*U$2*'Materials + Factor'!$U$8))</f>
        <v>0</v>
      </c>
      <c r="R73" s="119">
        <f>$H73/($D73+(P73*P73*U$2*'Materials + Factor'!$U$8))</f>
        <v>6.4066115702479332E-2</v>
      </c>
      <c r="S7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6.9769717467426468E-2</v>
      </c>
      <c r="T7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9.054845980465813E-2</v>
      </c>
      <c r="U73" s="120">
        <f t="shared" si="19"/>
        <v>0.1747257700976709</v>
      </c>
      <c r="V7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0.25088034910808305</v>
      </c>
      <c r="W73" s="109">
        <f t="shared" si="23"/>
        <v>1.8</v>
      </c>
      <c r="X73" s="119">
        <f>$G73/($D73+(W73*W73*AB$2*'Materials + Factor'!$U$8))</f>
        <v>0</v>
      </c>
      <c r="Y73" s="119">
        <f>$H73/($D73+(W73*W73*AB$2*'Materials + Factor'!$U$8))</f>
        <v>4.7851851851851854E-2</v>
      </c>
      <c r="Z7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5.2111949466411137E-2</v>
      </c>
      <c r="AA7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0.11215363511659807</v>
      </c>
      <c r="AB73" s="120">
        <f t="shared" si="20"/>
        <v>0.15950617283950619</v>
      </c>
      <c r="AC7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0.49304807023643954</v>
      </c>
    </row>
    <row r="74" spans="1:29" hidden="1" outlineLevel="1" x14ac:dyDescent="0.2">
      <c r="A74" s="88"/>
      <c r="B74" s="131" t="s">
        <v>225</v>
      </c>
      <c r="C74" s="132">
        <v>11.375999999999999</v>
      </c>
      <c r="D74" s="133">
        <f>Table5[[#This Row],[Vertical Fz (kN)]]*'Materials + Factor'!$U$25</f>
        <v>0</v>
      </c>
      <c r="E74" s="132">
        <v>1.5860000000000001</v>
      </c>
      <c r="F74" s="132">
        <v>3.5710000000000002</v>
      </c>
      <c r="G74" s="132">
        <v>15.529</v>
      </c>
      <c r="H74" s="148">
        <v>2.8980000000000001</v>
      </c>
      <c r="I74" s="109">
        <f t="shared" si="21"/>
        <v>2.4</v>
      </c>
      <c r="J74" s="119">
        <f>$G74/($D74+(I74*I74*N$2*'Materials + Factor'!$U$8))</f>
        <v>0.14378703703703705</v>
      </c>
      <c r="K74" s="119">
        <f>$H74/($D74+(I74*I74*N$2*'Materials + Factor'!$U$8))</f>
        <v>2.6833333333333334E-2</v>
      </c>
      <c r="L7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7.1030225241340061E-2</v>
      </c>
      <c r="M7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0.14048804012345681</v>
      </c>
      <c r="N74" s="120">
        <f t="shared" si="18"/>
        <v>0.35946759259259264</v>
      </c>
      <c r="O7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0.21140914686107526</v>
      </c>
      <c r="P74" s="109">
        <f t="shared" si="22"/>
        <v>2.2000000000000002</v>
      </c>
      <c r="Q74" s="119">
        <f>$G74/($D74+(P74*P74*U$2*'Materials + Factor'!$U$8))</f>
        <v>0.12833884297520659</v>
      </c>
      <c r="R74" s="119">
        <f>$H74/($D74+(P74*P74*U$2*'Materials + Factor'!$U$8))</f>
        <v>2.3950413223140492E-2</v>
      </c>
      <c r="S7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6.3398878727807639E-2</v>
      </c>
      <c r="T7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0.14350112697220133</v>
      </c>
      <c r="U74" s="120">
        <f t="shared" si="19"/>
        <v>0.35001502629601794</v>
      </c>
      <c r="V7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0.27852177709059772</v>
      </c>
      <c r="W74" s="109">
        <f t="shared" si="23"/>
        <v>1.8</v>
      </c>
      <c r="X74" s="119">
        <f>$G74/($D74+(W74*W74*AB$2*'Materials + Factor'!$U$8))</f>
        <v>9.5858024691358026E-2</v>
      </c>
      <c r="Y74" s="119">
        <f>$H74/($D74+(W74*W74*AB$2*'Materials + Factor'!$U$8))</f>
        <v>1.7888888888888888E-2</v>
      </c>
      <c r="Z7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4.7353483494226703E-2</v>
      </c>
      <c r="AA7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0.15549382716049381</v>
      </c>
      <c r="AB74" s="120">
        <f t="shared" si="20"/>
        <v>0.31952674897119343</v>
      </c>
      <c r="AC7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0.54058506495768754</v>
      </c>
    </row>
    <row r="75" spans="1:29" hidden="1" outlineLevel="1" x14ac:dyDescent="0.2">
      <c r="A75" s="88"/>
      <c r="B75" s="131" t="s">
        <v>226</v>
      </c>
      <c r="C75" s="132">
        <v>9.1229999999999993</v>
      </c>
      <c r="D75" s="133">
        <f>Table5[[#This Row],[Vertical Fz (kN)]]*'Materials + Factor'!$U$25</f>
        <v>0</v>
      </c>
      <c r="E75" s="132">
        <v>3.1219999999999999</v>
      </c>
      <c r="F75" s="132">
        <v>0</v>
      </c>
      <c r="G75" s="132">
        <v>0</v>
      </c>
      <c r="H75" s="148">
        <v>6.0060000000000002</v>
      </c>
      <c r="I75" s="109">
        <f t="shared" si="21"/>
        <v>2.4</v>
      </c>
      <c r="J75" s="119">
        <f>$G75/($D75+(I75*I75*N$2*'Materials + Factor'!$U$8))</f>
        <v>0</v>
      </c>
      <c r="K75" s="119">
        <f>$H75/($D75+(I75*I75*N$2*'Materials + Factor'!$U$8))</f>
        <v>5.5611111111111111E-2</v>
      </c>
      <c r="L7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5.6753548686326365E-2</v>
      </c>
      <c r="M7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6.4409722222222229E-2</v>
      </c>
      <c r="N75" s="120">
        <f t="shared" si="18"/>
        <v>0.13902777777777778</v>
      </c>
      <c r="O7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0.1880224768192631</v>
      </c>
      <c r="P75" s="109">
        <f t="shared" si="22"/>
        <v>2.2000000000000002</v>
      </c>
      <c r="Q75" s="119">
        <f>$G75/($D75+(P75*P75*U$2*'Materials + Factor'!$U$8))</f>
        <v>0</v>
      </c>
      <c r="R75" s="119">
        <f>$H75/($D75+(P75*P75*U$2*'Materials + Factor'!$U$8))</f>
        <v>4.9636363636363631E-2</v>
      </c>
      <c r="S7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5.0656059984489639E-2</v>
      </c>
      <c r="T7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6.8580015026296001E-2</v>
      </c>
      <c r="U75" s="120">
        <f t="shared" si="19"/>
        <v>0.13537190082644626</v>
      </c>
      <c r="V7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0.24879262593041371</v>
      </c>
      <c r="W75" s="109">
        <f t="shared" si="23"/>
        <v>1.8</v>
      </c>
      <c r="X75" s="119">
        <f>$G75/($D75+(W75*W75*AB$2*'Materials + Factor'!$U$8))</f>
        <v>0</v>
      </c>
      <c r="Y75" s="119">
        <f>$H75/($D75+(W75*W75*AB$2*'Materials + Factor'!$U$8))</f>
        <v>3.7074074074074079E-2</v>
      </c>
      <c r="Z7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3.7835699124217574E-2</v>
      </c>
      <c r="AA7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8.4019204389574748E-2</v>
      </c>
      <c r="AB75" s="120">
        <f t="shared" si="20"/>
        <v>0.12358024691358027</v>
      </c>
      <c r="AC7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0.48891154126786557</v>
      </c>
    </row>
    <row r="76" spans="1:29" hidden="1" outlineLevel="1" x14ac:dyDescent="0.2">
      <c r="A76" s="88"/>
      <c r="B76" s="131" t="s">
        <v>227</v>
      </c>
      <c r="C76" s="132">
        <v>13.589</v>
      </c>
      <c r="D76" s="133">
        <f>Table5[[#This Row],[Vertical Fz (kN)]]*'Materials + Factor'!$U$25</f>
        <v>0</v>
      </c>
      <c r="E76" s="132">
        <v>0.27800000000000002</v>
      </c>
      <c r="F76" s="132">
        <v>4.0949999999999998</v>
      </c>
      <c r="G76" s="132">
        <v>18.347000000000001</v>
      </c>
      <c r="H76" s="148">
        <v>0.315</v>
      </c>
      <c r="I76" s="109">
        <f t="shared" si="21"/>
        <v>2.4</v>
      </c>
      <c r="J76" s="119">
        <f>$G76/($D76+(I76*I76*N$2*'Materials + Factor'!$U$8))</f>
        <v>0.16987962962962963</v>
      </c>
      <c r="K76" s="119">
        <f>$H76/($D76+(I76*I76*N$2*'Materials + Factor'!$U$8))</f>
        <v>2.9166666666666668E-3</v>
      </c>
      <c r="L7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7.4612656829313923E-2</v>
      </c>
      <c r="M7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0.16526427469135804</v>
      </c>
      <c r="N76" s="120">
        <f t="shared" si="18"/>
        <v>0.42469907407407409</v>
      </c>
      <c r="O7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0.21542432256229474</v>
      </c>
      <c r="P76" s="109">
        <f t="shared" si="22"/>
        <v>2.2000000000000002</v>
      </c>
      <c r="Q76" s="119">
        <f>$G76/($D76+(P76*P76*U$2*'Materials + Factor'!$U$8))</f>
        <v>0.15162809917355372</v>
      </c>
      <c r="R76" s="119">
        <f>$H76/($D76+(P76*P76*U$2*'Materials + Factor'!$U$8))</f>
        <v>2.6033057851239665E-3</v>
      </c>
      <c r="S7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6.6596420971619025E-2</v>
      </c>
      <c r="T7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0.16861006761833205</v>
      </c>
      <c r="U76" s="120">
        <f t="shared" si="19"/>
        <v>0.41353117956423735</v>
      </c>
      <c r="V7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0.28335442072077416</v>
      </c>
      <c r="W76" s="109">
        <f t="shared" si="23"/>
        <v>1.8</v>
      </c>
      <c r="X76" s="119">
        <f>$G76/($D76+(W76*W76*AB$2*'Materials + Factor'!$U$8))</f>
        <v>0.1132530864197531</v>
      </c>
      <c r="Y76" s="119">
        <f>$H76/($D76+(W76*W76*AB$2*'Materials + Factor'!$U$8))</f>
        <v>1.9444444444444444E-3</v>
      </c>
      <c r="Z7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4.9741771219542617E-2</v>
      </c>
      <c r="AA7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0.18200960219478735</v>
      </c>
      <c r="AB76" s="120">
        <f t="shared" si="20"/>
        <v>0.37751028806584369</v>
      </c>
      <c r="AC7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0.54794774284182746</v>
      </c>
    </row>
    <row r="77" spans="1:29" hidden="1" outlineLevel="1" x14ac:dyDescent="0.2">
      <c r="A77" s="88"/>
      <c r="B77" s="131" t="s">
        <v>228</v>
      </c>
      <c r="C77" s="132">
        <v>6.6479999999999997</v>
      </c>
      <c r="D77" s="133">
        <f>Table5[[#This Row],[Vertical Fz (kN)]]*'Materials + Factor'!$U$25</f>
        <v>0</v>
      </c>
      <c r="E77" s="132">
        <v>3.371</v>
      </c>
      <c r="F77" s="132">
        <v>1.6E-2</v>
      </c>
      <c r="G77" s="132">
        <v>0.45200000000000001</v>
      </c>
      <c r="H77" s="148">
        <v>6.6740000000000004</v>
      </c>
      <c r="I77" s="109">
        <f t="shared" si="21"/>
        <v>2.4</v>
      </c>
      <c r="J77" s="119">
        <f>$G77/($D77+(I77*I77*N$2*'Materials + Factor'!$U$8))</f>
        <v>4.185185185185185E-3</v>
      </c>
      <c r="K77" s="119">
        <f>$H77/($D77+(I77*I77*N$2*'Materials + Factor'!$U$8))</f>
        <v>6.1796296296296301E-2</v>
      </c>
      <c r="L7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6.1280707109035611E-2</v>
      </c>
      <c r="M7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7.1005015432098764E-2</v>
      </c>
      <c r="N77" s="120">
        <f t="shared" si="18"/>
        <v>0.15449074074074076</v>
      </c>
      <c r="O7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0.18667517053255162</v>
      </c>
      <c r="P77" s="109">
        <f t="shared" si="22"/>
        <v>2.2000000000000002</v>
      </c>
      <c r="Q77" s="119">
        <f>$G77/($D77+(P77*P77*U$2*'Materials + Factor'!$U$8))</f>
        <v>3.7355371900826442E-3</v>
      </c>
      <c r="R77" s="119">
        <f>$H77/($D77+(P77*P77*U$2*'Materials + Factor'!$U$8))</f>
        <v>5.5157024793388423E-2</v>
      </c>
      <c r="S7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5.4696829485750775E-2</v>
      </c>
      <c r="T7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7.5469571750563472E-2</v>
      </c>
      <c r="U77" s="120">
        <f t="shared" si="19"/>
        <v>0.15042824943651387</v>
      </c>
      <c r="V7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0.24735813537612947</v>
      </c>
      <c r="W77" s="109">
        <f t="shared" si="23"/>
        <v>1.8</v>
      </c>
      <c r="X77" s="119">
        <f>$G77/($D77+(W77*W77*AB$2*'Materials + Factor'!$U$8))</f>
        <v>2.7901234567901233E-3</v>
      </c>
      <c r="Y77" s="119">
        <f>$H77/($D77+(W77*W77*AB$2*'Materials + Factor'!$U$8))</f>
        <v>4.1197530864197536E-2</v>
      </c>
      <c r="Z7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4.0853804739357069E-2</v>
      </c>
      <c r="AA7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9.201646090534979E-2</v>
      </c>
      <c r="AB77" s="120">
        <f t="shared" si="20"/>
        <v>0.13732510288065847</v>
      </c>
      <c r="AC7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0.48743322362387848</v>
      </c>
    </row>
    <row r="78" spans="1:29" hidden="1" outlineLevel="1" x14ac:dyDescent="0.2">
      <c r="A78" s="88"/>
      <c r="B78" s="131" t="s">
        <v>229</v>
      </c>
      <c r="C78" s="132">
        <v>10.23</v>
      </c>
      <c r="D78" s="133">
        <f>Table5[[#This Row],[Vertical Fz (kN)]]*'Materials + Factor'!$U$25</f>
        <v>0</v>
      </c>
      <c r="E78" s="132">
        <v>0.48499999999999999</v>
      </c>
      <c r="F78" s="132">
        <v>3.5550000000000002</v>
      </c>
      <c r="G78" s="132">
        <v>15.981999999999999</v>
      </c>
      <c r="H78" s="148">
        <v>1.4159999999999999</v>
      </c>
      <c r="I78" s="109">
        <f t="shared" si="21"/>
        <v>2.4</v>
      </c>
      <c r="J78" s="119">
        <f>$G78/($D78+(I78*I78*N$2*'Materials + Factor'!$U$8))</f>
        <v>0.14798148148148146</v>
      </c>
      <c r="K78" s="119">
        <f>$H78/($D78+(I78*I78*N$2*'Materials + Factor'!$U$8))</f>
        <v>1.311111111111111E-2</v>
      </c>
      <c r="L7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6.5223518802647693E-2</v>
      </c>
      <c r="M7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0.14389081790123459</v>
      </c>
      <c r="N78" s="120">
        <f t="shared" si="18"/>
        <v>0.36995370370370367</v>
      </c>
      <c r="O7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0.20826841371169783</v>
      </c>
      <c r="P78" s="109">
        <f t="shared" si="22"/>
        <v>2.2000000000000002</v>
      </c>
      <c r="Q78" s="119">
        <f>$G78/($D78+(P78*P78*U$2*'Materials + Factor'!$U$8))</f>
        <v>0.13208264462809916</v>
      </c>
      <c r="R78" s="119">
        <f>$H78/($D78+(P78*P78*U$2*'Materials + Factor'!$U$8))</f>
        <v>1.1702479338842973E-2</v>
      </c>
      <c r="S7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5.8216033311454127E-2</v>
      </c>
      <c r="T7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0.14678437265214123</v>
      </c>
      <c r="U78" s="120">
        <f t="shared" si="19"/>
        <v>0.36022539444027041</v>
      </c>
      <c r="V7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0.27463919457092234</v>
      </c>
      <c r="W78" s="109">
        <f t="shared" si="23"/>
        <v>1.8</v>
      </c>
      <c r="X78" s="119">
        <f>$G78/($D78+(W78*W78*AB$2*'Materials + Factor'!$U$8))</f>
        <v>9.8654320987654323E-2</v>
      </c>
      <c r="Y78" s="119">
        <f>$H78/($D78+(W78*W78*AB$2*'Materials + Factor'!$U$8))</f>
        <v>8.7407407407407399E-3</v>
      </c>
      <c r="Z7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4.3482345868431797E-2</v>
      </c>
      <c r="AA7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0.15838134430727022</v>
      </c>
      <c r="AB78" s="120">
        <f t="shared" si="20"/>
        <v>0.32884773662551442</v>
      </c>
      <c r="AC7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0.5342290543196645</v>
      </c>
    </row>
    <row r="79" spans="1:29" hidden="1" outlineLevel="1" x14ac:dyDescent="0.2">
      <c r="A79" s="88"/>
      <c r="B79" s="131" t="s">
        <v>230</v>
      </c>
      <c r="C79" s="132">
        <v>4.1340000000000003</v>
      </c>
      <c r="D79" s="133">
        <f>Table5[[#This Row],[Vertical Fz (kN)]]*'Materials + Factor'!$U$25</f>
        <v>0</v>
      </c>
      <c r="E79" s="132">
        <v>1.323</v>
      </c>
      <c r="F79" s="132">
        <v>0</v>
      </c>
      <c r="G79" s="132">
        <v>0</v>
      </c>
      <c r="H79" s="148">
        <v>5.5570000000000004</v>
      </c>
      <c r="I79" s="109">
        <f t="shared" si="21"/>
        <v>2.4</v>
      </c>
      <c r="J79" s="119">
        <f>$G79/($D79+(I79*I79*N$2*'Materials + Factor'!$U$8))</f>
        <v>0</v>
      </c>
      <c r="K79" s="119">
        <f>$H79/($D79+(I79*I79*N$2*'Materials + Factor'!$U$8))</f>
        <v>5.145370370370371E-2</v>
      </c>
      <c r="L7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2.4050270631649513E-2</v>
      </c>
      <c r="M7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5.0534336419753093E-2</v>
      </c>
      <c r="N79" s="120">
        <f t="shared" si="18"/>
        <v>0.12863425925925928</v>
      </c>
      <c r="O7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0.18130890094563987</v>
      </c>
      <c r="P79" s="109">
        <f t="shared" si="22"/>
        <v>2.2000000000000002</v>
      </c>
      <c r="Q79" s="119">
        <f>$G79/($D79+(P79*P79*U$2*'Materials + Factor'!$U$8))</f>
        <v>0</v>
      </c>
      <c r="R79" s="119">
        <f>$H79/($D79+(P79*P79*U$2*'Materials + Factor'!$U$8))</f>
        <v>4.5925619834710739E-2</v>
      </c>
      <c r="S7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2.1466357258001213E-2</v>
      </c>
      <c r="T7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5.169045830202855E-2</v>
      </c>
      <c r="U79" s="120">
        <f t="shared" si="19"/>
        <v>0.12525169045830201</v>
      </c>
      <c r="V7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0.24074547407540986</v>
      </c>
      <c r="W79" s="109">
        <f t="shared" si="23"/>
        <v>1.8</v>
      </c>
      <c r="X79" s="119">
        <f>$G79/($D79+(W79*W79*AB$2*'Materials + Factor'!$U$8))</f>
        <v>0</v>
      </c>
      <c r="Y79" s="119">
        <f>$H79/($D79+(W79*W79*AB$2*'Materials + Factor'!$U$8))</f>
        <v>3.4302469135802469E-2</v>
      </c>
      <c r="Z7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1.6033513754433008E-2</v>
      </c>
      <c r="AA7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5.6262002743484217E-2</v>
      </c>
      <c r="AB79" s="120">
        <f t="shared" si="20"/>
        <v>0.11434156378600824</v>
      </c>
      <c r="AC7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0.47667405859829015</v>
      </c>
    </row>
    <row r="80" spans="1:29" hidden="1" outlineLevel="1" x14ac:dyDescent="0.2">
      <c r="A80" s="88"/>
      <c r="B80" s="131" t="s">
        <v>231</v>
      </c>
      <c r="C80" s="132">
        <v>7.8949999999999996</v>
      </c>
      <c r="D80" s="133">
        <f>Table5[[#This Row],[Vertical Fz (kN)]]*'Materials + Factor'!$U$25</f>
        <v>0</v>
      </c>
      <c r="E80" s="132">
        <v>1.7070000000000001</v>
      </c>
      <c r="F80" s="132">
        <v>2.9409999999999998</v>
      </c>
      <c r="G80" s="132">
        <v>10.414999999999999</v>
      </c>
      <c r="H80" s="148">
        <v>3.5999999999999997E-2</v>
      </c>
      <c r="I80" s="109">
        <f t="shared" si="21"/>
        <v>2.4</v>
      </c>
      <c r="J80" s="119">
        <f>$G80/($D80+(I80*I80*N$2*'Materials + Factor'!$U$8))</f>
        <v>9.6435185185185179E-2</v>
      </c>
      <c r="K80" s="119">
        <f>$H80/($D80+(I80*I80*N$2*'Materials + Factor'!$U$8))</f>
        <v>3.3333333333333332E-4</v>
      </c>
      <c r="L8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6.1816097398762933E-2</v>
      </c>
      <c r="M8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9.7382330246913576E-2</v>
      </c>
      <c r="N80" s="120">
        <f t="shared" si="18"/>
        <v>0.24108796296296298</v>
      </c>
      <c r="O8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0.19348622509296404</v>
      </c>
      <c r="P80" s="109">
        <f t="shared" si="22"/>
        <v>2.2000000000000002</v>
      </c>
      <c r="Q80" s="119">
        <f>$G80/($D80+(P80*P80*U$2*'Materials + Factor'!$U$8))</f>
        <v>8.6074380165289233E-2</v>
      </c>
      <c r="R80" s="119">
        <f>$H80/($D80+(P80*P80*U$2*'Materials + Factor'!$U$8))</f>
        <v>2.9752066115702476E-4</v>
      </c>
      <c r="S8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5.5174698504680951E-2</v>
      </c>
      <c r="T8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0.1003456048084147</v>
      </c>
      <c r="U80" s="120">
        <f t="shared" si="19"/>
        <v>0.2347483095416979</v>
      </c>
      <c r="V8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0.25596780740605835</v>
      </c>
      <c r="W80" s="109">
        <f t="shared" si="23"/>
        <v>1.8</v>
      </c>
      <c r="X80" s="119">
        <f>$G80/($D80+(W80*W80*AB$2*'Materials + Factor'!$U$8))</f>
        <v>6.4290123456790124E-2</v>
      </c>
      <c r="Y80" s="119">
        <f>$H80/($D80+(W80*W80*AB$2*'Materials + Factor'!$U$8))</f>
        <v>2.2222222222222221E-4</v>
      </c>
      <c r="Z8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4.1210731599175286E-2</v>
      </c>
      <c r="AA8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0.11177640603566527</v>
      </c>
      <c r="AB80" s="120">
        <f t="shared" si="20"/>
        <v>0.21430041152263377</v>
      </c>
      <c r="AC8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0.50223650301168576</v>
      </c>
    </row>
    <row r="81" spans="1:29" hidden="1" outlineLevel="1" x14ac:dyDescent="0.2">
      <c r="A81" s="88"/>
      <c r="B81" s="131" t="s">
        <v>232</v>
      </c>
      <c r="C81" s="132">
        <v>5.9509999999999996</v>
      </c>
      <c r="D81" s="133">
        <f>Table5[[#This Row],[Vertical Fz (kN)]]*'Materials + Factor'!$U$25</f>
        <v>0</v>
      </c>
      <c r="E81" s="132">
        <v>5.415</v>
      </c>
      <c r="F81" s="132">
        <v>0</v>
      </c>
      <c r="G81" s="132">
        <v>0</v>
      </c>
      <c r="H81" s="148">
        <v>9.0820000000000007</v>
      </c>
      <c r="I81" s="109">
        <f t="shared" si="21"/>
        <v>2.4</v>
      </c>
      <c r="J81" s="119">
        <f>$G81/($D81+(I81*I81*N$2*'Materials + Factor'!$U$8))</f>
        <v>0</v>
      </c>
      <c r="K81" s="119">
        <f>$H81/($D81+(I81*I81*N$2*'Materials + Factor'!$U$8))</f>
        <v>8.4092592592592594E-2</v>
      </c>
      <c r="L8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9.8437048730447563E-2</v>
      </c>
      <c r="M8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0.10141396604938273</v>
      </c>
      <c r="N81" s="120">
        <f t="shared" si="18"/>
        <v>0.21023148148148149</v>
      </c>
      <c r="O8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0.18887344629018071</v>
      </c>
      <c r="P81" s="109">
        <f t="shared" si="22"/>
        <v>2.2000000000000002</v>
      </c>
      <c r="Q81" s="119">
        <f>$G81/($D81+(P81*P81*U$2*'Materials + Factor'!$U$8))</f>
        <v>0</v>
      </c>
      <c r="R81" s="119">
        <f>$H81/($D81+(P81*P81*U$2*'Materials + Factor'!$U$8))</f>
        <v>7.5057851239669418E-2</v>
      </c>
      <c r="S8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8.786116746188706E-2</v>
      </c>
      <c r="T8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0.10891810668670171</v>
      </c>
      <c r="U81" s="120">
        <f t="shared" si="19"/>
        <v>0.20470323065364385</v>
      </c>
      <c r="V8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0.25027428814096886</v>
      </c>
      <c r="W81" s="109">
        <f t="shared" si="23"/>
        <v>1.8</v>
      </c>
      <c r="X81" s="119">
        <f>$G81/($D81+(W81*W81*AB$2*'Materials + Factor'!$U$8))</f>
        <v>0</v>
      </c>
      <c r="Y81" s="119">
        <f>$H81/($D81+(W81*W81*AB$2*'Materials + Factor'!$U$8))</f>
        <v>5.6061728395061732E-2</v>
      </c>
      <c r="Z8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6.5624699153631699E-2</v>
      </c>
      <c r="AA8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0.13657064471879285</v>
      </c>
      <c r="AB81" s="120">
        <f t="shared" si="20"/>
        <v>0.18687242798353912</v>
      </c>
      <c r="AC8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0.49295118418935324</v>
      </c>
    </row>
    <row r="82" spans="1:29" hidden="1" outlineLevel="1" x14ac:dyDescent="0.2">
      <c r="A82" s="88"/>
      <c r="B82" s="131" t="s">
        <v>233</v>
      </c>
      <c r="C82" s="132">
        <v>9.7119999999999997</v>
      </c>
      <c r="D82" s="133">
        <f>Table5[[#This Row],[Vertical Fz (kN)]]*'Materials + Factor'!$U$25</f>
        <v>0</v>
      </c>
      <c r="E82" s="132">
        <v>2.3849999999999998</v>
      </c>
      <c r="F82" s="132">
        <v>2.9409999999999998</v>
      </c>
      <c r="G82" s="132">
        <v>10.414999999999999</v>
      </c>
      <c r="H82" s="148">
        <v>3.5609999999999999</v>
      </c>
      <c r="I82" s="109">
        <f t="shared" si="21"/>
        <v>2.4</v>
      </c>
      <c r="J82" s="119">
        <f>$G82/($D82+(I82*I82*N$2*'Materials + Factor'!$U$8))</f>
        <v>9.6435185185185179E-2</v>
      </c>
      <c r="K82" s="119">
        <f>$H82/($D82+(I82*I82*N$2*'Materials + Factor'!$U$8))</f>
        <v>3.2972222222222222E-2</v>
      </c>
      <c r="L8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6.8833516817926821E-2</v>
      </c>
      <c r="M8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9.7382330246913576E-2</v>
      </c>
      <c r="N82" s="120">
        <f t="shared" si="18"/>
        <v>0.24108796296296298</v>
      </c>
      <c r="O8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0.20124894748950015</v>
      </c>
      <c r="P82" s="109">
        <f t="shared" si="22"/>
        <v>2.2000000000000002</v>
      </c>
      <c r="Q82" s="119">
        <f>$G82/($D82+(P82*P82*U$2*'Materials + Factor'!$U$8))</f>
        <v>8.6074380165289233E-2</v>
      </c>
      <c r="R82" s="119">
        <f>$H82/($D82+(P82*P82*U$2*'Materials + Factor'!$U$8))</f>
        <v>2.94297520661157E-2</v>
      </c>
      <c r="S8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6.1438180300298295E-2</v>
      </c>
      <c r="T8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0.1003456048084147</v>
      </c>
      <c r="U82" s="120">
        <f t="shared" si="19"/>
        <v>0.2347483095416979</v>
      </c>
      <c r="V8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0.26572303321192259</v>
      </c>
      <c r="W82" s="109">
        <f t="shared" si="23"/>
        <v>1.8</v>
      </c>
      <c r="X82" s="119">
        <f>$G82/($D82+(W82*W82*AB$2*'Materials + Factor'!$U$8))</f>
        <v>6.4290123456790124E-2</v>
      </c>
      <c r="Y82" s="119">
        <f>$H82/($D82+(W82*W82*AB$2*'Materials + Factor'!$U$8))</f>
        <v>2.198148148148148E-2</v>
      </c>
      <c r="Z8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4.5889011211951207E-2</v>
      </c>
      <c r="AA8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0.11177640603566527</v>
      </c>
      <c r="AB82" s="120">
        <f t="shared" si="20"/>
        <v>0.21430041152263377</v>
      </c>
      <c r="AC8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0.51881013991504743</v>
      </c>
    </row>
    <row r="83" spans="1:29" hidden="1" outlineLevel="1" x14ac:dyDescent="0.2">
      <c r="A83" s="88"/>
      <c r="B83" s="131" t="s">
        <v>234</v>
      </c>
      <c r="C83" s="132">
        <v>8.08</v>
      </c>
      <c r="D83" s="133">
        <f>Table5[[#This Row],[Vertical Fz (kN)]]*'Materials + Factor'!$U$25</f>
        <v>0</v>
      </c>
      <c r="E83" s="132">
        <v>5.117</v>
      </c>
      <c r="F83" s="132">
        <v>0</v>
      </c>
      <c r="G83" s="132">
        <v>0</v>
      </c>
      <c r="H83" s="148">
        <v>9.298</v>
      </c>
      <c r="I83" s="109">
        <f t="shared" si="21"/>
        <v>2.4</v>
      </c>
      <c r="J83" s="119">
        <f>$G83/($D83+(I83*I83*N$2*'Materials + Factor'!$U$8))</f>
        <v>0</v>
      </c>
      <c r="K83" s="119">
        <f>$H83/($D83+(I83*I83*N$2*'Materials + Factor'!$U$8))</f>
        <v>8.6092592592592596E-2</v>
      </c>
      <c r="L8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9.301982979754389E-2</v>
      </c>
      <c r="M8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0.10135609567901235</v>
      </c>
      <c r="N83" s="120">
        <f t="shared" si="18"/>
        <v>0.2152314814814815</v>
      </c>
      <c r="O8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0.19186713437848085</v>
      </c>
      <c r="P83" s="109">
        <f t="shared" si="22"/>
        <v>2.2000000000000002</v>
      </c>
      <c r="Q83" s="119">
        <f>$G83/($D83+(P83*P83*U$2*'Materials + Factor'!$U$8))</f>
        <v>0</v>
      </c>
      <c r="R83" s="119">
        <f>$H83/($D83+(P83*P83*U$2*'Materials + Factor'!$U$8))</f>
        <v>7.6842975206611555E-2</v>
      </c>
      <c r="S8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8.30259637862375E-2</v>
      </c>
      <c r="T8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0.1083020285499624</v>
      </c>
      <c r="U83" s="120">
        <f t="shared" si="19"/>
        <v>0.20957175056348604</v>
      </c>
      <c r="V8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0.25386369633231565</v>
      </c>
      <c r="W83" s="109">
        <f t="shared" si="23"/>
        <v>1.8</v>
      </c>
      <c r="X83" s="119">
        <f>$G83/($D83+(W83*W83*AB$2*'Materials + Factor'!$U$8))</f>
        <v>0</v>
      </c>
      <c r="Y83" s="119">
        <f>$H83/($D83+(W83*W83*AB$2*'Materials + Factor'!$U$8))</f>
        <v>5.7395061728395064E-2</v>
      </c>
      <c r="Z8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6.2013219865029258E-2</v>
      </c>
      <c r="AA8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0.13396433470507543</v>
      </c>
      <c r="AB83" s="120">
        <f t="shared" si="20"/>
        <v>0.19131687242798356</v>
      </c>
      <c r="AC8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0.49841027970286156</v>
      </c>
    </row>
    <row r="84" spans="1:29" hidden="1" outlineLevel="1" x14ac:dyDescent="0.2">
      <c r="A84" s="88"/>
      <c r="B84" s="131" t="s">
        <v>235</v>
      </c>
      <c r="C84" s="132">
        <v>11.840999999999999</v>
      </c>
      <c r="D84" s="133">
        <f>Table5[[#This Row],[Vertical Fz (kN)]]*'Materials + Factor'!$U$25</f>
        <v>0</v>
      </c>
      <c r="E84" s="132">
        <v>2.0870000000000002</v>
      </c>
      <c r="F84" s="132">
        <v>2.9409999999999998</v>
      </c>
      <c r="G84" s="132">
        <v>10.414999999999999</v>
      </c>
      <c r="H84" s="148">
        <v>3.7770000000000001</v>
      </c>
      <c r="I84" s="109">
        <f t="shared" si="21"/>
        <v>2.4</v>
      </c>
      <c r="J84" s="119">
        <f>$G84/($D84+(I84*I84*N$2*'Materials + Factor'!$U$8))</f>
        <v>9.6435185185185179E-2</v>
      </c>
      <c r="K84" s="119">
        <f>$H84/($D84+(I84*I84*N$2*'Materials + Factor'!$U$8))</f>
        <v>3.4972222222222224E-2</v>
      </c>
      <c r="L8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6.5556557019470399E-2</v>
      </c>
      <c r="M8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9.7382330246913576E-2</v>
      </c>
      <c r="N84" s="120">
        <f t="shared" si="18"/>
        <v>0.24108796296296298</v>
      </c>
      <c r="O8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0.20435431155421299</v>
      </c>
      <c r="P84" s="109">
        <f t="shared" si="22"/>
        <v>2.2000000000000002</v>
      </c>
      <c r="Q84" s="119">
        <f>$G84/($D84+(P84*P84*U$2*'Materials + Factor'!$U$8))</f>
        <v>8.6074380165289233E-2</v>
      </c>
      <c r="R84" s="119">
        <f>$H84/($D84+(P84*P84*U$2*'Materials + Factor'!$U$8))</f>
        <v>3.1214876033057847E-2</v>
      </c>
      <c r="S8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5.8513290562833067E-2</v>
      </c>
      <c r="T8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0.1003456048084147</v>
      </c>
      <c r="U84" s="120">
        <f t="shared" si="19"/>
        <v>0.2347483095416979</v>
      </c>
      <c r="V8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0.26944122474614191</v>
      </c>
      <c r="W84" s="109">
        <f t="shared" si="23"/>
        <v>1.8</v>
      </c>
      <c r="X84" s="119">
        <f>$G84/($D84+(W84*W84*AB$2*'Materials + Factor'!$U$8))</f>
        <v>6.4290123456790124E-2</v>
      </c>
      <c r="Y84" s="119">
        <f>$H84/($D84+(W84*W84*AB$2*'Materials + Factor'!$U$8))</f>
        <v>2.3314814814814816E-2</v>
      </c>
      <c r="Z8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4.3704371346313595E-2</v>
      </c>
      <c r="AA8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0.11177640603566527</v>
      </c>
      <c r="AB84" s="120">
        <f t="shared" si="20"/>
        <v>0.21430041152263377</v>
      </c>
      <c r="AC8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0.52444230786262913</v>
      </c>
    </row>
    <row r="85" spans="1:29" hidden="1" outlineLevel="1" x14ac:dyDescent="0.2">
      <c r="A85" s="88"/>
      <c r="B85" s="131" t="s">
        <v>236</v>
      </c>
      <c r="C85" s="132">
        <v>4.7450000000000001</v>
      </c>
      <c r="D85" s="133">
        <f>Table5[[#This Row],[Vertical Fz (kN)]]*'Materials + Factor'!$U$25</f>
        <v>0</v>
      </c>
      <c r="E85" s="132">
        <v>1.365</v>
      </c>
      <c r="F85" s="132">
        <v>1.2629999999999999</v>
      </c>
      <c r="G85" s="132">
        <v>9.7859999999999996</v>
      </c>
      <c r="H85" s="148">
        <v>5.3159999999999998</v>
      </c>
      <c r="I85" s="109">
        <f t="shared" si="21"/>
        <v>2.4</v>
      </c>
      <c r="J85" s="119">
        <f>$G85/($D85+(I85*I85*N$2*'Materials + Factor'!$U$8))</f>
        <v>9.0611111111111101E-2</v>
      </c>
      <c r="K85" s="119">
        <f>$H85/($D85+(I85*I85*N$2*'Materials + Factor'!$U$8))</f>
        <v>4.9222222222222223E-2</v>
      </c>
      <c r="L8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3.3806277968767708E-2</v>
      </c>
      <c r="M8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8.2818287037037044E-2</v>
      </c>
      <c r="N85" s="120">
        <f t="shared" si="18"/>
        <v>0.22652777777777777</v>
      </c>
      <c r="O8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0.19653495649743058</v>
      </c>
      <c r="P85" s="109">
        <f t="shared" si="22"/>
        <v>2.2000000000000002</v>
      </c>
      <c r="Q85" s="119">
        <f>$G85/($D85+(P85*P85*U$2*'Materials + Factor'!$U$8))</f>
        <v>8.0876033057851224E-2</v>
      </c>
      <c r="R85" s="119">
        <f>$H85/($D85+(P85*P85*U$2*'Materials + Factor'!$U$8))</f>
        <v>4.3933884297520653E-2</v>
      </c>
      <c r="S8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3.0174198517577779E-2</v>
      </c>
      <c r="T8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8.3012772351615305E-2</v>
      </c>
      <c r="U85" s="120">
        <f t="shared" si="19"/>
        <v>0.22057099924868515</v>
      </c>
      <c r="V8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0.26030674506372342</v>
      </c>
      <c r="W85" s="109">
        <f t="shared" si="23"/>
        <v>1.8</v>
      </c>
      <c r="X85" s="119">
        <f>$G85/($D85+(W85*W85*AB$2*'Materials + Factor'!$U$8))</f>
        <v>6.0407407407407403E-2</v>
      </c>
      <c r="Y85" s="119">
        <f>$H85/($D85+(W85*W85*AB$2*'Materials + Factor'!$U$8))</f>
        <v>3.2814814814814811E-2</v>
      </c>
      <c r="Z8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2.2537518645845137E-2</v>
      </c>
      <c r="AA8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8.4444444444444433E-2</v>
      </c>
      <c r="AB85" s="120">
        <f t="shared" si="20"/>
        <v>0.20135802469135802</v>
      </c>
      <c r="AC8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0.51149211411063866</v>
      </c>
    </row>
    <row r="86" spans="1:29" hidden="1" outlineLevel="1" x14ac:dyDescent="0.2">
      <c r="A86" s="88"/>
      <c r="B86" s="131" t="s">
        <v>237</v>
      </c>
      <c r="C86" s="132">
        <v>8.3030000000000008</v>
      </c>
      <c r="D86" s="133">
        <f>Table5[[#This Row],[Vertical Fz (kN)]]*'Materials + Factor'!$U$25</f>
        <v>0</v>
      </c>
      <c r="E86" s="132">
        <v>1.5760000000000001</v>
      </c>
      <c r="F86" s="132">
        <v>4.6029999999999998</v>
      </c>
      <c r="G86" s="132">
        <v>23.131</v>
      </c>
      <c r="H86" s="148">
        <v>7.0000000000000001E-3</v>
      </c>
      <c r="I86" s="109">
        <f t="shared" si="21"/>
        <v>2.4</v>
      </c>
      <c r="J86" s="119">
        <f>$G86/($D86+(I86*I86*N$2*'Materials + Factor'!$U$8))</f>
        <v>0.21417592592592594</v>
      </c>
      <c r="K86" s="119">
        <f>$H86/($D86+(I86*I86*N$2*'Materials + Factor'!$U$8))</f>
        <v>6.4814814814814816E-5</v>
      </c>
      <c r="L8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8.8444729507761319E-2</v>
      </c>
      <c r="M8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0.20511766975308643</v>
      </c>
      <c r="N86" s="120">
        <f t="shared" si="18"/>
        <v>0.53543981481481484</v>
      </c>
      <c r="O8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0.21712140235293884</v>
      </c>
      <c r="P86" s="109">
        <f t="shared" si="22"/>
        <v>2.2000000000000002</v>
      </c>
      <c r="Q86" s="119">
        <f>$G86/($D86+(P86*P86*U$2*'Materials + Factor'!$U$8))</f>
        <v>0.19116528925619833</v>
      </c>
      <c r="R86" s="119">
        <f>$H86/($D86+(P86*P86*U$2*'Materials + Factor'!$U$8))</f>
        <v>5.7851239669421481E-5</v>
      </c>
      <c r="S8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7.8942403197010083E-2</v>
      </c>
      <c r="T8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0.20836964688204354</v>
      </c>
      <c r="U86" s="120">
        <f t="shared" si="19"/>
        <v>0.52135987978963172</v>
      </c>
      <c r="V8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0.28618403195616821</v>
      </c>
      <c r="W86" s="109">
        <f t="shared" si="23"/>
        <v>1.8</v>
      </c>
      <c r="X86" s="119">
        <f>$G86/($D86+(W86*W86*AB$2*'Materials + Factor'!$U$8))</f>
        <v>0.14278395061728394</v>
      </c>
      <c r="Y86" s="119">
        <f>$H86/($D86+(W86*W86*AB$2*'Materials + Factor'!$U$8))</f>
        <v>4.3209876543209875E-5</v>
      </c>
      <c r="Z8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5.8963153005174206E-2</v>
      </c>
      <c r="AA8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0.22179012345679014</v>
      </c>
      <c r="AB86" s="120">
        <f t="shared" si="20"/>
        <v>0.47594650205761313</v>
      </c>
      <c r="AC8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0.55518647537290389</v>
      </c>
    </row>
    <row r="87" spans="1:29" hidden="1" outlineLevel="1" x14ac:dyDescent="0.2">
      <c r="A87" s="88"/>
      <c r="B87" s="131" t="s">
        <v>238</v>
      </c>
      <c r="C87" s="132">
        <v>6.3979999999999997</v>
      </c>
      <c r="D87" s="133">
        <f>Table5[[#This Row],[Vertical Fz (kN)]]*'Materials + Factor'!$U$25</f>
        <v>0</v>
      </c>
      <c r="E87" s="132">
        <v>5.0880000000000001</v>
      </c>
      <c r="F87" s="132">
        <v>0.26600000000000001</v>
      </c>
      <c r="G87" s="132">
        <v>0.80500000000000005</v>
      </c>
      <c r="H87" s="148">
        <v>8.5229999999999997</v>
      </c>
      <c r="I87" s="109">
        <f t="shared" si="21"/>
        <v>2.4</v>
      </c>
      <c r="J87" s="119">
        <f>$G87/($D87+(I87*I87*N$2*'Materials + Factor'!$U$8))</f>
        <v>7.4537037037037046E-3</v>
      </c>
      <c r="K87" s="119">
        <f>$H87/($D87+(I87*I87*N$2*'Materials + Factor'!$U$8))</f>
        <v>7.8916666666666663E-2</v>
      </c>
      <c r="L8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9.2618964297514955E-2</v>
      </c>
      <c r="M8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9.5208333333333325E-2</v>
      </c>
      <c r="N87" s="120">
        <f t="shared" si="18"/>
        <v>0.19729166666666667</v>
      </c>
      <c r="O8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0.18973373278371014</v>
      </c>
      <c r="P87" s="109">
        <f t="shared" si="22"/>
        <v>2.2000000000000002</v>
      </c>
      <c r="Q87" s="119">
        <f>$G87/($D87+(P87*P87*U$2*'Materials + Factor'!$U$8))</f>
        <v>6.6528925619834707E-3</v>
      </c>
      <c r="R87" s="119">
        <f>$H87/($D87+(P87*P87*U$2*'Materials + Factor'!$U$8))</f>
        <v>7.0438016528925604E-2</v>
      </c>
      <c r="S8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8.2668166480426547E-2</v>
      </c>
      <c r="T8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0.10226145755071374</v>
      </c>
      <c r="U87" s="120">
        <f t="shared" si="19"/>
        <v>0.19210368144252435</v>
      </c>
      <c r="V8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0.25132914711511539</v>
      </c>
      <c r="W87" s="109">
        <f t="shared" si="23"/>
        <v>1.8</v>
      </c>
      <c r="X87" s="119">
        <f>$G87/($D87+(W87*W87*AB$2*'Materials + Factor'!$U$8))</f>
        <v>4.9691358024691358E-3</v>
      </c>
      <c r="Y87" s="119">
        <f>$H87/($D87+(W87*W87*AB$2*'Materials + Factor'!$U$8))</f>
        <v>5.2611111111111108E-2</v>
      </c>
      <c r="Z8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6.1745976198343294E-2</v>
      </c>
      <c r="AA8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0.12825102880658434</v>
      </c>
      <c r="AB87" s="120">
        <f t="shared" si="20"/>
        <v>0.17537037037037037</v>
      </c>
      <c r="AC8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0.49465181733422658</v>
      </c>
    </row>
    <row r="88" spans="1:29" hidden="1" outlineLevel="1" x14ac:dyDescent="0.2">
      <c r="A88" s="88"/>
      <c r="B88" s="131" t="s">
        <v>239</v>
      </c>
      <c r="C88" s="132">
        <v>9.9559999999999995</v>
      </c>
      <c r="D88" s="133">
        <f>Table5[[#This Row],[Vertical Fz (kN)]]*'Materials + Factor'!$U$25</f>
        <v>0</v>
      </c>
      <c r="E88" s="132">
        <v>2.1480000000000001</v>
      </c>
      <c r="F88" s="132">
        <v>3.6059999999999999</v>
      </c>
      <c r="G88" s="132">
        <v>14.15</v>
      </c>
      <c r="H88" s="148">
        <v>3.214</v>
      </c>
      <c r="I88" s="109">
        <f t="shared" si="21"/>
        <v>2.4</v>
      </c>
      <c r="J88" s="119">
        <f>$G88/($D88+(I88*I88*N$2*'Materials + Factor'!$U$8))</f>
        <v>0.13101851851851853</v>
      </c>
      <c r="K88" s="119">
        <f>$H88/($D88+(I88*I88*N$2*'Materials + Factor'!$U$8))</f>
        <v>2.975925925925926E-2</v>
      </c>
      <c r="L8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7.6300577732963559E-2</v>
      </c>
      <c r="M8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0.13005015432098768</v>
      </c>
      <c r="N88" s="120">
        <f t="shared" si="18"/>
        <v>0.32754629629629634</v>
      </c>
      <c r="O8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0.20751435257797446</v>
      </c>
      <c r="P88" s="109">
        <f t="shared" si="22"/>
        <v>2.2000000000000002</v>
      </c>
      <c r="Q88" s="119">
        <f>$G88/($D88+(P88*P88*U$2*'Materials + Factor'!$U$8))</f>
        <v>0.11694214876033057</v>
      </c>
      <c r="R88" s="119">
        <f>$H88/($D88+(P88*P88*U$2*'Materials + Factor'!$U$8))</f>
        <v>2.6561983471074378E-2</v>
      </c>
      <c r="S8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6.810299500132283E-2</v>
      </c>
      <c r="T8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0.13340345604808412</v>
      </c>
      <c r="U88" s="120">
        <f t="shared" si="19"/>
        <v>0.31893313298271969</v>
      </c>
      <c r="V8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0.27371985428094153</v>
      </c>
      <c r="W88" s="109">
        <f t="shared" si="23"/>
        <v>1.8</v>
      </c>
      <c r="X88" s="119">
        <f>$G88/($D88+(W88*W88*AB$2*'Materials + Factor'!$U$8))</f>
        <v>8.7345679012345676E-2</v>
      </c>
      <c r="Y88" s="119">
        <f>$H88/($D88+(W88*W88*AB$2*'Materials + Factor'!$U$8))</f>
        <v>1.9839506172839506E-2</v>
      </c>
      <c r="Z8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5.0867051821975706E-2</v>
      </c>
      <c r="AA8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0.14651577503429355</v>
      </c>
      <c r="AB88" s="120">
        <f t="shared" si="20"/>
        <v>0.29115226337448558</v>
      </c>
      <c r="AC8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0.53279928251028963</v>
      </c>
    </row>
    <row r="89" spans="1:29" hidden="1" outlineLevel="1" x14ac:dyDescent="0.2">
      <c r="A89" s="88"/>
      <c r="B89" s="131" t="s">
        <v>240</v>
      </c>
      <c r="C89" s="132">
        <v>8.3350000000000009</v>
      </c>
      <c r="D89" s="133">
        <f>Table5[[#This Row],[Vertical Fz (kN)]]*'Materials + Factor'!$U$25</f>
        <v>0</v>
      </c>
      <c r="E89" s="132">
        <v>4.8170000000000002</v>
      </c>
      <c r="F89" s="132">
        <v>0.13200000000000001</v>
      </c>
      <c r="G89" s="132">
        <v>0.39600000000000002</v>
      </c>
      <c r="H89" s="148">
        <v>8.7189999999999994</v>
      </c>
      <c r="I89" s="109">
        <f t="shared" si="21"/>
        <v>2.4</v>
      </c>
      <c r="J89" s="119">
        <f>$G89/($D89+(I89*I89*N$2*'Materials + Factor'!$U$8))</f>
        <v>3.666666666666667E-3</v>
      </c>
      <c r="K89" s="119">
        <f>$H89/($D89+(I89*I89*N$2*'Materials + Factor'!$U$8))</f>
        <v>8.0731481481481474E-2</v>
      </c>
      <c r="L8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8.7599125214383497E-2</v>
      </c>
      <c r="M8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9.5152391975308642E-2</v>
      </c>
      <c r="N89" s="120">
        <f t="shared" si="18"/>
        <v>0.2018287037037037</v>
      </c>
      <c r="O8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0.19185076008874011</v>
      </c>
      <c r="P89" s="109">
        <f t="shared" si="22"/>
        <v>2.2000000000000002</v>
      </c>
      <c r="Q89" s="119">
        <f>$G89/($D89+(P89*P89*U$2*'Materials + Factor'!$U$8))</f>
        <v>3.2727272727272726E-3</v>
      </c>
      <c r="R89" s="119">
        <f>$H89/($D89+(P89*P89*U$2*'Materials + Factor'!$U$8))</f>
        <v>7.2057851239669402E-2</v>
      </c>
      <c r="S8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7.8187648951681121E-2</v>
      </c>
      <c r="T8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0.10169797145003755</v>
      </c>
      <c r="U89" s="120">
        <f t="shared" si="19"/>
        <v>0.19652141247182561</v>
      </c>
      <c r="V8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0.2538129549180948</v>
      </c>
      <c r="W89" s="109">
        <f t="shared" si="23"/>
        <v>1.8</v>
      </c>
      <c r="X89" s="119">
        <f>$G89/($D89+(W89*W89*AB$2*'Materials + Factor'!$U$8))</f>
        <v>2.4444444444444444E-3</v>
      </c>
      <c r="Y89" s="119">
        <f>$H89/($D89+(W89*W89*AB$2*'Materials + Factor'!$U$8))</f>
        <v>5.3820987654320987E-2</v>
      </c>
      <c r="Z8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5.8399416809588996E-2</v>
      </c>
      <c r="AA8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0.12587791495198902</v>
      </c>
      <c r="AB89" s="120">
        <f t="shared" si="20"/>
        <v>0.17940329218106996</v>
      </c>
      <c r="AC8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0.49821634869796183</v>
      </c>
    </row>
    <row r="90" spans="1:29" hidden="1" outlineLevel="1" x14ac:dyDescent="0.2">
      <c r="A90" s="88"/>
      <c r="B90" s="131" t="s">
        <v>241</v>
      </c>
      <c r="C90" s="132">
        <v>11.893000000000001</v>
      </c>
      <c r="D90" s="133">
        <f>Table5[[#This Row],[Vertical Fz (kN)]]*'Materials + Factor'!$U$25</f>
        <v>0</v>
      </c>
      <c r="E90" s="132">
        <v>1.8759999999999999</v>
      </c>
      <c r="F90" s="132">
        <v>3.2080000000000002</v>
      </c>
      <c r="G90" s="132">
        <v>12.949</v>
      </c>
      <c r="H90" s="148">
        <v>3.411</v>
      </c>
      <c r="I90" s="109">
        <f t="shared" si="21"/>
        <v>2.4</v>
      </c>
      <c r="J90" s="119">
        <f>$G90/($D90+(I90*I90*N$2*'Materials + Factor'!$U$8))</f>
        <v>0.11989814814814814</v>
      </c>
      <c r="K90" s="119">
        <f>$H90/($D90+(I90*I90*N$2*'Materials + Factor'!$U$8))</f>
        <v>3.1583333333333331E-2</v>
      </c>
      <c r="L9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6.7556482045103394E-2</v>
      </c>
      <c r="M9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0.11847993827160494</v>
      </c>
      <c r="N90" s="120">
        <f t="shared" si="18"/>
        <v>0.29974537037037036</v>
      </c>
      <c r="O9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0.20825656991497213</v>
      </c>
      <c r="P90" s="109">
        <f t="shared" si="22"/>
        <v>2.2000000000000002</v>
      </c>
      <c r="Q90" s="119">
        <f>$G90/($D90+(P90*P90*U$2*'Materials + Factor'!$U$8))</f>
        <v>0.10701652892561982</v>
      </c>
      <c r="R90" s="119">
        <f>$H90/($D90+(P90*P90*U$2*'Materials + Factor'!$U$8))</f>
        <v>2.8190082644628096E-2</v>
      </c>
      <c r="S9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6.0298347610505489E-2</v>
      </c>
      <c r="T9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0.1213899323816679</v>
      </c>
      <c r="U90" s="120">
        <f t="shared" si="19"/>
        <v>0.29186326070623586</v>
      </c>
      <c r="V9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0.27442876949028161</v>
      </c>
      <c r="W90" s="109">
        <f t="shared" si="23"/>
        <v>1.8</v>
      </c>
      <c r="X90" s="119">
        <f>$G90/($D90+(W90*W90*AB$2*'Materials + Factor'!$U$8))</f>
        <v>7.99320987654321E-2</v>
      </c>
      <c r="Y90" s="119">
        <f>$H90/($D90+(W90*W90*AB$2*'Materials + Factor'!$U$8))</f>
        <v>2.1055555555555557E-2</v>
      </c>
      <c r="Z9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4.5037654696735589E-2</v>
      </c>
      <c r="AA9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0.13281893004115228</v>
      </c>
      <c r="AB90" s="120">
        <f t="shared" si="20"/>
        <v>0.26644032921810701</v>
      </c>
      <c r="AC9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0.53319200709292758</v>
      </c>
    </row>
    <row r="91" spans="1:29" hidden="1" outlineLevel="1" x14ac:dyDescent="0.2">
      <c r="A91" s="88"/>
      <c r="B91" s="131" t="s">
        <v>242</v>
      </c>
      <c r="C91" s="132">
        <v>5.3579999999999997</v>
      </c>
      <c r="D91" s="133">
        <f>Table5[[#This Row],[Vertical Fz (kN)]]*'Materials + Factor'!$U$25</f>
        <v>0</v>
      </c>
      <c r="E91" s="132">
        <v>1.4079999999999999</v>
      </c>
      <c r="F91" s="132">
        <v>2.536</v>
      </c>
      <c r="G91" s="132">
        <v>19.613</v>
      </c>
      <c r="H91" s="148">
        <v>5.0750000000000002</v>
      </c>
      <c r="I91" s="109">
        <f t="shared" si="21"/>
        <v>2.4</v>
      </c>
      <c r="J91" s="119">
        <f>$G91/($D91+(I91*I91*N$2*'Materials + Factor'!$U$8))</f>
        <v>0.18160185185185185</v>
      </c>
      <c r="K91" s="119">
        <f>$H91/($D91+(I91*I91*N$2*'Materials + Factor'!$U$8))</f>
        <v>4.6990740740740743E-2</v>
      </c>
      <c r="L9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5.2729685789451038E-2</v>
      </c>
      <c r="M9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0.16601080246913583</v>
      </c>
      <c r="N91" s="120">
        <f t="shared" si="18"/>
        <v>0.45400462962962967</v>
      </c>
      <c r="O9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0.21455048016506756</v>
      </c>
      <c r="P91" s="109">
        <f t="shared" si="22"/>
        <v>2.2000000000000002</v>
      </c>
      <c r="Q91" s="119">
        <f>$G91/($D91+(P91*P91*U$2*'Materials + Factor'!$U$8))</f>
        <v>0.16209090909090906</v>
      </c>
      <c r="R91" s="119">
        <f>$H91/($D91+(P91*P91*U$2*'Materials + Factor'!$U$8))</f>
        <v>4.1942148760330575E-2</v>
      </c>
      <c r="S9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4.706451293603893E-2</v>
      </c>
      <c r="T9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0.16640871525169043</v>
      </c>
      <c r="U91" s="120">
        <f t="shared" si="19"/>
        <v>0.44206611570247922</v>
      </c>
      <c r="V9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0.28334416077327812</v>
      </c>
      <c r="W91" s="109">
        <f t="shared" si="23"/>
        <v>1.8</v>
      </c>
      <c r="X91" s="119">
        <f>$G91/($D91+(W91*W91*AB$2*'Materials + Factor'!$U$8))</f>
        <v>0.1210679012345679</v>
      </c>
      <c r="Y91" s="119">
        <f>$H91/($D91+(W91*W91*AB$2*'Materials + Factor'!$U$8))</f>
        <v>3.1327160493827159E-2</v>
      </c>
      <c r="Z9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3.5153123859634018E-2</v>
      </c>
      <c r="AA9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0.16930727023319614</v>
      </c>
      <c r="AB91" s="120">
        <f t="shared" si="20"/>
        <v>0.40355967078189303</v>
      </c>
      <c r="AC9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0.55189106240390495</v>
      </c>
    </row>
    <row r="92" spans="1:29" hidden="1" outlineLevel="1" x14ac:dyDescent="0.2">
      <c r="A92" s="88"/>
      <c r="B92" s="131" t="s">
        <v>243</v>
      </c>
      <c r="C92" s="132">
        <v>8.7119999999999997</v>
      </c>
      <c r="D92" s="133">
        <f>Table5[[#This Row],[Vertical Fz (kN)]]*'Materials + Factor'!$U$25</f>
        <v>0</v>
      </c>
      <c r="E92" s="132">
        <v>1.4419999999999999</v>
      </c>
      <c r="F92" s="132">
        <v>6.2850000000000001</v>
      </c>
      <c r="G92" s="132">
        <v>35.918999999999997</v>
      </c>
      <c r="H92" s="148">
        <v>2.1000000000000001E-2</v>
      </c>
      <c r="I92" s="109">
        <f t="shared" si="21"/>
        <v>2.4</v>
      </c>
      <c r="J92" s="119">
        <f>$G92/($D92+(I92*I92*N$2*'Materials + Factor'!$U$8))</f>
        <v>0.33258333333333329</v>
      </c>
      <c r="K92" s="119">
        <f>$H92/($D92+(I92*I92*N$2*'Materials + Factor'!$U$8))</f>
        <v>1.9444444444444446E-4</v>
      </c>
      <c r="L9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0.11722100540956447</v>
      </c>
      <c r="M9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0.31352430555555555</v>
      </c>
      <c r="N92" s="120">
        <f t="shared" si="18"/>
        <v>0.8314583333333333</v>
      </c>
      <c r="O9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0.24744138201586996</v>
      </c>
      <c r="P92" s="109">
        <f t="shared" si="22"/>
        <v>2.2000000000000002</v>
      </c>
      <c r="Q92" s="119">
        <f>$G92/($D92+(P92*P92*U$2*'Materials + Factor'!$U$8))</f>
        <v>0.29685123966942145</v>
      </c>
      <c r="R92" s="119">
        <f>$H92/($D92+(P92*P92*U$2*'Materials + Factor'!$U$8))</f>
        <v>1.7355371900826445E-4</v>
      </c>
      <c r="S9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0.10462701309283437</v>
      </c>
      <c r="T9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0.31708489857250177</v>
      </c>
      <c r="U92" s="120">
        <f t="shared" si="19"/>
        <v>0.80959429000751304</v>
      </c>
      <c r="V9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0.32464862252266996</v>
      </c>
      <c r="W92" s="109">
        <f t="shared" si="23"/>
        <v>1.8</v>
      </c>
      <c r="X92" s="119">
        <f>$G92/($D92+(W92*W92*AB$2*'Materials + Factor'!$U$8))</f>
        <v>0.22172222222222221</v>
      </c>
      <c r="Y92" s="119">
        <f>$H92/($D92+(W92*W92*AB$2*'Materials + Factor'!$U$8))</f>
        <v>1.2962962962962963E-4</v>
      </c>
      <c r="Z9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7.8147336939709641E-2</v>
      </c>
      <c r="AA9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0.33257201646090528</v>
      </c>
      <c r="AB92" s="120">
        <f t="shared" si="20"/>
        <v>0.73907407407407411</v>
      </c>
      <c r="AC9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0.62097567240905915</v>
      </c>
    </row>
    <row r="93" spans="1:29" hidden="1" outlineLevel="1" x14ac:dyDescent="0.2">
      <c r="A93" s="88"/>
      <c r="B93" s="131" t="s">
        <v>244</v>
      </c>
      <c r="C93" s="132">
        <v>6.8460000000000001</v>
      </c>
      <c r="D93" s="133">
        <f>Table5[[#This Row],[Vertical Fz (kN)]]*'Materials + Factor'!$U$25</f>
        <v>0</v>
      </c>
      <c r="E93" s="132">
        <v>4.76</v>
      </c>
      <c r="F93" s="132">
        <v>0.53200000000000003</v>
      </c>
      <c r="G93" s="132">
        <v>1.6120000000000001</v>
      </c>
      <c r="H93" s="148">
        <v>7.9630000000000001</v>
      </c>
      <c r="I93" s="109">
        <f t="shared" si="21"/>
        <v>2.4</v>
      </c>
      <c r="J93" s="119">
        <f>$G93/($D93+(I93*I93*N$2*'Materials + Factor'!$U$8))</f>
        <v>1.4925925925925928E-2</v>
      </c>
      <c r="K93" s="119">
        <f>$H93/($D93+(I93*I93*N$2*'Materials + Factor'!$U$8))</f>
        <v>7.3731481481481481E-2</v>
      </c>
      <c r="L9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8.7068835686278725E-2</v>
      </c>
      <c r="M9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8.8989197530864192E-2</v>
      </c>
      <c r="N93" s="120">
        <f t="shared" si="18"/>
        <v>0.18432870370370372</v>
      </c>
      <c r="O9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0.19061046285633984</v>
      </c>
      <c r="P93" s="109">
        <f t="shared" si="22"/>
        <v>2.2000000000000002</v>
      </c>
      <c r="Q93" s="119">
        <f>$G93/($D93+(P93*P93*U$2*'Materials + Factor'!$U$8))</f>
        <v>1.3322314049586776E-2</v>
      </c>
      <c r="R93" s="119">
        <f>$H93/($D93+(P93*P93*U$2*'Materials + Factor'!$U$8))</f>
        <v>6.5809917355371894E-2</v>
      </c>
      <c r="S9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7.7714332678661985E-2</v>
      </c>
      <c r="T9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9.5589782118707708E-2</v>
      </c>
      <c r="U93" s="120">
        <f t="shared" si="19"/>
        <v>0.17948159278737788</v>
      </c>
      <c r="V9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0.25240443434326959</v>
      </c>
      <c r="W93" s="109">
        <f t="shared" si="23"/>
        <v>1.8</v>
      </c>
      <c r="X93" s="119">
        <f>$G93/($D93+(W93*W93*AB$2*'Materials + Factor'!$U$8))</f>
        <v>9.9506172839506184E-3</v>
      </c>
      <c r="Y93" s="119">
        <f>$H93/($D93+(W93*W93*AB$2*'Materials + Factor'!$U$8))</f>
        <v>4.9154320987654321E-2</v>
      </c>
      <c r="Z9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5.8045890457519143E-2</v>
      </c>
      <c r="AA9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0.11991083676268861</v>
      </c>
      <c r="AB93" s="120">
        <f t="shared" si="20"/>
        <v>0.16384773662551441</v>
      </c>
      <c r="AC9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0.4963853757339291</v>
      </c>
    </row>
    <row r="94" spans="1:29" hidden="1" outlineLevel="1" x14ac:dyDescent="0.2">
      <c r="A94" s="88"/>
      <c r="B94" s="131" t="s">
        <v>245</v>
      </c>
      <c r="C94" s="132">
        <v>10.201000000000001</v>
      </c>
      <c r="D94" s="133">
        <f>Table5[[#This Row],[Vertical Fz (kN)]]*'Materials + Factor'!$U$25</f>
        <v>0</v>
      </c>
      <c r="E94" s="132">
        <v>1.91</v>
      </c>
      <c r="F94" s="132">
        <v>4.282</v>
      </c>
      <c r="G94" s="132">
        <v>17.917999999999999</v>
      </c>
      <c r="H94" s="148">
        <v>2.8660000000000001</v>
      </c>
      <c r="I94" s="109">
        <f t="shared" si="21"/>
        <v>2.4</v>
      </c>
      <c r="J94" s="119">
        <f>$G94/($D94+(I94*I94*N$2*'Materials + Factor'!$U$8))</f>
        <v>0.16590740740740739</v>
      </c>
      <c r="K94" s="119">
        <f>$H94/($D94+(I94*I94*N$2*'Materials + Factor'!$U$8))</f>
        <v>2.653703703703704E-2</v>
      </c>
      <c r="L9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8.5233391025643174E-2</v>
      </c>
      <c r="M9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0.16303626543209879</v>
      </c>
      <c r="N94" s="120">
        <f t="shared" si="18"/>
        <v>0.41476851851851854</v>
      </c>
      <c r="O9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0.21426306731253675</v>
      </c>
      <c r="P94" s="109">
        <f t="shared" si="22"/>
        <v>2.2000000000000002</v>
      </c>
      <c r="Q94" s="119">
        <f>$G94/($D94+(P94*P94*U$2*'Materials + Factor'!$U$8))</f>
        <v>0.14808264462809914</v>
      </c>
      <c r="R94" s="119">
        <f>$H94/($D94+(P94*P94*U$2*'Materials + Factor'!$U$8))</f>
        <v>2.3685950413223137E-2</v>
      </c>
      <c r="S9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7.6076084551813722E-2</v>
      </c>
      <c r="T9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0.16679188580015022</v>
      </c>
      <c r="U94" s="120">
        <f t="shared" si="19"/>
        <v>0.40386175807663399</v>
      </c>
      <c r="V9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0.28231738049514554</v>
      </c>
      <c r="W94" s="109">
        <f t="shared" si="23"/>
        <v>1.8</v>
      </c>
      <c r="X94" s="119">
        <f>$G94/($D94+(W94*W94*AB$2*'Materials + Factor'!$U$8))</f>
        <v>0.11060493827160493</v>
      </c>
      <c r="Y94" s="119">
        <f>$H94/($D94+(W94*W94*AB$2*'Materials + Factor'!$U$8))</f>
        <v>1.7691358024691357E-2</v>
      </c>
      <c r="Z9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5.6822260683762109E-2</v>
      </c>
      <c r="AA9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0.18163237311385458</v>
      </c>
      <c r="AB94" s="120">
        <f t="shared" si="20"/>
        <v>0.36868312757201643</v>
      </c>
      <c r="AC9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0.54774888392539611</v>
      </c>
    </row>
    <row r="95" spans="1:29" hidden="1" outlineLevel="1" x14ac:dyDescent="0.2">
      <c r="A95" s="88"/>
      <c r="B95" s="131" t="s">
        <v>246</v>
      </c>
      <c r="C95" s="132">
        <v>8.59</v>
      </c>
      <c r="D95" s="133">
        <f>Table5[[#This Row],[Vertical Fz (kN)]]*'Materials + Factor'!$U$25</f>
        <v>0</v>
      </c>
      <c r="E95" s="132">
        <v>4.516</v>
      </c>
      <c r="F95" s="132">
        <v>0.26500000000000001</v>
      </c>
      <c r="G95" s="132">
        <v>0.79300000000000004</v>
      </c>
      <c r="H95" s="148">
        <v>8.14</v>
      </c>
      <c r="I95" s="109">
        <f t="shared" si="21"/>
        <v>2.4</v>
      </c>
      <c r="J95" s="119">
        <f>$G95/($D95+(I95*I95*N$2*'Materials + Factor'!$U$8))</f>
        <v>7.3425925925925933E-3</v>
      </c>
      <c r="K95" s="119">
        <f>$H95/($D95+(I95*I95*N$2*'Materials + Factor'!$U$8))</f>
        <v>7.5370370370370379E-2</v>
      </c>
      <c r="L9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8.2235718462649585E-2</v>
      </c>
      <c r="M9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8.8942901234567912E-2</v>
      </c>
      <c r="N95" s="120">
        <f t="shared" si="18"/>
        <v>0.18842592592592597</v>
      </c>
      <c r="O9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0.19184155485033258</v>
      </c>
      <c r="P95" s="109">
        <f t="shared" si="22"/>
        <v>2.2000000000000002</v>
      </c>
      <c r="Q95" s="119">
        <f>$G95/($D95+(P95*P95*U$2*'Materials + Factor'!$U$8))</f>
        <v>6.5537190082644624E-3</v>
      </c>
      <c r="R95" s="119">
        <f>$H95/($D95+(P95*P95*U$2*'Materials + Factor'!$U$8))</f>
        <v>6.7272727272727276E-2</v>
      </c>
      <c r="S9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7.3400475983191341E-2</v>
      </c>
      <c r="T9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9.5086401202103668E-2</v>
      </c>
      <c r="U95" s="120">
        <f t="shared" si="19"/>
        <v>0.18347107438016527</v>
      </c>
      <c r="V9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0.25377134063396656</v>
      </c>
      <c r="W95" s="109">
        <f t="shared" si="23"/>
        <v>1.8</v>
      </c>
      <c r="X95" s="119">
        <f>$G95/($D95+(W95*W95*AB$2*'Materials + Factor'!$U$8))</f>
        <v>4.8950617283950622E-3</v>
      </c>
      <c r="Y95" s="119">
        <f>$H95/($D95+(W95*W95*AB$2*'Materials + Factor'!$U$8))</f>
        <v>5.0246913580246917E-2</v>
      </c>
      <c r="Z9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5.4823812308433049E-2</v>
      </c>
      <c r="AA9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0.11777777777777777</v>
      </c>
      <c r="AB95" s="120">
        <f t="shared" si="20"/>
        <v>0.1674897119341564</v>
      </c>
      <c r="AC9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0.49803787846816761</v>
      </c>
    </row>
    <row r="96" spans="1:29" hidden="1" outlineLevel="1" x14ac:dyDescent="0.2">
      <c r="A96" s="88"/>
      <c r="B96" s="131" t="s">
        <v>247</v>
      </c>
      <c r="C96" s="132">
        <v>11.945</v>
      </c>
      <c r="D96" s="133">
        <f>Table5[[#This Row],[Vertical Fz (kN)]]*'Materials + Factor'!$U$25</f>
        <v>0</v>
      </c>
      <c r="E96" s="132">
        <v>1.665</v>
      </c>
      <c r="F96" s="132">
        <v>3.4849999999999999</v>
      </c>
      <c r="G96" s="132">
        <v>15.513</v>
      </c>
      <c r="H96" s="148">
        <v>3.0430000000000001</v>
      </c>
      <c r="I96" s="109">
        <f t="shared" si="21"/>
        <v>2.4</v>
      </c>
      <c r="J96" s="119">
        <f>$G96/($D96+(I96*I96*N$2*'Materials + Factor'!$U$8))</f>
        <v>0.1436388888888889</v>
      </c>
      <c r="K96" s="119">
        <f>$H96/($D96+(I96*I96*N$2*'Materials + Factor'!$U$8))</f>
        <v>2.8175925925925927E-2</v>
      </c>
      <c r="L9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7.0211365423791944E-2</v>
      </c>
      <c r="M9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0.13986689814814818</v>
      </c>
      <c r="N96" s="120">
        <f t="shared" si="18"/>
        <v>0.35909722222222229</v>
      </c>
      <c r="O9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0.21238778290069912</v>
      </c>
      <c r="P96" s="109">
        <f t="shared" si="22"/>
        <v>2.2000000000000002</v>
      </c>
      <c r="Q96" s="119">
        <f>$G96/($D96+(P96*P96*U$2*'Materials + Factor'!$U$8))</f>
        <v>0.12820661157024793</v>
      </c>
      <c r="R96" s="119">
        <f>$H96/($D96+(P96*P96*U$2*'Materials + Factor'!$U$8))</f>
        <v>2.5148760330578512E-2</v>
      </c>
      <c r="S9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6.2667995584872127E-2</v>
      </c>
      <c r="T9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0.14273478587528174</v>
      </c>
      <c r="U96" s="120">
        <f t="shared" si="19"/>
        <v>0.34965439519158525</v>
      </c>
      <c r="V9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0.27970226074170318</v>
      </c>
      <c r="W96" s="109">
        <f t="shared" si="23"/>
        <v>1.8</v>
      </c>
      <c r="X96" s="119">
        <f>$G96/($D96+(W96*W96*AB$2*'Materials + Factor'!$U$8))</f>
        <v>9.5759259259259252E-2</v>
      </c>
      <c r="Y96" s="119">
        <f>$H96/($D96+(W96*W96*AB$2*'Materials + Factor'!$U$8))</f>
        <v>1.878395061728395E-2</v>
      </c>
      <c r="Z9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4.6807576949194622E-2</v>
      </c>
      <c r="AA9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0.15420438957475993</v>
      </c>
      <c r="AB96" s="120">
        <f t="shared" si="20"/>
        <v>0.3191975308641975</v>
      </c>
      <c r="AC9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0.54240580154344376</v>
      </c>
    </row>
    <row r="97" spans="1:29" hidden="1" outlineLevel="1" x14ac:dyDescent="0.2">
      <c r="A97" s="88"/>
      <c r="B97" s="131" t="s">
        <v>248</v>
      </c>
      <c r="C97" s="132">
        <v>5.3579999999999997</v>
      </c>
      <c r="D97" s="133">
        <f>Table5[[#This Row],[Vertical Fz (kN)]]*'Materials + Factor'!$U$25</f>
        <v>0</v>
      </c>
      <c r="E97" s="132">
        <v>1.4079999999999999</v>
      </c>
      <c r="F97" s="132">
        <v>0</v>
      </c>
      <c r="G97" s="132">
        <v>0</v>
      </c>
      <c r="H97" s="148">
        <v>5.0750000000000002</v>
      </c>
      <c r="I97" s="109">
        <f t="shared" si="21"/>
        <v>2.4</v>
      </c>
      <c r="J97" s="119">
        <f>$G97/($D97+(I97*I97*N$2*'Materials + Factor'!$U$8))</f>
        <v>0</v>
      </c>
      <c r="K97" s="119">
        <f>$H97/($D97+(I97*I97*N$2*'Materials + Factor'!$U$8))</f>
        <v>4.6990740740740743E-2</v>
      </c>
      <c r="L9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2.5595450528618682E-2</v>
      </c>
      <c r="M9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4.7307098765432105E-2</v>
      </c>
      <c r="N97" s="120">
        <f t="shared" si="18"/>
        <v>0.11747685185185186</v>
      </c>
      <c r="O9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0.18208150973700066</v>
      </c>
      <c r="P97" s="109">
        <f t="shared" si="22"/>
        <v>2.2000000000000002</v>
      </c>
      <c r="Q97" s="119">
        <f>$G97/($D97+(P97*P97*U$2*'Materials + Factor'!$U$8))</f>
        <v>0</v>
      </c>
      <c r="R97" s="119">
        <f>$H97/($D97+(P97*P97*U$2*'Materials + Factor'!$U$8))</f>
        <v>4.1942148760330575E-2</v>
      </c>
      <c r="S9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2.2845526091659643E-2</v>
      </c>
      <c r="T9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4.870773854244928E-2</v>
      </c>
      <c r="U97" s="120">
        <f t="shared" si="19"/>
        <v>0.11438767843726519</v>
      </c>
      <c r="V9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0.24159187658660414</v>
      </c>
      <c r="W97" s="109">
        <f t="shared" si="23"/>
        <v>1.8</v>
      </c>
      <c r="X97" s="119">
        <f>$G97/($D97+(W97*W97*AB$2*'Materials + Factor'!$U$8))</f>
        <v>0</v>
      </c>
      <c r="Y97" s="119">
        <f>$H97/($D97+(W97*W97*AB$2*'Materials + Factor'!$U$8))</f>
        <v>3.1327160493827159E-2</v>
      </c>
      <c r="Z9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1.7063633685745785E-2</v>
      </c>
      <c r="AA9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5.4122085048010971E-2</v>
      </c>
      <c r="AB97" s="120">
        <f t="shared" si="20"/>
        <v>0.1044238683127572</v>
      </c>
      <c r="AC9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0.47765073725350865</v>
      </c>
    </row>
    <row r="98" spans="1:29" hidden="1" outlineLevel="1" x14ac:dyDescent="0.2">
      <c r="A98" s="88"/>
      <c r="B98" s="131" t="s">
        <v>249</v>
      </c>
      <c r="C98" s="132">
        <v>8.7119999999999997</v>
      </c>
      <c r="D98" s="133">
        <f>Table5[[#This Row],[Vertical Fz (kN)]]*'Materials + Factor'!$U$25</f>
        <v>0</v>
      </c>
      <c r="E98" s="132">
        <v>1.4419999999999999</v>
      </c>
      <c r="F98" s="132">
        <v>3.7490000000000001</v>
      </c>
      <c r="G98" s="132">
        <v>16.306000000000001</v>
      </c>
      <c r="H98" s="148">
        <v>2.1000000000000001E-2</v>
      </c>
      <c r="I98" s="109">
        <f t="shared" si="21"/>
        <v>2.4</v>
      </c>
      <c r="J98" s="119">
        <f>$G98/($D98+(I98*I98*N$2*'Materials + Factor'!$U$8))</f>
        <v>0.15098148148148149</v>
      </c>
      <c r="K98" s="119">
        <f>$H98/($D98+(I98*I98*N$2*'Materials + Factor'!$U$8))</f>
        <v>1.9444444444444446E-4</v>
      </c>
      <c r="L9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7.3019030494257717E-2</v>
      </c>
      <c r="M9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0.14751350308641978</v>
      </c>
      <c r="N98" s="120">
        <f t="shared" si="18"/>
        <v>0.37745370370370379</v>
      </c>
      <c r="O9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0.20460532869021056</v>
      </c>
      <c r="P98" s="109">
        <f t="shared" si="22"/>
        <v>2.2000000000000002</v>
      </c>
      <c r="Q98" s="119">
        <f>$G98/($D98+(P98*P98*U$2*'Materials + Factor'!$U$8))</f>
        <v>0.13476033057851239</v>
      </c>
      <c r="R98" s="119">
        <f>$H98/($D98+(P98*P98*U$2*'Materials + Factor'!$U$8))</f>
        <v>1.7355371900826445E-4</v>
      </c>
      <c r="S9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6.5174010689089512E-2</v>
      </c>
      <c r="T9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0.1506761833208114</v>
      </c>
      <c r="U98" s="120">
        <f t="shared" si="19"/>
        <v>0.36752817430503376</v>
      </c>
      <c r="V9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0.27013098091833143</v>
      </c>
      <c r="W98" s="109">
        <f t="shared" si="23"/>
        <v>1.8</v>
      </c>
      <c r="X98" s="119">
        <f>$G98/($D98+(W98*W98*AB$2*'Materials + Factor'!$U$8))</f>
        <v>0.10065432098765432</v>
      </c>
      <c r="Y98" s="119">
        <f>$H98/($D98+(W98*W98*AB$2*'Materials + Factor'!$U$8))</f>
        <v>1.2962962962962963E-4</v>
      </c>
      <c r="Z9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4.8679353662838473E-2</v>
      </c>
      <c r="AA9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0.1632647462277092</v>
      </c>
      <c r="AB98" s="120">
        <f t="shared" si="20"/>
        <v>0.33551440329218107</v>
      </c>
      <c r="AC9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0.52692347027645936</v>
      </c>
    </row>
    <row r="99" spans="1:29" hidden="1" outlineLevel="1" x14ac:dyDescent="0.2">
      <c r="A99" s="88"/>
      <c r="B99" s="131" t="s">
        <v>250</v>
      </c>
      <c r="C99" s="132">
        <v>6.8460000000000001</v>
      </c>
      <c r="D99" s="133">
        <f>Table5[[#This Row],[Vertical Fz (kN)]]*'Materials + Factor'!$U$25</f>
        <v>0</v>
      </c>
      <c r="E99" s="132">
        <v>4.76</v>
      </c>
      <c r="F99" s="132">
        <v>0</v>
      </c>
      <c r="G99" s="132">
        <v>0</v>
      </c>
      <c r="H99" s="148">
        <v>7.9630000000000001</v>
      </c>
      <c r="I99" s="109">
        <f t="shared" si="21"/>
        <v>2.4</v>
      </c>
      <c r="J99" s="119">
        <f>$G99/($D99+(I99*I99*N$2*'Materials + Factor'!$U$8))</f>
        <v>0</v>
      </c>
      <c r="K99" s="119">
        <f>$H99/($D99+(I99*I99*N$2*'Materials + Factor'!$U$8))</f>
        <v>7.3731481481481481E-2</v>
      </c>
      <c r="L9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8.6530074230273382E-2</v>
      </c>
      <c r="M9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8.8989197530864192E-2</v>
      </c>
      <c r="N99" s="120">
        <f t="shared" si="18"/>
        <v>0.18432870370370372</v>
      </c>
      <c r="O9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0.18823959814858968</v>
      </c>
      <c r="P99" s="109">
        <f t="shared" si="22"/>
        <v>2.2000000000000002</v>
      </c>
      <c r="Q99" s="119">
        <f>$G99/($D99+(P99*P99*U$2*'Materials + Factor'!$U$8))</f>
        <v>0</v>
      </c>
      <c r="R99" s="119">
        <f>$H99/($D99+(P99*P99*U$2*'Materials + Factor'!$U$8))</f>
        <v>6.5809917355371894E-2</v>
      </c>
      <c r="S9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7.7233454684872097E-2</v>
      </c>
      <c r="T9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9.5589782118707708E-2</v>
      </c>
      <c r="U99" s="120">
        <f t="shared" si="19"/>
        <v>0.17948159278737788</v>
      </c>
      <c r="V9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0.24934751512342473</v>
      </c>
      <c r="W99" s="109">
        <f t="shared" si="23"/>
        <v>1.8</v>
      </c>
      <c r="X99" s="119">
        <f>$G99/($D99+(W99*W99*AB$2*'Materials + Factor'!$U$8))</f>
        <v>0</v>
      </c>
      <c r="Y99" s="119">
        <f>$H99/($D99+(W99*W99*AB$2*'Materials + Factor'!$U$8))</f>
        <v>4.9154320987654321E-2</v>
      </c>
      <c r="Z9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5.7686716153515581E-2</v>
      </c>
      <c r="AA9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0.11991083676268861</v>
      </c>
      <c r="AB99" s="120">
        <f t="shared" si="20"/>
        <v>0.16384773662551441</v>
      </c>
      <c r="AC9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0.4908972191791755</v>
      </c>
    </row>
    <row r="100" spans="1:29" hidden="1" outlineLevel="1" x14ac:dyDescent="0.2">
      <c r="A100" s="88"/>
      <c r="B100" s="131" t="s">
        <v>251</v>
      </c>
      <c r="C100" s="132">
        <v>10.201000000000001</v>
      </c>
      <c r="D100" s="133">
        <f>Table5[[#This Row],[Vertical Fz (kN)]]*'Materials + Factor'!$U$25</f>
        <v>0</v>
      </c>
      <c r="E100" s="132">
        <v>1.91</v>
      </c>
      <c r="F100" s="132">
        <v>3.7490000000000001</v>
      </c>
      <c r="G100" s="132">
        <v>16.306000000000001</v>
      </c>
      <c r="H100" s="148">
        <v>2.8660000000000001</v>
      </c>
      <c r="I100" s="109">
        <f t="shared" si="21"/>
        <v>2.4</v>
      </c>
      <c r="J100" s="119">
        <f>$G100/($D100+(I100*I100*N$2*'Materials + Factor'!$U$8))</f>
        <v>0.15098148148148149</v>
      </c>
      <c r="K100" s="119">
        <f>$H100/($D100+(I100*I100*N$2*'Materials + Factor'!$U$8))</f>
        <v>2.653703703703704E-2</v>
      </c>
      <c r="L10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7.6486501571543034E-2</v>
      </c>
      <c r="M10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0.14751350308641978</v>
      </c>
      <c r="N100" s="120">
        <f t="shared" si="18"/>
        <v>0.37745370370370379</v>
      </c>
      <c r="O10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0.21121443221705238</v>
      </c>
      <c r="P100" s="109">
        <f t="shared" si="22"/>
        <v>2.2000000000000002</v>
      </c>
      <c r="Q100" s="119">
        <f>$G100/($D100+(P100*P100*U$2*'Materials + Factor'!$U$8))</f>
        <v>0.13476033057851239</v>
      </c>
      <c r="R100" s="119">
        <f>$H100/($D100+(P100*P100*U$2*'Materials + Factor'!$U$8))</f>
        <v>2.3685950413223137E-2</v>
      </c>
      <c r="S10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6.8268943551459876E-2</v>
      </c>
      <c r="T10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0.1506761833208114</v>
      </c>
      <c r="U100" s="120">
        <f t="shared" si="19"/>
        <v>0.36752817430503376</v>
      </c>
      <c r="V10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0.27842081374207461</v>
      </c>
      <c r="W100" s="109">
        <f t="shared" si="23"/>
        <v>1.8</v>
      </c>
      <c r="X100" s="119">
        <f>$G100/($D100+(W100*W100*AB$2*'Materials + Factor'!$U$8))</f>
        <v>0.10065432098765432</v>
      </c>
      <c r="Y100" s="119">
        <f>$H100/($D100+(W100*W100*AB$2*'Materials + Factor'!$U$8))</f>
        <v>1.7691358024691357E-2</v>
      </c>
      <c r="Z10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5.0991001047695356E-2</v>
      </c>
      <c r="AA10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0.1632647462277092</v>
      </c>
      <c r="AB100" s="120">
        <f t="shared" si="20"/>
        <v>0.33551440329218107</v>
      </c>
      <c r="AC10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0.54093025757291846</v>
      </c>
    </row>
    <row r="101" spans="1:29" hidden="1" outlineLevel="1" x14ac:dyDescent="0.2">
      <c r="A101" s="88"/>
      <c r="B101" s="131" t="s">
        <v>252</v>
      </c>
      <c r="C101" s="132">
        <v>8.59</v>
      </c>
      <c r="D101" s="133">
        <f>Table5[[#This Row],[Vertical Fz (kN)]]*'Materials + Factor'!$U$25</f>
        <v>0</v>
      </c>
      <c r="E101" s="132">
        <v>4.516</v>
      </c>
      <c r="F101" s="132">
        <v>0</v>
      </c>
      <c r="G101" s="132">
        <v>0</v>
      </c>
      <c r="H101" s="148">
        <v>8.14</v>
      </c>
      <c r="I101" s="109">
        <f t="shared" si="21"/>
        <v>2.4</v>
      </c>
      <c r="J101" s="119">
        <f>$G101/($D101+(I101*I101*N$2*'Materials + Factor'!$U$8))</f>
        <v>0</v>
      </c>
      <c r="K101" s="119">
        <f>$H101/($D101+(I101*I101*N$2*'Materials + Factor'!$U$8))</f>
        <v>7.5370370370370379E-2</v>
      </c>
      <c r="L10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8.2094498996620718E-2</v>
      </c>
      <c r="M10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8.8942901234567912E-2</v>
      </c>
      <c r="N101" s="120">
        <f t="shared" si="18"/>
        <v>0.18842592592592597</v>
      </c>
      <c r="O10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0.19066770953400297</v>
      </c>
      <c r="P101" s="109">
        <f t="shared" si="22"/>
        <v>2.2000000000000002</v>
      </c>
      <c r="Q101" s="119">
        <f>$G101/($D101+(P101*P101*U$2*'Materials + Factor'!$U$8))</f>
        <v>0</v>
      </c>
      <c r="R101" s="119">
        <f>$H101/($D101+(P101*P101*U$2*'Materials + Factor'!$U$8))</f>
        <v>6.7272727272727276E-2</v>
      </c>
      <c r="S10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7.3274428856487897E-2</v>
      </c>
      <c r="T10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9.5086401202103668E-2</v>
      </c>
      <c r="U101" s="120">
        <f t="shared" si="19"/>
        <v>0.18347107438016527</v>
      </c>
      <c r="V10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0.25225938967136147</v>
      </c>
      <c r="W101" s="109">
        <f t="shared" si="23"/>
        <v>1.8</v>
      </c>
      <c r="X101" s="119">
        <f>$G101/($D101+(W101*W101*AB$2*'Materials + Factor'!$U$8))</f>
        <v>0</v>
      </c>
      <c r="Y101" s="119">
        <f>$H101/($D101+(W101*W101*AB$2*'Materials + Factor'!$U$8))</f>
        <v>5.0246913580246917E-2</v>
      </c>
      <c r="Z10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5.4729665997747139E-2</v>
      </c>
      <c r="AA10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0.11777777777777777</v>
      </c>
      <c r="AB101" s="120">
        <f t="shared" si="20"/>
        <v>0.1674897119341564</v>
      </c>
      <c r="AC10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0.49532907162574474</v>
      </c>
    </row>
    <row r="102" spans="1:29" hidden="1" outlineLevel="1" x14ac:dyDescent="0.2">
      <c r="A102" s="88"/>
      <c r="B102" s="131" t="s">
        <v>253</v>
      </c>
      <c r="C102" s="132">
        <v>11.945</v>
      </c>
      <c r="D102" s="133">
        <f>Table5[[#This Row],[Vertical Fz (kN)]]*'Materials + Factor'!$U$25</f>
        <v>0</v>
      </c>
      <c r="E102" s="132">
        <v>1.665</v>
      </c>
      <c r="F102" s="132">
        <v>3.7490000000000001</v>
      </c>
      <c r="G102" s="132">
        <v>16.306000000000001</v>
      </c>
      <c r="H102" s="148">
        <v>3.0430000000000001</v>
      </c>
      <c r="I102" s="109">
        <f t="shared" si="21"/>
        <v>2.4</v>
      </c>
      <c r="J102" s="119">
        <f>$G102/($D102+(I102*I102*N$2*'Materials + Factor'!$U$8))</f>
        <v>0.15098148148148149</v>
      </c>
      <c r="K102" s="119">
        <f>$H102/($D102+(I102*I102*N$2*'Materials + Factor'!$U$8))</f>
        <v>2.8175925925925927E-2</v>
      </c>
      <c r="L10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7.4570385350799809E-2</v>
      </c>
      <c r="M10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0.14751350308641978</v>
      </c>
      <c r="N102" s="120">
        <f t="shared" si="18"/>
        <v>0.37745370370370379</v>
      </c>
      <c r="O10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0.21387438865069697</v>
      </c>
      <c r="P102" s="109">
        <f t="shared" si="22"/>
        <v>2.2000000000000002</v>
      </c>
      <c r="Q102" s="119">
        <f>$G102/($D102+(P102*P102*U$2*'Materials + Factor'!$U$8))</f>
        <v>0.13476033057851239</v>
      </c>
      <c r="R102" s="119">
        <f>$H102/($D102+(P102*P102*U$2*'Materials + Factor'!$U$8))</f>
        <v>2.5148760330578512E-2</v>
      </c>
      <c r="S10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6.65586910569122E-2</v>
      </c>
      <c r="T10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0.1506761833208114</v>
      </c>
      <c r="U102" s="120">
        <f t="shared" si="19"/>
        <v>0.36752817430503376</v>
      </c>
      <c r="V10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0.28160136422962356</v>
      </c>
      <c r="W102" s="109">
        <f t="shared" si="23"/>
        <v>1.8</v>
      </c>
      <c r="X102" s="119">
        <f>$G102/($D102+(W102*W102*AB$2*'Materials + Factor'!$U$8))</f>
        <v>0.10065432098765432</v>
      </c>
      <c r="Y102" s="119">
        <f>$H102/($D102+(W102*W102*AB$2*'Materials + Factor'!$U$8))</f>
        <v>1.878395061728395E-2</v>
      </c>
      <c r="Z10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4.9713590233866532E-2</v>
      </c>
      <c r="AA10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0.1632647462277092</v>
      </c>
      <c r="AB102" s="120">
        <f t="shared" si="20"/>
        <v>0.33551440329218107</v>
      </c>
      <c r="AC10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0.54572740563802691</v>
      </c>
    </row>
    <row r="103" spans="1:29" hidden="1" outlineLevel="1" x14ac:dyDescent="0.2">
      <c r="A103" s="88"/>
      <c r="B103" s="131" t="s">
        <v>254</v>
      </c>
      <c r="C103" s="132">
        <v>12.772</v>
      </c>
      <c r="D103" s="133">
        <f>Table5[[#This Row],[Vertical Fz (kN)]]*'Materials + Factor'!$U$25</f>
        <v>0</v>
      </c>
      <c r="E103" s="132">
        <v>4.3710000000000004</v>
      </c>
      <c r="F103" s="132">
        <v>0</v>
      </c>
      <c r="G103" s="132">
        <v>0</v>
      </c>
      <c r="H103" s="148">
        <v>8.4079999999999995</v>
      </c>
      <c r="I103" s="109">
        <f t="shared" si="21"/>
        <v>2.4</v>
      </c>
      <c r="J103" s="119">
        <f>$G103/($D103+(I103*I103*N$2*'Materials + Factor'!$U$8))</f>
        <v>0</v>
      </c>
      <c r="K103" s="119">
        <f>$H103/($D103+(I103*I103*N$2*'Materials + Factor'!$U$8))</f>
        <v>7.7851851851851853E-2</v>
      </c>
      <c r="L10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7.9458603878261563E-2</v>
      </c>
      <c r="M10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9.0171682098765429E-2</v>
      </c>
      <c r="N103" s="120">
        <f t="shared" si="18"/>
        <v>0.19462962962962965</v>
      </c>
      <c r="O10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0.19626543006139024</v>
      </c>
      <c r="P103" s="109">
        <f t="shared" si="22"/>
        <v>2.2000000000000002</v>
      </c>
      <c r="Q103" s="119">
        <f>$G103/($D103+(P103*P103*U$2*'Materials + Factor'!$U$8))</f>
        <v>0</v>
      </c>
      <c r="R103" s="119">
        <f>$H103/($D103+(P103*P103*U$2*'Materials + Factor'!$U$8))</f>
        <v>6.9487603305785114E-2</v>
      </c>
      <c r="S10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7.0921729081423523E-2</v>
      </c>
      <c r="T10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9.60105184072126E-2</v>
      </c>
      <c r="U103" s="120">
        <f t="shared" si="19"/>
        <v>0.18951164537941392</v>
      </c>
      <c r="V10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0.2589503202557768</v>
      </c>
      <c r="W103" s="109">
        <f t="shared" si="23"/>
        <v>1.8</v>
      </c>
      <c r="X103" s="119">
        <f>$G103/($D103+(W103*W103*AB$2*'Materials + Factor'!$U$8))</f>
        <v>0</v>
      </c>
      <c r="Y103" s="119">
        <f>$H103/($D103+(W103*W103*AB$2*'Materials + Factor'!$U$8))</f>
        <v>5.190123456790123E-2</v>
      </c>
      <c r="Z10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5.29724025855077E-2</v>
      </c>
      <c r="AA10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0.11762688614540465</v>
      </c>
      <c r="AB103" s="120">
        <f t="shared" si="20"/>
        <v>0.17300411522633743</v>
      </c>
      <c r="AC10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0.5054268079655293</v>
      </c>
    </row>
    <row r="104" spans="1:29" hidden="1" outlineLevel="1" x14ac:dyDescent="0.2">
      <c r="A104" s="88"/>
      <c r="B104" s="131" t="s">
        <v>255</v>
      </c>
      <c r="C104" s="132">
        <v>19.024000000000001</v>
      </c>
      <c r="D104" s="133">
        <f>Table5[[#This Row],[Vertical Fz (kN)]]*'Materials + Factor'!$U$25</f>
        <v>0</v>
      </c>
      <c r="E104" s="132">
        <v>0.38900000000000001</v>
      </c>
      <c r="F104" s="132">
        <v>5.7329999999999997</v>
      </c>
      <c r="G104" s="132">
        <v>25.686</v>
      </c>
      <c r="H104" s="148">
        <v>0.44</v>
      </c>
      <c r="I104" s="109">
        <f t="shared" si="21"/>
        <v>2.4</v>
      </c>
      <c r="J104" s="119">
        <f>$G104/($D104+(I104*I104*N$2*'Materials + Factor'!$U$8))</f>
        <v>0.23783333333333334</v>
      </c>
      <c r="K104" s="119">
        <f>$H104/($D104+(I104*I104*N$2*'Materials + Factor'!$U$8))</f>
        <v>4.0740740740740737E-3</v>
      </c>
      <c r="L10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0.1044574733704519</v>
      </c>
      <c r="M10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0.23137152777777778</v>
      </c>
      <c r="N104" s="120">
        <f t="shared" si="18"/>
        <v>0.59458333333333335</v>
      </c>
      <c r="O10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0.23873418494280652</v>
      </c>
      <c r="P104" s="109">
        <f t="shared" si="22"/>
        <v>2.2000000000000002</v>
      </c>
      <c r="Q104" s="119">
        <f>$G104/($D104+(P104*P104*U$2*'Materials + Factor'!$U$8))</f>
        <v>0.21228099173553716</v>
      </c>
      <c r="R104" s="119">
        <f>$H104/($D104+(P104*P104*U$2*'Materials + Factor'!$U$8))</f>
        <v>3.6363636363636359E-3</v>
      </c>
      <c r="S10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9.3234769619907454E-2</v>
      </c>
      <c r="T10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0.23605559729526668</v>
      </c>
      <c r="U104" s="120">
        <f t="shared" si="19"/>
        <v>0.57894815927873766</v>
      </c>
      <c r="V10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0.31230686530275026</v>
      </c>
      <c r="W104" s="109">
        <f t="shared" si="23"/>
        <v>1.8</v>
      </c>
      <c r="X104" s="119">
        <f>$G104/($D104+(W104*W104*AB$2*'Materials + Factor'!$U$8))</f>
        <v>0.15855555555555556</v>
      </c>
      <c r="Y104" s="119">
        <f>$H104/($D104+(W104*W104*AB$2*'Materials + Factor'!$U$8))</f>
        <v>2.7160493827160493E-3</v>
      </c>
      <c r="Z10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6.9638315580301258E-2</v>
      </c>
      <c r="AA10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0.25481481481481483</v>
      </c>
      <c r="AB104" s="120">
        <f t="shared" si="20"/>
        <v>0.52851851851851861</v>
      </c>
      <c r="AC10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0.59554319104060827</v>
      </c>
    </row>
    <row r="105" spans="1:29" hidden="1" outlineLevel="1" x14ac:dyDescent="0.2">
      <c r="A105" s="88"/>
      <c r="B105" s="131" t="s">
        <v>256</v>
      </c>
      <c r="C105" s="132">
        <v>7.9779999999999998</v>
      </c>
      <c r="D105" s="133">
        <f>Table5[[#This Row],[Vertical Fz (kN)]]*'Materials + Factor'!$U$25</f>
        <v>0</v>
      </c>
      <c r="E105" s="132">
        <v>4.0449999999999999</v>
      </c>
      <c r="F105" s="132">
        <v>1.9E-2</v>
      </c>
      <c r="G105" s="132">
        <v>0.54300000000000004</v>
      </c>
      <c r="H105" s="148">
        <v>8.0090000000000003</v>
      </c>
      <c r="I105" s="109">
        <f t="shared" si="21"/>
        <v>2.4</v>
      </c>
      <c r="J105" s="119">
        <f>$G105/($D105+(I105*I105*N$2*'Materials + Factor'!$U$8))</f>
        <v>5.0277777777777777E-3</v>
      </c>
      <c r="K105" s="119">
        <f>$H105/($D105+(I105*I105*N$2*'Materials + Factor'!$U$8))</f>
        <v>7.4157407407407408E-2</v>
      </c>
      <c r="L10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7.3533195687166375E-2</v>
      </c>
      <c r="M10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8.5206404320987653E-2</v>
      </c>
      <c r="N105" s="120">
        <f t="shared" si="18"/>
        <v>0.18539351851851854</v>
      </c>
      <c r="O10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0.19050548009792248</v>
      </c>
      <c r="P105" s="109">
        <f t="shared" si="22"/>
        <v>2.2000000000000002</v>
      </c>
      <c r="Q105" s="119">
        <f>$G105/($D105+(P105*P105*U$2*'Materials + Factor'!$U$8))</f>
        <v>4.4876033057851235E-3</v>
      </c>
      <c r="R105" s="119">
        <f>$H105/($D105+(P105*P105*U$2*'Materials + Factor'!$U$8))</f>
        <v>6.6190082644628098E-2</v>
      </c>
      <c r="S10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6.5632934993503853E-2</v>
      </c>
      <c r="T10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9.0563486100676174E-2</v>
      </c>
      <c r="U105" s="120">
        <f t="shared" si="19"/>
        <v>0.18051840721262208</v>
      </c>
      <c r="V10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0.25212685376678012</v>
      </c>
      <c r="W105" s="109">
        <f t="shared" si="23"/>
        <v>1.8</v>
      </c>
      <c r="X105" s="119">
        <f>$G105/($D105+(W105*W105*AB$2*'Materials + Factor'!$U$8))</f>
        <v>3.351851851851852E-3</v>
      </c>
      <c r="Y105" s="119">
        <f>$H105/($D105+(W105*W105*AB$2*'Materials + Factor'!$U$8))</f>
        <v>4.9438271604938272E-2</v>
      </c>
      <c r="Z10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4.9022130458110907E-2</v>
      </c>
      <c r="AA10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0.11041838134430726</v>
      </c>
      <c r="AB105" s="120">
        <f t="shared" si="20"/>
        <v>0.16479423868312759</v>
      </c>
      <c r="AC10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0.49537060070818695</v>
      </c>
    </row>
    <row r="106" spans="1:29" hidden="1" outlineLevel="1" x14ac:dyDescent="0.2">
      <c r="A106" s="88"/>
      <c r="B106" s="131" t="s">
        <v>257</v>
      </c>
      <c r="C106" s="132">
        <v>12.276</v>
      </c>
      <c r="D106" s="133">
        <f>Table5[[#This Row],[Vertical Fz (kN)]]*'Materials + Factor'!$U$25</f>
        <v>0</v>
      </c>
      <c r="E106" s="132">
        <v>0.58199999999999996</v>
      </c>
      <c r="F106" s="132">
        <v>4.266</v>
      </c>
      <c r="G106" s="132">
        <v>19.178000000000001</v>
      </c>
      <c r="H106" s="148">
        <v>1.6990000000000001</v>
      </c>
      <c r="I106" s="109">
        <f t="shared" si="21"/>
        <v>2.4</v>
      </c>
      <c r="J106" s="119">
        <f>$G106/($D106+(I106*I106*N$2*'Materials + Factor'!$U$8))</f>
        <v>0.17757407407407408</v>
      </c>
      <c r="K106" s="119">
        <f>$H106/($D106+(I106*I106*N$2*'Materials + Factor'!$U$8))</f>
        <v>1.5731481481481482E-2</v>
      </c>
      <c r="L10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7.8268222563177225E-2</v>
      </c>
      <c r="M10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0.17266589506172841</v>
      </c>
      <c r="N106" s="120">
        <f t="shared" si="18"/>
        <v>0.44393518518518521</v>
      </c>
      <c r="O10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0.21758685225519575</v>
      </c>
      <c r="P106" s="109">
        <f t="shared" si="22"/>
        <v>2.2000000000000002</v>
      </c>
      <c r="Q106" s="119">
        <f>$G106/($D106+(P106*P106*U$2*'Materials + Factor'!$U$8))</f>
        <v>0.15849586776859503</v>
      </c>
      <c r="R106" s="119">
        <f>$H106/($D106+(P106*P106*U$2*'Materials + Factor'!$U$8))</f>
        <v>1.4041322314049585E-2</v>
      </c>
      <c r="S10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6.9859239973744949E-2</v>
      </c>
      <c r="T10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0.17613824192336588</v>
      </c>
      <c r="U106" s="120">
        <f t="shared" si="19"/>
        <v>0.43226145755071371</v>
      </c>
      <c r="V10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0.28628726474779553</v>
      </c>
      <c r="W106" s="109">
        <f t="shared" si="23"/>
        <v>1.8</v>
      </c>
      <c r="X106" s="119">
        <f>$G106/($D106+(W106*W106*AB$2*'Materials + Factor'!$U$8))</f>
        <v>0.11838271604938272</v>
      </c>
      <c r="Y106" s="119">
        <f>$H106/($D106+(W106*W106*AB$2*'Materials + Factor'!$U$8))</f>
        <v>1.0487654320987654E-2</v>
      </c>
      <c r="Z10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5.2178815042118153E-2</v>
      </c>
      <c r="AA10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0.19005486968449931</v>
      </c>
      <c r="AB106" s="120">
        <f t="shared" si="20"/>
        <v>0.3946090534979424</v>
      </c>
      <c r="AC10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0.55369355858582925</v>
      </c>
    </row>
    <row r="107" spans="1:29" hidden="1" outlineLevel="1" x14ac:dyDescent="0.2">
      <c r="A107" s="88"/>
      <c r="B107" s="131" t="s">
        <v>258</v>
      </c>
      <c r="C107" s="132">
        <v>17.225000000000001</v>
      </c>
      <c r="D107" s="133">
        <f>Table5[[#This Row],[Vertical Fz (kN)]]*'Materials + Factor'!$U$25</f>
        <v>0</v>
      </c>
      <c r="E107" s="132">
        <v>8.5429999999999993</v>
      </c>
      <c r="F107" s="132">
        <v>0</v>
      </c>
      <c r="G107" s="132">
        <v>0</v>
      </c>
      <c r="H107" s="148">
        <v>12.502000000000001</v>
      </c>
      <c r="I107" s="109">
        <f t="shared" si="21"/>
        <v>2.4</v>
      </c>
      <c r="J107" s="119">
        <f>$G107/($D107+(I107*I107*N$2*'Materials + Factor'!$U$8))</f>
        <v>0</v>
      </c>
      <c r="K107" s="119">
        <f>$H107/($D107+(I107*I107*N$2*'Materials + Factor'!$U$8))</f>
        <v>0.11575925925925927</v>
      </c>
      <c r="L10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0.15529966893891292</v>
      </c>
      <c r="M10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0.14590470679012346</v>
      </c>
      <c r="N107" s="120">
        <f t="shared" si="18"/>
        <v>0.28939814814814818</v>
      </c>
      <c r="O10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0.20883149157116263</v>
      </c>
      <c r="P107" s="109">
        <f t="shared" si="22"/>
        <v>2.2000000000000002</v>
      </c>
      <c r="Q107" s="119">
        <f>$G107/($D107+(P107*P107*U$2*'Materials + Factor'!$U$8))</f>
        <v>0</v>
      </c>
      <c r="R107" s="119">
        <f>$H107/($D107+(P107*P107*U$2*'Materials + Factor'!$U$8))</f>
        <v>0.10332231404958676</v>
      </c>
      <c r="S10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0.13861458054051728</v>
      </c>
      <c r="T10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0.15811419984973701</v>
      </c>
      <c r="U107" s="120">
        <f t="shared" si="19"/>
        <v>0.28178812922614571</v>
      </c>
      <c r="V10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0.27451049492252494</v>
      </c>
      <c r="W107" s="109">
        <f t="shared" si="23"/>
        <v>1.8</v>
      </c>
      <c r="X107" s="119">
        <f>$G107/($D107+(W107*W107*AB$2*'Materials + Factor'!$U$8))</f>
        <v>0</v>
      </c>
      <c r="Y107" s="119">
        <f>$H107/($D107+(W107*W107*AB$2*'Materials + Factor'!$U$8))</f>
        <v>7.7172839506172847E-2</v>
      </c>
      <c r="Z10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0.10353311262594193</v>
      </c>
      <c r="AA10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0.2029355281207133</v>
      </c>
      <c r="AB107" s="120">
        <f t="shared" si="20"/>
        <v>0.25724279835390951</v>
      </c>
      <c r="AC10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0.53097195756875581</v>
      </c>
    </row>
    <row r="108" spans="1:29" hidden="1" outlineLevel="1" x14ac:dyDescent="0.2">
      <c r="A108" s="88"/>
      <c r="B108" s="131" t="s">
        <v>259</v>
      </c>
      <c r="C108" s="132">
        <v>17.225000000000001</v>
      </c>
      <c r="D108" s="133">
        <f>Table5[[#This Row],[Vertical Fz (kN)]]*'Materials + Factor'!$U$25</f>
        <v>0</v>
      </c>
      <c r="E108" s="132">
        <v>3.7549999999999999</v>
      </c>
      <c r="F108" s="132">
        <v>3.8410000000000002</v>
      </c>
      <c r="G108" s="132">
        <v>13.035</v>
      </c>
      <c r="H108" s="148">
        <v>5.3579999999999997</v>
      </c>
      <c r="I108" s="109">
        <f t="shared" si="21"/>
        <v>2.4</v>
      </c>
      <c r="J108" s="119">
        <f>$G108/($D108+(I108*I108*N$2*'Materials + Factor'!$U$8))</f>
        <v>0.12069444444444445</v>
      </c>
      <c r="K108" s="119">
        <f>$H108/($D108+(I108*I108*N$2*'Materials + Factor'!$U$8))</f>
        <v>4.9611111111111106E-2</v>
      </c>
      <c r="L10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9.7646777257803699E-2</v>
      </c>
      <c r="M10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0.12280671296296296</v>
      </c>
      <c r="N108" s="120">
        <f t="shared" si="18"/>
        <v>0.30173611111111115</v>
      </c>
      <c r="O10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0.21883353078754814</v>
      </c>
      <c r="P108" s="109">
        <f t="shared" si="22"/>
        <v>2.2000000000000002</v>
      </c>
      <c r="Q108" s="119">
        <f>$G108/($D108+(P108*P108*U$2*'Materials + Factor'!$U$8))</f>
        <v>0.10772727272727271</v>
      </c>
      <c r="R108" s="119">
        <f>$H108/($D108+(P108*P108*U$2*'Materials + Factor'!$U$8))</f>
        <v>4.4280991735537185E-2</v>
      </c>
      <c r="S10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8.7155801188783452E-2</v>
      </c>
      <c r="T10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0.12679188580015024</v>
      </c>
      <c r="U108" s="120">
        <f t="shared" si="19"/>
        <v>0.29380165289256194</v>
      </c>
      <c r="V10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0.28729427856282863</v>
      </c>
      <c r="W108" s="109">
        <f t="shared" si="23"/>
        <v>1.8</v>
      </c>
      <c r="X108" s="119">
        <f>$G108/($D108+(W108*W108*AB$2*'Materials + Factor'!$U$8))</f>
        <v>8.0462962962962958E-2</v>
      </c>
      <c r="Y108" s="119">
        <f>$H108/($D108+(W108*W108*AB$2*'Materials + Factor'!$U$8))</f>
        <v>3.3074074074074075E-2</v>
      </c>
      <c r="Z10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6.5097851505202461E-2</v>
      </c>
      <c r="AA10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0.14209190672153632</v>
      </c>
      <c r="AB108" s="120">
        <f t="shared" si="20"/>
        <v>0.26820987654320988</v>
      </c>
      <c r="AC10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0.55344202930467257</v>
      </c>
    </row>
    <row r="109" spans="1:29" hidden="1" outlineLevel="1" x14ac:dyDescent="0.2">
      <c r="A109" s="88"/>
      <c r="B109" s="131" t="s">
        <v>260</v>
      </c>
      <c r="C109" s="132">
        <v>13.465999999999999</v>
      </c>
      <c r="D109" s="133">
        <f>Table5[[#This Row],[Vertical Fz (kN)]]*'Materials + Factor'!$U$25</f>
        <v>0</v>
      </c>
      <c r="E109" s="132">
        <v>4.3609999999999998</v>
      </c>
      <c r="F109" s="132">
        <v>0</v>
      </c>
      <c r="G109" s="132">
        <v>0</v>
      </c>
      <c r="H109" s="148">
        <v>7.8639999999999999</v>
      </c>
      <c r="I109" s="109">
        <f t="shared" si="21"/>
        <v>2.4</v>
      </c>
      <c r="J109" s="119">
        <f>$G109/($D109+(I109*I109*N$2*'Materials + Factor'!$U$8))</f>
        <v>0</v>
      </c>
      <c r="K109" s="119">
        <f>$H109/($D109+(I109*I109*N$2*'Materials + Factor'!$U$8))</f>
        <v>7.2814814814814818E-2</v>
      </c>
      <c r="L10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7.9276818008029881E-2</v>
      </c>
      <c r="M10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8.5916280864197531E-2</v>
      </c>
      <c r="N109" s="120">
        <f t="shared" si="18"/>
        <v>0.18203703703703705</v>
      </c>
      <c r="O10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0.19624351054741415</v>
      </c>
      <c r="P109" s="109">
        <f t="shared" si="22"/>
        <v>2.2000000000000002</v>
      </c>
      <c r="Q109" s="119">
        <f>$G109/($D109+(P109*P109*U$2*'Materials + Factor'!$U$8))</f>
        <v>0</v>
      </c>
      <c r="R109" s="119">
        <f>$H109/($D109+(P109*P109*U$2*'Materials + Factor'!$U$8))</f>
        <v>6.4991735537190079E-2</v>
      </c>
      <c r="S10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7.0759473924522517E-2</v>
      </c>
      <c r="T10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9.1848234410217861E-2</v>
      </c>
      <c r="U109" s="120">
        <f t="shared" si="19"/>
        <v>0.1772501878287002</v>
      </c>
      <c r="V10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0.25884144069330439</v>
      </c>
      <c r="W109" s="109">
        <f t="shared" si="23"/>
        <v>1.8</v>
      </c>
      <c r="X109" s="119">
        <f>$G109/($D109+(W109*W109*AB$2*'Materials + Factor'!$U$8))</f>
        <v>0</v>
      </c>
      <c r="Y109" s="119">
        <f>$H109/($D109+(W109*W109*AB$2*'Materials + Factor'!$U$8))</f>
        <v>4.854320987654321E-2</v>
      </c>
      <c r="Z10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5.2851212005353247E-2</v>
      </c>
      <c r="AA10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0.113758573388203</v>
      </c>
      <c r="AB109" s="120">
        <f t="shared" si="20"/>
        <v>0.16181069958847738</v>
      </c>
      <c r="AC10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0.50494287205660604</v>
      </c>
    </row>
    <row r="110" spans="1:29" hidden="1" outlineLevel="1" x14ac:dyDescent="0.2">
      <c r="A110" s="88"/>
      <c r="B110" s="131" t="s">
        <v>261</v>
      </c>
      <c r="C110" s="132">
        <v>13.465999999999999</v>
      </c>
      <c r="D110" s="133">
        <f>Table5[[#This Row],[Vertical Fz (kN)]]*'Materials + Factor'!$U$25</f>
        <v>0</v>
      </c>
      <c r="E110" s="132">
        <v>0.42699999999999999</v>
      </c>
      <c r="F110" s="132">
        <v>3.8410000000000002</v>
      </c>
      <c r="G110" s="132">
        <v>13.035</v>
      </c>
      <c r="H110" s="148">
        <v>0.71899999999999997</v>
      </c>
      <c r="I110" s="109">
        <f t="shared" si="21"/>
        <v>2.4</v>
      </c>
      <c r="J110" s="119">
        <f>$G110/($D110+(I110*I110*N$2*'Materials + Factor'!$U$8))</f>
        <v>0.12069444444444445</v>
      </c>
      <c r="K110" s="119">
        <f>$H110/($D110+(I110*I110*N$2*'Materials + Factor'!$U$8))</f>
        <v>6.657407407407407E-3</v>
      </c>
      <c r="L11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7.0254088898143788E-2</v>
      </c>
      <c r="M11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0.12280671296296296</v>
      </c>
      <c r="N110" s="120">
        <f t="shared" si="18"/>
        <v>0.30173611111111115</v>
      </c>
      <c r="O11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0.20609253831699473</v>
      </c>
      <c r="P110" s="109">
        <f t="shared" si="22"/>
        <v>2.2000000000000002</v>
      </c>
      <c r="Q110" s="119">
        <f>$G110/($D110+(P110*P110*U$2*'Materials + Factor'!$U$8))</f>
        <v>0.10772727272727271</v>
      </c>
      <c r="R110" s="119">
        <f>$H110/($D110+(P110*P110*U$2*'Materials + Factor'!$U$8))</f>
        <v>5.9421487603305775E-3</v>
      </c>
      <c r="S11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6.270612893388039E-2</v>
      </c>
      <c r="T11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0.12679188580015024</v>
      </c>
      <c r="U110" s="120">
        <f t="shared" si="19"/>
        <v>0.29380165289256194</v>
      </c>
      <c r="V11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0.2714557024048157</v>
      </c>
      <c r="W110" s="109">
        <f t="shared" si="23"/>
        <v>1.8</v>
      </c>
      <c r="X110" s="119">
        <f>$G110/($D110+(W110*W110*AB$2*'Materials + Factor'!$U$8))</f>
        <v>8.0462962962962958E-2</v>
      </c>
      <c r="Y110" s="119">
        <f>$H110/($D110+(W110*W110*AB$2*'Materials + Factor'!$U$8))</f>
        <v>4.4382716049382711E-3</v>
      </c>
      <c r="Z11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4.6836059265429192E-2</v>
      </c>
      <c r="AA11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0.14209190672153632</v>
      </c>
      <c r="AB110" s="120">
        <f t="shared" si="20"/>
        <v>0.26820987654320988</v>
      </c>
      <c r="AC11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0.52720953653377445</v>
      </c>
    </row>
    <row r="111" spans="1:29" hidden="1" outlineLevel="1" x14ac:dyDescent="0.2">
      <c r="A111" s="88"/>
      <c r="B111" s="131" t="s">
        <v>262</v>
      </c>
      <c r="C111" s="132">
        <v>9.7080000000000002</v>
      </c>
      <c r="D111" s="133">
        <f>Table5[[#This Row],[Vertical Fz (kN)]]*'Materials + Factor'!$U$25</f>
        <v>0</v>
      </c>
      <c r="E111" s="132">
        <v>8.5429999999999993</v>
      </c>
      <c r="F111" s="132">
        <v>0</v>
      </c>
      <c r="G111" s="132">
        <v>0</v>
      </c>
      <c r="H111" s="148">
        <v>12.502000000000001</v>
      </c>
      <c r="I111" s="109">
        <f t="shared" si="21"/>
        <v>2.4</v>
      </c>
      <c r="J111" s="119">
        <f>$G111/($D111+(I111*I111*N$2*'Materials + Factor'!$U$8))</f>
        <v>0</v>
      </c>
      <c r="K111" s="119">
        <f>$H111/($D111+(I111*I111*N$2*'Materials + Factor'!$U$8))</f>
        <v>0.11575925925925927</v>
      </c>
      <c r="L11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0.15529966893891292</v>
      </c>
      <c r="M11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0.14590470679012346</v>
      </c>
      <c r="N111" s="120">
        <f t="shared" si="18"/>
        <v>0.28939814814814818</v>
      </c>
      <c r="O11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0.19920237749577277</v>
      </c>
      <c r="P111" s="109">
        <f t="shared" si="22"/>
        <v>2.2000000000000002</v>
      </c>
      <c r="Q111" s="119">
        <f>$G111/($D111+(P111*P111*U$2*'Materials + Factor'!$U$8))</f>
        <v>0</v>
      </c>
      <c r="R111" s="119">
        <f>$H111/($D111+(P111*P111*U$2*'Materials + Factor'!$U$8))</f>
        <v>0.10332231404958676</v>
      </c>
      <c r="S11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0.13861458054051728</v>
      </c>
      <c r="T11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0.15811419984973701</v>
      </c>
      <c r="U111" s="120">
        <f t="shared" si="19"/>
        <v>0.28178812922614571</v>
      </c>
      <c r="V11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0.26308313570705982</v>
      </c>
      <c r="W111" s="109">
        <f t="shared" si="23"/>
        <v>1.8</v>
      </c>
      <c r="X111" s="119">
        <f>$G111/($D111+(W111*W111*AB$2*'Materials + Factor'!$U$8))</f>
        <v>0</v>
      </c>
      <c r="Y111" s="119">
        <f>$H111/($D111+(W111*W111*AB$2*'Materials + Factor'!$U$8))</f>
        <v>7.7172839506172847E-2</v>
      </c>
      <c r="Z11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0.10353311262594193</v>
      </c>
      <c r="AA11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0.2029355281207133</v>
      </c>
      <c r="AB111" s="120">
        <f t="shared" si="20"/>
        <v>0.25724279835390951</v>
      </c>
      <c r="AC11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0.51405422436945802</v>
      </c>
    </row>
    <row r="112" spans="1:29" hidden="1" outlineLevel="1" x14ac:dyDescent="0.2">
      <c r="A112" s="88"/>
      <c r="B112" s="131" t="s">
        <v>263</v>
      </c>
      <c r="C112" s="132">
        <v>9.7080000000000002</v>
      </c>
      <c r="D112" s="133">
        <f>Table5[[#This Row],[Vertical Fz (kN)]]*'Materials + Factor'!$U$25</f>
        <v>0</v>
      </c>
      <c r="E112" s="132">
        <v>3.7549999999999999</v>
      </c>
      <c r="F112" s="132">
        <v>3.8410000000000002</v>
      </c>
      <c r="G112" s="132">
        <v>13.035</v>
      </c>
      <c r="H112" s="148">
        <v>5.3579999999999997</v>
      </c>
      <c r="I112" s="109">
        <f t="shared" si="21"/>
        <v>2.4</v>
      </c>
      <c r="J112" s="119">
        <f>$G112/($D112+(I112*I112*N$2*'Materials + Factor'!$U$8))</f>
        <v>0.12069444444444445</v>
      </c>
      <c r="K112" s="119">
        <f>$H112/($D112+(I112*I112*N$2*'Materials + Factor'!$U$8))</f>
        <v>4.9611111111111106E-2</v>
      </c>
      <c r="L11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9.7646777257803699E-2</v>
      </c>
      <c r="M11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0.12280671296296296</v>
      </c>
      <c r="N112" s="120">
        <f t="shared" si="18"/>
        <v>0.30173611111111115</v>
      </c>
      <c r="O11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0.20874322776083445</v>
      </c>
      <c r="P112" s="109">
        <f t="shared" si="22"/>
        <v>2.2000000000000002</v>
      </c>
      <c r="Q112" s="119">
        <f>$G112/($D112+(P112*P112*U$2*'Materials + Factor'!$U$8))</f>
        <v>0.10772727272727271</v>
      </c>
      <c r="R112" s="119">
        <f>$H112/($D112+(P112*P112*U$2*'Materials + Factor'!$U$8))</f>
        <v>4.4280991735537185E-2</v>
      </c>
      <c r="S11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8.7155801188783452E-2</v>
      </c>
      <c r="T11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0.12679188580015024</v>
      </c>
      <c r="U112" s="120">
        <f t="shared" si="19"/>
        <v>0.29380165289256194</v>
      </c>
      <c r="V11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0.27533475430998755</v>
      </c>
      <c r="W112" s="109">
        <f t="shared" si="23"/>
        <v>1.8</v>
      </c>
      <c r="X112" s="119">
        <f>$G112/($D112+(W112*W112*AB$2*'Materials + Factor'!$U$8))</f>
        <v>8.0462962962962958E-2</v>
      </c>
      <c r="Y112" s="119">
        <f>$H112/($D112+(W112*W112*AB$2*'Materials + Factor'!$U$8))</f>
        <v>3.3074074074074075E-2</v>
      </c>
      <c r="Z11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6.5097851505202461E-2</v>
      </c>
      <c r="AA11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0.14209190672153632</v>
      </c>
      <c r="AB112" s="120">
        <f t="shared" si="20"/>
        <v>0.26820987654320988</v>
      </c>
      <c r="AC11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0.53580835871324206</v>
      </c>
    </row>
    <row r="113" spans="1:29" hidden="1" outlineLevel="1" x14ac:dyDescent="0.2">
      <c r="A113" s="88"/>
      <c r="B113" s="131" t="s">
        <v>264</v>
      </c>
      <c r="C113" s="132">
        <v>16.885999999999999</v>
      </c>
      <c r="D113" s="133">
        <f>Table5[[#This Row],[Vertical Fz (kN)]]*'Materials + Factor'!$U$25</f>
        <v>0</v>
      </c>
      <c r="E113" s="132">
        <v>8.0090000000000003</v>
      </c>
      <c r="F113" s="132">
        <v>0.253</v>
      </c>
      <c r="G113" s="132">
        <v>0.76600000000000001</v>
      </c>
      <c r="H113" s="148">
        <v>11.705</v>
      </c>
      <c r="I113" s="109">
        <f t="shared" si="21"/>
        <v>2.4</v>
      </c>
      <c r="J113" s="119">
        <f>$G113/($D113+(I113*I113*N$2*'Materials + Factor'!$U$8))</f>
        <v>7.092592592592593E-3</v>
      </c>
      <c r="K113" s="119">
        <f>$H113/($D113+(I113*I113*N$2*'Materials + Factor'!$U$8))</f>
        <v>0.10837962962962963</v>
      </c>
      <c r="L11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0.14566492820545171</v>
      </c>
      <c r="M11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0.13666473765432102</v>
      </c>
      <c r="N113" s="120">
        <f t="shared" si="18"/>
        <v>0.27094907407407409</v>
      </c>
      <c r="O11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0.20821909960374885</v>
      </c>
      <c r="P113" s="109">
        <f t="shared" si="22"/>
        <v>2.2000000000000002</v>
      </c>
      <c r="Q113" s="119">
        <f>$G113/($D113+(P113*P113*U$2*'Materials + Factor'!$U$8))</f>
        <v>6.3305785123966936E-3</v>
      </c>
      <c r="R113" s="119">
        <f>$H113/($D113+(P113*P113*U$2*'Materials + Factor'!$U$8))</f>
        <v>9.6735537190082641E-2</v>
      </c>
      <c r="S11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0.1300149772412296</v>
      </c>
      <c r="T11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0.148114199849737</v>
      </c>
      <c r="U113" s="120">
        <f t="shared" si="19"/>
        <v>0.26382419233658899</v>
      </c>
      <c r="V11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0.27377185041135332</v>
      </c>
      <c r="W113" s="109">
        <f t="shared" si="23"/>
        <v>1.8</v>
      </c>
      <c r="X113" s="119">
        <f>$G113/($D113+(W113*W113*AB$2*'Materials + Factor'!$U$8))</f>
        <v>4.7283950617283948E-3</v>
      </c>
      <c r="Y113" s="119">
        <f>$H113/($D113+(W113*W113*AB$2*'Materials + Factor'!$U$8))</f>
        <v>7.2253086419753088E-2</v>
      </c>
      <c r="Z11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9.7109952136967798E-2</v>
      </c>
      <c r="AA11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0.19014403292181067</v>
      </c>
      <c r="AB113" s="120">
        <f t="shared" si="20"/>
        <v>0.24084362139917698</v>
      </c>
      <c r="AC11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0.52984134878270239</v>
      </c>
    </row>
    <row r="114" spans="1:29" hidden="1" outlineLevel="1" x14ac:dyDescent="0.2">
      <c r="A114" s="88"/>
      <c r="B114" s="131" t="s">
        <v>265</v>
      </c>
      <c r="C114" s="132">
        <v>16.885999999999999</v>
      </c>
      <c r="D114" s="133">
        <f>Table5[[#This Row],[Vertical Fz (kN)]]*'Materials + Factor'!$U$25</f>
        <v>0</v>
      </c>
      <c r="E114" s="132">
        <v>3.41</v>
      </c>
      <c r="F114" s="132">
        <v>4.4740000000000002</v>
      </c>
      <c r="G114" s="132">
        <v>16.591000000000001</v>
      </c>
      <c r="H114" s="148">
        <v>4.8650000000000002</v>
      </c>
      <c r="I114" s="109">
        <f t="shared" si="21"/>
        <v>2.4</v>
      </c>
      <c r="J114" s="119">
        <f>$G114/($D114+(I114*I114*N$2*'Materials + Factor'!$U$8))</f>
        <v>0.15362037037037038</v>
      </c>
      <c r="K114" s="119">
        <f>$H114/($D114+(I114*I114*N$2*'Materials + Factor'!$U$8))</f>
        <v>4.50462962962963E-2</v>
      </c>
      <c r="L11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0.10226125927997737</v>
      </c>
      <c r="M11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0.15390817901234569</v>
      </c>
      <c r="N114" s="120">
        <f t="shared" si="18"/>
        <v>0.38405092592592599</v>
      </c>
      <c r="O11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0.22435981770225449</v>
      </c>
      <c r="P114" s="109">
        <f t="shared" si="22"/>
        <v>2.2000000000000002</v>
      </c>
      <c r="Q114" s="119">
        <f>$G114/($D114+(P114*P114*U$2*'Materials + Factor'!$U$8))</f>
        <v>0.13711570247933882</v>
      </c>
      <c r="R114" s="119">
        <f>$H114/($D114+(P114*P114*U$2*'Materials + Factor'!$U$8))</f>
        <v>4.0206611570247928E-2</v>
      </c>
      <c r="S11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9.1274512415186387E-2</v>
      </c>
      <c r="T11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0.15826446280991735</v>
      </c>
      <c r="U114" s="120">
        <f t="shared" si="19"/>
        <v>0.37395191585274223</v>
      </c>
      <c r="V11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0.29437097063653128</v>
      </c>
      <c r="W114" s="109">
        <f t="shared" si="23"/>
        <v>1.8</v>
      </c>
      <c r="X114" s="119">
        <f>$G114/($D114+(W114*W114*AB$2*'Materials + Factor'!$U$8))</f>
        <v>0.10241358024691359</v>
      </c>
      <c r="Y114" s="119">
        <f>$H114/($D114+(W114*W114*AB$2*'Materials + Factor'!$U$8))</f>
        <v>3.0030864197530864E-2</v>
      </c>
      <c r="Z11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6.8174172853318241E-2</v>
      </c>
      <c r="AA11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0.17516460905349793</v>
      </c>
      <c r="AB114" s="120">
        <f t="shared" si="20"/>
        <v>0.34137860082304533</v>
      </c>
      <c r="AC11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0.56586995026180409</v>
      </c>
    </row>
    <row r="115" spans="1:29" hidden="1" outlineLevel="1" x14ac:dyDescent="0.2">
      <c r="A115" s="88"/>
      <c r="B115" s="131" t="s">
        <v>266</v>
      </c>
      <c r="C115" s="132">
        <v>13.465999999999999</v>
      </c>
      <c r="D115" s="133">
        <f>Table5[[#This Row],[Vertical Fz (kN)]]*'Materials + Factor'!$U$25</f>
        <v>0</v>
      </c>
      <c r="E115" s="132">
        <v>4.2050000000000001</v>
      </c>
      <c r="F115" s="132">
        <v>0.82399999999999995</v>
      </c>
      <c r="G115" s="132">
        <v>8.1769999999999996</v>
      </c>
      <c r="H115" s="148">
        <v>7.4850000000000003</v>
      </c>
      <c r="I115" s="109">
        <f t="shared" si="21"/>
        <v>2.4</v>
      </c>
      <c r="J115" s="119">
        <f>$G115/($D115+(I115*I115*N$2*'Materials + Factor'!$U$8))</f>
        <v>7.5712962962962954E-2</v>
      </c>
      <c r="K115" s="119">
        <f>$H115/($D115+(I115*I115*N$2*'Materials + Factor'!$U$8))</f>
        <v>6.9305555555555565E-2</v>
      </c>
      <c r="L11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7.7894770246554806E-2</v>
      </c>
      <c r="M11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8.2089120370370375E-2</v>
      </c>
      <c r="N115" s="120">
        <f t="shared" ref="N115:N178" si="24">MAX(K115,J115)/(I115/6)</f>
        <v>0.1892824074074074</v>
      </c>
      <c r="O11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0.20880907081384348</v>
      </c>
      <c r="P115" s="109">
        <f t="shared" si="22"/>
        <v>2.2000000000000002</v>
      </c>
      <c r="Q115" s="119">
        <f>$G115/($D115+(P115*P115*U$2*'Materials + Factor'!$U$8))</f>
        <v>6.7578512396694199E-2</v>
      </c>
      <c r="R115" s="119">
        <f>$H115/($D115+(P115*P115*U$2*'Materials + Factor'!$U$8))</f>
        <v>6.1859504132231402E-2</v>
      </c>
      <c r="S11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6.9525910633288571E-2</v>
      </c>
      <c r="T11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8.7828700225394435E-2</v>
      </c>
      <c r="U115" s="120">
        <f t="shared" ref="U115:U178" si="25">MAX(R115,Q115)/(P115/6)</f>
        <v>0.18430503380916599</v>
      </c>
      <c r="V11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0.27495216515752124</v>
      </c>
      <c r="W115" s="109">
        <f t="shared" si="23"/>
        <v>1.8</v>
      </c>
      <c r="X115" s="119">
        <f>$G115/($D115+(W115*W115*AB$2*'Materials + Factor'!$U$8))</f>
        <v>5.0475308641975303E-2</v>
      </c>
      <c r="Y115" s="119">
        <f>$H115/($D115+(W115*W115*AB$2*'Materials + Factor'!$U$8))</f>
        <v>4.6203703703703705E-2</v>
      </c>
      <c r="Z11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5.1929846831036533E-2</v>
      </c>
      <c r="AA11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0.10901920438957474</v>
      </c>
      <c r="AB115" s="120">
        <f t="shared" ref="AB115:AB178" si="26">MAX(Y115,X115)/(W115/6)</f>
        <v>0.16825102880658435</v>
      </c>
      <c r="AC11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0.53347871440585948</v>
      </c>
    </row>
    <row r="116" spans="1:29" hidden="1" outlineLevel="1" x14ac:dyDescent="0.2">
      <c r="A116" s="88"/>
      <c r="B116" s="131" t="s">
        <v>267</v>
      </c>
      <c r="C116" s="132">
        <v>13.465999999999999</v>
      </c>
      <c r="D116" s="133">
        <f>Table5[[#This Row],[Vertical Fz (kN)]]*'Materials + Factor'!$U$25</f>
        <v>0</v>
      </c>
      <c r="E116" s="132">
        <v>0.39500000000000002</v>
      </c>
      <c r="F116" s="132">
        <v>5.0449999999999999</v>
      </c>
      <c r="G116" s="132">
        <v>24.003</v>
      </c>
      <c r="H116" s="148">
        <v>0.64400000000000002</v>
      </c>
      <c r="I116" s="109">
        <f t="shared" ref="I116:I179" si="27">I$50</f>
        <v>2.4</v>
      </c>
      <c r="J116" s="119">
        <f>$G116/($D116+(I116*I116*N$2*'Materials + Factor'!$U$8))</f>
        <v>0.22225</v>
      </c>
      <c r="K116" s="119">
        <f>$H116/($D116+(I116*I116*N$2*'Materials + Factor'!$U$8))</f>
        <v>5.9629629629629633E-3</v>
      </c>
      <c r="L11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9.1991643538568132E-2</v>
      </c>
      <c r="M11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0.21440393518518522</v>
      </c>
      <c r="N116" s="120">
        <f t="shared" si="24"/>
        <v>0.55562500000000004</v>
      </c>
      <c r="O11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0.22736635510625391</v>
      </c>
      <c r="P116" s="109">
        <f t="shared" ref="P116:P179" si="28">P$50</f>
        <v>2.2000000000000002</v>
      </c>
      <c r="Q116" s="119">
        <f>$G116/($D116+(P116*P116*U$2*'Materials + Factor'!$U$8))</f>
        <v>0.19837190082644626</v>
      </c>
      <c r="R116" s="119">
        <f>$H116/($D116+(P116*P116*U$2*'Materials + Factor'!$U$8))</f>
        <v>5.3223140495867764E-3</v>
      </c>
      <c r="S11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8.2108243819548385E-2</v>
      </c>
      <c r="T11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0.21824192336589029</v>
      </c>
      <c r="U116" s="120">
        <f t="shared" si="25"/>
        <v>0.54101427498121701</v>
      </c>
      <c r="V11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0.29857717712537402</v>
      </c>
      <c r="W116" s="109">
        <f t="shared" ref="W116:W179" si="29">W$50</f>
        <v>1.8</v>
      </c>
      <c r="X116" s="119">
        <f>$G116/($D116+(W116*W116*AB$2*'Materials + Factor'!$U$8))</f>
        <v>0.14816666666666667</v>
      </c>
      <c r="Y116" s="119">
        <f>$H116/($D116+(W116*W116*AB$2*'Materials + Factor'!$U$8))</f>
        <v>3.9753086419753092E-3</v>
      </c>
      <c r="Z11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6.1327762359045412E-2</v>
      </c>
      <c r="AA11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0.23383401920438959</v>
      </c>
      <c r="AB116" s="120">
        <f t="shared" si="26"/>
        <v>0.49388888888888893</v>
      </c>
      <c r="AC11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0.5743886034132053</v>
      </c>
    </row>
    <row r="117" spans="1:29" hidden="1" outlineLevel="1" x14ac:dyDescent="0.2">
      <c r="A117" s="88"/>
      <c r="B117" s="131" t="s">
        <v>268</v>
      </c>
      <c r="C117" s="132">
        <v>10.047000000000001</v>
      </c>
      <c r="D117" s="133">
        <f>Table5[[#This Row],[Vertical Fz (kN)]]*'Materials + Factor'!$U$25</f>
        <v>0</v>
      </c>
      <c r="E117" s="132">
        <v>8.0090000000000003</v>
      </c>
      <c r="F117" s="132">
        <v>0.253</v>
      </c>
      <c r="G117" s="132">
        <v>0.76600000000000001</v>
      </c>
      <c r="H117" s="148">
        <v>11.705</v>
      </c>
      <c r="I117" s="109">
        <f t="shared" si="27"/>
        <v>2.4</v>
      </c>
      <c r="J117" s="119">
        <f>$G117/($D117+(I117*I117*N$2*'Materials + Factor'!$U$8))</f>
        <v>7.092592592592593E-3</v>
      </c>
      <c r="K117" s="119">
        <f>$H117/($D117+(I117*I117*N$2*'Materials + Factor'!$U$8))</f>
        <v>0.10837962962962963</v>
      </c>
      <c r="L11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0.14566492820545171</v>
      </c>
      <c r="M11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0.13666473765432102</v>
      </c>
      <c r="N117" s="120">
        <f t="shared" si="24"/>
        <v>0.27094907407407409</v>
      </c>
      <c r="O11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0.19946597750233855</v>
      </c>
      <c r="P117" s="109">
        <f t="shared" si="28"/>
        <v>2.2000000000000002</v>
      </c>
      <c r="Q117" s="119">
        <f>$G117/($D117+(P117*P117*U$2*'Materials + Factor'!$U$8))</f>
        <v>6.3305785123966936E-3</v>
      </c>
      <c r="R117" s="119">
        <f>$H117/($D117+(P117*P117*U$2*'Materials + Factor'!$U$8))</f>
        <v>9.6735537190082641E-2</v>
      </c>
      <c r="S11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0.1300149772412296</v>
      </c>
      <c r="T11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0.148114199849737</v>
      </c>
      <c r="U117" s="120">
        <f t="shared" si="25"/>
        <v>0.26382419233658899</v>
      </c>
      <c r="V11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0.26338366112084949</v>
      </c>
      <c r="W117" s="109">
        <f t="shared" si="29"/>
        <v>1.8</v>
      </c>
      <c r="X117" s="119">
        <f>$G117/($D117+(W117*W117*AB$2*'Materials + Factor'!$U$8))</f>
        <v>4.7283950617283948E-3</v>
      </c>
      <c r="Y117" s="119">
        <f>$H117/($D117+(W117*W117*AB$2*'Materials + Factor'!$U$8))</f>
        <v>7.2253086419753088E-2</v>
      </c>
      <c r="Z11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9.7109952136967798E-2</v>
      </c>
      <c r="AA11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0.19014403292181067</v>
      </c>
      <c r="AB117" s="120">
        <f t="shared" si="26"/>
        <v>0.24084362139917698</v>
      </c>
      <c r="AC11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0.51446019292316525</v>
      </c>
    </row>
    <row r="118" spans="1:29" hidden="1" outlineLevel="1" x14ac:dyDescent="0.2">
      <c r="A118" s="88"/>
      <c r="B118" s="131" t="s">
        <v>269</v>
      </c>
      <c r="C118" s="132">
        <v>10.047000000000001</v>
      </c>
      <c r="D118" s="133">
        <f>Table5[[#This Row],[Vertical Fz (kN)]]*'Materials + Factor'!$U$25</f>
        <v>0</v>
      </c>
      <c r="E118" s="132">
        <v>3.41</v>
      </c>
      <c r="F118" s="132">
        <v>4.4740000000000002</v>
      </c>
      <c r="G118" s="132">
        <v>16.591999999999999</v>
      </c>
      <c r="H118" s="148">
        <v>4.8650000000000002</v>
      </c>
      <c r="I118" s="109">
        <f t="shared" si="27"/>
        <v>2.4</v>
      </c>
      <c r="J118" s="119">
        <f>$G118/($D118+(I118*I118*N$2*'Materials + Factor'!$U$8))</f>
        <v>0.15362962962962962</v>
      </c>
      <c r="K118" s="119">
        <f>$H118/($D118+(I118*I118*N$2*'Materials + Factor'!$U$8))</f>
        <v>4.50462962962963E-2</v>
      </c>
      <c r="L11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0.10226125927997737</v>
      </c>
      <c r="M11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0.1539158950617284</v>
      </c>
      <c r="N118" s="120">
        <f t="shared" si="24"/>
        <v>0.38407407407407407</v>
      </c>
      <c r="O11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0.21493007338945228</v>
      </c>
      <c r="P118" s="109">
        <f t="shared" si="28"/>
        <v>2.2000000000000002</v>
      </c>
      <c r="Q118" s="119">
        <f>$G118/($D118+(P118*P118*U$2*'Materials + Factor'!$U$8))</f>
        <v>0.13712396694214873</v>
      </c>
      <c r="R118" s="119">
        <f>$H118/($D118+(P118*P118*U$2*'Materials + Factor'!$U$8))</f>
        <v>4.0206611570247928E-2</v>
      </c>
      <c r="S11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9.1274512415186387E-2</v>
      </c>
      <c r="T11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0.15827197595792633</v>
      </c>
      <c r="U118" s="120">
        <f t="shared" si="25"/>
        <v>0.37397445529676926</v>
      </c>
      <c r="V11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0.28320358476157814</v>
      </c>
      <c r="W118" s="109">
        <f t="shared" si="29"/>
        <v>1.8</v>
      </c>
      <c r="X118" s="119">
        <f>$G118/($D118+(W118*W118*AB$2*'Materials + Factor'!$U$8))</f>
        <v>0.10241975308641975</v>
      </c>
      <c r="Y118" s="119">
        <f>$H118/($D118+(W118*W118*AB$2*'Materials + Factor'!$U$8))</f>
        <v>3.0030864197530864E-2</v>
      </c>
      <c r="Z11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6.8174172853318241E-2</v>
      </c>
      <c r="AA11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0.17517146776406034</v>
      </c>
      <c r="AB118" s="120">
        <f t="shared" si="26"/>
        <v>0.34139917695473249</v>
      </c>
      <c r="AC11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0.54944714590954036</v>
      </c>
    </row>
    <row r="119" spans="1:29" hidden="1" outlineLevel="1" x14ac:dyDescent="0.2">
      <c r="A119" s="88"/>
      <c r="B119" s="131" t="s">
        <v>270</v>
      </c>
      <c r="C119" s="132">
        <v>16.545000000000002</v>
      </c>
      <c r="D119" s="133">
        <f>Table5[[#This Row],[Vertical Fz (kN)]]*'Materials + Factor'!$U$25</f>
        <v>0</v>
      </c>
      <c r="E119" s="132">
        <v>7.4749999999999996</v>
      </c>
      <c r="F119" s="132">
        <v>0.50700000000000001</v>
      </c>
      <c r="G119" s="132">
        <v>1.5349999999999999</v>
      </c>
      <c r="H119" s="148">
        <v>10.907</v>
      </c>
      <c r="I119" s="109">
        <f t="shared" si="27"/>
        <v>2.4</v>
      </c>
      <c r="J119" s="119">
        <f>$G119/($D119+(I119*I119*N$2*'Materials + Factor'!$U$8))</f>
        <v>1.4212962962962962E-2</v>
      </c>
      <c r="K119" s="119">
        <f>$H119/($D119+(I119*I119*N$2*'Materials + Factor'!$U$8))</f>
        <v>0.10099074074074074</v>
      </c>
      <c r="L11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0.13619714039244676</v>
      </c>
      <c r="M11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0.12741705246913582</v>
      </c>
      <c r="N119" s="120">
        <f t="shared" si="24"/>
        <v>0.25247685185185187</v>
      </c>
      <c r="O11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0.20762498656496745</v>
      </c>
      <c r="P119" s="109">
        <f t="shared" si="28"/>
        <v>2.2000000000000002</v>
      </c>
      <c r="Q119" s="119">
        <f>$G119/($D119+(P119*P119*U$2*'Materials + Factor'!$U$8))</f>
        <v>1.2685950413223138E-2</v>
      </c>
      <c r="R119" s="119">
        <f>$H119/($D119+(P119*P119*U$2*'Materials + Factor'!$U$8))</f>
        <v>9.014049586776858E-2</v>
      </c>
      <c r="S11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0.12156438977177064</v>
      </c>
      <c r="T11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0.13810668670172799</v>
      </c>
      <c r="U119" s="120">
        <f t="shared" si="25"/>
        <v>0.24583771600300519</v>
      </c>
      <c r="V11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0.27305610155808496</v>
      </c>
      <c r="W119" s="109">
        <f t="shared" si="29"/>
        <v>1.8</v>
      </c>
      <c r="X119" s="119">
        <f>$G119/($D119+(W119*W119*AB$2*'Materials + Factor'!$U$8))</f>
        <v>9.475308641975308E-3</v>
      </c>
      <c r="Y119" s="119">
        <f>$H119/($D119+(W119*W119*AB$2*'Materials + Factor'!$U$8))</f>
        <v>6.7327160493827157E-2</v>
      </c>
      <c r="Z11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9.0798093594964505E-2</v>
      </c>
      <c r="AA11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0.17734567901234566</v>
      </c>
      <c r="AB119" s="120">
        <f t="shared" si="26"/>
        <v>0.22442386831275721</v>
      </c>
      <c r="AC11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0.52874805971805328</v>
      </c>
    </row>
    <row r="120" spans="1:29" hidden="1" outlineLevel="1" x14ac:dyDescent="0.2">
      <c r="A120" s="88"/>
      <c r="B120" s="131" t="s">
        <v>271</v>
      </c>
      <c r="C120" s="132">
        <v>16.545000000000002</v>
      </c>
      <c r="D120" s="133">
        <f>Table5[[#This Row],[Vertical Fz (kN)]]*'Materials + Factor'!$U$25</f>
        <v>0</v>
      </c>
      <c r="E120" s="132">
        <v>3.0640000000000001</v>
      </c>
      <c r="F120" s="132">
        <v>5.1180000000000003</v>
      </c>
      <c r="G120" s="132">
        <v>20.181000000000001</v>
      </c>
      <c r="H120" s="148">
        <v>4.37</v>
      </c>
      <c r="I120" s="109">
        <f t="shared" si="27"/>
        <v>2.4</v>
      </c>
      <c r="J120" s="119">
        <f>$G120/($D120+(I120*I120*N$2*'Materials + Factor'!$U$8))</f>
        <v>0.18686111111111112</v>
      </c>
      <c r="K120" s="119">
        <f>$H120/($D120+(I120*I120*N$2*'Materials + Factor'!$U$8))</f>
        <v>4.0462962962962964E-2</v>
      </c>
      <c r="L12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0.10843648298430059</v>
      </c>
      <c r="M12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0.18533564814814815</v>
      </c>
      <c r="N120" s="120">
        <f t="shared" si="24"/>
        <v>0.46715277777777781</v>
      </c>
      <c r="O12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0.23032127506723962</v>
      </c>
      <c r="P120" s="109">
        <f t="shared" si="28"/>
        <v>2.2000000000000002</v>
      </c>
      <c r="Q120" s="119">
        <f>$G120/($D120+(P120*P120*U$2*'Materials + Factor'!$U$8))</f>
        <v>0.16678512396694214</v>
      </c>
      <c r="R120" s="119">
        <f>$H120/($D120+(P120*P120*U$2*'Materials + Factor'!$U$8))</f>
        <v>3.6115702479338839E-2</v>
      </c>
      <c r="S12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9.6786282333094706E-2</v>
      </c>
      <c r="T12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0.19007513148009011</v>
      </c>
      <c r="U120" s="120">
        <f t="shared" si="25"/>
        <v>0.45486851990984217</v>
      </c>
      <c r="V12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0.30198946332708038</v>
      </c>
      <c r="W120" s="109">
        <f t="shared" si="29"/>
        <v>1.8</v>
      </c>
      <c r="X120" s="119">
        <f>$G120/($D120+(W120*W120*AB$2*'Materials + Factor'!$U$8))</f>
        <v>0.12457407407407407</v>
      </c>
      <c r="Y120" s="119">
        <f>$H120/($D120+(W120*W120*AB$2*'Materials + Factor'!$U$8))</f>
        <v>2.697530864197531E-2</v>
      </c>
      <c r="Z12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7.2290988656200386E-2</v>
      </c>
      <c r="AA12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0.20862139917695471</v>
      </c>
      <c r="AB120" s="120">
        <f t="shared" si="26"/>
        <v>0.4152469135802469</v>
      </c>
      <c r="AC12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0.57916499762848428</v>
      </c>
    </row>
    <row r="121" spans="1:29" hidden="1" outlineLevel="1" x14ac:dyDescent="0.2">
      <c r="A121" s="88"/>
      <c r="B121" s="131" t="s">
        <v>272</v>
      </c>
      <c r="C121" s="132">
        <v>13.465999999999999</v>
      </c>
      <c r="D121" s="133">
        <f>Table5[[#This Row],[Vertical Fz (kN)]]*'Materials + Factor'!$U$25</f>
        <v>0</v>
      </c>
      <c r="E121" s="132">
        <v>4.05</v>
      </c>
      <c r="F121" s="132">
        <v>1.6559999999999999</v>
      </c>
      <c r="G121" s="132">
        <v>16.388999999999999</v>
      </c>
      <c r="H121" s="148">
        <v>7.1070000000000002</v>
      </c>
      <c r="I121" s="109">
        <f t="shared" si="27"/>
        <v>2.4</v>
      </c>
      <c r="J121" s="119">
        <f>$G121/($D121+(I121*I121*N$2*'Materials + Factor'!$U$8))</f>
        <v>0.15175</v>
      </c>
      <c r="K121" s="119">
        <f>$H121/($D121+(I121*I121*N$2*'Materials + Factor'!$U$8))</f>
        <v>6.5805555555555562E-2</v>
      </c>
      <c r="L12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7.954006632008033E-2</v>
      </c>
      <c r="M12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0.13604166666666667</v>
      </c>
      <c r="N121" s="120">
        <f t="shared" si="24"/>
        <v>0.37937500000000002</v>
      </c>
      <c r="O12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0.22326437752472728</v>
      </c>
      <c r="P121" s="109">
        <f t="shared" si="28"/>
        <v>2.2000000000000002</v>
      </c>
      <c r="Q121" s="119">
        <f>$G121/($D121+(P121*P121*U$2*'Materials + Factor'!$U$8))</f>
        <v>0.13544628099173553</v>
      </c>
      <c r="R121" s="119">
        <f>$H121/($D121+(P121*P121*U$2*'Materials + Factor'!$U$8))</f>
        <v>5.8735537190082641E-2</v>
      </c>
      <c r="S12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7.0994439360071673E-2</v>
      </c>
      <c r="T12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0.13557475582268966</v>
      </c>
      <c r="U121" s="120">
        <f t="shared" si="25"/>
        <v>0.36939894815927871</v>
      </c>
      <c r="V12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0.29341535977782313</v>
      </c>
      <c r="W121" s="109">
        <f t="shared" si="29"/>
        <v>1.8</v>
      </c>
      <c r="X121" s="119">
        <f>$G121/($D121+(W121*W121*AB$2*'Materials + Factor'!$U$8))</f>
        <v>0.10116666666666667</v>
      </c>
      <c r="Y121" s="119">
        <f>$H121/($D121+(W121*W121*AB$2*'Materials + Factor'!$U$8))</f>
        <v>4.3870370370370372E-2</v>
      </c>
      <c r="Z12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5.3026710880053549E-2</v>
      </c>
      <c r="AA12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0.13512345679012344</v>
      </c>
      <c r="AB121" s="120">
        <f t="shared" si="26"/>
        <v>0.33722222222222226</v>
      </c>
      <c r="AC12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0.56578530343339795</v>
      </c>
    </row>
    <row r="122" spans="1:29" hidden="1" outlineLevel="1" x14ac:dyDescent="0.2">
      <c r="A122" s="88"/>
      <c r="B122" s="131" t="s">
        <v>273</v>
      </c>
      <c r="C122" s="132">
        <v>13.465999999999999</v>
      </c>
      <c r="D122" s="133">
        <f>Table5[[#This Row],[Vertical Fz (kN)]]*'Materials + Factor'!$U$25</f>
        <v>0</v>
      </c>
      <c r="E122" s="132">
        <v>0.36099999999999999</v>
      </c>
      <c r="F122" s="132">
        <v>6.2670000000000003</v>
      </c>
      <c r="G122" s="132">
        <v>35.033999999999999</v>
      </c>
      <c r="H122" s="148">
        <v>0.57099999999999995</v>
      </c>
      <c r="I122" s="109">
        <f t="shared" si="27"/>
        <v>2.4</v>
      </c>
      <c r="J122" s="119">
        <f>$G122/($D122+(I122*I122*N$2*'Materials + Factor'!$U$8))</f>
        <v>0.32438888888888889</v>
      </c>
      <c r="K122" s="119">
        <f>$H122/($D122+(I122*I122*N$2*'Materials + Factor'!$U$8))</f>
        <v>5.2870370370370363E-3</v>
      </c>
      <c r="L12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0.11411405836712323</v>
      </c>
      <c r="M12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0.30659143518518522</v>
      </c>
      <c r="N122" s="120">
        <f t="shared" si="24"/>
        <v>0.81097222222222232</v>
      </c>
      <c r="O12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0.25374470157817403</v>
      </c>
      <c r="P122" s="109">
        <f t="shared" si="28"/>
        <v>2.2000000000000002</v>
      </c>
      <c r="Q122" s="119">
        <f>$G122/($D122+(P122*P122*U$2*'Materials + Factor'!$U$8))</f>
        <v>0.28953719008264456</v>
      </c>
      <c r="R122" s="119">
        <f>$H122/($D122+(P122*P122*U$2*'Materials + Factor'!$U$8))</f>
        <v>4.7190082644628087E-3</v>
      </c>
      <c r="S12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0.10185387027809344</v>
      </c>
      <c r="T12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0.31030052592036061</v>
      </c>
      <c r="U122" s="120">
        <f t="shared" si="25"/>
        <v>0.78964688204357603</v>
      </c>
      <c r="V12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0.33197980807761135</v>
      </c>
      <c r="W122" s="109">
        <f t="shared" si="29"/>
        <v>1.8</v>
      </c>
      <c r="X122" s="119">
        <f>$G122/($D122+(W122*W122*AB$2*'Materials + Factor'!$U$8))</f>
        <v>0.21625925925925926</v>
      </c>
      <c r="Y122" s="119">
        <f>$H122/($D122+(W122*W122*AB$2*'Materials + Factor'!$U$8))</f>
        <v>3.524691358024691E-3</v>
      </c>
      <c r="Z12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7.6076038911415483E-2</v>
      </c>
      <c r="AA12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0.32625514403292177</v>
      </c>
      <c r="AB122" s="120">
        <f t="shared" si="26"/>
        <v>0.72086419753086428</v>
      </c>
      <c r="AC12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0.63127352820266014</v>
      </c>
    </row>
    <row r="123" spans="1:29" hidden="1" outlineLevel="1" x14ac:dyDescent="0.2">
      <c r="A123" s="88"/>
      <c r="B123" s="131" t="s">
        <v>274</v>
      </c>
      <c r="C123" s="132">
        <v>10.388</v>
      </c>
      <c r="D123" s="133">
        <f>Table5[[#This Row],[Vertical Fz (kN)]]*'Materials + Factor'!$U$25</f>
        <v>0</v>
      </c>
      <c r="E123" s="132">
        <v>7.4749999999999996</v>
      </c>
      <c r="F123" s="132">
        <v>0.50700000000000001</v>
      </c>
      <c r="G123" s="132">
        <v>1.5349999999999999</v>
      </c>
      <c r="H123" s="148">
        <v>10.907</v>
      </c>
      <c r="I123" s="109">
        <f t="shared" si="27"/>
        <v>2.4</v>
      </c>
      <c r="J123" s="119">
        <f>$G123/($D123+(I123*I123*N$2*'Materials + Factor'!$U$8))</f>
        <v>1.4212962962962962E-2</v>
      </c>
      <c r="K123" s="119">
        <f>$H123/($D123+(I123*I123*N$2*'Materials + Factor'!$U$8))</f>
        <v>0.10099074074074074</v>
      </c>
      <c r="L12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0.13619714039244676</v>
      </c>
      <c r="M12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0.12741705246913582</v>
      </c>
      <c r="N123" s="120">
        <f t="shared" si="24"/>
        <v>0.25247685185185187</v>
      </c>
      <c r="O12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0.19975072470115576</v>
      </c>
      <c r="P123" s="109">
        <f t="shared" si="28"/>
        <v>2.2000000000000002</v>
      </c>
      <c r="Q123" s="119">
        <f>$G123/($D123+(P123*P123*U$2*'Materials + Factor'!$U$8))</f>
        <v>1.2685950413223138E-2</v>
      </c>
      <c r="R123" s="119">
        <f>$H123/($D123+(P123*P123*U$2*'Materials + Factor'!$U$8))</f>
        <v>9.014049586776858E-2</v>
      </c>
      <c r="S12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0.12156438977177064</v>
      </c>
      <c r="T12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0.13810668670172799</v>
      </c>
      <c r="U123" s="120">
        <f t="shared" si="25"/>
        <v>0.24583771600300519</v>
      </c>
      <c r="V12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0.26371061437226467</v>
      </c>
      <c r="W123" s="109">
        <f t="shared" si="29"/>
        <v>1.8</v>
      </c>
      <c r="X123" s="119">
        <f>$G123/($D123+(W123*W123*AB$2*'Materials + Factor'!$U$8))</f>
        <v>9.475308641975308E-3</v>
      </c>
      <c r="Y123" s="119">
        <f>$H123/($D123+(W123*W123*AB$2*'Materials + Factor'!$U$8))</f>
        <v>6.7327160493827157E-2</v>
      </c>
      <c r="Z12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9.0798093594964505E-2</v>
      </c>
      <c r="AA12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0.17734567901234566</v>
      </c>
      <c r="AB123" s="120">
        <f t="shared" si="26"/>
        <v>0.22442386831275721</v>
      </c>
      <c r="AC12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0.51490928820884352</v>
      </c>
    </row>
    <row r="124" spans="1:29" hidden="1" outlineLevel="1" x14ac:dyDescent="0.2">
      <c r="A124" s="88"/>
      <c r="B124" s="131" t="s">
        <v>275</v>
      </c>
      <c r="C124" s="132">
        <v>10.388</v>
      </c>
      <c r="D124" s="133">
        <f>Table5[[#This Row],[Vertical Fz (kN)]]*'Materials + Factor'!$U$25</f>
        <v>0</v>
      </c>
      <c r="E124" s="132">
        <v>3.0640000000000001</v>
      </c>
      <c r="F124" s="132">
        <v>5.1180000000000003</v>
      </c>
      <c r="G124" s="132">
        <v>20.181000000000001</v>
      </c>
      <c r="H124" s="148">
        <v>4.37</v>
      </c>
      <c r="I124" s="109">
        <f t="shared" si="27"/>
        <v>2.4</v>
      </c>
      <c r="J124" s="119">
        <f>$G124/($D124+(I124*I124*N$2*'Materials + Factor'!$U$8))</f>
        <v>0.18686111111111112</v>
      </c>
      <c r="K124" s="119">
        <f>$H124/($D124+(I124*I124*N$2*'Materials + Factor'!$U$8))</f>
        <v>4.0462962962962964E-2</v>
      </c>
      <c r="L12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0.10843648298430059</v>
      </c>
      <c r="M12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0.18533564814814815</v>
      </c>
      <c r="N124" s="120">
        <f t="shared" si="24"/>
        <v>0.46715277777777781</v>
      </c>
      <c r="O12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0.22158624725246862</v>
      </c>
      <c r="P124" s="109">
        <f t="shared" si="28"/>
        <v>2.2000000000000002</v>
      </c>
      <c r="Q124" s="119">
        <f>$G124/($D124+(P124*P124*U$2*'Materials + Factor'!$U$8))</f>
        <v>0.16678512396694214</v>
      </c>
      <c r="R124" s="119">
        <f>$H124/($D124+(P124*P124*U$2*'Materials + Factor'!$U$8))</f>
        <v>3.6115702479338839E-2</v>
      </c>
      <c r="S12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9.6786282333094706E-2</v>
      </c>
      <c r="T12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0.19007513148009011</v>
      </c>
      <c r="U124" s="120">
        <f t="shared" si="25"/>
        <v>0.45486851990984217</v>
      </c>
      <c r="V12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0.29165371677656571</v>
      </c>
      <c r="W124" s="109">
        <f t="shared" si="29"/>
        <v>1.8</v>
      </c>
      <c r="X124" s="119">
        <f>$G124/($D124+(W124*W124*AB$2*'Materials + Factor'!$U$8))</f>
        <v>0.12457407407407407</v>
      </c>
      <c r="Y124" s="119">
        <f>$H124/($D124+(W124*W124*AB$2*'Materials + Factor'!$U$8))</f>
        <v>2.697530864197531E-2</v>
      </c>
      <c r="Z12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7.2290988656200386E-2</v>
      </c>
      <c r="AA12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0.20862139917695471</v>
      </c>
      <c r="AB124" s="120">
        <f t="shared" si="26"/>
        <v>0.4152469135802469</v>
      </c>
      <c r="AC12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0.56400667804507731</v>
      </c>
    </row>
    <row r="125" spans="1:29" hidden="1" outlineLevel="1" x14ac:dyDescent="0.2">
      <c r="A125" s="88"/>
      <c r="B125" s="131" t="s">
        <v>276</v>
      </c>
      <c r="C125" s="132">
        <v>16.545000000000002</v>
      </c>
      <c r="D125" s="133">
        <f>Table5[[#This Row],[Vertical Fz (kN)]]*'Materials + Factor'!$U$25</f>
        <v>0</v>
      </c>
      <c r="E125" s="132">
        <v>7.4749999999999996</v>
      </c>
      <c r="F125" s="132">
        <v>0</v>
      </c>
      <c r="G125" s="132">
        <v>0</v>
      </c>
      <c r="H125" s="148">
        <v>10.907</v>
      </c>
      <c r="I125" s="109">
        <f t="shared" si="27"/>
        <v>2.4</v>
      </c>
      <c r="J125" s="119">
        <f>$G125/($D125+(I125*I125*N$2*'Materials + Factor'!$U$8))</f>
        <v>0</v>
      </c>
      <c r="K125" s="119">
        <f>$H125/($D125+(I125*I125*N$2*'Materials + Factor'!$U$8))</f>
        <v>0.10099074074074074</v>
      </c>
      <c r="L12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0.13588493799817092</v>
      </c>
      <c r="M12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0.12741705246913582</v>
      </c>
      <c r="N125" s="120">
        <f t="shared" si="24"/>
        <v>0.25247685185185187</v>
      </c>
      <c r="O12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0.20516584802810614</v>
      </c>
      <c r="P125" s="109">
        <f t="shared" si="28"/>
        <v>2.2000000000000002</v>
      </c>
      <c r="Q125" s="119">
        <f>$G125/($D125+(P125*P125*U$2*'Materials + Factor'!$U$8))</f>
        <v>0</v>
      </c>
      <c r="R125" s="119">
        <f>$H125/($D125+(P125*P125*U$2*'Materials + Factor'!$U$8))</f>
        <v>9.014049586776858E-2</v>
      </c>
      <c r="S12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0.12128572978349136</v>
      </c>
      <c r="T12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0.13810668670172799</v>
      </c>
      <c r="U125" s="120">
        <f t="shared" si="25"/>
        <v>0.24583771600300519</v>
      </c>
      <c r="V12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0.26990703231772684</v>
      </c>
      <c r="W125" s="109">
        <f t="shared" si="29"/>
        <v>1.8</v>
      </c>
      <c r="X125" s="119">
        <f>$G125/($D125+(W125*W125*AB$2*'Materials + Factor'!$U$8))</f>
        <v>0</v>
      </c>
      <c r="Y125" s="119">
        <f>$H125/($D125+(W125*W125*AB$2*'Materials + Factor'!$U$8))</f>
        <v>6.7327160493827157E-2</v>
      </c>
      <c r="Z12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9.0589958665447265E-2</v>
      </c>
      <c r="AA12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0.17734567901234566</v>
      </c>
      <c r="AB125" s="120">
        <f t="shared" si="26"/>
        <v>0.22442386831275721</v>
      </c>
      <c r="AC12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0.52318133631841535</v>
      </c>
    </row>
    <row r="126" spans="1:29" hidden="1" outlineLevel="1" x14ac:dyDescent="0.2">
      <c r="A126" s="88"/>
      <c r="B126" s="131" t="s">
        <v>277</v>
      </c>
      <c r="C126" s="132">
        <v>16.545000000000002</v>
      </c>
      <c r="D126" s="133">
        <f>Table5[[#This Row],[Vertical Fz (kN)]]*'Materials + Factor'!$U$25</f>
        <v>0</v>
      </c>
      <c r="E126" s="132">
        <v>3.0640000000000001</v>
      </c>
      <c r="F126" s="132">
        <v>4.6109999999999998</v>
      </c>
      <c r="G126" s="132">
        <v>18.645</v>
      </c>
      <c r="H126" s="148">
        <v>4.37</v>
      </c>
      <c r="I126" s="109">
        <f t="shared" si="27"/>
        <v>2.4</v>
      </c>
      <c r="J126" s="119">
        <f>$G126/($D126+(I126*I126*N$2*'Materials + Factor'!$U$8))</f>
        <v>0.1726388888888889</v>
      </c>
      <c r="K126" s="119">
        <f>$H126/($D126+(I126*I126*N$2*'Materials + Factor'!$U$8))</f>
        <v>4.0462962962962964E-2</v>
      </c>
      <c r="L12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0.10064014006841562</v>
      </c>
      <c r="M12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0.17054976851851852</v>
      </c>
      <c r="N126" s="120">
        <f t="shared" si="24"/>
        <v>0.4315972222222223</v>
      </c>
      <c r="O12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0.22713283400101203</v>
      </c>
      <c r="P126" s="109">
        <f t="shared" si="28"/>
        <v>2.2000000000000002</v>
      </c>
      <c r="Q126" s="119">
        <f>$G126/($D126+(P126*P126*U$2*'Materials + Factor'!$U$8))</f>
        <v>0.15409090909090906</v>
      </c>
      <c r="R126" s="119">
        <f>$H126/($D126+(P126*P126*U$2*'Materials + Factor'!$U$8))</f>
        <v>3.6115702479338839E-2</v>
      </c>
      <c r="S12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8.9827563036271776E-2</v>
      </c>
      <c r="T12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0.1747257700976709</v>
      </c>
      <c r="U126" s="120">
        <f t="shared" si="25"/>
        <v>0.42024793388429738</v>
      </c>
      <c r="V12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0.29793672805408755</v>
      </c>
      <c r="W126" s="109">
        <f t="shared" si="29"/>
        <v>1.8</v>
      </c>
      <c r="X126" s="119">
        <f>$G126/($D126+(W126*W126*AB$2*'Materials + Factor'!$U$8))</f>
        <v>0.11509259259259259</v>
      </c>
      <c r="Y126" s="119">
        <f>$H126/($D126+(W126*W126*AB$2*'Materials + Factor'!$U$8))</f>
        <v>2.697530864197531E-2</v>
      </c>
      <c r="Z12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6.7093426712277082E-2</v>
      </c>
      <c r="AA12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0.19113168724279833</v>
      </c>
      <c r="AB126" s="120">
        <f t="shared" si="26"/>
        <v>0.38364197530864197</v>
      </c>
      <c r="AC12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0.57216883203250002</v>
      </c>
    </row>
    <row r="127" spans="1:29" hidden="1" outlineLevel="1" x14ac:dyDescent="0.2">
      <c r="A127" s="88"/>
      <c r="B127" s="131" t="s">
        <v>278</v>
      </c>
      <c r="C127" s="132">
        <v>13.465999999999999</v>
      </c>
      <c r="D127" s="133">
        <f>Table5[[#This Row],[Vertical Fz (kN)]]*'Materials + Factor'!$U$25</f>
        <v>0</v>
      </c>
      <c r="E127" s="132">
        <v>4.05</v>
      </c>
      <c r="F127" s="132">
        <v>0</v>
      </c>
      <c r="G127" s="132">
        <v>0</v>
      </c>
      <c r="H127" s="148">
        <v>7.1070000000000002</v>
      </c>
      <c r="I127" s="109">
        <f t="shared" si="27"/>
        <v>2.4</v>
      </c>
      <c r="J127" s="119">
        <f>$G127/($D127+(I127*I127*N$2*'Materials + Factor'!$U$8))</f>
        <v>0</v>
      </c>
      <c r="K127" s="119">
        <f>$H127/($D127+(I127*I127*N$2*'Materials + Factor'!$U$8))</f>
        <v>6.5805555555555562E-2</v>
      </c>
      <c r="L12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7.3623277443825047E-2</v>
      </c>
      <c r="M12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7.8275462962962977E-2</v>
      </c>
      <c r="N127" s="120">
        <f t="shared" si="24"/>
        <v>0.1645138888888889</v>
      </c>
      <c r="O12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0.19503073645024616</v>
      </c>
      <c r="P127" s="109">
        <f t="shared" si="28"/>
        <v>2.2000000000000002</v>
      </c>
      <c r="Q127" s="119">
        <f>$G127/($D127+(P127*P127*U$2*'Materials + Factor'!$U$8))</f>
        <v>0</v>
      </c>
      <c r="R127" s="119">
        <f>$H127/($D127+(P127*P127*U$2*'Materials + Factor'!$U$8))</f>
        <v>5.8735537190082641E-2</v>
      </c>
      <c r="S12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6.5713338544901675E-2</v>
      </c>
      <c r="T12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8.3824192336589012E-2</v>
      </c>
      <c r="U127" s="120">
        <f t="shared" si="25"/>
        <v>0.16018782870022538</v>
      </c>
      <c r="V12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0.25728625135258837</v>
      </c>
      <c r="W127" s="109">
        <f t="shared" si="29"/>
        <v>1.8</v>
      </c>
      <c r="X127" s="119">
        <f>$G127/($D127+(W127*W127*AB$2*'Materials + Factor'!$U$8))</f>
        <v>0</v>
      </c>
      <c r="Y127" s="119">
        <f>$H127/($D127+(W127*W127*AB$2*'Materials + Factor'!$U$8))</f>
        <v>4.3870370370370372E-2</v>
      </c>
      <c r="Z12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4.9082184962550027E-2</v>
      </c>
      <c r="AA12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0.10430041152263374</v>
      </c>
      <c r="AB127" s="120">
        <f t="shared" si="26"/>
        <v>0.14623456790123457</v>
      </c>
      <c r="AC12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0.5021868443252363</v>
      </c>
    </row>
    <row r="128" spans="1:29" hidden="1" outlineLevel="1" x14ac:dyDescent="0.2">
      <c r="A128" s="88"/>
      <c r="B128" s="131" t="s">
        <v>279</v>
      </c>
      <c r="C128" s="132">
        <v>13.465999999999999</v>
      </c>
      <c r="D128" s="133">
        <f>Table5[[#This Row],[Vertical Fz (kN)]]*'Materials + Factor'!$U$25</f>
        <v>0</v>
      </c>
      <c r="E128" s="132">
        <v>0.36099999999999999</v>
      </c>
      <c r="F128" s="132">
        <v>4.6109999999999998</v>
      </c>
      <c r="G128" s="132">
        <v>18.645</v>
      </c>
      <c r="H128" s="148">
        <v>0.57099999999999995</v>
      </c>
      <c r="I128" s="109">
        <f t="shared" si="27"/>
        <v>2.4</v>
      </c>
      <c r="J128" s="119">
        <f>$G128/($D128+(I128*I128*N$2*'Materials + Factor'!$U$8))</f>
        <v>0.1726388888888889</v>
      </c>
      <c r="K128" s="119">
        <f>$H128/($D128+(I128*I128*N$2*'Materials + Factor'!$U$8))</f>
        <v>5.2870370370370363E-3</v>
      </c>
      <c r="L12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8.4077963620336468E-2</v>
      </c>
      <c r="M12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0.17054976851851852</v>
      </c>
      <c r="N128" s="120">
        <f t="shared" si="24"/>
        <v>0.4315972222222223</v>
      </c>
      <c r="O12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0.21626444458962282</v>
      </c>
      <c r="P128" s="109">
        <f t="shared" si="28"/>
        <v>2.2000000000000002</v>
      </c>
      <c r="Q128" s="119">
        <f>$G128/($D128+(P128*P128*U$2*'Materials + Factor'!$U$8))</f>
        <v>0.15409090909090906</v>
      </c>
      <c r="R128" s="119">
        <f>$H128/($D128+(P128*P128*U$2*'Materials + Factor'!$U$8))</f>
        <v>4.7190082644628087E-3</v>
      </c>
      <c r="S12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7.5044793975176341E-2</v>
      </c>
      <c r="T12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0.1747257700976709</v>
      </c>
      <c r="U128" s="120">
        <f t="shared" si="25"/>
        <v>0.42024793388429738</v>
      </c>
      <c r="V12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0.28444307246462847</v>
      </c>
      <c r="W128" s="109">
        <f t="shared" si="29"/>
        <v>1.8</v>
      </c>
      <c r="X128" s="119">
        <f>$G128/($D128+(W128*W128*AB$2*'Materials + Factor'!$U$8))</f>
        <v>0.11509259259259259</v>
      </c>
      <c r="Y128" s="119">
        <f>$H128/($D128+(W128*W128*AB$2*'Materials + Factor'!$U$8))</f>
        <v>3.524691358024691E-3</v>
      </c>
      <c r="Z12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5.6051975746890977E-2</v>
      </c>
      <c r="AA12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0.19113168724279833</v>
      </c>
      <c r="AB128" s="120">
        <f t="shared" si="26"/>
        <v>0.38364197530864197</v>
      </c>
      <c r="AC12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0.54990872262117774</v>
      </c>
    </row>
    <row r="129" spans="1:29" hidden="1" outlineLevel="1" x14ac:dyDescent="0.2">
      <c r="A129" s="88"/>
      <c r="B129" s="131" t="s">
        <v>280</v>
      </c>
      <c r="C129" s="132">
        <v>10.388</v>
      </c>
      <c r="D129" s="133">
        <f>Table5[[#This Row],[Vertical Fz (kN)]]*'Materials + Factor'!$U$25</f>
        <v>0</v>
      </c>
      <c r="E129" s="132">
        <v>7.4749999999999996</v>
      </c>
      <c r="F129" s="132">
        <v>0</v>
      </c>
      <c r="G129" s="132">
        <v>0</v>
      </c>
      <c r="H129" s="148">
        <v>10.907</v>
      </c>
      <c r="I129" s="109">
        <f t="shared" si="27"/>
        <v>2.4</v>
      </c>
      <c r="J129" s="119">
        <f>$G129/($D129+(I129*I129*N$2*'Materials + Factor'!$U$8))</f>
        <v>0</v>
      </c>
      <c r="K129" s="119">
        <f>$H129/($D129+(I129*I129*N$2*'Materials + Factor'!$U$8))</f>
        <v>0.10099074074074074</v>
      </c>
      <c r="L12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0.13588493799817092</v>
      </c>
      <c r="M12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0.12741705246913582</v>
      </c>
      <c r="N129" s="120">
        <f t="shared" si="24"/>
        <v>0.25247685185185187</v>
      </c>
      <c r="O12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0.19738484999115366</v>
      </c>
      <c r="P129" s="109">
        <f t="shared" si="28"/>
        <v>2.2000000000000002</v>
      </c>
      <c r="Q129" s="119">
        <f>$G129/($D129+(P129*P129*U$2*'Materials + Factor'!$U$8))</f>
        <v>0</v>
      </c>
      <c r="R129" s="119">
        <f>$H129/($D129+(P129*P129*U$2*'Materials + Factor'!$U$8))</f>
        <v>9.014049586776858E-2</v>
      </c>
      <c r="S12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0.12128572978349136</v>
      </c>
      <c r="T12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0.13810668670172799</v>
      </c>
      <c r="U129" s="120">
        <f t="shared" si="25"/>
        <v>0.24583771600300519</v>
      </c>
      <c r="V12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0.26066932366556728</v>
      </c>
      <c r="W129" s="109">
        <f t="shared" si="29"/>
        <v>1.8</v>
      </c>
      <c r="X129" s="119">
        <f>$G129/($D129+(W129*W129*AB$2*'Materials + Factor'!$U$8))</f>
        <v>0</v>
      </c>
      <c r="Y129" s="119">
        <f>$H129/($D129+(W129*W129*AB$2*'Materials + Factor'!$U$8))</f>
        <v>6.7327160493827157E-2</v>
      </c>
      <c r="Z12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9.0589958665447265E-2</v>
      </c>
      <c r="AA12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0.17734567901234566</v>
      </c>
      <c r="AB129" s="120">
        <f t="shared" si="26"/>
        <v>0.22442386831275721</v>
      </c>
      <c r="AC12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0.50948826106617839</v>
      </c>
    </row>
    <row r="130" spans="1:29" hidden="1" outlineLevel="1" x14ac:dyDescent="0.2">
      <c r="A130" s="88"/>
      <c r="B130" s="131" t="s">
        <v>281</v>
      </c>
      <c r="C130" s="132">
        <v>10.388</v>
      </c>
      <c r="D130" s="133">
        <f>Table5[[#This Row],[Vertical Fz (kN)]]*'Materials + Factor'!$U$25</f>
        <v>0</v>
      </c>
      <c r="E130" s="132">
        <v>3.0640000000000001</v>
      </c>
      <c r="F130" s="132">
        <v>4.6109999999999998</v>
      </c>
      <c r="G130" s="132">
        <v>18.645</v>
      </c>
      <c r="H130" s="148">
        <v>4.37</v>
      </c>
      <c r="I130" s="109">
        <f t="shared" si="27"/>
        <v>2.4</v>
      </c>
      <c r="J130" s="119">
        <f>$G130/($D130+(I130*I130*N$2*'Materials + Factor'!$U$8))</f>
        <v>0.1726388888888889</v>
      </c>
      <c r="K130" s="119">
        <f>$H130/($D130+(I130*I130*N$2*'Materials + Factor'!$U$8))</f>
        <v>4.0462962962962964E-2</v>
      </c>
      <c r="L13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0.10064014006841562</v>
      </c>
      <c r="M13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0.17054976851851852</v>
      </c>
      <c r="N130" s="120">
        <f t="shared" si="24"/>
        <v>0.4315972222222223</v>
      </c>
      <c r="O13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0.21851872910745679</v>
      </c>
      <c r="P130" s="109">
        <f t="shared" si="28"/>
        <v>2.2000000000000002</v>
      </c>
      <c r="Q130" s="119">
        <f>$G130/($D130+(P130*P130*U$2*'Materials + Factor'!$U$8))</f>
        <v>0.15409090909090906</v>
      </c>
      <c r="R130" s="119">
        <f>$H130/($D130+(P130*P130*U$2*'Materials + Factor'!$U$8))</f>
        <v>3.6115702479338839E-2</v>
      </c>
      <c r="S13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8.9827563036271776E-2</v>
      </c>
      <c r="T13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0.1747257700976709</v>
      </c>
      <c r="U130" s="120">
        <f t="shared" si="25"/>
        <v>0.42024793388429738</v>
      </c>
      <c r="V13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0.28773968847750664</v>
      </c>
      <c r="W130" s="109">
        <f t="shared" si="29"/>
        <v>1.8</v>
      </c>
      <c r="X130" s="119">
        <f>$G130/($D130+(W130*W130*AB$2*'Materials + Factor'!$U$8))</f>
        <v>0.11509259259259259</v>
      </c>
      <c r="Y130" s="119">
        <f>$H130/($D130+(W130*W130*AB$2*'Materials + Factor'!$U$8))</f>
        <v>2.697530864197531E-2</v>
      </c>
      <c r="Z13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6.7093426712277082E-2</v>
      </c>
      <c r="AA13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0.19113168724279833</v>
      </c>
      <c r="AB130" s="120">
        <f t="shared" si="26"/>
        <v>0.38364197530864197</v>
      </c>
      <c r="AC13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0.55719362108721293</v>
      </c>
    </row>
    <row r="131" spans="1:29" hidden="1" outlineLevel="1" x14ac:dyDescent="0.2">
      <c r="A131" s="88"/>
      <c r="B131" s="131" t="s">
        <v>282</v>
      </c>
      <c r="C131" s="132">
        <v>15.631</v>
      </c>
      <c r="D131" s="133">
        <f>Table5[[#This Row],[Vertical Fz (kN)]]*'Materials + Factor'!$U$25</f>
        <v>0</v>
      </c>
      <c r="E131" s="132">
        <v>5.7030000000000003</v>
      </c>
      <c r="F131" s="132">
        <v>0</v>
      </c>
      <c r="G131" s="132">
        <v>0</v>
      </c>
      <c r="H131" s="148">
        <v>8.5649999999999995</v>
      </c>
      <c r="I131" s="109">
        <f t="shared" si="27"/>
        <v>2.4</v>
      </c>
      <c r="J131" s="119">
        <f>$G131/($D131+(I131*I131*N$2*'Materials + Factor'!$U$8))</f>
        <v>0</v>
      </c>
      <c r="K131" s="119">
        <f>$H131/($D131+(I131*I131*N$2*'Materials + Factor'!$U$8))</f>
        <v>7.9305555555555546E-2</v>
      </c>
      <c r="L13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0.10367248179311957</v>
      </c>
      <c r="M13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9.9091435185185192E-2</v>
      </c>
      <c r="N131" s="120">
        <f t="shared" si="24"/>
        <v>0.19826388888888888</v>
      </c>
      <c r="O13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0.20006320485809892</v>
      </c>
      <c r="P131" s="109">
        <f t="shared" si="28"/>
        <v>2.2000000000000002</v>
      </c>
      <c r="Q131" s="119">
        <f>$G131/($D131+(P131*P131*U$2*'Materials + Factor'!$U$8))</f>
        <v>0</v>
      </c>
      <c r="R131" s="119">
        <f>$H131/($D131+(P131*P131*U$2*'Materials + Factor'!$U$8))</f>
        <v>7.0785123966942143E-2</v>
      </c>
      <c r="S13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9.2534115980635628E-2</v>
      </c>
      <c r="T13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0.1071975957926371</v>
      </c>
      <c r="U131" s="120">
        <f t="shared" si="25"/>
        <v>0.19305033809166036</v>
      </c>
      <c r="V13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0.26348563322225349</v>
      </c>
      <c r="W131" s="109">
        <f t="shared" si="29"/>
        <v>1.8</v>
      </c>
      <c r="X131" s="119">
        <f>$G131/($D131+(W131*W131*AB$2*'Materials + Factor'!$U$8))</f>
        <v>0</v>
      </c>
      <c r="Y131" s="119">
        <f>$H131/($D131+(W131*W131*AB$2*'Materials + Factor'!$U$8))</f>
        <v>5.2870370370370366E-2</v>
      </c>
      <c r="Z13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6.9114987862079702E-2</v>
      </c>
      <c r="AA13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0.1369753086419753</v>
      </c>
      <c r="AB131" s="120">
        <f t="shared" si="26"/>
        <v>0.17623456790123457</v>
      </c>
      <c r="AC13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0.51225489124494483</v>
      </c>
    </row>
    <row r="132" spans="1:29" hidden="1" outlineLevel="1" x14ac:dyDescent="0.2">
      <c r="A132" s="88"/>
      <c r="B132" s="131" t="s">
        <v>283</v>
      </c>
      <c r="C132" s="132">
        <v>15.631</v>
      </c>
      <c r="D132" s="133">
        <f>Table5[[#This Row],[Vertical Fz (kN)]]*'Materials + Factor'!$U$25</f>
        <v>0</v>
      </c>
      <c r="E132" s="132">
        <v>6.8000000000000005E-2</v>
      </c>
      <c r="F132" s="132">
        <v>5.2430000000000003</v>
      </c>
      <c r="G132" s="132">
        <v>21.785</v>
      </c>
      <c r="H132" s="148">
        <v>0.108</v>
      </c>
      <c r="I132" s="109">
        <f t="shared" si="27"/>
        <v>2.4</v>
      </c>
      <c r="J132" s="119">
        <f>$G132/($D132+(I132*I132*N$2*'Materials + Factor'!$U$8))</f>
        <v>0.20171296296296296</v>
      </c>
      <c r="K132" s="119">
        <f>$H132/($D132+(I132*I132*N$2*'Materials + Factor'!$U$8))</f>
        <v>1E-3</v>
      </c>
      <c r="L13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9.5318347617107294E-2</v>
      </c>
      <c r="M13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0.19843557098765433</v>
      </c>
      <c r="N132" s="120">
        <f t="shared" si="24"/>
        <v>0.50428240740740748</v>
      </c>
      <c r="O13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0.22478176232206987</v>
      </c>
      <c r="P132" s="109">
        <f t="shared" si="28"/>
        <v>2.2000000000000002</v>
      </c>
      <c r="Q132" s="119">
        <f>$G132/($D132+(P132*P132*U$2*'Materials + Factor'!$U$8))</f>
        <v>0.18004132231404957</v>
      </c>
      <c r="R132" s="119">
        <f>$H132/($D132+(P132*P132*U$2*'Materials + Factor'!$U$8))</f>
        <v>8.9256198347107427E-4</v>
      </c>
      <c r="S13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8.5077533410310616E-2</v>
      </c>
      <c r="T13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0.20306536438767839</v>
      </c>
      <c r="U132" s="120">
        <f t="shared" si="25"/>
        <v>0.49102178812922603</v>
      </c>
      <c r="V13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0.29501711564374411</v>
      </c>
      <c r="W132" s="109">
        <f t="shared" si="29"/>
        <v>1.8</v>
      </c>
      <c r="X132" s="119">
        <f>$G132/($D132+(W132*W132*AB$2*'Materials + Factor'!$U$8))</f>
        <v>0.13447530864197532</v>
      </c>
      <c r="Y132" s="119">
        <f>$H132/($D132+(W132*W132*AB$2*'Materials + Factor'!$U$8))</f>
        <v>6.6666666666666664E-4</v>
      </c>
      <c r="Z13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6.354556507807152E-2</v>
      </c>
      <c r="AA13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0.22133744855967077</v>
      </c>
      <c r="AB132" s="120">
        <f t="shared" si="26"/>
        <v>0.44825102880658441</v>
      </c>
      <c r="AC13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0.56728147528245332</v>
      </c>
    </row>
    <row r="133" spans="1:29" hidden="1" outlineLevel="1" x14ac:dyDescent="0.2">
      <c r="A133" s="88"/>
      <c r="B133" s="131" t="s">
        <v>284</v>
      </c>
      <c r="C133" s="132">
        <v>13.465</v>
      </c>
      <c r="D133" s="133">
        <f>Table5[[#This Row],[Vertical Fz (kN)]]*'Materials + Factor'!$U$25</f>
        <v>0</v>
      </c>
      <c r="E133" s="132">
        <v>6.2859999999999996</v>
      </c>
      <c r="F133" s="132">
        <v>3.2000000000000001E-2</v>
      </c>
      <c r="G133" s="132">
        <v>0.59699999999999998</v>
      </c>
      <c r="H133" s="148">
        <v>9.5649999999999995</v>
      </c>
      <c r="I133" s="109">
        <f t="shared" si="27"/>
        <v>2.4</v>
      </c>
      <c r="J133" s="119">
        <f>$G133/($D133+(I133*I133*N$2*'Materials + Factor'!$U$8))</f>
        <v>5.5277777777777773E-3</v>
      </c>
      <c r="K133" s="119">
        <f>$H133/($D133+(I133*I133*N$2*'Materials + Factor'!$U$8))</f>
        <v>8.8564814814814805E-2</v>
      </c>
      <c r="L13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0.11427207867927321</v>
      </c>
      <c r="M13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0.11018132716049382</v>
      </c>
      <c r="N133" s="120">
        <f t="shared" si="24"/>
        <v>0.22141203703703702</v>
      </c>
      <c r="O13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0.19994424100975011</v>
      </c>
      <c r="P133" s="109">
        <f t="shared" si="28"/>
        <v>2.2000000000000002</v>
      </c>
      <c r="Q133" s="119">
        <f>$G133/($D133+(P133*P133*U$2*'Materials + Factor'!$U$8))</f>
        <v>4.9338842975206604E-3</v>
      </c>
      <c r="R133" s="119">
        <f>$H133/($D133+(P133*P133*U$2*'Materials + Factor'!$U$8))</f>
        <v>7.9049586776859485E-2</v>
      </c>
      <c r="S13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0.10199491320133475</v>
      </c>
      <c r="T13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0.11909090909090907</v>
      </c>
      <c r="U133" s="120">
        <f t="shared" si="25"/>
        <v>0.21558978211870766</v>
      </c>
      <c r="V13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0.26358631876591387</v>
      </c>
      <c r="W133" s="109">
        <f t="shared" si="29"/>
        <v>1.8</v>
      </c>
      <c r="X133" s="119">
        <f>$G133/($D133+(W133*W133*AB$2*'Materials + Factor'!$U$8))</f>
        <v>3.685185185185185E-3</v>
      </c>
      <c r="Y133" s="119">
        <f>$H133/($D133+(W133*W133*AB$2*'Materials + Factor'!$U$8))</f>
        <v>5.9043209876543205E-2</v>
      </c>
      <c r="Z13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7.6181385786182138E-2</v>
      </c>
      <c r="AA13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0.15183127572016461</v>
      </c>
      <c r="AB133" s="120">
        <f t="shared" si="26"/>
        <v>0.19681069958847736</v>
      </c>
      <c r="AC13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0.51334725214074739</v>
      </c>
    </row>
    <row r="134" spans="1:29" hidden="1" outlineLevel="1" x14ac:dyDescent="0.2">
      <c r="A134" s="88"/>
      <c r="B134" s="131" t="s">
        <v>285</v>
      </c>
      <c r="C134" s="132">
        <v>13.465</v>
      </c>
      <c r="D134" s="133">
        <f>Table5[[#This Row],[Vertical Fz (kN)]]*'Materials + Factor'!$U$25</f>
        <v>0</v>
      </c>
      <c r="E134" s="132">
        <v>1.498</v>
      </c>
      <c r="F134" s="132">
        <v>4.6429999999999998</v>
      </c>
      <c r="G134" s="132">
        <v>19.242000000000001</v>
      </c>
      <c r="H134" s="148">
        <v>2.42</v>
      </c>
      <c r="I134" s="109">
        <f t="shared" si="27"/>
        <v>2.4</v>
      </c>
      <c r="J134" s="119">
        <f>$G134/($D134+(I134*I134*N$2*'Materials + Factor'!$U$8))</f>
        <v>0.17816666666666667</v>
      </c>
      <c r="K134" s="119">
        <f>$H134/($D134+(I134*I134*N$2*'Materials + Factor'!$U$8))</f>
        <v>2.2407407407407407E-2</v>
      </c>
      <c r="L13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8.8687386828406975E-2</v>
      </c>
      <c r="M13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0.17534143518518519</v>
      </c>
      <c r="N134" s="120">
        <f t="shared" si="24"/>
        <v>0.44541666666666668</v>
      </c>
      <c r="O13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0.22059413657809115</v>
      </c>
      <c r="P134" s="109">
        <f t="shared" si="28"/>
        <v>2.2000000000000002</v>
      </c>
      <c r="Q134" s="119">
        <f>$G134/($D134+(P134*P134*U$2*'Materials + Factor'!$U$8))</f>
        <v>0.15902479338842973</v>
      </c>
      <c r="R134" s="119">
        <f>$H134/($D134+(P134*P134*U$2*'Materials + Factor'!$U$8))</f>
        <v>1.9999999999999997E-2</v>
      </c>
      <c r="S13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7.9158989896429346E-2</v>
      </c>
      <c r="T13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0.17945154019534182</v>
      </c>
      <c r="U134" s="120">
        <f t="shared" si="25"/>
        <v>0.43370398196844467</v>
      </c>
      <c r="V13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0.2899785800983638</v>
      </c>
      <c r="W134" s="109">
        <f t="shared" si="29"/>
        <v>1.8</v>
      </c>
      <c r="X134" s="119">
        <f>$G134/($D134+(W134*W134*AB$2*'Materials + Factor'!$U$8))</f>
        <v>0.11877777777777779</v>
      </c>
      <c r="Y134" s="119">
        <f>$H134/($D134+(W134*W134*AB$2*'Materials + Factor'!$U$8))</f>
        <v>1.4938271604938271E-2</v>
      </c>
      <c r="Z13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5.9124924552271307E-2</v>
      </c>
      <c r="AA13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0.19566529492455417</v>
      </c>
      <c r="AB134" s="120">
        <f t="shared" si="26"/>
        <v>0.39592592592592596</v>
      </c>
      <c r="AC13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0.5596253099801789</v>
      </c>
    </row>
    <row r="135" spans="1:29" hidden="1" outlineLevel="1" x14ac:dyDescent="0.2">
      <c r="A135" s="88"/>
      <c r="B135" s="131" t="s">
        <v>286</v>
      </c>
      <c r="C135" s="132">
        <v>18.085999999999999</v>
      </c>
      <c r="D135" s="133">
        <f>Table5[[#This Row],[Vertical Fz (kN)]]*'Materials + Factor'!$U$25</f>
        <v>0</v>
      </c>
      <c r="E135" s="132">
        <v>8.9700000000000006</v>
      </c>
      <c r="F135" s="132">
        <v>0</v>
      </c>
      <c r="G135" s="132">
        <v>0</v>
      </c>
      <c r="H135" s="148">
        <v>13.127000000000001</v>
      </c>
      <c r="I135" s="109">
        <f t="shared" si="27"/>
        <v>2.4</v>
      </c>
      <c r="J135" s="119">
        <f>$G135/($D135+(I135*I135*N$2*'Materials + Factor'!$U$8))</f>
        <v>0</v>
      </c>
      <c r="K135" s="119">
        <f>$H135/($D135+(I135*I135*N$2*'Materials + Factor'!$U$8))</f>
        <v>0.12154629629629631</v>
      </c>
      <c r="L13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0.16306192559780511</v>
      </c>
      <c r="M13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0.15319830246913582</v>
      </c>
      <c r="N135" s="120">
        <f t="shared" si="24"/>
        <v>0.3038657407407408</v>
      </c>
      <c r="O13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0.21106093257664871</v>
      </c>
      <c r="P135" s="109">
        <f t="shared" si="28"/>
        <v>2.2000000000000002</v>
      </c>
      <c r="Q135" s="119">
        <f>$G135/($D135+(P135*P135*U$2*'Materials + Factor'!$U$8))</f>
        <v>0</v>
      </c>
      <c r="R135" s="119">
        <f>$H135/($D135+(P135*P135*U$2*'Materials + Factor'!$U$8))</f>
        <v>0.10848760330578512</v>
      </c>
      <c r="S13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0.14554287574018965</v>
      </c>
      <c r="T13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0.16601803155522163</v>
      </c>
      <c r="U135" s="120">
        <f t="shared" si="25"/>
        <v>0.29587528174305033</v>
      </c>
      <c r="V13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0.27725627154998761</v>
      </c>
      <c r="W135" s="109">
        <f t="shared" si="29"/>
        <v>1.8</v>
      </c>
      <c r="X135" s="119">
        <f>$G135/($D135+(W135*W135*AB$2*'Materials + Factor'!$U$8))</f>
        <v>0</v>
      </c>
      <c r="Y135" s="119">
        <f>$H135/($D135+(W135*W135*AB$2*'Materials + Factor'!$U$8))</f>
        <v>8.1030864197530875E-2</v>
      </c>
      <c r="Z13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0.10870795039853673</v>
      </c>
      <c r="AA13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0.21307956104252398</v>
      </c>
      <c r="AB135" s="120">
        <f t="shared" si="26"/>
        <v>0.27010288065843624</v>
      </c>
      <c r="AC13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0.53542016838392126</v>
      </c>
    </row>
    <row r="136" spans="1:29" hidden="1" outlineLevel="1" x14ac:dyDescent="0.2">
      <c r="A136" s="88"/>
      <c r="B136" s="131" t="s">
        <v>287</v>
      </c>
      <c r="C136" s="132">
        <v>18.085999999999999</v>
      </c>
      <c r="D136" s="133">
        <f>Table5[[#This Row],[Vertical Fz (kN)]]*'Materials + Factor'!$U$25</f>
        <v>0</v>
      </c>
      <c r="E136" s="132">
        <v>3.9420000000000002</v>
      </c>
      <c r="F136" s="132">
        <v>4.0330000000000004</v>
      </c>
      <c r="G136" s="132">
        <v>13.686999999999999</v>
      </c>
      <c r="H136" s="148">
        <v>5.625</v>
      </c>
      <c r="I136" s="109">
        <f t="shared" si="27"/>
        <v>2.4</v>
      </c>
      <c r="J136" s="119">
        <f>$G136/($D136+(I136*I136*N$2*'Materials + Factor'!$U$8))</f>
        <v>0.12673148148148147</v>
      </c>
      <c r="K136" s="119">
        <f>$H136/($D136+(I136*I136*N$2*'Materials + Factor'!$U$8))</f>
        <v>5.2083333333333336E-2</v>
      </c>
      <c r="L13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0.10251893568897759</v>
      </c>
      <c r="M13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0.12894868827160494</v>
      </c>
      <c r="N136" s="120">
        <f t="shared" si="24"/>
        <v>0.3168287037037037</v>
      </c>
      <c r="O13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0.22170314449649123</v>
      </c>
      <c r="P136" s="109">
        <f t="shared" si="28"/>
        <v>2.2000000000000002</v>
      </c>
      <c r="Q136" s="119">
        <f>$G136/($D136+(P136*P136*U$2*'Materials + Factor'!$U$8))</f>
        <v>0.11311570247933883</v>
      </c>
      <c r="R136" s="119">
        <f>$H136/($D136+(P136*P136*U$2*'Materials + Factor'!$U$8))</f>
        <v>4.6487603305785122E-2</v>
      </c>
      <c r="S13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9.1504504581897322E-2</v>
      </c>
      <c r="T13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0.13313298271975954</v>
      </c>
      <c r="U136" s="120">
        <f t="shared" si="25"/>
        <v>0.3084973703981968</v>
      </c>
      <c r="V13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0.29084816164440302</v>
      </c>
      <c r="W136" s="109">
        <f t="shared" si="29"/>
        <v>1.8</v>
      </c>
      <c r="X136" s="119">
        <f>$G136/($D136+(W136*W136*AB$2*'Materials + Factor'!$U$8))</f>
        <v>8.4487654320987648E-2</v>
      </c>
      <c r="Y136" s="119">
        <f>$H136/($D136+(W136*W136*AB$2*'Materials + Factor'!$U$8))</f>
        <v>3.4722222222222224E-2</v>
      </c>
      <c r="Z13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6.8345957125985055E-2</v>
      </c>
      <c r="AA13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0.14919753086419751</v>
      </c>
      <c r="AB136" s="120">
        <f t="shared" si="26"/>
        <v>0.2816255144032922</v>
      </c>
      <c r="AC13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0.55926633845322282</v>
      </c>
    </row>
    <row r="137" spans="1:29" hidden="1" outlineLevel="1" x14ac:dyDescent="0.2">
      <c r="A137" s="88"/>
      <c r="B137" s="131" t="s">
        <v>288</v>
      </c>
      <c r="C137" s="132">
        <v>14.14</v>
      </c>
      <c r="D137" s="133">
        <f>Table5[[#This Row],[Vertical Fz (kN)]]*'Materials + Factor'!$U$25</f>
        <v>0</v>
      </c>
      <c r="E137" s="132">
        <v>4.5789999999999997</v>
      </c>
      <c r="F137" s="132">
        <v>0</v>
      </c>
      <c r="G137" s="132">
        <v>0</v>
      </c>
      <c r="H137" s="148">
        <v>8.2569999999999997</v>
      </c>
      <c r="I137" s="109">
        <f t="shared" si="27"/>
        <v>2.4</v>
      </c>
      <c r="J137" s="119">
        <f>$G137/($D137+(I137*I137*N$2*'Materials + Factor'!$U$8))</f>
        <v>0</v>
      </c>
      <c r="K137" s="119">
        <f>$H137/($D137+(I137*I137*N$2*'Materials + Factor'!$U$8))</f>
        <v>7.6453703703703704E-2</v>
      </c>
      <c r="L13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8.3239749979080208E-2</v>
      </c>
      <c r="M13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9.0210262345679013E-2</v>
      </c>
      <c r="N137" s="120">
        <f t="shared" si="24"/>
        <v>0.19113425925925928</v>
      </c>
      <c r="O13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0.19771227017627716</v>
      </c>
      <c r="P137" s="109">
        <f t="shared" si="28"/>
        <v>2.2000000000000002</v>
      </c>
      <c r="Q137" s="119">
        <f>$G137/($D137+(P137*P137*U$2*'Materials + Factor'!$U$8))</f>
        <v>0</v>
      </c>
      <c r="R137" s="119">
        <f>$H137/($D137+(P137*P137*U$2*'Materials + Factor'!$U$8))</f>
        <v>6.8239669421487598E-2</v>
      </c>
      <c r="S13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7.429663634496414E-2</v>
      </c>
      <c r="T13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9.64387678437265E-2</v>
      </c>
      <c r="U137" s="120">
        <f t="shared" si="25"/>
        <v>0.1861081893313298</v>
      </c>
      <c r="V13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0.26064603809050835</v>
      </c>
      <c r="W137" s="109">
        <f t="shared" si="29"/>
        <v>1.8</v>
      </c>
      <c r="X137" s="119">
        <f>$G137/($D137+(W137*W137*AB$2*'Materials + Factor'!$U$8))</f>
        <v>0</v>
      </c>
      <c r="Y137" s="119">
        <f>$H137/($D137+(W137*W137*AB$2*'Materials + Factor'!$U$8))</f>
        <v>5.0969135802469132E-2</v>
      </c>
      <c r="Z13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5.5493166652720138E-2</v>
      </c>
      <c r="AA13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0.11944444444444442</v>
      </c>
      <c r="AB137" s="120">
        <f t="shared" si="26"/>
        <v>0.16989711934156379</v>
      </c>
      <c r="AC13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0.50785572511869015</v>
      </c>
    </row>
    <row r="138" spans="1:29" hidden="1" outlineLevel="1" x14ac:dyDescent="0.2">
      <c r="A138" s="88"/>
      <c r="B138" s="131" t="s">
        <v>289</v>
      </c>
      <c r="C138" s="132">
        <v>14.14</v>
      </c>
      <c r="D138" s="133">
        <f>Table5[[#This Row],[Vertical Fz (kN)]]*'Materials + Factor'!$U$25</f>
        <v>0</v>
      </c>
      <c r="E138" s="132">
        <v>0.44800000000000001</v>
      </c>
      <c r="F138" s="132">
        <v>4.0330000000000004</v>
      </c>
      <c r="G138" s="132">
        <v>13.686999999999999</v>
      </c>
      <c r="H138" s="148">
        <v>0.755</v>
      </c>
      <c r="I138" s="109">
        <f t="shared" si="27"/>
        <v>2.4</v>
      </c>
      <c r="J138" s="119">
        <f>$G138/($D138+(I138*I138*N$2*'Materials + Factor'!$U$8))</f>
        <v>0.12673148148148147</v>
      </c>
      <c r="K138" s="119">
        <f>$H138/($D138+(I138*I138*N$2*'Materials + Factor'!$U$8))</f>
        <v>6.9907407407407409E-3</v>
      </c>
      <c r="L13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7.37651872586189E-2</v>
      </c>
      <c r="M13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0.12894868827160494</v>
      </c>
      <c r="N138" s="120">
        <f t="shared" si="24"/>
        <v>0.3168287037037037</v>
      </c>
      <c r="O13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0.20818701403160123</v>
      </c>
      <c r="P138" s="109">
        <f t="shared" si="28"/>
        <v>2.2000000000000002</v>
      </c>
      <c r="Q138" s="119">
        <f>$G138/($D138+(P138*P138*U$2*'Materials + Factor'!$U$8))</f>
        <v>0.11311570247933883</v>
      </c>
      <c r="R138" s="119">
        <f>$H138/($D138+(P138*P138*U$2*'Materials + Factor'!$U$8))</f>
        <v>6.2396694214876024E-3</v>
      </c>
      <c r="S13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6.5840001850668087E-2</v>
      </c>
      <c r="T13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0.13313298271975954</v>
      </c>
      <c r="U138" s="120">
        <f t="shared" si="25"/>
        <v>0.3084973703981968</v>
      </c>
      <c r="V13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0.2740527927678173</v>
      </c>
      <c r="W138" s="109">
        <f t="shared" si="29"/>
        <v>1.8</v>
      </c>
      <c r="X138" s="119">
        <f>$G138/($D138+(W138*W138*AB$2*'Materials + Factor'!$U$8))</f>
        <v>8.4487654320987648E-2</v>
      </c>
      <c r="Y138" s="119">
        <f>$H138/($D138+(W138*W138*AB$2*'Materials + Factor'!$U$8))</f>
        <v>4.6604938271604937E-3</v>
      </c>
      <c r="Z13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4.9176791505745929E-2</v>
      </c>
      <c r="AA13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0.14919753086419751</v>
      </c>
      <c r="AB138" s="120">
        <f t="shared" si="26"/>
        <v>0.2816255144032922</v>
      </c>
      <c r="AC13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0.53148137803826989</v>
      </c>
    </row>
    <row r="139" spans="1:29" hidden="1" outlineLevel="1" x14ac:dyDescent="0.2">
      <c r="A139" s="88"/>
      <c r="B139" s="131" t="s">
        <v>290</v>
      </c>
      <c r="C139" s="132">
        <v>10.194000000000001</v>
      </c>
      <c r="D139" s="133">
        <f>Table5[[#This Row],[Vertical Fz (kN)]]*'Materials + Factor'!$U$25</f>
        <v>0</v>
      </c>
      <c r="E139" s="132">
        <v>8.9700000000000006</v>
      </c>
      <c r="F139" s="132">
        <v>0</v>
      </c>
      <c r="G139" s="132">
        <v>0</v>
      </c>
      <c r="H139" s="148">
        <v>13.127000000000001</v>
      </c>
      <c r="I139" s="109">
        <f t="shared" si="27"/>
        <v>2.4</v>
      </c>
      <c r="J139" s="119">
        <f>$G139/($D139+(I139*I139*N$2*'Materials + Factor'!$U$8))</f>
        <v>0</v>
      </c>
      <c r="K139" s="119">
        <f>$H139/($D139+(I139*I139*N$2*'Materials + Factor'!$U$8))</f>
        <v>0.12154629629629631</v>
      </c>
      <c r="L13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0.16306192559780511</v>
      </c>
      <c r="M13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0.15319830246913582</v>
      </c>
      <c r="N139" s="120">
        <f t="shared" si="24"/>
        <v>0.3038657407407408</v>
      </c>
      <c r="O13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0.20089720364376296</v>
      </c>
      <c r="P139" s="109">
        <f t="shared" si="28"/>
        <v>2.2000000000000002</v>
      </c>
      <c r="Q139" s="119">
        <f>$G139/($D139+(P139*P139*U$2*'Materials + Factor'!$U$8))</f>
        <v>0</v>
      </c>
      <c r="R139" s="119">
        <f>$H139/($D139+(P139*P139*U$2*'Materials + Factor'!$U$8))</f>
        <v>0.10848760330578512</v>
      </c>
      <c r="S13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0.14554287574018965</v>
      </c>
      <c r="T13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0.16601803155522163</v>
      </c>
      <c r="U139" s="120">
        <f t="shared" si="25"/>
        <v>0.29587528174305033</v>
      </c>
      <c r="V13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0.26519633584223112</v>
      </c>
      <c r="W139" s="109">
        <f t="shared" si="29"/>
        <v>1.8</v>
      </c>
      <c r="X139" s="119">
        <f>$G139/($D139+(W139*W139*AB$2*'Materials + Factor'!$U$8))</f>
        <v>0</v>
      </c>
      <c r="Y139" s="119">
        <f>$H139/($D139+(W139*W139*AB$2*'Materials + Factor'!$U$8))</f>
        <v>8.1030864197530875E-2</v>
      </c>
      <c r="Z13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0.10870795039853673</v>
      </c>
      <c r="AA13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0.21307956104252398</v>
      </c>
      <c r="AB139" s="120">
        <f t="shared" si="26"/>
        <v>0.27010288065843624</v>
      </c>
      <c r="AC13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0.51757478914323185</v>
      </c>
    </row>
    <row r="140" spans="1:29" hidden="1" outlineLevel="1" x14ac:dyDescent="0.2">
      <c r="A140" s="88"/>
      <c r="B140" s="131" t="s">
        <v>291</v>
      </c>
      <c r="C140" s="132">
        <v>10.194000000000001</v>
      </c>
      <c r="D140" s="133">
        <f>Table5[[#This Row],[Vertical Fz (kN)]]*'Materials + Factor'!$U$25</f>
        <v>0</v>
      </c>
      <c r="E140" s="132">
        <v>3.9420000000000002</v>
      </c>
      <c r="F140" s="132">
        <v>4.0330000000000004</v>
      </c>
      <c r="G140" s="132">
        <v>13.686999999999999</v>
      </c>
      <c r="H140" s="148">
        <v>5.625</v>
      </c>
      <c r="I140" s="109">
        <f t="shared" si="27"/>
        <v>2.4</v>
      </c>
      <c r="J140" s="119">
        <f>$G140/($D140+(I140*I140*N$2*'Materials + Factor'!$U$8))</f>
        <v>0.12673148148148147</v>
      </c>
      <c r="K140" s="119">
        <f>$H140/($D140+(I140*I140*N$2*'Materials + Factor'!$U$8))</f>
        <v>5.2083333333333336E-2</v>
      </c>
      <c r="L14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0.10251893568897759</v>
      </c>
      <c r="M14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0.12894868827160494</v>
      </c>
      <c r="N140" s="120">
        <f t="shared" si="24"/>
        <v>0.3168287037037037</v>
      </c>
      <c r="O14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0.21102693532446726</v>
      </c>
      <c r="P140" s="109">
        <f t="shared" si="28"/>
        <v>2.2000000000000002</v>
      </c>
      <c r="Q140" s="119">
        <f>$G140/($D140+(P140*P140*U$2*'Materials + Factor'!$U$8))</f>
        <v>0.11311570247933883</v>
      </c>
      <c r="R140" s="119">
        <f>$H140/($D140+(P140*P140*U$2*'Materials + Factor'!$U$8))</f>
        <v>4.6487603305785122E-2</v>
      </c>
      <c r="S14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9.1504504581897322E-2</v>
      </c>
      <c r="T14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0.13313298271975954</v>
      </c>
      <c r="U140" s="120">
        <f t="shared" si="25"/>
        <v>0.3084973703981968</v>
      </c>
      <c r="V14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0.27819701362693333</v>
      </c>
      <c r="W140" s="109">
        <f t="shared" si="29"/>
        <v>1.8</v>
      </c>
      <c r="X140" s="119">
        <f>$G140/($D140+(W140*W140*AB$2*'Materials + Factor'!$U$8))</f>
        <v>8.4487654320987648E-2</v>
      </c>
      <c r="Y140" s="119">
        <f>$H140/($D140+(W140*W140*AB$2*'Materials + Factor'!$U$8))</f>
        <v>3.4722222222222224E-2</v>
      </c>
      <c r="Z14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6.8345957125985055E-2</v>
      </c>
      <c r="AA14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0.14919753086419751</v>
      </c>
      <c r="AB140" s="120">
        <f t="shared" si="26"/>
        <v>0.2816255144032922</v>
      </c>
      <c r="AC14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0.5406261741568843</v>
      </c>
    </row>
    <row r="141" spans="1:29" hidden="1" outlineLevel="1" x14ac:dyDescent="0.2">
      <c r="A141" s="88"/>
      <c r="B141" s="131" t="s">
        <v>292</v>
      </c>
      <c r="C141" s="132">
        <v>17.73</v>
      </c>
      <c r="D141" s="133">
        <f>Table5[[#This Row],[Vertical Fz (kN)]]*'Materials + Factor'!$U$25</f>
        <v>0</v>
      </c>
      <c r="E141" s="132">
        <v>8.41</v>
      </c>
      <c r="F141" s="132">
        <v>0.26600000000000001</v>
      </c>
      <c r="G141" s="132">
        <v>0.80500000000000005</v>
      </c>
      <c r="H141" s="148">
        <v>12.291</v>
      </c>
      <c r="I141" s="109">
        <f t="shared" si="27"/>
        <v>2.4</v>
      </c>
      <c r="J141" s="119">
        <f>$G141/($D141+(I141*I141*N$2*'Materials + Factor'!$U$8))</f>
        <v>7.4537037037037046E-3</v>
      </c>
      <c r="K141" s="119">
        <f>$H141/($D141+(I141*I141*N$2*'Materials + Factor'!$U$8))</f>
        <v>0.11380555555555556</v>
      </c>
      <c r="L14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0.15295836886104736</v>
      </c>
      <c r="M14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0.14350694444444445</v>
      </c>
      <c r="N141" s="120">
        <f t="shared" si="24"/>
        <v>0.28451388888888896</v>
      </c>
      <c r="O14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0.21040853921422853</v>
      </c>
      <c r="P141" s="109">
        <f t="shared" si="28"/>
        <v>2.2000000000000002</v>
      </c>
      <c r="Q141" s="119">
        <f>$G141/($D141+(P141*P141*U$2*'Materials + Factor'!$U$8))</f>
        <v>6.6528925619834707E-3</v>
      </c>
      <c r="R141" s="119">
        <f>$H141/($D141+(P141*P141*U$2*'Materials + Factor'!$U$8))</f>
        <v>0.1015785123966942</v>
      </c>
      <c r="S14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0.13652482509911662</v>
      </c>
      <c r="T14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0.1555296769346356</v>
      </c>
      <c r="U141" s="120">
        <f t="shared" si="25"/>
        <v>0.27703230653643873</v>
      </c>
      <c r="V14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0.27646951838928985</v>
      </c>
      <c r="W141" s="109">
        <f t="shared" si="29"/>
        <v>1.8</v>
      </c>
      <c r="X141" s="119">
        <f>$G141/($D141+(W141*W141*AB$2*'Materials + Factor'!$U$8))</f>
        <v>4.9691358024691358E-3</v>
      </c>
      <c r="Y141" s="119">
        <f>$H141/($D141+(W141*W141*AB$2*'Materials + Factor'!$U$8))</f>
        <v>7.5870370370370366E-2</v>
      </c>
      <c r="Z14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0.10197224590736489</v>
      </c>
      <c r="AA14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0.19966392318244169</v>
      </c>
      <c r="AB141" s="120">
        <f t="shared" si="26"/>
        <v>0.25290123456790126</v>
      </c>
      <c r="AC14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0.53421710761377572</v>
      </c>
    </row>
    <row r="142" spans="1:29" hidden="1" outlineLevel="1" x14ac:dyDescent="0.2">
      <c r="A142" s="88"/>
      <c r="B142" s="131" t="s">
        <v>293</v>
      </c>
      <c r="C142" s="132">
        <v>17.73</v>
      </c>
      <c r="D142" s="133">
        <f>Table5[[#This Row],[Vertical Fz (kN)]]*'Materials + Factor'!$U$25</f>
        <v>0</v>
      </c>
      <c r="E142" s="132">
        <v>3.58</v>
      </c>
      <c r="F142" s="132">
        <v>4.6980000000000004</v>
      </c>
      <c r="G142" s="132">
        <v>17.420999999999999</v>
      </c>
      <c r="H142" s="148">
        <v>5.1079999999999997</v>
      </c>
      <c r="I142" s="109">
        <f t="shared" si="27"/>
        <v>2.4</v>
      </c>
      <c r="J142" s="119">
        <f>$G142/($D142+(I142*I142*N$2*'Materials + Factor'!$U$8))</f>
        <v>0.16130555555555556</v>
      </c>
      <c r="K142" s="119">
        <f>$H142/($D142+(I142*I142*N$2*'Materials + Factor'!$U$8))</f>
        <v>4.7296296296296295E-2</v>
      </c>
      <c r="L14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0.10737315035921871</v>
      </c>
      <c r="M14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0.16160879629629629</v>
      </c>
      <c r="N142" s="120">
        <f t="shared" si="24"/>
        <v>0.40326388888888892</v>
      </c>
      <c r="O14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0.2276358655069777</v>
      </c>
      <c r="P142" s="109">
        <f t="shared" si="28"/>
        <v>2.2000000000000002</v>
      </c>
      <c r="Q142" s="119">
        <f>$G142/($D142+(P142*P142*U$2*'Materials + Factor'!$U$8))</f>
        <v>0.14397520661157023</v>
      </c>
      <c r="R142" s="119">
        <f>$H142/($D142+(P142*P142*U$2*'Materials + Factor'!$U$8))</f>
        <v>4.2214876033057847E-2</v>
      </c>
      <c r="S14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9.5837192056162132E-2</v>
      </c>
      <c r="T14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0.16618332081141995</v>
      </c>
      <c r="U142" s="120">
        <f t="shared" si="25"/>
        <v>0.39265965439519152</v>
      </c>
      <c r="V14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0.29843697207925229</v>
      </c>
      <c r="W142" s="109">
        <f t="shared" si="29"/>
        <v>1.8</v>
      </c>
      <c r="X142" s="119">
        <f>$G142/($D142+(W142*W142*AB$2*'Materials + Factor'!$U$8))</f>
        <v>0.10753703703703703</v>
      </c>
      <c r="Y142" s="119">
        <f>$H142/($D142+(W142*W142*AB$2*'Materials + Factor'!$U$8))</f>
        <v>3.1530864197530865E-2</v>
      </c>
      <c r="Z14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7.1582100239479141E-2</v>
      </c>
      <c r="AA14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0.18393004115226336</v>
      </c>
      <c r="AB142" s="120">
        <f t="shared" si="26"/>
        <v>0.35845679012345677</v>
      </c>
      <c r="AC14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0.57255599863065287</v>
      </c>
    </row>
    <row r="143" spans="1:29" hidden="1" outlineLevel="1" x14ac:dyDescent="0.2">
      <c r="A143" s="88"/>
      <c r="B143" s="131" t="s">
        <v>294</v>
      </c>
      <c r="C143" s="132">
        <v>14.14</v>
      </c>
      <c r="D143" s="133">
        <f>Table5[[#This Row],[Vertical Fz (kN)]]*'Materials + Factor'!$U$25</f>
        <v>0</v>
      </c>
      <c r="E143" s="132">
        <v>4.415</v>
      </c>
      <c r="F143" s="132">
        <v>0.86499999999999999</v>
      </c>
      <c r="G143" s="132">
        <v>8.5860000000000003</v>
      </c>
      <c r="H143" s="148">
        <v>7.859</v>
      </c>
      <c r="I143" s="109">
        <f t="shared" si="27"/>
        <v>2.4</v>
      </c>
      <c r="J143" s="119">
        <f>$G143/($D143+(I143*I143*N$2*'Materials + Factor'!$U$8))</f>
        <v>7.9500000000000001E-2</v>
      </c>
      <c r="K143" s="119">
        <f>$H143/($D143+(I143*I143*N$2*'Materials + Factor'!$U$8))</f>
        <v>7.2768518518518524E-2</v>
      </c>
      <c r="L14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8.1784349828783104E-2</v>
      </c>
      <c r="M14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8.6190200617283955E-2</v>
      </c>
      <c r="N143" s="120">
        <f t="shared" si="24"/>
        <v>0.19875000000000001</v>
      </c>
      <c r="O14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0.21104782029688485</v>
      </c>
      <c r="P143" s="109">
        <f t="shared" si="28"/>
        <v>2.2000000000000002</v>
      </c>
      <c r="Q143" s="119">
        <f>$G143/($D143+(P143*P143*U$2*'Materials + Factor'!$U$8))</f>
        <v>7.0958677685950405E-2</v>
      </c>
      <c r="R143" s="119">
        <f>$H143/($D143+(P143*P143*U$2*'Materials + Factor'!$U$8))</f>
        <v>6.4950413223140491E-2</v>
      </c>
      <c r="S14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7.2997601500070855E-2</v>
      </c>
      <c r="T14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9.2216378662659651E-2</v>
      </c>
      <c r="U143" s="120">
        <f t="shared" si="25"/>
        <v>0.19352366641622837</v>
      </c>
      <c r="V14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0.2777337563391038</v>
      </c>
      <c r="W143" s="109">
        <f t="shared" si="29"/>
        <v>1.8</v>
      </c>
      <c r="X143" s="119">
        <f>$G143/($D143+(W143*W143*AB$2*'Materials + Factor'!$U$8))</f>
        <v>5.2999999999999999E-2</v>
      </c>
      <c r="Y143" s="119">
        <f>$H143/($D143+(W143*W143*AB$2*'Materials + Factor'!$U$8))</f>
        <v>4.8512345679012345E-2</v>
      </c>
      <c r="Z14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5.4522899885855396E-2</v>
      </c>
      <c r="AA14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0.11446502057613168</v>
      </c>
      <c r="AB143" s="120">
        <f t="shared" si="26"/>
        <v>0.17666666666666667</v>
      </c>
      <c r="AC14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0.53807718059430421</v>
      </c>
    </row>
    <row r="144" spans="1:29" hidden="1" outlineLevel="1" x14ac:dyDescent="0.2">
      <c r="A144" s="88"/>
      <c r="B144" s="131" t="s">
        <v>295</v>
      </c>
      <c r="C144" s="132">
        <v>14.14</v>
      </c>
      <c r="D144" s="133">
        <f>Table5[[#This Row],[Vertical Fz (kN)]]*'Materials + Factor'!$U$25</f>
        <v>0</v>
      </c>
      <c r="E144" s="132">
        <v>0.41399999999999998</v>
      </c>
      <c r="F144" s="132">
        <v>5.2969999999999997</v>
      </c>
      <c r="G144" s="132">
        <v>25.202999999999999</v>
      </c>
      <c r="H144" s="148">
        <v>0.67700000000000005</v>
      </c>
      <c r="I144" s="109">
        <f t="shared" si="27"/>
        <v>2.4</v>
      </c>
      <c r="J144" s="119">
        <f>$G144/($D144+(I144*I144*N$2*'Materials + Factor'!$U$8))</f>
        <v>0.2333611111111111</v>
      </c>
      <c r="K144" s="119">
        <f>$H144/($D144+(I144*I144*N$2*'Materials + Factor'!$U$8))</f>
        <v>6.2685185185185188E-3</v>
      </c>
      <c r="L14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9.6585631624785839E-2</v>
      </c>
      <c r="M14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0.2251215277777778</v>
      </c>
      <c r="N144" s="120">
        <f t="shared" si="24"/>
        <v>0.58340277777777783</v>
      </c>
      <c r="O14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0.23101220776503364</v>
      </c>
      <c r="P144" s="109">
        <f t="shared" si="28"/>
        <v>2.2000000000000002</v>
      </c>
      <c r="Q144" s="119">
        <f>$G144/($D144+(P144*P144*U$2*'Materials + Factor'!$U$8))</f>
        <v>0.20828925619834707</v>
      </c>
      <c r="R144" s="119">
        <f>$H144/($D144+(P144*P144*U$2*'Materials + Factor'!$U$8))</f>
        <v>5.595041322314049E-3</v>
      </c>
      <c r="S14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8.6208662937825364E-2</v>
      </c>
      <c r="T14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0.22915101427498119</v>
      </c>
      <c r="U144" s="120">
        <f t="shared" si="25"/>
        <v>0.56806160781367376</v>
      </c>
      <c r="V14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0.30312418452939693</v>
      </c>
      <c r="W144" s="109">
        <f t="shared" si="29"/>
        <v>1.8</v>
      </c>
      <c r="X144" s="119">
        <f>$G144/($D144+(W144*W144*AB$2*'Materials + Factor'!$U$8))</f>
        <v>0.15557407407407406</v>
      </c>
      <c r="Y144" s="119">
        <f>$H144/($D144+(W144*W144*AB$2*'Materials + Factor'!$U$8))</f>
        <v>4.1790123456790125E-3</v>
      </c>
      <c r="Z14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6.4390421083190555E-2</v>
      </c>
      <c r="AA14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0.24552126200274343</v>
      </c>
      <c r="AB144" s="120">
        <f t="shared" si="26"/>
        <v>0.51858024691358018</v>
      </c>
      <c r="AC14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0.58192044710898461</v>
      </c>
    </row>
    <row r="145" spans="1:29" hidden="1" outlineLevel="1" x14ac:dyDescent="0.2">
      <c r="A145" s="88"/>
      <c r="B145" s="131" t="s">
        <v>296</v>
      </c>
      <c r="C145" s="132">
        <v>10.55</v>
      </c>
      <c r="D145" s="133">
        <f>Table5[[#This Row],[Vertical Fz (kN)]]*'Materials + Factor'!$U$25</f>
        <v>0</v>
      </c>
      <c r="E145" s="132">
        <v>8.41</v>
      </c>
      <c r="F145" s="132">
        <v>0.26600000000000001</v>
      </c>
      <c r="G145" s="132">
        <v>0.80500000000000005</v>
      </c>
      <c r="H145" s="148">
        <v>12.291</v>
      </c>
      <c r="I145" s="109">
        <f t="shared" si="27"/>
        <v>2.4</v>
      </c>
      <c r="J145" s="119">
        <f>$G145/($D145+(I145*I145*N$2*'Materials + Factor'!$U$8))</f>
        <v>7.4537037037037046E-3</v>
      </c>
      <c r="K145" s="119">
        <f>$H145/($D145+(I145*I145*N$2*'Materials + Factor'!$U$8))</f>
        <v>0.11380555555555556</v>
      </c>
      <c r="L14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0.15295836886104736</v>
      </c>
      <c r="M14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0.14350694444444445</v>
      </c>
      <c r="N145" s="120">
        <f t="shared" si="24"/>
        <v>0.28451388888888896</v>
      </c>
      <c r="O14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0.20117027521644124</v>
      </c>
      <c r="P145" s="109">
        <f t="shared" si="28"/>
        <v>2.2000000000000002</v>
      </c>
      <c r="Q145" s="119">
        <f>$G145/($D145+(P145*P145*U$2*'Materials + Factor'!$U$8))</f>
        <v>6.6528925619834707E-3</v>
      </c>
      <c r="R145" s="119">
        <f>$H145/($D145+(P145*P145*U$2*'Materials + Factor'!$U$8))</f>
        <v>0.1015785123966942</v>
      </c>
      <c r="S14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0.13652482509911662</v>
      </c>
      <c r="T14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0.1555296769346356</v>
      </c>
      <c r="U145" s="120">
        <f t="shared" si="25"/>
        <v>0.27703230653643873</v>
      </c>
      <c r="V14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0.26550723021812189</v>
      </c>
      <c r="W145" s="109">
        <f t="shared" si="29"/>
        <v>1.8</v>
      </c>
      <c r="X145" s="119">
        <f>$G145/($D145+(W145*W145*AB$2*'Materials + Factor'!$U$8))</f>
        <v>4.9691358024691358E-3</v>
      </c>
      <c r="Y145" s="119">
        <f>$H145/($D145+(W145*W145*AB$2*'Materials + Factor'!$U$8))</f>
        <v>7.5870370370370366E-2</v>
      </c>
      <c r="Z14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0.10197224590736489</v>
      </c>
      <c r="AA14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0.19966392318244169</v>
      </c>
      <c r="AB145" s="120">
        <f t="shared" si="26"/>
        <v>0.25290123456790126</v>
      </c>
      <c r="AC14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0.51799379063764373</v>
      </c>
    </row>
    <row r="146" spans="1:29" hidden="1" outlineLevel="1" x14ac:dyDescent="0.2">
      <c r="A146" s="88"/>
      <c r="B146" s="131" t="s">
        <v>297</v>
      </c>
      <c r="C146" s="132">
        <v>10.55</v>
      </c>
      <c r="D146" s="133">
        <f>Table5[[#This Row],[Vertical Fz (kN)]]*'Materials + Factor'!$U$25</f>
        <v>0</v>
      </c>
      <c r="E146" s="132">
        <v>3.58</v>
      </c>
      <c r="F146" s="132">
        <v>4.6980000000000004</v>
      </c>
      <c r="G146" s="132">
        <v>17.420999999999999</v>
      </c>
      <c r="H146" s="148">
        <v>5.1079999999999997</v>
      </c>
      <c r="I146" s="109">
        <f t="shared" si="27"/>
        <v>2.4</v>
      </c>
      <c r="J146" s="119">
        <f>$G146/($D146+(I146*I146*N$2*'Materials + Factor'!$U$8))</f>
        <v>0.16130555555555556</v>
      </c>
      <c r="K146" s="119">
        <f>$H146/($D146+(I146*I146*N$2*'Materials + Factor'!$U$8))</f>
        <v>4.7296296296296295E-2</v>
      </c>
      <c r="L14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0.10737315035921871</v>
      </c>
      <c r="M14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0.16160879629629629</v>
      </c>
      <c r="N146" s="120">
        <f t="shared" si="24"/>
        <v>0.40326388888888892</v>
      </c>
      <c r="O14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0.21764121306192119</v>
      </c>
      <c r="P146" s="109">
        <f t="shared" si="28"/>
        <v>2.2000000000000002</v>
      </c>
      <c r="Q146" s="119">
        <f>$G146/($D146+(P146*P146*U$2*'Materials + Factor'!$U$8))</f>
        <v>0.14397520661157023</v>
      </c>
      <c r="R146" s="119">
        <f>$H146/($D146+(P146*P146*U$2*'Materials + Factor'!$U$8))</f>
        <v>4.2214876033057847E-2</v>
      </c>
      <c r="S14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9.5837192056162132E-2</v>
      </c>
      <c r="T14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0.16618332081141995</v>
      </c>
      <c r="U146" s="120">
        <f t="shared" si="25"/>
        <v>0.39265965439519152</v>
      </c>
      <c r="V14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0.28660365277546929</v>
      </c>
      <c r="W146" s="109">
        <f t="shared" si="29"/>
        <v>1.8</v>
      </c>
      <c r="X146" s="119">
        <f>$G146/($D146+(W146*W146*AB$2*'Materials + Factor'!$U$8))</f>
        <v>0.10753703703703703</v>
      </c>
      <c r="Y146" s="119">
        <f>$H146/($D146+(W146*W146*AB$2*'Materials + Factor'!$U$8))</f>
        <v>3.1530864197530865E-2</v>
      </c>
      <c r="Z14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7.1582100239479141E-2</v>
      </c>
      <c r="AA14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0.18393004115226336</v>
      </c>
      <c r="AB146" s="120">
        <f t="shared" si="26"/>
        <v>0.35845679012345677</v>
      </c>
      <c r="AC14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0.55516839100823578</v>
      </c>
    </row>
    <row r="147" spans="1:29" hidden="1" outlineLevel="1" x14ac:dyDescent="0.2">
      <c r="A147" s="88"/>
      <c r="B147" s="131" t="s">
        <v>298</v>
      </c>
      <c r="C147" s="132">
        <v>17.372</v>
      </c>
      <c r="D147" s="133">
        <f>Table5[[#This Row],[Vertical Fz (kN)]]*'Materials + Factor'!$U$25</f>
        <v>0</v>
      </c>
      <c r="E147" s="132">
        <v>7.8490000000000002</v>
      </c>
      <c r="F147" s="132">
        <v>0.53200000000000003</v>
      </c>
      <c r="G147" s="132">
        <v>1.6120000000000001</v>
      </c>
      <c r="H147" s="148">
        <v>11.452</v>
      </c>
      <c r="I147" s="109">
        <f t="shared" si="27"/>
        <v>2.4</v>
      </c>
      <c r="J147" s="119">
        <f>$G147/($D147+(I147*I147*N$2*'Materials + Factor'!$U$8))</f>
        <v>1.4925925925925928E-2</v>
      </c>
      <c r="K147" s="119">
        <f>$H147/($D147+(I147*I147*N$2*'Materials + Factor'!$U$8))</f>
        <v>0.10603703703703704</v>
      </c>
      <c r="L14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0.14301110124144653</v>
      </c>
      <c r="M14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0.13378665123456793</v>
      </c>
      <c r="N147" s="120">
        <f t="shared" si="24"/>
        <v>0.2650925925925926</v>
      </c>
      <c r="O14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0.20977139694837732</v>
      </c>
      <c r="P147" s="109">
        <f t="shared" si="28"/>
        <v>2.2000000000000002</v>
      </c>
      <c r="Q147" s="119">
        <f>$G147/($D147+(P147*P147*U$2*'Materials + Factor'!$U$8))</f>
        <v>1.3322314049586776E-2</v>
      </c>
      <c r="R147" s="119">
        <f>$H147/($D147+(P147*P147*U$2*'Materials + Factor'!$U$8))</f>
        <v>9.4644628099173539E-2</v>
      </c>
      <c r="S14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0.12764627218244812</v>
      </c>
      <c r="T14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0.1450112697220135</v>
      </c>
      <c r="U147" s="120">
        <f t="shared" si="25"/>
        <v>0.258121712997746</v>
      </c>
      <c r="V14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0.27570168582377796</v>
      </c>
      <c r="W147" s="109">
        <f t="shared" si="29"/>
        <v>1.8</v>
      </c>
      <c r="X147" s="119">
        <f>$G147/($D147+(W147*W147*AB$2*'Materials + Factor'!$U$8))</f>
        <v>9.9506172839506184E-3</v>
      </c>
      <c r="Y147" s="119">
        <f>$H147/($D147+(W147*W147*AB$2*'Materials + Factor'!$U$8))</f>
        <v>7.0691358024691356E-2</v>
      </c>
      <c r="Z14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9.5340734160964349E-2</v>
      </c>
      <c r="AA14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0.18621399176954731</v>
      </c>
      <c r="AB147" s="120">
        <f t="shared" si="26"/>
        <v>0.23563786008230453</v>
      </c>
      <c r="AC14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0.53304384702957275</v>
      </c>
    </row>
    <row r="148" spans="1:29" hidden="1" outlineLevel="1" x14ac:dyDescent="0.2">
      <c r="A148" s="88"/>
      <c r="B148" s="131" t="s">
        <v>299</v>
      </c>
      <c r="C148" s="132">
        <v>17.372</v>
      </c>
      <c r="D148" s="133">
        <f>Table5[[#This Row],[Vertical Fz (kN)]]*'Materials + Factor'!$U$25</f>
        <v>0</v>
      </c>
      <c r="E148" s="132">
        <v>3.2170000000000001</v>
      </c>
      <c r="F148" s="132">
        <v>5.3739999999999997</v>
      </c>
      <c r="G148" s="132">
        <v>21.19</v>
      </c>
      <c r="H148" s="148">
        <v>4.5890000000000004</v>
      </c>
      <c r="I148" s="109">
        <f t="shared" si="27"/>
        <v>2.4</v>
      </c>
      <c r="J148" s="119">
        <f>$G148/($D148+(I148*I148*N$2*'Materials + Factor'!$U$8))</f>
        <v>0.19620370370370371</v>
      </c>
      <c r="K148" s="119">
        <f>$H148/($D148+(I148*I148*N$2*'Materials + Factor'!$U$8))</f>
        <v>4.2490740740740746E-2</v>
      </c>
      <c r="L14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0.11385799940737309</v>
      </c>
      <c r="M14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0.19460262345679014</v>
      </c>
      <c r="N148" s="120">
        <f t="shared" si="24"/>
        <v>0.49050925925925931</v>
      </c>
      <c r="O14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0.23405844943886805</v>
      </c>
      <c r="P148" s="109">
        <f t="shared" si="28"/>
        <v>2.2000000000000002</v>
      </c>
      <c r="Q148" s="119">
        <f>$G148/($D148+(P148*P148*U$2*'Materials + Factor'!$U$8))</f>
        <v>0.17512396694214874</v>
      </c>
      <c r="R148" s="119">
        <f>$H148/($D148+(P148*P148*U$2*'Materials + Factor'!$U$8))</f>
        <v>3.7925619834710746E-2</v>
      </c>
      <c r="S14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0.10162532178509331</v>
      </c>
      <c r="T14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0.19957926371149509</v>
      </c>
      <c r="U148" s="120">
        <f t="shared" si="25"/>
        <v>0.4776108189331329</v>
      </c>
      <c r="V14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0.30663471118485064</v>
      </c>
      <c r="W148" s="109">
        <f t="shared" si="29"/>
        <v>1.8</v>
      </c>
      <c r="X148" s="119">
        <f>$G148/($D148+(W148*W148*AB$2*'Materials + Factor'!$U$8))</f>
        <v>0.13080246913580248</v>
      </c>
      <c r="Y148" s="119">
        <f>$H148/($D148+(W148*W148*AB$2*'Materials + Factor'!$U$8))</f>
        <v>2.8327160493827164E-2</v>
      </c>
      <c r="Z14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7.5905332938248721E-2</v>
      </c>
      <c r="AA14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0.21905349794238682</v>
      </c>
      <c r="AB148" s="120">
        <f t="shared" si="26"/>
        <v>0.43600823045267495</v>
      </c>
      <c r="AC14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0.5868158470660908</v>
      </c>
    </row>
    <row r="149" spans="1:29" hidden="1" outlineLevel="1" x14ac:dyDescent="0.2">
      <c r="A149" s="88"/>
      <c r="B149" s="131" t="s">
        <v>300</v>
      </c>
      <c r="C149" s="132">
        <v>14.14</v>
      </c>
      <c r="D149" s="133">
        <f>Table5[[#This Row],[Vertical Fz (kN)]]*'Materials + Factor'!$U$25</f>
        <v>0</v>
      </c>
      <c r="E149" s="132">
        <v>4.2519999999999998</v>
      </c>
      <c r="F149" s="132">
        <v>1.7390000000000001</v>
      </c>
      <c r="G149" s="132">
        <v>17.209</v>
      </c>
      <c r="H149" s="148">
        <v>7.4630000000000001</v>
      </c>
      <c r="I149" s="109">
        <f t="shared" si="27"/>
        <v>2.4</v>
      </c>
      <c r="J149" s="119">
        <f>$G149/($D149+(I149*I149*N$2*'Materials + Factor'!$U$8))</f>
        <v>0.15934259259259259</v>
      </c>
      <c r="K149" s="119">
        <f>$H149/($D149+(I149*I149*N$2*'Materials + Factor'!$U$8))</f>
        <v>6.9101851851851859E-2</v>
      </c>
      <c r="L14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8.3510032769550713E-2</v>
      </c>
      <c r="M14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0.1428491512345679</v>
      </c>
      <c r="N149" s="120">
        <f t="shared" si="24"/>
        <v>0.39835648148148151</v>
      </c>
      <c r="O14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0.2265033181135081</v>
      </c>
      <c r="P149" s="109">
        <f t="shared" si="28"/>
        <v>2.2000000000000002</v>
      </c>
      <c r="Q149" s="119">
        <f>$G149/($D149+(P149*P149*U$2*'Materials + Factor'!$U$8))</f>
        <v>0.14222314049586776</v>
      </c>
      <c r="R149" s="119">
        <f>$H149/($D149+(P149*P149*U$2*'Materials + Factor'!$U$8))</f>
        <v>6.1677685950413216E-2</v>
      </c>
      <c r="S14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7.4537880488524583E-2</v>
      </c>
      <c r="T14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0.14235912847483093</v>
      </c>
      <c r="U149" s="120">
        <f t="shared" si="25"/>
        <v>0.38788129226145751</v>
      </c>
      <c r="V14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0.29745831378571341</v>
      </c>
      <c r="W149" s="109">
        <f t="shared" si="29"/>
        <v>1.8</v>
      </c>
      <c r="X149" s="119">
        <f>$G149/($D149+(W149*W149*AB$2*'Materials + Factor'!$U$8))</f>
        <v>0.10622839506172839</v>
      </c>
      <c r="Y149" s="119">
        <f>$H149/($D149+(W149*W149*AB$2*'Materials + Factor'!$U$8))</f>
        <v>4.6067901234567901E-2</v>
      </c>
      <c r="Z14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5.5673355179700471E-2</v>
      </c>
      <c r="AA14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0.14188614540466393</v>
      </c>
      <c r="AB149" s="120">
        <f t="shared" si="26"/>
        <v>0.35409465020576131</v>
      </c>
      <c r="AC14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0.57251575488086137</v>
      </c>
    </row>
    <row r="150" spans="1:29" hidden="1" outlineLevel="1" x14ac:dyDescent="0.2">
      <c r="A150" s="88"/>
      <c r="B150" s="131" t="s">
        <v>301</v>
      </c>
      <c r="C150" s="132">
        <v>14.14</v>
      </c>
      <c r="D150" s="133">
        <f>Table5[[#This Row],[Vertical Fz (kN)]]*'Materials + Factor'!$U$25</f>
        <v>0</v>
      </c>
      <c r="E150" s="132">
        <v>0.379</v>
      </c>
      <c r="F150" s="132">
        <v>6.5810000000000004</v>
      </c>
      <c r="G150" s="132">
        <v>36.786000000000001</v>
      </c>
      <c r="H150" s="148">
        <v>0.59899999999999998</v>
      </c>
      <c r="I150" s="109">
        <f t="shared" si="27"/>
        <v>2.4</v>
      </c>
      <c r="J150" s="119">
        <f>$G150/($D150+(I150*I150*N$2*'Materials + Factor'!$U$8))</f>
        <v>0.34061111111111114</v>
      </c>
      <c r="K150" s="119">
        <f>$H150/($D150+(I150*I150*N$2*'Materials + Factor'!$U$8))</f>
        <v>5.5462962962962957E-3</v>
      </c>
      <c r="L15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0.11983150555178521</v>
      </c>
      <c r="M15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0.32192708333333336</v>
      </c>
      <c r="N150" s="120">
        <f t="shared" si="24"/>
        <v>0.85152777777777788</v>
      </c>
      <c r="O15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0.25968495276798442</v>
      </c>
      <c r="P150" s="109">
        <f t="shared" si="28"/>
        <v>2.2000000000000002</v>
      </c>
      <c r="Q150" s="119">
        <f>$G150/($D150+(P150*P150*U$2*'Materials + Factor'!$U$8))</f>
        <v>0.30401652892561981</v>
      </c>
      <c r="R150" s="119">
        <f>$H150/($D150+(P150*P150*U$2*'Materials + Factor'!$U$8))</f>
        <v>4.9504132231404955E-3</v>
      </c>
      <c r="S15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0.10695704627762644</v>
      </c>
      <c r="T15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0.32582268970698719</v>
      </c>
      <c r="U150" s="120">
        <f t="shared" si="25"/>
        <v>0.82913598797896304</v>
      </c>
      <c r="V15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0.33937887356095398</v>
      </c>
      <c r="W150" s="109">
        <f t="shared" si="29"/>
        <v>1.8</v>
      </c>
      <c r="X150" s="119">
        <f>$G150/($D150+(W150*W150*AB$2*'Materials + Factor'!$U$8))</f>
        <v>0.22707407407407409</v>
      </c>
      <c r="Y150" s="119">
        <f>$H150/($D150+(W150*W150*AB$2*'Materials + Factor'!$U$8))</f>
        <v>3.6975308641975309E-3</v>
      </c>
      <c r="Z15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7.9887670367856795E-2</v>
      </c>
      <c r="AA15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0.34257887517146773</v>
      </c>
      <c r="AB150" s="120">
        <f t="shared" si="26"/>
        <v>0.75691358024691369</v>
      </c>
      <c r="AC15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0.6434050816329574</v>
      </c>
    </row>
    <row r="151" spans="1:29" hidden="1" outlineLevel="1" x14ac:dyDescent="0.2">
      <c r="A151" s="88"/>
      <c r="B151" s="131" t="s">
        <v>302</v>
      </c>
      <c r="C151" s="132">
        <v>10.907</v>
      </c>
      <c r="D151" s="133">
        <f>Table5[[#This Row],[Vertical Fz (kN)]]*'Materials + Factor'!$U$25</f>
        <v>0</v>
      </c>
      <c r="E151" s="132">
        <v>7.8490000000000002</v>
      </c>
      <c r="F151" s="132">
        <v>0.53200000000000003</v>
      </c>
      <c r="G151" s="132">
        <v>1.6120000000000001</v>
      </c>
      <c r="H151" s="148">
        <v>11.452</v>
      </c>
      <c r="I151" s="109">
        <f t="shared" si="27"/>
        <v>2.4</v>
      </c>
      <c r="J151" s="119">
        <f>$G151/($D151+(I151*I151*N$2*'Materials + Factor'!$U$8))</f>
        <v>1.4925925925925928E-2</v>
      </c>
      <c r="K151" s="119">
        <f>$H151/($D151+(I151*I151*N$2*'Materials + Factor'!$U$8))</f>
        <v>0.10603703703703704</v>
      </c>
      <c r="L15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0.14301110124144653</v>
      </c>
      <c r="M15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0.13378665123456793</v>
      </c>
      <c r="N151" s="120">
        <f t="shared" si="24"/>
        <v>0.2650925925925926</v>
      </c>
      <c r="O15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0.20146009304040746</v>
      </c>
      <c r="P151" s="109">
        <f t="shared" si="28"/>
        <v>2.2000000000000002</v>
      </c>
      <c r="Q151" s="119">
        <f>$G151/($D151+(P151*P151*U$2*'Materials + Factor'!$U$8))</f>
        <v>1.3322314049586776E-2</v>
      </c>
      <c r="R151" s="119">
        <f>$H151/($D151+(P151*P151*U$2*'Materials + Factor'!$U$8))</f>
        <v>9.4644628099173539E-2</v>
      </c>
      <c r="S15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0.12764627218244812</v>
      </c>
      <c r="T15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0.1450112697220135</v>
      </c>
      <c r="U151" s="120">
        <f t="shared" si="25"/>
        <v>0.258121712997746</v>
      </c>
      <c r="V15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0.26583896076069369</v>
      </c>
      <c r="W151" s="109">
        <f t="shared" si="29"/>
        <v>1.8</v>
      </c>
      <c r="X151" s="119">
        <f>$G151/($D151+(W151*W151*AB$2*'Materials + Factor'!$U$8))</f>
        <v>9.9506172839506184E-3</v>
      </c>
      <c r="Y151" s="119">
        <f>$H151/($D151+(W151*W151*AB$2*'Materials + Factor'!$U$8))</f>
        <v>7.0691358024691356E-2</v>
      </c>
      <c r="Z15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9.5340734160964349E-2</v>
      </c>
      <c r="AA15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0.18621399176954731</v>
      </c>
      <c r="AB151" s="120">
        <f t="shared" si="26"/>
        <v>0.23563786008230453</v>
      </c>
      <c r="AC15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0.51844606130722459</v>
      </c>
    </row>
    <row r="152" spans="1:29" hidden="1" outlineLevel="1" x14ac:dyDescent="0.2">
      <c r="A152" s="88"/>
      <c r="B152" s="131" t="s">
        <v>303</v>
      </c>
      <c r="C152" s="132">
        <v>10.907</v>
      </c>
      <c r="D152" s="133">
        <f>Table5[[#This Row],[Vertical Fz (kN)]]*'Materials + Factor'!$U$25</f>
        <v>0</v>
      </c>
      <c r="E152" s="132">
        <v>3.2170000000000001</v>
      </c>
      <c r="F152" s="132">
        <v>5.3739999999999997</v>
      </c>
      <c r="G152" s="132">
        <v>21.19</v>
      </c>
      <c r="H152" s="148">
        <v>4.5890000000000004</v>
      </c>
      <c r="I152" s="109">
        <f t="shared" si="27"/>
        <v>2.4</v>
      </c>
      <c r="J152" s="119">
        <f>$G152/($D152+(I152*I152*N$2*'Materials + Factor'!$U$8))</f>
        <v>0.19620370370370371</v>
      </c>
      <c r="K152" s="119">
        <f>$H152/($D152+(I152*I152*N$2*'Materials + Factor'!$U$8))</f>
        <v>4.2490740740740746E-2</v>
      </c>
      <c r="L15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0.11385799940737309</v>
      </c>
      <c r="M15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0.19460262345679014</v>
      </c>
      <c r="N152" s="120">
        <f t="shared" si="24"/>
        <v>0.49050925925925931</v>
      </c>
      <c r="O15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0.22478487385223378</v>
      </c>
      <c r="P152" s="109">
        <f t="shared" si="28"/>
        <v>2.2000000000000002</v>
      </c>
      <c r="Q152" s="119">
        <f>$G152/($D152+(P152*P152*U$2*'Materials + Factor'!$U$8))</f>
        <v>0.17512396694214874</v>
      </c>
      <c r="R152" s="119">
        <f>$H152/($D152+(P152*P152*U$2*'Materials + Factor'!$U$8))</f>
        <v>3.7925619834710746E-2</v>
      </c>
      <c r="S15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0.10162532178509331</v>
      </c>
      <c r="T15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0.19957926371149509</v>
      </c>
      <c r="U152" s="120">
        <f t="shared" si="25"/>
        <v>0.4776108189331329</v>
      </c>
      <c r="V15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0.29566541354643328</v>
      </c>
      <c r="W152" s="109">
        <f t="shared" si="29"/>
        <v>1.8</v>
      </c>
      <c r="X152" s="119">
        <f>$G152/($D152+(W152*W152*AB$2*'Materials + Factor'!$U$8))</f>
        <v>0.13080246913580248</v>
      </c>
      <c r="Y152" s="119">
        <f>$H152/($D152+(W152*W152*AB$2*'Materials + Factor'!$U$8))</f>
        <v>2.8327160493827164E-2</v>
      </c>
      <c r="Z15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7.5905332938248721E-2</v>
      </c>
      <c r="AA15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0.21905349794238682</v>
      </c>
      <c r="AB152" s="120">
        <f t="shared" si="26"/>
        <v>0.43600823045267495</v>
      </c>
      <c r="AC15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0.5707454767922665</v>
      </c>
    </row>
    <row r="153" spans="1:29" hidden="1" outlineLevel="1" x14ac:dyDescent="0.2">
      <c r="A153" s="88"/>
      <c r="B153" s="131" t="s">
        <v>304</v>
      </c>
      <c r="C153" s="132">
        <v>17.372</v>
      </c>
      <c r="D153" s="133">
        <f>Table5[[#This Row],[Vertical Fz (kN)]]*'Materials + Factor'!$U$25</f>
        <v>0</v>
      </c>
      <c r="E153" s="132">
        <v>7.8490000000000002</v>
      </c>
      <c r="F153" s="132">
        <v>0</v>
      </c>
      <c r="G153" s="132">
        <v>0</v>
      </c>
      <c r="H153" s="148">
        <v>11.452</v>
      </c>
      <c r="I153" s="109">
        <f t="shared" si="27"/>
        <v>2.4</v>
      </c>
      <c r="J153" s="119">
        <f>$G153/($D153+(I153*I153*N$2*'Materials + Factor'!$U$8))</f>
        <v>0</v>
      </c>
      <c r="K153" s="119">
        <f>$H153/($D153+(I153*I153*N$2*'Materials + Factor'!$U$8))</f>
        <v>0.10603703703703704</v>
      </c>
      <c r="L15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0.14268372954483527</v>
      </c>
      <c r="M15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0.13378665123456793</v>
      </c>
      <c r="N153" s="120">
        <f t="shared" si="24"/>
        <v>0.2650925925925926</v>
      </c>
      <c r="O15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0.20716220333818611</v>
      </c>
      <c r="P153" s="109">
        <f t="shared" si="28"/>
        <v>2.2000000000000002</v>
      </c>
      <c r="Q153" s="119">
        <f>$G153/($D153+(P153*P153*U$2*'Materials + Factor'!$U$8))</f>
        <v>0</v>
      </c>
      <c r="R153" s="119">
        <f>$H153/($D153+(P153*P153*U$2*'Materials + Factor'!$U$8))</f>
        <v>9.4644628099173539E-2</v>
      </c>
      <c r="S15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0.12735407265158846</v>
      </c>
      <c r="T15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0.1450112697220135</v>
      </c>
      <c r="U153" s="120">
        <f t="shared" si="25"/>
        <v>0.258121712997746</v>
      </c>
      <c r="V15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0.27236260905782816</v>
      </c>
      <c r="W153" s="109">
        <f t="shared" si="29"/>
        <v>1.8</v>
      </c>
      <c r="X153" s="119">
        <f>$G153/($D153+(W153*W153*AB$2*'Materials + Factor'!$U$8))</f>
        <v>0</v>
      </c>
      <c r="Y153" s="119">
        <f>$H153/($D153+(W153*W153*AB$2*'Materials + Factor'!$U$8))</f>
        <v>7.0691358024691356E-2</v>
      </c>
      <c r="Z15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9.5122486363223499E-2</v>
      </c>
      <c r="AA15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0.18621399176954731</v>
      </c>
      <c r="AB153" s="120">
        <f t="shared" si="26"/>
        <v>0.23563786008230453</v>
      </c>
      <c r="AC15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0.52715038556584382</v>
      </c>
    </row>
    <row r="154" spans="1:29" hidden="1" outlineLevel="1" x14ac:dyDescent="0.2">
      <c r="A154" s="88"/>
      <c r="B154" s="131" t="s">
        <v>305</v>
      </c>
      <c r="C154" s="132">
        <v>17.372</v>
      </c>
      <c r="D154" s="133">
        <f>Table5[[#This Row],[Vertical Fz (kN)]]*'Materials + Factor'!$U$25</f>
        <v>0</v>
      </c>
      <c r="E154" s="132">
        <v>3.2170000000000001</v>
      </c>
      <c r="F154" s="132">
        <v>4.8419999999999996</v>
      </c>
      <c r="G154" s="132">
        <v>19.577000000000002</v>
      </c>
      <c r="H154" s="148">
        <v>4.5890000000000004</v>
      </c>
      <c r="I154" s="109">
        <f t="shared" si="27"/>
        <v>2.4</v>
      </c>
      <c r="J154" s="119">
        <f>$G154/($D154+(I154*I154*N$2*'Materials + Factor'!$U$8))</f>
        <v>0.18126851851851852</v>
      </c>
      <c r="K154" s="119">
        <f>$H154/($D154+(I154*I154*N$2*'Materials + Factor'!$U$8))</f>
        <v>4.2490740740740746E-2</v>
      </c>
      <c r="L15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0.10567694844404979</v>
      </c>
      <c r="M15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0.17907793209876544</v>
      </c>
      <c r="N154" s="120">
        <f t="shared" si="24"/>
        <v>0.45317129629629632</v>
      </c>
      <c r="O15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0.23062701892938464</v>
      </c>
      <c r="P154" s="109">
        <f t="shared" si="28"/>
        <v>2.2000000000000002</v>
      </c>
      <c r="Q154" s="119">
        <f>$G154/($D154+(P154*P154*U$2*'Materials + Factor'!$U$8))</f>
        <v>0.16179338842975205</v>
      </c>
      <c r="R154" s="119">
        <f>$H154/($D154+(P154*P154*U$2*'Materials + Factor'!$U$8))</f>
        <v>3.7925619834710746E-2</v>
      </c>
      <c r="S15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9.432322671039152E-2</v>
      </c>
      <c r="T15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0.18346356123215624</v>
      </c>
      <c r="U154" s="120">
        <f t="shared" si="25"/>
        <v>0.44125469571750553</v>
      </c>
      <c r="V15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0.30227786905469939</v>
      </c>
      <c r="W154" s="109">
        <f t="shared" si="29"/>
        <v>1.8</v>
      </c>
      <c r="X154" s="119">
        <f>$G154/($D154+(W154*W154*AB$2*'Materials + Factor'!$U$8))</f>
        <v>0.12084567901234569</v>
      </c>
      <c r="Y154" s="119">
        <f>$H154/($D154+(W154*W154*AB$2*'Materials + Factor'!$U$8))</f>
        <v>2.8327160493827164E-2</v>
      </c>
      <c r="Z15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7.0451298962699846E-2</v>
      </c>
      <c r="AA15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0.20069272976680386</v>
      </c>
      <c r="AB154" s="120">
        <f t="shared" si="26"/>
        <v>0.40281893004115232</v>
      </c>
      <c r="AC15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0.57931694463691707</v>
      </c>
    </row>
    <row r="155" spans="1:29" hidden="1" outlineLevel="1" x14ac:dyDescent="0.2">
      <c r="A155" s="88"/>
      <c r="B155" s="131" t="s">
        <v>306</v>
      </c>
      <c r="C155" s="132">
        <v>14.14</v>
      </c>
      <c r="D155" s="133">
        <f>Table5[[#This Row],[Vertical Fz (kN)]]*'Materials + Factor'!$U$25</f>
        <v>0</v>
      </c>
      <c r="E155" s="132">
        <v>4.2519999999999998</v>
      </c>
      <c r="F155" s="132">
        <v>0</v>
      </c>
      <c r="G155" s="132">
        <v>0</v>
      </c>
      <c r="H155" s="148">
        <v>7.4630000000000001</v>
      </c>
      <c r="I155" s="109">
        <f t="shared" si="27"/>
        <v>2.4</v>
      </c>
      <c r="J155" s="119">
        <f>$G155/($D155+(I155*I155*N$2*'Materials + Factor'!$U$8))</f>
        <v>0</v>
      </c>
      <c r="K155" s="119">
        <f>$H155/($D155+(I155*I155*N$2*'Materials + Factor'!$U$8))</f>
        <v>6.9101851851851859E-2</v>
      </c>
      <c r="L15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7.7295352022504704E-2</v>
      </c>
      <c r="M15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8.2191358024691366E-2</v>
      </c>
      <c r="N155" s="120">
        <f t="shared" si="24"/>
        <v>0.17275462962962967</v>
      </c>
      <c r="O15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0.19642696316431554</v>
      </c>
      <c r="P155" s="109">
        <f t="shared" si="28"/>
        <v>2.2000000000000002</v>
      </c>
      <c r="Q155" s="119">
        <f>$G155/($D155+(P155*P155*U$2*'Materials + Factor'!$U$8))</f>
        <v>0</v>
      </c>
      <c r="R155" s="119">
        <f>$H155/($D155+(P155*P155*U$2*'Materials + Factor'!$U$8))</f>
        <v>6.1677685950413216E-2</v>
      </c>
      <c r="S15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6.8990892714301713E-2</v>
      </c>
      <c r="T15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8.8016528925619814E-2</v>
      </c>
      <c r="U155" s="120">
        <f t="shared" si="25"/>
        <v>0.16821187077385422</v>
      </c>
      <c r="V15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0.25899880873734121</v>
      </c>
      <c r="W155" s="109">
        <f t="shared" si="29"/>
        <v>1.8</v>
      </c>
      <c r="X155" s="119">
        <f>$G155/($D155+(W155*W155*AB$2*'Materials + Factor'!$U$8))</f>
        <v>0</v>
      </c>
      <c r="Y155" s="119">
        <f>$H155/($D155+(W155*W155*AB$2*'Materials + Factor'!$U$8))</f>
        <v>4.6067901234567901E-2</v>
      </c>
      <c r="Z15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5.1530234681669805E-2</v>
      </c>
      <c r="AA15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0.10951303155006857</v>
      </c>
      <c r="AB155" s="120">
        <f t="shared" si="26"/>
        <v>0.153559670781893</v>
      </c>
      <c r="AC15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0.50494083289358604</v>
      </c>
    </row>
    <row r="156" spans="1:29" hidden="1" outlineLevel="1" x14ac:dyDescent="0.2">
      <c r="A156" s="88"/>
      <c r="B156" s="131" t="s">
        <v>307</v>
      </c>
      <c r="C156" s="132">
        <v>14.14</v>
      </c>
      <c r="D156" s="133">
        <f>Table5[[#This Row],[Vertical Fz (kN)]]*'Materials + Factor'!$U$25</f>
        <v>0</v>
      </c>
      <c r="E156" s="132">
        <v>0.379</v>
      </c>
      <c r="F156" s="132">
        <v>4.8419999999999996</v>
      </c>
      <c r="G156" s="132">
        <v>19.577000000000002</v>
      </c>
      <c r="H156" s="148">
        <v>0.59899999999999998</v>
      </c>
      <c r="I156" s="109">
        <f t="shared" si="27"/>
        <v>2.4</v>
      </c>
      <c r="J156" s="119">
        <f>$G156/($D156+(I156*I156*N$2*'Materials + Factor'!$U$8))</f>
        <v>0.18126851851851852</v>
      </c>
      <c r="K156" s="119">
        <f>$H156/($D156+(I156*I156*N$2*'Materials + Factor'!$U$8))</f>
        <v>5.5462962962962957E-3</v>
      </c>
      <c r="L15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8.8289946279039244E-2</v>
      </c>
      <c r="M15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0.17907793209876544</v>
      </c>
      <c r="N156" s="120">
        <f t="shared" si="24"/>
        <v>0.45317129629629632</v>
      </c>
      <c r="O15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0.21906691515599197</v>
      </c>
      <c r="P156" s="109">
        <f t="shared" si="28"/>
        <v>2.2000000000000002</v>
      </c>
      <c r="Q156" s="119">
        <f>$G156/($D156+(P156*P156*U$2*'Materials + Factor'!$U$8))</f>
        <v>0.16179338842975205</v>
      </c>
      <c r="R156" s="119">
        <f>$H156/($D156+(P156*P156*U$2*'Materials + Factor'!$U$8))</f>
        <v>4.9504132231404955E-3</v>
      </c>
      <c r="S15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7.8804249571373844E-2</v>
      </c>
      <c r="T15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0.18346356123215624</v>
      </c>
      <c r="U156" s="120">
        <f t="shared" si="25"/>
        <v>0.44125469571750553</v>
      </c>
      <c r="V15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0.28793228533556831</v>
      </c>
      <c r="W156" s="109">
        <f t="shared" si="29"/>
        <v>1.8</v>
      </c>
      <c r="X156" s="119">
        <f>$G156/($D156+(W156*W156*AB$2*'Materials + Factor'!$U$8))</f>
        <v>0.12084567901234569</v>
      </c>
      <c r="Y156" s="119">
        <f>$H156/($D156+(W156*W156*AB$2*'Materials + Factor'!$U$8))</f>
        <v>3.6975308641975309E-3</v>
      </c>
      <c r="Z15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5.8859964186026154E-2</v>
      </c>
      <c r="AA15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0.20069272976680386</v>
      </c>
      <c r="AB156" s="120">
        <f t="shared" si="26"/>
        <v>0.40281893004115232</v>
      </c>
      <c r="AC15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0.55568447564338685</v>
      </c>
    </row>
    <row r="157" spans="1:29" hidden="1" outlineLevel="1" x14ac:dyDescent="0.2">
      <c r="A157" s="88"/>
      <c r="B157" s="131" t="s">
        <v>308</v>
      </c>
      <c r="C157" s="132">
        <v>10.907</v>
      </c>
      <c r="D157" s="133">
        <f>Table5[[#This Row],[Vertical Fz (kN)]]*'Materials + Factor'!$U$25</f>
        <v>0</v>
      </c>
      <c r="E157" s="132">
        <v>7.8490000000000002</v>
      </c>
      <c r="F157" s="132">
        <v>0</v>
      </c>
      <c r="G157" s="132">
        <v>0</v>
      </c>
      <c r="H157" s="148">
        <v>11.452</v>
      </c>
      <c r="I157" s="109">
        <f t="shared" si="27"/>
        <v>2.4</v>
      </c>
      <c r="J157" s="119">
        <f>$G157/($D157+(I157*I157*N$2*'Materials + Factor'!$U$8))</f>
        <v>0</v>
      </c>
      <c r="K157" s="119">
        <f>$H157/($D157+(I157*I157*N$2*'Materials + Factor'!$U$8))</f>
        <v>0.10603703703703704</v>
      </c>
      <c r="L15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0.14268372954483527</v>
      </c>
      <c r="M15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0.13378665123456793</v>
      </c>
      <c r="N157" s="120">
        <f t="shared" si="24"/>
        <v>0.2650925925925926</v>
      </c>
      <c r="O15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0.19895427768561474</v>
      </c>
      <c r="P157" s="109">
        <f t="shared" si="28"/>
        <v>2.2000000000000002</v>
      </c>
      <c r="Q157" s="119">
        <f>$G157/($D157+(P157*P157*U$2*'Materials + Factor'!$U$8))</f>
        <v>0</v>
      </c>
      <c r="R157" s="119">
        <f>$H157/($D157+(P157*P157*U$2*'Materials + Factor'!$U$8))</f>
        <v>9.4644628099173539E-2</v>
      </c>
      <c r="S15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0.12735407265158846</v>
      </c>
      <c r="T15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0.1450112697220135</v>
      </c>
      <c r="U157" s="120">
        <f t="shared" si="25"/>
        <v>0.258121712997746</v>
      </c>
      <c r="V15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0.26261933337717575</v>
      </c>
      <c r="W157" s="109">
        <f t="shared" si="29"/>
        <v>1.8</v>
      </c>
      <c r="X157" s="119">
        <f>$G157/($D157+(W157*W157*AB$2*'Materials + Factor'!$U$8))</f>
        <v>0</v>
      </c>
      <c r="Y157" s="119">
        <f>$H157/($D157+(W157*W157*AB$2*'Materials + Factor'!$U$8))</f>
        <v>7.0691358024691356E-2</v>
      </c>
      <c r="Z15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9.5122486363223499E-2</v>
      </c>
      <c r="AA15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0.18621399176954731</v>
      </c>
      <c r="AB157" s="120">
        <f t="shared" si="26"/>
        <v>0.23563786008230453</v>
      </c>
      <c r="AC15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0.51271399648673599</v>
      </c>
    </row>
    <row r="158" spans="1:29" hidden="1" outlineLevel="1" x14ac:dyDescent="0.2">
      <c r="A158" s="88"/>
      <c r="B158" s="131" t="s">
        <v>309</v>
      </c>
      <c r="C158" s="132">
        <v>10.907</v>
      </c>
      <c r="D158" s="133">
        <f>Table5[[#This Row],[Vertical Fz (kN)]]*'Materials + Factor'!$U$25</f>
        <v>0</v>
      </c>
      <c r="E158" s="132">
        <v>3.2170000000000001</v>
      </c>
      <c r="F158" s="132">
        <v>4.8419999999999996</v>
      </c>
      <c r="G158" s="132">
        <v>19.577999999999999</v>
      </c>
      <c r="H158" s="148">
        <v>4.5890000000000004</v>
      </c>
      <c r="I158" s="109">
        <f t="shared" si="27"/>
        <v>2.4</v>
      </c>
      <c r="J158" s="119">
        <f>$G158/($D158+(I158*I158*N$2*'Materials + Factor'!$U$8))</f>
        <v>0.18127777777777776</v>
      </c>
      <c r="K158" s="119">
        <f>$H158/($D158+(I158*I158*N$2*'Materials + Factor'!$U$8))</f>
        <v>4.2490740740740746E-2</v>
      </c>
      <c r="L15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0.10567694844404979</v>
      </c>
      <c r="M15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0.17908564814814815</v>
      </c>
      <c r="N158" s="120">
        <f t="shared" si="24"/>
        <v>0.45319444444444446</v>
      </c>
      <c r="O15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0.22149141239316378</v>
      </c>
      <c r="P158" s="109">
        <f t="shared" si="28"/>
        <v>2.2000000000000002</v>
      </c>
      <c r="Q158" s="119">
        <f>$G158/($D158+(P158*P158*U$2*'Materials + Factor'!$U$8))</f>
        <v>0.16180165289256196</v>
      </c>
      <c r="R158" s="119">
        <f>$H158/($D158+(P158*P158*U$2*'Materials + Factor'!$U$8))</f>
        <v>3.7925619834710746E-2</v>
      </c>
      <c r="S15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9.432322671039152E-2</v>
      </c>
      <c r="T15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0.18347107438016524</v>
      </c>
      <c r="U158" s="120">
        <f t="shared" si="25"/>
        <v>0.44127723516153256</v>
      </c>
      <c r="V15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0.291466996969586</v>
      </c>
      <c r="W158" s="109">
        <f t="shared" si="29"/>
        <v>1.8</v>
      </c>
      <c r="X158" s="119">
        <f>$G158/($D158+(W158*W158*AB$2*'Materials + Factor'!$U$8))</f>
        <v>0.12085185185185185</v>
      </c>
      <c r="Y158" s="119">
        <f>$H158/($D158+(W158*W158*AB$2*'Materials + Factor'!$U$8))</f>
        <v>2.8327160493827164E-2</v>
      </c>
      <c r="Z15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7.0451298962699846E-2</v>
      </c>
      <c r="AA15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0.20069958847736624</v>
      </c>
      <c r="AB158" s="120">
        <f t="shared" si="26"/>
        <v>0.40283950617283953</v>
      </c>
      <c r="AC15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0.56345640112725448</v>
      </c>
    </row>
    <row r="159" spans="1:29" hidden="1" outlineLevel="1" x14ac:dyDescent="0.2">
      <c r="A159" s="88"/>
      <c r="B159" s="131" t="s">
        <v>310</v>
      </c>
      <c r="C159" s="132">
        <v>21.884</v>
      </c>
      <c r="D159" s="133">
        <f>Table5[[#This Row],[Vertical Fz (kN)]]*'Materials + Factor'!$U$25</f>
        <v>0</v>
      </c>
      <c r="E159" s="132">
        <v>7.984</v>
      </c>
      <c r="F159" s="132">
        <v>0</v>
      </c>
      <c r="G159" s="132">
        <v>0</v>
      </c>
      <c r="H159" s="148">
        <v>11.991</v>
      </c>
      <c r="I159" s="109">
        <f t="shared" si="27"/>
        <v>2.4</v>
      </c>
      <c r="J159" s="119">
        <f>$G159/($D159+(I159*I159*N$2*'Materials + Factor'!$U$8))</f>
        <v>0</v>
      </c>
      <c r="K159" s="119">
        <f>$H159/($D159+(I159*I159*N$2*'Materials + Factor'!$U$8))</f>
        <v>0.11102777777777778</v>
      </c>
      <c r="L15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0.14513783879296277</v>
      </c>
      <c r="M15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0.13872685185185185</v>
      </c>
      <c r="N159" s="120">
        <f t="shared" si="24"/>
        <v>0.27756944444444448</v>
      </c>
      <c r="O15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0.21386628574343802</v>
      </c>
      <c r="P159" s="109">
        <f t="shared" si="28"/>
        <v>2.2000000000000002</v>
      </c>
      <c r="Q159" s="119">
        <f>$G159/($D159+(P159*P159*U$2*'Materials + Factor'!$U$8))</f>
        <v>0</v>
      </c>
      <c r="R159" s="119">
        <f>$H159/($D159+(P159*P159*U$2*'Materials + Factor'!$U$8))</f>
        <v>9.9099173553719E-2</v>
      </c>
      <c r="S15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0.12954451726975186</v>
      </c>
      <c r="T15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0.15007513148009013</v>
      </c>
      <c r="U159" s="120">
        <f t="shared" si="25"/>
        <v>0.27027047332832455</v>
      </c>
      <c r="V15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0.28040497953634047</v>
      </c>
      <c r="W159" s="109">
        <f t="shared" si="29"/>
        <v>1.8</v>
      </c>
      <c r="X159" s="119">
        <f>$G159/($D159+(W159*W159*AB$2*'Materials + Factor'!$U$8))</f>
        <v>0</v>
      </c>
      <c r="Y159" s="119">
        <f>$H159/($D159+(W159*W159*AB$2*'Materials + Factor'!$U$8))</f>
        <v>7.4018518518518511E-2</v>
      </c>
      <c r="Z15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9.6758559195308499E-2</v>
      </c>
      <c r="AA15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0.19176268861454046</v>
      </c>
      <c r="AB159" s="120">
        <f t="shared" si="26"/>
        <v>0.24672839506172839</v>
      </c>
      <c r="AC15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0.53938972714839806</v>
      </c>
    </row>
    <row r="160" spans="1:29" hidden="1" outlineLevel="1" x14ac:dyDescent="0.2">
      <c r="A160" s="88"/>
      <c r="B160" s="131" t="s">
        <v>311</v>
      </c>
      <c r="C160" s="132">
        <v>21.884</v>
      </c>
      <c r="D160" s="133">
        <f>Table5[[#This Row],[Vertical Fz (kN)]]*'Materials + Factor'!$U$25</f>
        <v>0</v>
      </c>
      <c r="E160" s="132">
        <v>9.6000000000000002E-2</v>
      </c>
      <c r="F160" s="132">
        <v>7.34</v>
      </c>
      <c r="G160" s="132">
        <v>30.498999999999999</v>
      </c>
      <c r="H160" s="148">
        <v>0.151</v>
      </c>
      <c r="I160" s="109">
        <f t="shared" si="27"/>
        <v>2.4</v>
      </c>
      <c r="J160" s="119">
        <f>$G160/($D160+(I160*I160*N$2*'Materials + Factor'!$U$8))</f>
        <v>0.28239814814814812</v>
      </c>
      <c r="K160" s="119">
        <f>$H160/($D160+(I160*I160*N$2*'Materials + Factor'!$U$8))</f>
        <v>1.3981481481481481E-3</v>
      </c>
      <c r="L16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0.13344224065017979</v>
      </c>
      <c r="M16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0.27780864197530863</v>
      </c>
      <c r="N160" s="120">
        <f t="shared" si="24"/>
        <v>0.70599537037037041</v>
      </c>
      <c r="O16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0.25410379379685322</v>
      </c>
      <c r="P160" s="109">
        <f t="shared" si="28"/>
        <v>2.2000000000000002</v>
      </c>
      <c r="Q160" s="119">
        <f>$G160/($D160+(P160*P160*U$2*'Materials + Factor'!$U$8))</f>
        <v>0.25205785123966939</v>
      </c>
      <c r="R160" s="119">
        <f>$H160/($D160+(P160*P160*U$2*'Materials + Factor'!$U$8))</f>
        <v>1.2479338842975205E-3</v>
      </c>
      <c r="S16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0.11910547099354886</v>
      </c>
      <c r="T16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0.28429000751314792</v>
      </c>
      <c r="U160" s="120">
        <f t="shared" si="25"/>
        <v>0.68743050338091649</v>
      </c>
      <c r="V16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0.33136262858121479</v>
      </c>
      <c r="W160" s="109">
        <f t="shared" si="29"/>
        <v>1.8</v>
      </c>
      <c r="X160" s="119">
        <f>$G160/($D160+(W160*W160*AB$2*'Materials + Factor'!$U$8))</f>
        <v>0.18826543209876542</v>
      </c>
      <c r="Y160" s="119">
        <f>$H160/($D160+(W160*W160*AB$2*'Materials + Factor'!$U$8))</f>
        <v>9.3209876543209869E-4</v>
      </c>
      <c r="Z16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8.8961493766786512E-2</v>
      </c>
      <c r="AA16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0.30986968449931412</v>
      </c>
      <c r="AB160" s="120">
        <f t="shared" si="26"/>
        <v>0.62755144032921806</v>
      </c>
      <c r="AC16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0.62662099067103572</v>
      </c>
    </row>
    <row r="161" spans="1:29" hidden="1" outlineLevel="1" x14ac:dyDescent="0.2">
      <c r="A161" s="88"/>
      <c r="B161" s="131" t="s">
        <v>312</v>
      </c>
      <c r="C161" s="132">
        <v>16.157</v>
      </c>
      <c r="D161" s="133">
        <f>Table5[[#This Row],[Vertical Fz (kN)]]*'Materials + Factor'!$U$25</f>
        <v>0</v>
      </c>
      <c r="E161" s="132">
        <v>7.5439999999999996</v>
      </c>
      <c r="F161" s="132">
        <v>3.9E-2</v>
      </c>
      <c r="G161" s="132">
        <v>0.71599999999999997</v>
      </c>
      <c r="H161" s="148">
        <v>11.478</v>
      </c>
      <c r="I161" s="109">
        <f t="shared" si="27"/>
        <v>2.4</v>
      </c>
      <c r="J161" s="119">
        <f>$G161/($D161+(I161*I161*N$2*'Materials + Factor'!$U$8))</f>
        <v>6.6296296296296294E-3</v>
      </c>
      <c r="K161" s="119">
        <f>$H161/($D161+(I161*I161*N$2*'Materials + Factor'!$U$8))</f>
        <v>0.10627777777777778</v>
      </c>
      <c r="L16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0.13714109304824443</v>
      </c>
      <c r="M16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0.13222222222222221</v>
      </c>
      <c r="N161" s="120">
        <f t="shared" si="24"/>
        <v>0.26569444444444446</v>
      </c>
      <c r="O16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0.20680745312443646</v>
      </c>
      <c r="P161" s="109">
        <f t="shared" si="28"/>
        <v>2.2000000000000002</v>
      </c>
      <c r="Q161" s="119">
        <f>$G161/($D161+(P161*P161*U$2*'Materials + Factor'!$U$8))</f>
        <v>5.9173553719008253E-3</v>
      </c>
      <c r="R161" s="119">
        <f>$H161/($D161+(P161*P161*U$2*'Materials + Factor'!$U$8))</f>
        <v>9.485950413223139E-2</v>
      </c>
      <c r="S16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0.12240692602653219</v>
      </c>
      <c r="T16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0.14291510142749808</v>
      </c>
      <c r="U161" s="120">
        <f t="shared" si="25"/>
        <v>0.25870773854244922</v>
      </c>
      <c r="V16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0.27205282441342005</v>
      </c>
      <c r="W161" s="109">
        <f t="shared" si="29"/>
        <v>1.8</v>
      </c>
      <c r="X161" s="119">
        <f>$G161/($D161+(W161*W161*AB$2*'Materials + Factor'!$U$8))</f>
        <v>4.4197530864197527E-3</v>
      </c>
      <c r="Y161" s="119">
        <f>$H161/($D161+(W161*W161*AB$2*'Materials + Factor'!$U$8))</f>
        <v>7.0851851851851846E-2</v>
      </c>
      <c r="Z16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9.1427395365496281E-2</v>
      </c>
      <c r="AA16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0.18220850480109738</v>
      </c>
      <c r="AB161" s="120">
        <f t="shared" si="26"/>
        <v>0.23617283950617282</v>
      </c>
      <c r="AC16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0.52712743160604159</v>
      </c>
    </row>
    <row r="162" spans="1:29" hidden="1" outlineLevel="1" x14ac:dyDescent="0.2">
      <c r="A162" s="88"/>
      <c r="B162" s="131" t="s">
        <v>313</v>
      </c>
      <c r="C162" s="132">
        <v>16.157</v>
      </c>
      <c r="D162" s="133">
        <f>Table5[[#This Row],[Vertical Fz (kN)]]*'Materials + Factor'!$U$25</f>
        <v>0</v>
      </c>
      <c r="E162" s="132">
        <v>1.798</v>
      </c>
      <c r="F162" s="132">
        <v>5.5720000000000001</v>
      </c>
      <c r="G162" s="132">
        <v>23.091000000000001</v>
      </c>
      <c r="H162" s="148">
        <v>2.9039999999999999</v>
      </c>
      <c r="I162" s="109">
        <f t="shared" si="27"/>
        <v>2.4</v>
      </c>
      <c r="J162" s="119">
        <f>$G162/($D162+(I162*I162*N$2*'Materials + Factor'!$U$8))</f>
        <v>0.21380555555555555</v>
      </c>
      <c r="K162" s="119">
        <f>$H162/($D162+(I162*I162*N$2*'Materials + Factor'!$U$8))</f>
        <v>2.6888888888888889E-2</v>
      </c>
      <c r="L16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0.10643401717116975</v>
      </c>
      <c r="M16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0.2104166666666667</v>
      </c>
      <c r="N162" s="120">
        <f t="shared" si="24"/>
        <v>0.53451388888888896</v>
      </c>
      <c r="O16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0.23331720932718208</v>
      </c>
      <c r="P162" s="109">
        <f t="shared" si="28"/>
        <v>2.2000000000000002</v>
      </c>
      <c r="Q162" s="119">
        <f>$G162/($D162+(P162*P162*U$2*'Materials + Factor'!$U$8))</f>
        <v>0.19083471074380165</v>
      </c>
      <c r="R162" s="119">
        <f>$H162/($D162+(P162*P162*U$2*'Materials + Factor'!$U$8))</f>
        <v>2.3999999999999997E-2</v>
      </c>
      <c r="S16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9.499895747509364E-2</v>
      </c>
      <c r="T16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0.2153493613824192</v>
      </c>
      <c r="U162" s="120">
        <f t="shared" si="25"/>
        <v>0.52045830202854992</v>
      </c>
      <c r="V16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0.30582643384714397</v>
      </c>
      <c r="W162" s="109">
        <f t="shared" si="29"/>
        <v>1.8</v>
      </c>
      <c r="X162" s="119">
        <f>$G162/($D162+(W162*W162*AB$2*'Materials + Factor'!$U$8))</f>
        <v>0.14253703703703705</v>
      </c>
      <c r="Y162" s="119">
        <f>$H162/($D162+(W162*W162*AB$2*'Materials + Factor'!$U$8))</f>
        <v>1.7925925925925925E-2</v>
      </c>
      <c r="Z16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7.0956011447446496E-2</v>
      </c>
      <c r="AA16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0.23480795610425237</v>
      </c>
      <c r="AB162" s="120">
        <f t="shared" si="26"/>
        <v>0.47512345679012352</v>
      </c>
      <c r="AC16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0.58584914278667655</v>
      </c>
    </row>
    <row r="163" spans="1:29" hidden="1" outlineLevel="1" x14ac:dyDescent="0.2">
      <c r="A163" s="88"/>
      <c r="B163" s="131" t="s">
        <v>314</v>
      </c>
      <c r="C163" s="132">
        <v>16.975000000000001</v>
      </c>
      <c r="D163" s="133">
        <f>Table5[[#This Row],[Vertical Fz (kN)]]*'Materials + Factor'!$U$25</f>
        <v>0</v>
      </c>
      <c r="E163" s="132">
        <v>5.407</v>
      </c>
      <c r="F163" s="132">
        <v>0</v>
      </c>
      <c r="G163" s="132">
        <v>0</v>
      </c>
      <c r="H163" s="148">
        <v>9.266</v>
      </c>
      <c r="I163" s="109">
        <f t="shared" si="27"/>
        <v>2.4</v>
      </c>
      <c r="J163" s="119">
        <f>$G163/($D163+(I163*I163*N$2*'Materials + Factor'!$U$8))</f>
        <v>0</v>
      </c>
      <c r="K163" s="119">
        <f>$H163/($D163+(I163*I163*N$2*'Materials + Factor'!$U$8))</f>
        <v>8.5796296296296301E-2</v>
      </c>
      <c r="L16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9.8291620034262228E-2</v>
      </c>
      <c r="M16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0.10278742283950618</v>
      </c>
      <c r="N163" s="120">
        <f t="shared" si="24"/>
        <v>0.21449074074074076</v>
      </c>
      <c r="O16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0.20290400053185301</v>
      </c>
      <c r="P163" s="109">
        <f t="shared" si="28"/>
        <v>2.2000000000000002</v>
      </c>
      <c r="Q163" s="119">
        <f>$G163/($D163+(P163*P163*U$2*'Materials + Factor'!$U$8))</f>
        <v>0</v>
      </c>
      <c r="R163" s="119">
        <f>$H163/($D163+(P163*P163*U$2*'Materials + Factor'!$U$8))</f>
        <v>7.6578512396694207E-2</v>
      </c>
      <c r="S16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8.7731363336366261E-2</v>
      </c>
      <c r="T16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0.11024042073628848</v>
      </c>
      <c r="U163" s="120">
        <f t="shared" si="25"/>
        <v>0.20885048835462056</v>
      </c>
      <c r="V16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0.26696693422915613</v>
      </c>
      <c r="W163" s="109">
        <f t="shared" si="29"/>
        <v>1.8</v>
      </c>
      <c r="X163" s="119">
        <f>$G163/($D163+(W163*W163*AB$2*'Materials + Factor'!$U$8))</f>
        <v>0</v>
      </c>
      <c r="Y163" s="119">
        <f>$H163/($D163+(W163*W163*AB$2*'Materials + Factor'!$U$8))</f>
        <v>5.7197530864197529E-2</v>
      </c>
      <c r="Z16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6.5527746689508143E-2</v>
      </c>
      <c r="AA16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0.13772290809327845</v>
      </c>
      <c r="AB163" s="120">
        <f t="shared" si="26"/>
        <v>0.19065843621399178</v>
      </c>
      <c r="AC16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0.51783804766578279</v>
      </c>
    </row>
    <row r="164" spans="1:29" hidden="1" outlineLevel="1" x14ac:dyDescent="0.2">
      <c r="A164" s="88"/>
      <c r="B164" s="131" t="s">
        <v>315</v>
      </c>
      <c r="C164" s="132">
        <v>13.394</v>
      </c>
      <c r="D164" s="133">
        <f>Table5[[#This Row],[Vertical Fz (kN)]]*'Materials + Factor'!$U$25</f>
        <v>0</v>
      </c>
      <c r="E164" s="132">
        <v>2.5209999999999999</v>
      </c>
      <c r="F164" s="132">
        <v>2.9430000000000001</v>
      </c>
      <c r="G164" s="132">
        <v>10.114000000000001</v>
      </c>
      <c r="H164" s="148">
        <v>4.008</v>
      </c>
      <c r="I164" s="109">
        <f t="shared" si="27"/>
        <v>2.4</v>
      </c>
      <c r="J164" s="119">
        <f>$G164/($D164+(I164*I164*N$2*'Materials + Factor'!$U$8))</f>
        <v>9.3648148148148161E-2</v>
      </c>
      <c r="K164" s="119">
        <f>$H164/($D164+(I164*I164*N$2*'Materials + Factor'!$U$8))</f>
        <v>3.7111111111111109E-2</v>
      </c>
      <c r="L16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7.0444522760178097E-2</v>
      </c>
      <c r="M16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9.5071373456790134E-2</v>
      </c>
      <c r="N164" s="120">
        <f t="shared" si="24"/>
        <v>0.23412037037037042</v>
      </c>
      <c r="O16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0.20622625572656805</v>
      </c>
      <c r="P164" s="109">
        <f t="shared" si="28"/>
        <v>2.2000000000000002</v>
      </c>
      <c r="Q164" s="119">
        <f>$G164/($D164+(P164*P164*U$2*'Materials + Factor'!$U$8))</f>
        <v>8.3586776859504122E-2</v>
      </c>
      <c r="R164" s="119">
        <f>$H164/($D164+(P164*P164*U$2*'Materials + Factor'!$U$8))</f>
        <v>3.312396694214876E-2</v>
      </c>
      <c r="S16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6.287610295949779E-2</v>
      </c>
      <c r="T16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9.8099173553718999E-2</v>
      </c>
      <c r="U164" s="120">
        <f t="shared" si="25"/>
        <v>0.22796393688955668</v>
      </c>
      <c r="V16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0.27164965872336516</v>
      </c>
      <c r="W164" s="109">
        <f t="shared" si="29"/>
        <v>1.8</v>
      </c>
      <c r="X164" s="119">
        <f>$G164/($D164+(W164*W164*AB$2*'Materials + Factor'!$U$8))</f>
        <v>6.2432098765432105E-2</v>
      </c>
      <c r="Y164" s="119">
        <f>$H164/($D164+(W164*W164*AB$2*'Materials + Factor'!$U$8))</f>
        <v>2.474074074074074E-2</v>
      </c>
      <c r="Z16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4.6963015173452062E-2</v>
      </c>
      <c r="AA16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0.10973936899862825</v>
      </c>
      <c r="AB164" s="120">
        <f t="shared" si="26"/>
        <v>0.20810699588477369</v>
      </c>
      <c r="AC16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0.5276621273053359</v>
      </c>
    </row>
    <row r="165" spans="1:29" hidden="1" outlineLevel="1" x14ac:dyDescent="0.2">
      <c r="A165" s="88"/>
      <c r="B165" s="131" t="s">
        <v>316</v>
      </c>
      <c r="C165" s="132">
        <v>19.003</v>
      </c>
      <c r="D165" s="133">
        <f>Table5[[#This Row],[Vertical Fz (kN)]]*'Materials + Factor'!$U$25</f>
        <v>0</v>
      </c>
      <c r="E165" s="132">
        <v>5.6909999999999998</v>
      </c>
      <c r="F165" s="132">
        <v>0</v>
      </c>
      <c r="G165" s="132">
        <v>0</v>
      </c>
      <c r="H165" s="148">
        <v>9.06</v>
      </c>
      <c r="I165" s="109">
        <f t="shared" si="27"/>
        <v>2.4</v>
      </c>
      <c r="J165" s="119">
        <f>$G165/($D165+(I165*I165*N$2*'Materials + Factor'!$U$8))</f>
        <v>0</v>
      </c>
      <c r="K165" s="119">
        <f>$H165/($D165+(I165*I165*N$2*'Materials + Factor'!$U$8))</f>
        <v>8.3888888888888888E-2</v>
      </c>
      <c r="L16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0.10345433874884156</v>
      </c>
      <c r="M16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0.1028414351851852</v>
      </c>
      <c r="N165" s="120">
        <f t="shared" si="24"/>
        <v>0.20972222222222223</v>
      </c>
      <c r="O16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0.20508088601294175</v>
      </c>
      <c r="P165" s="109">
        <f t="shared" si="28"/>
        <v>2.2000000000000002</v>
      </c>
      <c r="Q165" s="119">
        <f>$G165/($D165+(P165*P165*U$2*'Materials + Factor'!$U$8))</f>
        <v>0</v>
      </c>
      <c r="R165" s="119">
        <f>$H165/($D165+(P165*P165*U$2*'Materials + Factor'!$U$8))</f>
        <v>7.4876033057851232E-2</v>
      </c>
      <c r="S16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9.2339409792354429E-2</v>
      </c>
      <c r="T16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0.11082644628099173</v>
      </c>
      <c r="U165" s="120">
        <f t="shared" si="25"/>
        <v>0.20420736288504879</v>
      </c>
      <c r="V16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0.26952098785338063</v>
      </c>
      <c r="W165" s="109">
        <f t="shared" si="29"/>
        <v>1.8</v>
      </c>
      <c r="X165" s="119">
        <f>$G165/($D165+(W165*W165*AB$2*'Materials + Factor'!$U$8))</f>
        <v>0</v>
      </c>
      <c r="Y165" s="119">
        <f>$H165/($D165+(W165*W165*AB$2*'Materials + Factor'!$U$8))</f>
        <v>5.5925925925925928E-2</v>
      </c>
      <c r="Z16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6.8969559165894367E-2</v>
      </c>
      <c r="AA16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0.14020576131687243</v>
      </c>
      <c r="AB165" s="120">
        <f t="shared" si="26"/>
        <v>0.18641975308641975</v>
      </c>
      <c r="AC16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0.52150724001755155</v>
      </c>
    </row>
    <row r="166" spans="1:29" hidden="1" outlineLevel="1" x14ac:dyDescent="0.2">
      <c r="A166" s="88"/>
      <c r="B166" s="131" t="s">
        <v>317</v>
      </c>
      <c r="C166" s="132">
        <v>15.420999999999999</v>
      </c>
      <c r="D166" s="133">
        <f>Table5[[#This Row],[Vertical Fz (kN)]]*'Materials + Factor'!$U$25</f>
        <v>0</v>
      </c>
      <c r="E166" s="132">
        <v>2.8050000000000002</v>
      </c>
      <c r="F166" s="132">
        <v>2.9430000000000001</v>
      </c>
      <c r="G166" s="132">
        <v>10.114000000000001</v>
      </c>
      <c r="H166" s="148">
        <v>3.802</v>
      </c>
      <c r="I166" s="109">
        <f t="shared" si="27"/>
        <v>2.4</v>
      </c>
      <c r="J166" s="119">
        <f>$G166/($D166+(I166*I166*N$2*'Materials + Factor'!$U$8))</f>
        <v>9.3648148148148161E-2</v>
      </c>
      <c r="K166" s="119">
        <f>$H166/($D166+(I166*I166*N$2*'Materials + Factor'!$U$8))</f>
        <v>3.5203703703703702E-2</v>
      </c>
      <c r="L16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7.390724489318147E-2</v>
      </c>
      <c r="M16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9.5071373456790134E-2</v>
      </c>
      <c r="N166" s="120">
        <f t="shared" si="24"/>
        <v>0.23412037037037042</v>
      </c>
      <c r="O16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0.20851010743483445</v>
      </c>
      <c r="P166" s="109">
        <f t="shared" si="28"/>
        <v>2.2000000000000002</v>
      </c>
      <c r="Q166" s="119">
        <f>$G166/($D166+(P166*P166*U$2*'Materials + Factor'!$U$8))</f>
        <v>8.3586776859504122E-2</v>
      </c>
      <c r="R166" s="119">
        <f>$H166/($D166+(P166*P166*U$2*'Materials + Factor'!$U$8))</f>
        <v>3.1421487603305785E-2</v>
      </c>
      <c r="S16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6.5966797094740473E-2</v>
      </c>
      <c r="T16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9.8099173553718999E-2</v>
      </c>
      <c r="U166" s="120">
        <f t="shared" si="25"/>
        <v>0.22796393688955668</v>
      </c>
      <c r="V16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0.27432732951291477</v>
      </c>
      <c r="W166" s="109">
        <f t="shared" si="29"/>
        <v>1.8</v>
      </c>
      <c r="X166" s="119">
        <f>$G166/($D166+(W166*W166*AB$2*'Materials + Factor'!$U$8))</f>
        <v>6.2432098765432105E-2</v>
      </c>
      <c r="Y166" s="119">
        <f>$H166/($D166+(W166*W166*AB$2*'Materials + Factor'!$U$8))</f>
        <v>2.3469135802469135E-2</v>
      </c>
      <c r="Z16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4.9271496595454309E-2</v>
      </c>
      <c r="AA16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0.10973936899862825</v>
      </c>
      <c r="AB166" s="120">
        <f t="shared" si="26"/>
        <v>0.20810699588477369</v>
      </c>
      <c r="AC16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0.53149830261362441</v>
      </c>
    </row>
    <row r="167" spans="1:29" hidden="1" outlineLevel="1" x14ac:dyDescent="0.2">
      <c r="A167" s="88"/>
      <c r="B167" s="131" t="s">
        <v>318</v>
      </c>
      <c r="C167" s="132">
        <v>20.733000000000001</v>
      </c>
      <c r="D167" s="133">
        <f>Table5[[#This Row],[Vertical Fz (kN)]]*'Materials + Factor'!$U$25</f>
        <v>0</v>
      </c>
      <c r="E167" s="132">
        <v>1.794</v>
      </c>
      <c r="F167" s="132">
        <v>0</v>
      </c>
      <c r="G167" s="132">
        <v>0</v>
      </c>
      <c r="H167" s="148">
        <v>5.7030000000000003</v>
      </c>
      <c r="I167" s="109">
        <f t="shared" si="27"/>
        <v>2.4</v>
      </c>
      <c r="J167" s="119">
        <f>$G167/($D167+(I167*I167*N$2*'Materials + Factor'!$U$8))</f>
        <v>0</v>
      </c>
      <c r="K167" s="119">
        <f>$H167/($D167+(I167*I167*N$2*'Materials + Factor'!$U$8))</f>
        <v>5.2805555555555557E-2</v>
      </c>
      <c r="L16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3.2612385119561021E-2</v>
      </c>
      <c r="M16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5.438657407407408E-2</v>
      </c>
      <c r="N167" s="120">
        <f t="shared" si="24"/>
        <v>0.1320138888888889</v>
      </c>
      <c r="O16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0.20161868326109597</v>
      </c>
      <c r="P167" s="109">
        <f t="shared" si="28"/>
        <v>2.2000000000000002</v>
      </c>
      <c r="Q167" s="119">
        <f>$G167/($D167+(P167*P167*U$2*'Materials + Factor'!$U$8))</f>
        <v>0</v>
      </c>
      <c r="R167" s="119">
        <f>$H167/($D167+(P167*P167*U$2*'Materials + Factor'!$U$8))</f>
        <v>4.7132231404958674E-2</v>
      </c>
      <c r="S16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2.9108575148037927E-2</v>
      </c>
      <c r="T16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5.6326070623591275E-2</v>
      </c>
      <c r="U167" s="120">
        <f t="shared" si="25"/>
        <v>0.12854244928625091</v>
      </c>
      <c r="V16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0.2649085143292228</v>
      </c>
      <c r="W167" s="109">
        <f t="shared" si="29"/>
        <v>1.8</v>
      </c>
      <c r="X167" s="119">
        <f>$G167/($D167+(W167*W167*AB$2*'Materials + Factor'!$U$8))</f>
        <v>0</v>
      </c>
      <c r="Y167" s="119">
        <f>$H167/($D167+(W167*W167*AB$2*'Materials + Factor'!$U$8))</f>
        <v>3.5203703703703702E-2</v>
      </c>
      <c r="Z16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2.1741590079707347E-2</v>
      </c>
      <c r="AA16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6.3724279835390946E-2</v>
      </c>
      <c r="AB167" s="120">
        <f t="shared" si="26"/>
        <v>0.11734567901234567</v>
      </c>
      <c r="AC16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0.51271547570611797</v>
      </c>
    </row>
    <row r="168" spans="1:29" hidden="1" outlineLevel="1" x14ac:dyDescent="0.2">
      <c r="A168" s="88"/>
      <c r="B168" s="131" t="s">
        <v>319</v>
      </c>
      <c r="C168" s="132">
        <v>17.152000000000001</v>
      </c>
      <c r="D168" s="133">
        <f>Table5[[#This Row],[Vertical Fz (kN)]]*'Materials + Factor'!$U$25</f>
        <v>0</v>
      </c>
      <c r="E168" s="132">
        <v>1.0920000000000001</v>
      </c>
      <c r="F168" s="132">
        <v>2.9430000000000001</v>
      </c>
      <c r="G168" s="132">
        <v>10.114000000000001</v>
      </c>
      <c r="H168" s="148">
        <v>0.44500000000000001</v>
      </c>
      <c r="I168" s="109">
        <f t="shared" si="27"/>
        <v>2.4</v>
      </c>
      <c r="J168" s="119">
        <f>$G168/($D168+(I168*I168*N$2*'Materials + Factor'!$U$8))</f>
        <v>9.3648148148148161E-2</v>
      </c>
      <c r="K168" s="119">
        <f>$H168/($D168+(I168*I168*N$2*'Materials + Factor'!$U$8))</f>
        <v>4.1203703703703706E-3</v>
      </c>
      <c r="L16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5.7063719730269434E-2</v>
      </c>
      <c r="M16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9.5071373456790134E-2</v>
      </c>
      <c r="N168" s="120">
        <f t="shared" si="24"/>
        <v>0.23412037037037042</v>
      </c>
      <c r="O16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0.20527105263447962</v>
      </c>
      <c r="P168" s="109">
        <f t="shared" si="28"/>
        <v>2.2000000000000002</v>
      </c>
      <c r="Q168" s="119">
        <f>$G168/($D168+(P168*P168*U$2*'Materials + Factor'!$U$8))</f>
        <v>8.3586776859504122E-2</v>
      </c>
      <c r="R168" s="119">
        <f>$H168/($D168+(P168*P168*U$2*'Materials + Factor'!$U$8))</f>
        <v>3.6776859504132229E-3</v>
      </c>
      <c r="S16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5.093290686668675E-2</v>
      </c>
      <c r="T16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9.8099173553718999E-2</v>
      </c>
      <c r="U168" s="120">
        <f t="shared" si="25"/>
        <v>0.22796393688955668</v>
      </c>
      <c r="V16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0.26997416579949052</v>
      </c>
      <c r="W168" s="109">
        <f t="shared" si="29"/>
        <v>1.8</v>
      </c>
      <c r="X168" s="119">
        <f>$G168/($D168+(W168*W168*AB$2*'Materials + Factor'!$U$8))</f>
        <v>6.2432098765432105E-2</v>
      </c>
      <c r="Y168" s="119">
        <f>$H168/($D168+(W168*W168*AB$2*'Materials + Factor'!$U$8))</f>
        <v>2.7469135802469136E-3</v>
      </c>
      <c r="Z16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3.8042479820179616E-2</v>
      </c>
      <c r="AA16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0.10973936899862825</v>
      </c>
      <c r="AB168" s="120">
        <f t="shared" si="26"/>
        <v>0.20810699588477369</v>
      </c>
      <c r="AC16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0.5230621888804653</v>
      </c>
    </row>
    <row r="169" spans="1:29" hidden="1" outlineLevel="1" x14ac:dyDescent="0.2">
      <c r="A169" s="88"/>
      <c r="B169" s="131" t="s">
        <v>320</v>
      </c>
      <c r="C169" s="132">
        <v>16.731999999999999</v>
      </c>
      <c r="D169" s="133">
        <f>Table5[[#This Row],[Vertical Fz (kN)]]*'Materials + Factor'!$U$25</f>
        <v>0</v>
      </c>
      <c r="E169" s="132">
        <v>5.1210000000000004</v>
      </c>
      <c r="F169" s="132">
        <v>0.126</v>
      </c>
      <c r="G169" s="132">
        <v>0.377</v>
      </c>
      <c r="H169" s="148">
        <v>8.7149999999999999</v>
      </c>
      <c r="I169" s="109">
        <f t="shared" si="27"/>
        <v>2.4</v>
      </c>
      <c r="J169" s="119">
        <f>$G169/($D169+(I169*I169*N$2*'Materials + Factor'!$U$8))</f>
        <v>3.4907407407407409E-3</v>
      </c>
      <c r="K169" s="119">
        <f>$H169/($D169+(I169*I169*N$2*'Materials + Factor'!$U$8))</f>
        <v>8.0694444444444444E-2</v>
      </c>
      <c r="L16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9.3120718289533139E-2</v>
      </c>
      <c r="M16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9.6880787037037036E-2</v>
      </c>
      <c r="N169" s="120">
        <f t="shared" si="24"/>
        <v>0.20173611111111112</v>
      </c>
      <c r="O16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0.20226600932990399</v>
      </c>
      <c r="P169" s="109">
        <f t="shared" si="28"/>
        <v>2.2000000000000002</v>
      </c>
      <c r="Q169" s="119">
        <f>$G169/($D169+(P169*P169*U$2*'Materials + Factor'!$U$8))</f>
        <v>3.1157024793388426E-3</v>
      </c>
      <c r="R169" s="119">
        <f>$H169/($D169+(P169*P169*U$2*'Materials + Factor'!$U$8))</f>
        <v>7.2024793388429736E-2</v>
      </c>
      <c r="S16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8.3116013018756832E-2</v>
      </c>
      <c r="T16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0.10395191585274229</v>
      </c>
      <c r="U169" s="120">
        <f t="shared" si="25"/>
        <v>0.19643125469571746</v>
      </c>
      <c r="V16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0.26618010704461142</v>
      </c>
      <c r="W169" s="109">
        <f t="shared" si="29"/>
        <v>1.8</v>
      </c>
      <c r="X169" s="119">
        <f>$G169/($D169+(W169*W169*AB$2*'Materials + Factor'!$U$8))</f>
        <v>2.3271604938271606E-3</v>
      </c>
      <c r="Y169" s="119">
        <f>$H169/($D169+(W169*W169*AB$2*'Materials + Factor'!$U$8))</f>
        <v>5.3796296296296293E-2</v>
      </c>
      <c r="Z16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6.2080478859688752E-2</v>
      </c>
      <c r="AA16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0.13002057613168724</v>
      </c>
      <c r="AB169" s="120">
        <f t="shared" si="26"/>
        <v>0.17932098765432097</v>
      </c>
      <c r="AC16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0.51656054860065515</v>
      </c>
    </row>
    <row r="170" spans="1:29" hidden="1" outlineLevel="1" x14ac:dyDescent="0.2">
      <c r="A170" s="88"/>
      <c r="B170" s="131" t="s">
        <v>321</v>
      </c>
      <c r="C170" s="132">
        <v>13.343999999999999</v>
      </c>
      <c r="D170" s="133">
        <f>Table5[[#This Row],[Vertical Fz (kN)]]*'Materials + Factor'!$U$25</f>
        <v>0</v>
      </c>
      <c r="E170" s="132">
        <v>2.3210000000000002</v>
      </c>
      <c r="F170" s="132">
        <v>3.1970000000000001</v>
      </c>
      <c r="G170" s="132">
        <v>12.526999999999999</v>
      </c>
      <c r="H170" s="148">
        <v>3.6589999999999998</v>
      </c>
      <c r="I170" s="109">
        <f t="shared" si="27"/>
        <v>2.4</v>
      </c>
      <c r="J170" s="119">
        <f>$G170/($D170+(I170*I170*N$2*'Materials + Factor'!$U$8))</f>
        <v>0.11599074074074073</v>
      </c>
      <c r="K170" s="119">
        <f>$H170/($D170+(I170*I170*N$2*'Materials + Factor'!$U$8))</f>
        <v>3.3879629629629628E-2</v>
      </c>
      <c r="L17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7.1817728501626349E-2</v>
      </c>
      <c r="M17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0.11516010802469136</v>
      </c>
      <c r="N170" s="120">
        <f t="shared" si="24"/>
        <v>0.28997685185185185</v>
      </c>
      <c r="O17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0.20982761561183769</v>
      </c>
      <c r="P170" s="109">
        <f t="shared" si="28"/>
        <v>2.2000000000000002</v>
      </c>
      <c r="Q170" s="119">
        <f>$G170/($D170+(P170*P170*U$2*'Materials + Factor'!$U$8))</f>
        <v>0.10352892561983469</v>
      </c>
      <c r="R170" s="119">
        <f>$H170/($D170+(P170*P170*U$2*'Materials + Factor'!$U$8))</f>
        <v>3.0239669421487599E-2</v>
      </c>
      <c r="S17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6.4101774199798706E-2</v>
      </c>
      <c r="T17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0.11813673929376407</v>
      </c>
      <c r="U170" s="120">
        <f t="shared" si="25"/>
        <v>0.28235161532682185</v>
      </c>
      <c r="V17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0.27626086444123049</v>
      </c>
      <c r="W170" s="109">
        <f t="shared" si="29"/>
        <v>1.8</v>
      </c>
      <c r="X170" s="119">
        <f>$G170/($D170+(W170*W170*AB$2*'Materials + Factor'!$U$8))</f>
        <v>7.7327160493827152E-2</v>
      </c>
      <c r="Y170" s="119">
        <f>$H170/($D170+(W170*W170*AB$2*'Materials + Factor'!$U$8))</f>
        <v>2.258641975308642E-2</v>
      </c>
      <c r="Z17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4.7878485667750895E-2</v>
      </c>
      <c r="AA17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0.12977366255144032</v>
      </c>
      <c r="AB170" s="120">
        <f t="shared" si="26"/>
        <v>0.25775720164609051</v>
      </c>
      <c r="AC17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0.53578133694003738</v>
      </c>
    </row>
    <row r="171" spans="1:29" hidden="1" outlineLevel="1" x14ac:dyDescent="0.2">
      <c r="A171" s="88"/>
      <c r="B171" s="131" t="s">
        <v>322</v>
      </c>
      <c r="C171" s="132">
        <v>18.577000000000002</v>
      </c>
      <c r="D171" s="133">
        <f>Table5[[#This Row],[Vertical Fz (kN)]]*'Materials + Factor'!$U$25</f>
        <v>0</v>
      </c>
      <c r="E171" s="132">
        <v>5.3789999999999996</v>
      </c>
      <c r="F171" s="132">
        <v>0.253</v>
      </c>
      <c r="G171" s="132">
        <v>0.76600000000000001</v>
      </c>
      <c r="H171" s="148">
        <v>8.5280000000000005</v>
      </c>
      <c r="I171" s="109">
        <f t="shared" si="27"/>
        <v>2.4</v>
      </c>
      <c r="J171" s="119">
        <f>$G171/($D171+(I171*I171*N$2*'Materials + Factor'!$U$8))</f>
        <v>7.092592592592593E-3</v>
      </c>
      <c r="K171" s="119">
        <f>$H171/($D171+(I171*I171*N$2*'Materials + Factor'!$U$8))</f>
        <v>7.8962962962962971E-2</v>
      </c>
      <c r="L17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9.7890720577565454E-2</v>
      </c>
      <c r="M17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9.69309413580247E-2</v>
      </c>
      <c r="N171" s="120">
        <f t="shared" si="24"/>
        <v>0.19740740740740745</v>
      </c>
      <c r="O17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0.20486279947651528</v>
      </c>
      <c r="P171" s="109">
        <f t="shared" si="28"/>
        <v>2.2000000000000002</v>
      </c>
      <c r="Q171" s="119">
        <f>$G171/($D171+(P171*P171*U$2*'Materials + Factor'!$U$8))</f>
        <v>6.3305785123966936E-3</v>
      </c>
      <c r="R171" s="119">
        <f>$H171/($D171+(P171*P171*U$2*'Materials + Factor'!$U$8))</f>
        <v>7.0479338842975206E-2</v>
      </c>
      <c r="S17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8.7373535722124515E-2</v>
      </c>
      <c r="T17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0.1044853493613824</v>
      </c>
      <c r="U171" s="120">
        <f t="shared" si="25"/>
        <v>0.19221637866265964</v>
      </c>
      <c r="V17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0.26929281815212597</v>
      </c>
      <c r="W171" s="109">
        <f t="shared" si="29"/>
        <v>1.8</v>
      </c>
      <c r="X171" s="119">
        <f>$G171/($D171+(W171*W171*AB$2*'Materials + Factor'!$U$8))</f>
        <v>4.7283950617283948E-3</v>
      </c>
      <c r="Y171" s="119">
        <f>$H171/($D171+(W171*W171*AB$2*'Materials + Factor'!$U$8))</f>
        <v>5.2641975308641981E-2</v>
      </c>
      <c r="Z17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6.5260480385043632E-2</v>
      </c>
      <c r="AA17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0.13227709190672154</v>
      </c>
      <c r="AB171" s="120">
        <f t="shared" si="26"/>
        <v>0.17547325102880662</v>
      </c>
      <c r="AC17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0.52129389081685651</v>
      </c>
    </row>
    <row r="172" spans="1:29" hidden="1" outlineLevel="1" x14ac:dyDescent="0.2">
      <c r="A172" s="88"/>
      <c r="B172" s="131" t="s">
        <v>323</v>
      </c>
      <c r="C172" s="132">
        <v>15.189</v>
      </c>
      <c r="D172" s="133">
        <f>Table5[[#This Row],[Vertical Fz (kN)]]*'Materials + Factor'!$U$25</f>
        <v>0</v>
      </c>
      <c r="E172" s="132">
        <v>2.5790000000000002</v>
      </c>
      <c r="F172" s="132">
        <v>3.5760000000000001</v>
      </c>
      <c r="G172" s="132">
        <v>13.67</v>
      </c>
      <c r="H172" s="148">
        <v>3.472</v>
      </c>
      <c r="I172" s="109">
        <f t="shared" si="27"/>
        <v>2.4</v>
      </c>
      <c r="J172" s="119">
        <f>$G172/($D172+(I172*I172*N$2*'Materials + Factor'!$U$8))</f>
        <v>0.12657407407407406</v>
      </c>
      <c r="K172" s="119">
        <f>$H172/($D172+(I172*I172*N$2*'Materials + Factor'!$U$8))</f>
        <v>3.2148148148148148E-2</v>
      </c>
      <c r="L17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8.0148845938910515E-2</v>
      </c>
      <c r="M17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0.12617283950617283</v>
      </c>
      <c r="N172" s="120">
        <f t="shared" si="24"/>
        <v>0.31643518518518515</v>
      </c>
      <c r="O17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0.21403515830738523</v>
      </c>
      <c r="P172" s="109">
        <f t="shared" si="28"/>
        <v>2.2000000000000002</v>
      </c>
      <c r="Q172" s="119">
        <f>$G172/($D172+(P172*P172*U$2*'Materials + Factor'!$U$8))</f>
        <v>0.11297520661157023</v>
      </c>
      <c r="R172" s="119">
        <f>$H172/($D172+(P172*P172*U$2*'Materials + Factor'!$U$8))</f>
        <v>2.8694214876033054E-2</v>
      </c>
      <c r="S17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7.153781290415151E-2</v>
      </c>
      <c r="T17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0.12957175056348608</v>
      </c>
      <c r="U172" s="120">
        <f t="shared" si="25"/>
        <v>0.30811419984973698</v>
      </c>
      <c r="V17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0.28141052438318392</v>
      </c>
      <c r="W172" s="109">
        <f t="shared" si="29"/>
        <v>1.8</v>
      </c>
      <c r="X172" s="119">
        <f>$G172/($D172+(W172*W172*AB$2*'Materials + Factor'!$U$8))</f>
        <v>8.4382716049382717E-2</v>
      </c>
      <c r="Y172" s="119">
        <f>$H172/($D172+(W172*W172*AB$2*'Materials + Factor'!$U$8))</f>
        <v>2.14320987654321E-2</v>
      </c>
      <c r="Z17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5.343256395927367E-2</v>
      </c>
      <c r="AA17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0.14281207133058985</v>
      </c>
      <c r="AB172" s="120">
        <f t="shared" si="26"/>
        <v>0.28127572016460906</v>
      </c>
      <c r="AC17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0.54399736250712072</v>
      </c>
    </row>
    <row r="173" spans="1:29" hidden="1" outlineLevel="1" x14ac:dyDescent="0.2">
      <c r="A173" s="88"/>
      <c r="B173" s="131" t="s">
        <v>324</v>
      </c>
      <c r="C173" s="132">
        <v>20.152000000000001</v>
      </c>
      <c r="D173" s="133">
        <f>Table5[[#This Row],[Vertical Fz (kN)]]*'Materials + Factor'!$U$25</f>
        <v>0</v>
      </c>
      <c r="E173" s="132">
        <v>1.833</v>
      </c>
      <c r="F173" s="132">
        <v>1.2030000000000001</v>
      </c>
      <c r="G173" s="132">
        <v>9.32</v>
      </c>
      <c r="H173" s="148">
        <v>5.4729999999999999</v>
      </c>
      <c r="I173" s="109">
        <f t="shared" si="27"/>
        <v>2.4</v>
      </c>
      <c r="J173" s="119">
        <f>$G173/($D173+(I173*I173*N$2*'Materials + Factor'!$U$8))</f>
        <v>8.6296296296296301E-2</v>
      </c>
      <c r="K173" s="119">
        <f>$H173/($D173+(I173*I173*N$2*'Materials + Factor'!$U$8))</f>
        <v>5.0675925925925923E-2</v>
      </c>
      <c r="L17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3.9856725127964621E-2</v>
      </c>
      <c r="M17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7.8875385802469139E-2</v>
      </c>
      <c r="N173" s="120">
        <f t="shared" si="24"/>
        <v>0.21574074074074076</v>
      </c>
      <c r="O17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0.21608223974582344</v>
      </c>
      <c r="P173" s="109">
        <f t="shared" si="28"/>
        <v>2.2000000000000002</v>
      </c>
      <c r="Q173" s="119">
        <f>$G173/($D173+(P173*P173*U$2*'Materials + Factor'!$U$8))</f>
        <v>7.7024793388429741E-2</v>
      </c>
      <c r="R173" s="119">
        <f>$H173/($D173+(P173*P173*U$2*'Materials + Factor'!$U$8))</f>
        <v>4.5231404958677682E-2</v>
      </c>
      <c r="S17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3.5574597634877504E-2</v>
      </c>
      <c r="T17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7.9060856498873011E-2</v>
      </c>
      <c r="U173" s="120">
        <f t="shared" si="25"/>
        <v>0.2100676183320811</v>
      </c>
      <c r="V17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0.28344399013652177</v>
      </c>
      <c r="W173" s="109">
        <f t="shared" si="29"/>
        <v>1.8</v>
      </c>
      <c r="X173" s="119">
        <f>$G173/($D173+(W173*W173*AB$2*'Materials + Factor'!$U$8))</f>
        <v>5.7530864197530868E-2</v>
      </c>
      <c r="Y173" s="119">
        <f>$H173/($D173+(W173*W173*AB$2*'Materials + Factor'!$U$8))</f>
        <v>3.3783950617283953E-2</v>
      </c>
      <c r="Z17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2.6571150085309744E-2</v>
      </c>
      <c r="AA17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8.0425240054869687E-2</v>
      </c>
      <c r="AB173" s="120">
        <f t="shared" si="26"/>
        <v>0.1917695473251029</v>
      </c>
      <c r="AC17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0.54550333035137977</v>
      </c>
    </row>
    <row r="174" spans="1:29" hidden="1" outlineLevel="1" x14ac:dyDescent="0.2">
      <c r="A174" s="88"/>
      <c r="B174" s="131" t="s">
        <v>325</v>
      </c>
      <c r="C174" s="132">
        <v>16.763000000000002</v>
      </c>
      <c r="D174" s="133">
        <f>Table5[[#This Row],[Vertical Fz (kN)]]*'Materials + Factor'!$U$25</f>
        <v>0</v>
      </c>
      <c r="E174" s="132">
        <v>0.96699999999999997</v>
      </c>
      <c r="F174" s="132">
        <v>4.5259999999999998</v>
      </c>
      <c r="G174" s="132">
        <v>22.224</v>
      </c>
      <c r="H174" s="148">
        <v>0.41699999999999998</v>
      </c>
      <c r="I174" s="109">
        <f t="shared" si="27"/>
        <v>2.4</v>
      </c>
      <c r="J174" s="119">
        <f>$G174/($D174+(I174*I174*N$2*'Materials + Factor'!$U$8))</f>
        <v>0.20577777777777778</v>
      </c>
      <c r="K174" s="119">
        <f>$H174/($D174+(I174*I174*N$2*'Materials + Factor'!$U$8))</f>
        <v>3.8611111111111107E-3</v>
      </c>
      <c r="L17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8.4133212954108028E-2</v>
      </c>
      <c r="M17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0.19767361111111112</v>
      </c>
      <c r="N174" s="120">
        <f t="shared" si="24"/>
        <v>0.51444444444444448</v>
      </c>
      <c r="O17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0.22782709814502838</v>
      </c>
      <c r="P174" s="109">
        <f t="shared" si="28"/>
        <v>2.2000000000000002</v>
      </c>
      <c r="Q174" s="119">
        <f>$G174/($D174+(P174*P174*U$2*'Materials + Factor'!$U$8))</f>
        <v>0.18366942148760329</v>
      </c>
      <c r="R174" s="119">
        <f>$H174/($D174+(P174*P174*U$2*'Materials + Factor'!$U$8))</f>
        <v>3.4462809917355365E-3</v>
      </c>
      <c r="S17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7.5094107430112925E-2</v>
      </c>
      <c r="T17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0.20097670924117203</v>
      </c>
      <c r="U174" s="120">
        <f t="shared" si="25"/>
        <v>0.50091660405709981</v>
      </c>
      <c r="V17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0.29875261677489545</v>
      </c>
      <c r="W174" s="109">
        <f t="shared" si="29"/>
        <v>1.8</v>
      </c>
      <c r="X174" s="119">
        <f>$G174/($D174+(W174*W174*AB$2*'Materials + Factor'!$U$8))</f>
        <v>0.13718518518518519</v>
      </c>
      <c r="Y174" s="119">
        <f>$H174/($D174+(W174*W174*AB$2*'Materials + Factor'!$U$8))</f>
        <v>2.5740740740740741E-3</v>
      </c>
      <c r="Z17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5.6088808636072011E-2</v>
      </c>
      <c r="AA17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0.21451303155006857</v>
      </c>
      <c r="AB174" s="120">
        <f t="shared" si="26"/>
        <v>0.457283950617284</v>
      </c>
      <c r="AC17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0.57326270923552092</v>
      </c>
    </row>
    <row r="175" spans="1:29" hidden="1" outlineLevel="1" x14ac:dyDescent="0.2">
      <c r="A175" s="88"/>
      <c r="B175" s="131" t="s">
        <v>326</v>
      </c>
      <c r="C175" s="132">
        <v>16.489999999999998</v>
      </c>
      <c r="D175" s="133">
        <f>Table5[[#This Row],[Vertical Fz (kN)]]*'Materials + Factor'!$U$25</f>
        <v>0</v>
      </c>
      <c r="E175" s="132">
        <v>4.8339999999999996</v>
      </c>
      <c r="F175" s="132">
        <v>0.252</v>
      </c>
      <c r="G175" s="132">
        <v>0.755</v>
      </c>
      <c r="H175" s="148">
        <v>8.1630000000000003</v>
      </c>
      <c r="I175" s="109">
        <f t="shared" si="27"/>
        <v>2.4</v>
      </c>
      <c r="J175" s="119">
        <f>$G175/($D175+(I175*I175*N$2*'Materials + Factor'!$U$8))</f>
        <v>6.9907407407407409E-3</v>
      </c>
      <c r="K175" s="119">
        <f>$H175/($D175+(I175*I175*N$2*'Materials + Factor'!$U$8))</f>
        <v>7.5583333333333336E-2</v>
      </c>
      <c r="L17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8.7994614219220474E-2</v>
      </c>
      <c r="M17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9.0960648148148152E-2</v>
      </c>
      <c r="N175" s="120">
        <f t="shared" si="24"/>
        <v>0.18895833333333337</v>
      </c>
      <c r="O17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0.20163662574601396</v>
      </c>
      <c r="P175" s="109">
        <f t="shared" si="28"/>
        <v>2.2000000000000002</v>
      </c>
      <c r="Q175" s="119">
        <f>$G175/($D175+(P175*P175*U$2*'Materials + Factor'!$U$8))</f>
        <v>6.2396694214876024E-3</v>
      </c>
      <c r="R175" s="119">
        <f>$H175/($D175+(P175*P175*U$2*'Materials + Factor'!$U$8))</f>
        <v>6.7462809917355371E-2</v>
      </c>
      <c r="S17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7.8540647402279409E-2</v>
      </c>
      <c r="T17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9.7648384673178046E-2</v>
      </c>
      <c r="U175" s="120">
        <f t="shared" si="25"/>
        <v>0.18398948159278736</v>
      </c>
      <c r="V17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0.26540382183340611</v>
      </c>
      <c r="W175" s="109">
        <f t="shared" si="29"/>
        <v>1.8</v>
      </c>
      <c r="X175" s="119">
        <f>$G175/($D175+(W175*W175*AB$2*'Materials + Factor'!$U$8))</f>
        <v>4.6604938271604937E-3</v>
      </c>
      <c r="Y175" s="119">
        <f>$H175/($D175+(W175*W175*AB$2*'Materials + Factor'!$U$8))</f>
        <v>5.0388888888888893E-2</v>
      </c>
      <c r="Z17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5.8663076146146985E-2</v>
      </c>
      <c r="AA17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0.12229766803840876</v>
      </c>
      <c r="AB175" s="120">
        <f t="shared" si="26"/>
        <v>0.16796296296296298</v>
      </c>
      <c r="AC17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0.51529943997587357</v>
      </c>
    </row>
    <row r="176" spans="1:29" hidden="1" outlineLevel="1" x14ac:dyDescent="0.2">
      <c r="A176" s="88"/>
      <c r="B176" s="131" t="s">
        <v>327</v>
      </c>
      <c r="C176" s="132">
        <v>13.295</v>
      </c>
      <c r="D176" s="133">
        <f>Table5[[#This Row],[Vertical Fz (kN)]]*'Materials + Factor'!$U$25</f>
        <v>0</v>
      </c>
      <c r="E176" s="132">
        <v>2.12</v>
      </c>
      <c r="F176" s="132">
        <v>3.4609999999999999</v>
      </c>
      <c r="G176" s="132">
        <v>14.968999999999999</v>
      </c>
      <c r="H176" s="148">
        <v>3.3090000000000002</v>
      </c>
      <c r="I176" s="109">
        <f t="shared" si="27"/>
        <v>2.4</v>
      </c>
      <c r="J176" s="119">
        <f>$G176/($D176+(I176*I176*N$2*'Materials + Factor'!$U$8))</f>
        <v>0.13860185185185184</v>
      </c>
      <c r="K176" s="119">
        <f>$H176/($D176+(I176*I176*N$2*'Materials + Factor'!$U$8))</f>
        <v>3.0638888888888889E-2</v>
      </c>
      <c r="L17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7.37811519122165E-2</v>
      </c>
      <c r="M17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0.13553047839506174</v>
      </c>
      <c r="N176" s="120">
        <f t="shared" si="24"/>
        <v>0.34650462962962963</v>
      </c>
      <c r="O17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0.21363790396654725</v>
      </c>
      <c r="P176" s="109">
        <f t="shared" si="28"/>
        <v>2.2000000000000002</v>
      </c>
      <c r="Q176" s="119">
        <f>$G176/($D176+(P176*P176*U$2*'Materials + Factor'!$U$8))</f>
        <v>0.12371074380165287</v>
      </c>
      <c r="R176" s="119">
        <f>$H176/($D176+(P176*P176*U$2*'Materials + Factor'!$U$8))</f>
        <v>2.7347107438016528E-2</v>
      </c>
      <c r="S17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6.5854251293548591E-2</v>
      </c>
      <c r="T17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0.13846731780616076</v>
      </c>
      <c r="U176" s="120">
        <f t="shared" si="25"/>
        <v>0.33739293764087142</v>
      </c>
      <c r="V17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0.28113335823165397</v>
      </c>
      <c r="W176" s="109">
        <f t="shared" si="29"/>
        <v>1.8</v>
      </c>
      <c r="X176" s="119">
        <f>$G176/($D176+(W176*W176*AB$2*'Materials + Factor'!$U$8))</f>
        <v>9.2401234567901225E-2</v>
      </c>
      <c r="Y176" s="119">
        <f>$H176/($D176+(W176*W176*AB$2*'Materials + Factor'!$U$8))</f>
        <v>2.0425925925925927E-2</v>
      </c>
      <c r="Z17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4.9187434608144329E-2</v>
      </c>
      <c r="AA17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0.15014403292181067</v>
      </c>
      <c r="AB176" s="120">
        <f t="shared" si="26"/>
        <v>0.30800411522633742</v>
      </c>
      <c r="AC17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0.5443262874294692</v>
      </c>
    </row>
    <row r="177" spans="1:29" hidden="1" outlineLevel="1" x14ac:dyDescent="0.2">
      <c r="A177" s="88"/>
      <c r="B177" s="131" t="s">
        <v>328</v>
      </c>
      <c r="C177" s="132">
        <v>18.151</v>
      </c>
      <c r="D177" s="133">
        <f>Table5[[#This Row],[Vertical Fz (kN)]]*'Materials + Factor'!$U$25</f>
        <v>0</v>
      </c>
      <c r="E177" s="132">
        <v>5.0670000000000002</v>
      </c>
      <c r="F177" s="132">
        <v>0.50700000000000001</v>
      </c>
      <c r="G177" s="132">
        <v>1.5349999999999999</v>
      </c>
      <c r="H177" s="148">
        <v>7.9939999999999998</v>
      </c>
      <c r="I177" s="109">
        <f t="shared" si="27"/>
        <v>2.4</v>
      </c>
      <c r="J177" s="119">
        <f>$G177/($D177+(I177*I177*N$2*'Materials + Factor'!$U$8))</f>
        <v>1.4212962962962962E-2</v>
      </c>
      <c r="K177" s="119">
        <f>$H177/($D177+(I177*I177*N$2*'Materials + Factor'!$U$8))</f>
        <v>7.4018518518518511E-2</v>
      </c>
      <c r="L17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9.2570852093718223E-2</v>
      </c>
      <c r="M17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9.1005015432098768E-2</v>
      </c>
      <c r="N177" s="120">
        <f t="shared" si="24"/>
        <v>0.18504629629629629</v>
      </c>
      <c r="O17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0.20465618458004023</v>
      </c>
      <c r="P177" s="109">
        <f t="shared" si="28"/>
        <v>2.2000000000000002</v>
      </c>
      <c r="Q177" s="119">
        <f>$G177/($D177+(P177*P177*U$2*'Materials + Factor'!$U$8))</f>
        <v>1.2685950413223138E-2</v>
      </c>
      <c r="R177" s="119">
        <f>$H177/($D177+(P177*P177*U$2*'Materials + Factor'!$U$8))</f>
        <v>6.6066115702479333E-2</v>
      </c>
      <c r="S17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8.2625223356376579E-2</v>
      </c>
      <c r="T17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9.8129226145755061E-2</v>
      </c>
      <c r="U177" s="120">
        <f t="shared" si="25"/>
        <v>0.18018031555221634</v>
      </c>
      <c r="V17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0.26907912309897808</v>
      </c>
      <c r="W177" s="109">
        <f t="shared" si="29"/>
        <v>1.8</v>
      </c>
      <c r="X177" s="119">
        <f>$G177/($D177+(W177*W177*AB$2*'Materials + Factor'!$U$8))</f>
        <v>9.475308641975308E-3</v>
      </c>
      <c r="Y177" s="119">
        <f>$H177/($D177+(W177*W177*AB$2*'Materials + Factor'!$U$8))</f>
        <v>4.9345679012345676E-2</v>
      </c>
      <c r="Z17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6.1713901395812149E-2</v>
      </c>
      <c r="AA17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0.12433470507544581</v>
      </c>
      <c r="AB177" s="120">
        <f t="shared" si="26"/>
        <v>0.16448559670781893</v>
      </c>
      <c r="AC17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0.52110458499395507</v>
      </c>
    </row>
    <row r="178" spans="1:29" hidden="1" outlineLevel="1" x14ac:dyDescent="0.2">
      <c r="A178" s="88"/>
      <c r="B178" s="131" t="s">
        <v>329</v>
      </c>
      <c r="C178" s="132">
        <v>14.956</v>
      </c>
      <c r="D178" s="133">
        <f>Table5[[#This Row],[Vertical Fz (kN)]]*'Materials + Factor'!$U$25</f>
        <v>0</v>
      </c>
      <c r="E178" s="132">
        <v>2.3530000000000002</v>
      </c>
      <c r="F178" s="132">
        <v>4.22</v>
      </c>
      <c r="G178" s="132">
        <v>17.259</v>
      </c>
      <c r="H178" s="148">
        <v>3.141</v>
      </c>
      <c r="I178" s="109">
        <f t="shared" si="27"/>
        <v>2.4</v>
      </c>
      <c r="J178" s="119">
        <f>$G178/($D178+(I178*I178*N$2*'Materials + Factor'!$U$8))</f>
        <v>0.15980555555555556</v>
      </c>
      <c r="K178" s="119">
        <f>$H178/($D178+(I178*I178*N$2*'Materials + Factor'!$U$8))</f>
        <v>2.9083333333333333E-2</v>
      </c>
      <c r="L17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8.783288467212863E-2</v>
      </c>
      <c r="M17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0.15759259259259259</v>
      </c>
      <c r="N178" s="120">
        <f t="shared" si="24"/>
        <v>0.39951388888888895</v>
      </c>
      <c r="O17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0.21997606212301135</v>
      </c>
      <c r="P178" s="109">
        <f t="shared" si="28"/>
        <v>2.2000000000000002</v>
      </c>
      <c r="Q178" s="119">
        <f>$G178/($D178+(P178*P178*U$2*'Materials + Factor'!$U$8))</f>
        <v>0.14263636363636362</v>
      </c>
      <c r="R178" s="119">
        <f>$H178/($D178+(P178*P178*U$2*'Materials + Factor'!$U$8))</f>
        <v>2.5958677685950411E-2</v>
      </c>
      <c r="S17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7.8396293756941238E-2</v>
      </c>
      <c r="T17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0.16137490608564986</v>
      </c>
      <c r="U178" s="120">
        <f t="shared" si="25"/>
        <v>0.38900826446280984</v>
      </c>
      <c r="V17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0.28901260790198885</v>
      </c>
      <c r="W178" s="109">
        <f t="shared" si="29"/>
        <v>1.8</v>
      </c>
      <c r="X178" s="119">
        <f>$G178/($D178+(W178*W178*AB$2*'Materials + Factor'!$U$8))</f>
        <v>0.10653703703703704</v>
      </c>
      <c r="Y178" s="119">
        <f>$H178/($D178+(W178*W178*AB$2*'Materials + Factor'!$U$8))</f>
        <v>1.938888888888889E-2</v>
      </c>
      <c r="Z17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5.8555256448085749E-2</v>
      </c>
      <c r="AA17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0.17626200274348419</v>
      </c>
      <c r="AB178" s="120">
        <f t="shared" si="26"/>
        <v>0.35512345679012347</v>
      </c>
      <c r="AC17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0.55733313869120338</v>
      </c>
    </row>
    <row r="179" spans="1:29" hidden="1" outlineLevel="1" x14ac:dyDescent="0.2">
      <c r="A179" s="88"/>
      <c r="B179" s="131" t="s">
        <v>330</v>
      </c>
      <c r="C179" s="132">
        <v>19.568000000000001</v>
      </c>
      <c r="D179" s="133">
        <f>Table5[[#This Row],[Vertical Fz (kN)]]*'Materials + Factor'!$U$25</f>
        <v>0</v>
      </c>
      <c r="E179" s="132">
        <v>1.8740000000000001</v>
      </c>
      <c r="F179" s="132">
        <v>2.415</v>
      </c>
      <c r="G179" s="132">
        <v>18.678999999999998</v>
      </c>
      <c r="H179" s="148">
        <v>5.2439999999999998</v>
      </c>
      <c r="I179" s="109">
        <f t="shared" si="27"/>
        <v>2.4</v>
      </c>
      <c r="J179" s="119">
        <f>$G179/($D179+(I179*I179*N$2*'Materials + Factor'!$U$8))</f>
        <v>0.17295370370370369</v>
      </c>
      <c r="K179" s="119">
        <f>$H179/($D179+(I179*I179*N$2*'Materials + Factor'!$U$8))</f>
        <v>4.8555555555555553E-2</v>
      </c>
      <c r="L17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5.5568527108354061E-2</v>
      </c>
      <c r="M17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0.15810378086419755</v>
      </c>
      <c r="N179" s="120">
        <f t="shared" ref="N179:N218" si="30">MAX(K179,J179)/(I179/6)</f>
        <v>0.43238425925925927</v>
      </c>
      <c r="O17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0.23305971663709807</v>
      </c>
      <c r="P179" s="109">
        <f t="shared" si="28"/>
        <v>2.2000000000000002</v>
      </c>
      <c r="Q179" s="119">
        <f>$G179/($D179+(P179*P179*U$2*'Materials + Factor'!$U$8))</f>
        <v>0.15437190082644625</v>
      </c>
      <c r="R179" s="119">
        <f>$H179/($D179+(P179*P179*U$2*'Materials + Factor'!$U$8))</f>
        <v>4.3338842975206605E-2</v>
      </c>
      <c r="S17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4.9598354774398654E-2</v>
      </c>
      <c r="T17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0.15848234410217876</v>
      </c>
      <c r="U179" s="120">
        <f t="shared" ref="U179:U218" si="31">MAX(R179,Q179)/(P179/6)</f>
        <v>0.42101427498121702</v>
      </c>
      <c r="V17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0.30510482948451689</v>
      </c>
      <c r="W179" s="109">
        <f t="shared" si="29"/>
        <v>1.8</v>
      </c>
      <c r="X179" s="119">
        <f>$G179/($D179+(W179*W179*AB$2*'Materials + Factor'!$U$8))</f>
        <v>0.11530246913580246</v>
      </c>
      <c r="Y179" s="119">
        <f>$H179/($D179+(W179*W179*AB$2*'Materials + Factor'!$U$8))</f>
        <v>3.2370370370370369E-2</v>
      </c>
      <c r="Z17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3.7045684738902705E-2</v>
      </c>
      <c r="AA17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0.16124142661179697</v>
      </c>
      <c r="AB179" s="120">
        <f t="shared" ref="AB179:AB218" si="32">MAX(Y179,X179)/(W179/6)</f>
        <v>0.3843415637860082</v>
      </c>
      <c r="AC17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0.58328097095726372</v>
      </c>
    </row>
    <row r="180" spans="1:29" hidden="1" outlineLevel="1" x14ac:dyDescent="0.2">
      <c r="A180" s="88"/>
      <c r="B180" s="131" t="s">
        <v>331</v>
      </c>
      <c r="C180" s="132">
        <v>16.373000000000001</v>
      </c>
      <c r="D180" s="133">
        <f>Table5[[#This Row],[Vertical Fz (kN)]]*'Materials + Factor'!$U$25</f>
        <v>0</v>
      </c>
      <c r="E180" s="132">
        <v>0.84</v>
      </c>
      <c r="F180" s="132">
        <v>6.1280000000000001</v>
      </c>
      <c r="G180" s="132">
        <v>34.402999999999999</v>
      </c>
      <c r="H180" s="148">
        <v>0.39</v>
      </c>
      <c r="I180" s="109">
        <f t="shared" ref="I180:I218" si="33">I$50</f>
        <v>2.4</v>
      </c>
      <c r="J180" s="119">
        <f>$G180/($D180+(I180*I180*N$2*'Materials + Factor'!$U$8))</f>
        <v>0.31854629629629627</v>
      </c>
      <c r="K180" s="119">
        <f>$H180/($D180+(I180*I180*N$2*'Materials + Factor'!$U$8))</f>
        <v>3.6111111111111114E-3</v>
      </c>
      <c r="L18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0.11244008471807834</v>
      </c>
      <c r="M18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0.30091820987654316</v>
      </c>
      <c r="N180" s="120">
        <f t="shared" si="30"/>
        <v>0.79636574074074074</v>
      </c>
      <c r="O18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0.256304022629461</v>
      </c>
      <c r="P180" s="109">
        <f t="shared" ref="P180:P218" si="34">P$50</f>
        <v>2.2000000000000002</v>
      </c>
      <c r="Q180" s="119">
        <f>$G180/($D180+(P180*P180*U$2*'Materials + Factor'!$U$8))</f>
        <v>0.28432231404958674</v>
      </c>
      <c r="R180" s="119">
        <f>$H180/($D180+(P180*P180*U$2*'Materials + Factor'!$U$8))</f>
        <v>3.2231404958677685E-3</v>
      </c>
      <c r="S18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0.10035974503762361</v>
      </c>
      <c r="T18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0.30451540195341842</v>
      </c>
      <c r="U180" s="120">
        <f t="shared" si="31"/>
        <v>0.77542449286250925</v>
      </c>
      <c r="V18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0.33482320436915586</v>
      </c>
      <c r="W180" s="109">
        <f t="shared" ref="W180:W218" si="35">W$50</f>
        <v>1.8</v>
      </c>
      <c r="X180" s="119">
        <f>$G180/($D180+(W180*W180*AB$2*'Materials + Factor'!$U$8))</f>
        <v>0.21236419753086419</v>
      </c>
      <c r="Y180" s="119">
        <f>$H180/($D180+(W180*W180*AB$2*'Materials + Factor'!$U$8))</f>
        <v>2.4074074074074076E-3</v>
      </c>
      <c r="Z18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7.4960056478718881E-2</v>
      </c>
      <c r="AA18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0.32002057613168722</v>
      </c>
      <c r="AB180" s="120">
        <f t="shared" si="32"/>
        <v>0.70788065843621395</v>
      </c>
      <c r="AC18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0.63476614962665778</v>
      </c>
    </row>
    <row r="181" spans="1:29" hidden="1" outlineLevel="1" x14ac:dyDescent="0.2">
      <c r="A181" s="88"/>
      <c r="B181" s="131" t="s">
        <v>332</v>
      </c>
      <c r="C181" s="132">
        <v>16.489999999999998</v>
      </c>
      <c r="D181" s="133">
        <f>Table5[[#This Row],[Vertical Fz (kN)]]*'Materials + Factor'!$U$25</f>
        <v>0</v>
      </c>
      <c r="E181" s="132">
        <v>4.8339999999999996</v>
      </c>
      <c r="F181" s="132">
        <v>0</v>
      </c>
      <c r="G181" s="132">
        <v>0</v>
      </c>
      <c r="H181" s="148">
        <v>8.1630000000000003</v>
      </c>
      <c r="I181" s="109">
        <f t="shared" si="33"/>
        <v>2.4</v>
      </c>
      <c r="J181" s="119">
        <f>$G181/($D181+(I181*I181*N$2*'Materials + Factor'!$U$8))</f>
        <v>0</v>
      </c>
      <c r="K181" s="119">
        <f>$H181/($D181+(I181*I181*N$2*'Materials + Factor'!$U$8))</f>
        <v>7.5583333333333336E-2</v>
      </c>
      <c r="L18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8.7875289669987713E-2</v>
      </c>
      <c r="M18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9.0960648148148152E-2</v>
      </c>
      <c r="N181" s="120">
        <f t="shared" si="30"/>
        <v>0.18895833333333337</v>
      </c>
      <c r="O18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0.20046196793399051</v>
      </c>
      <c r="P181" s="109">
        <f t="shared" si="34"/>
        <v>2.2000000000000002</v>
      </c>
      <c r="Q181" s="119">
        <f>$G181/($D181+(P181*P181*U$2*'Materials + Factor'!$U$8))</f>
        <v>0</v>
      </c>
      <c r="R181" s="119">
        <f>$H181/($D181+(P181*P181*U$2*'Materials + Factor'!$U$8))</f>
        <v>6.7462809917355371E-2</v>
      </c>
      <c r="S18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7.8434142845939428E-2</v>
      </c>
      <c r="T18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9.7648384673178046E-2</v>
      </c>
      <c r="U181" s="120">
        <f t="shared" si="31"/>
        <v>0.18398948159278736</v>
      </c>
      <c r="V18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0.26389833809573354</v>
      </c>
      <c r="W181" s="109">
        <f t="shared" si="35"/>
        <v>1.8</v>
      </c>
      <c r="X181" s="119">
        <f>$G181/($D181+(W181*W181*AB$2*'Materials + Factor'!$U$8))</f>
        <v>0</v>
      </c>
      <c r="Y181" s="119">
        <f>$H181/($D181+(W181*W181*AB$2*'Materials + Factor'!$U$8))</f>
        <v>5.0388888888888893E-2</v>
      </c>
      <c r="Z18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5.8583526446658471E-2</v>
      </c>
      <c r="AA18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0.12229766803840876</v>
      </c>
      <c r="AB181" s="120">
        <f t="shared" si="32"/>
        <v>0.16796296296296298</v>
      </c>
      <c r="AC18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0.51263105124348829</v>
      </c>
    </row>
    <row r="182" spans="1:29" hidden="1" outlineLevel="1" x14ac:dyDescent="0.2">
      <c r="A182" s="88"/>
      <c r="B182" s="131" t="s">
        <v>333</v>
      </c>
      <c r="C182" s="132">
        <v>13.295</v>
      </c>
      <c r="D182" s="133">
        <f>Table5[[#This Row],[Vertical Fz (kN)]]*'Materials + Factor'!$U$25</f>
        <v>0</v>
      </c>
      <c r="E182" s="132">
        <v>2.12</v>
      </c>
      <c r="F182" s="132">
        <v>3.7130000000000001</v>
      </c>
      <c r="G182" s="132">
        <v>15.724</v>
      </c>
      <c r="H182" s="148">
        <v>3.3090000000000002</v>
      </c>
      <c r="I182" s="109">
        <f t="shared" si="33"/>
        <v>2.4</v>
      </c>
      <c r="J182" s="119">
        <f>$G182/($D182+(I182*I182*N$2*'Materials + Factor'!$U$8))</f>
        <v>0.14559259259259261</v>
      </c>
      <c r="K182" s="119">
        <f>$H182/($D182+(I182*I182*N$2*'Materials + Factor'!$U$8))</f>
        <v>3.0638888888888889E-2</v>
      </c>
      <c r="L18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7.7724395672869553E-2</v>
      </c>
      <c r="M18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0.14281442901234567</v>
      </c>
      <c r="N182" s="120">
        <f t="shared" si="30"/>
        <v>0.36398148148148157</v>
      </c>
      <c r="O18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0.21505432724708703</v>
      </c>
      <c r="P182" s="109">
        <f t="shared" si="34"/>
        <v>2.2000000000000002</v>
      </c>
      <c r="Q182" s="119">
        <f>$G182/($D182+(P182*P182*U$2*'Materials + Factor'!$U$8))</f>
        <v>0.12995041322314049</v>
      </c>
      <c r="R182" s="119">
        <f>$H182/($D182+(P182*P182*U$2*'Materials + Factor'!$U$8))</f>
        <v>2.7347107438016528E-2</v>
      </c>
      <c r="S18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6.9373840765867015E-2</v>
      </c>
      <c r="T18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0.14603305785123966</v>
      </c>
      <c r="U182" s="120">
        <f t="shared" si="31"/>
        <v>0.35441021788129223</v>
      </c>
      <c r="V18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0.28294169797286933</v>
      </c>
      <c r="W182" s="109">
        <f t="shared" si="35"/>
        <v>1.8</v>
      </c>
      <c r="X182" s="119">
        <f>$G182/($D182+(W182*W182*AB$2*'Materials + Factor'!$U$8))</f>
        <v>9.7061728395061733E-2</v>
      </c>
      <c r="Y182" s="119">
        <f>$H182/($D182+(W182*W182*AB$2*'Materials + Factor'!$U$8))</f>
        <v>2.0425925925925927E-2</v>
      </c>
      <c r="Z18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5.1816263781913029E-2</v>
      </c>
      <c r="AA18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0.15877914951989025</v>
      </c>
      <c r="AB182" s="120">
        <f t="shared" si="32"/>
        <v>0.32353909465020581</v>
      </c>
      <c r="AC18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0.54748571996897866</v>
      </c>
    </row>
    <row r="183" spans="1:29" hidden="1" outlineLevel="1" x14ac:dyDescent="0.2">
      <c r="A183" s="88"/>
      <c r="B183" s="131" t="s">
        <v>334</v>
      </c>
      <c r="C183" s="132">
        <v>18.151</v>
      </c>
      <c r="D183" s="133">
        <f>Table5[[#This Row],[Vertical Fz (kN)]]*'Materials + Factor'!$U$25</f>
        <v>0</v>
      </c>
      <c r="E183" s="132">
        <v>5.0670000000000002</v>
      </c>
      <c r="F183" s="132">
        <v>0</v>
      </c>
      <c r="G183" s="132">
        <v>0</v>
      </c>
      <c r="H183" s="148">
        <v>7.9939999999999998</v>
      </c>
      <c r="I183" s="109">
        <f t="shared" si="33"/>
        <v>2.4</v>
      </c>
      <c r="J183" s="119">
        <f>$G183/($D183+(I183*I183*N$2*'Materials + Factor'!$U$8))</f>
        <v>0</v>
      </c>
      <c r="K183" s="119">
        <f>$H183/($D183+(I183*I183*N$2*'Materials + Factor'!$U$8))</f>
        <v>7.4018518518518511E-2</v>
      </c>
      <c r="L18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9.2110900446385563E-2</v>
      </c>
      <c r="M18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9.1005015432098768E-2</v>
      </c>
      <c r="N183" s="120">
        <f t="shared" si="30"/>
        <v>0.18504629629629629</v>
      </c>
      <c r="O18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0.20223220893705904</v>
      </c>
      <c r="P183" s="109">
        <f t="shared" si="34"/>
        <v>2.2000000000000002</v>
      </c>
      <c r="Q183" s="119">
        <f>$G183/($D183+(P183*P183*U$2*'Materials + Factor'!$U$8))</f>
        <v>0</v>
      </c>
      <c r="R183" s="119">
        <f>$H183/($D183+(P183*P183*U$2*'Materials + Factor'!$U$8))</f>
        <v>6.6066115702479333E-2</v>
      </c>
      <c r="S18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8.2214688001732539E-2</v>
      </c>
      <c r="T18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9.8129226145755061E-2</v>
      </c>
      <c r="U183" s="120">
        <f t="shared" si="31"/>
        <v>0.18018031555221634</v>
      </c>
      <c r="V18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0.26597591908728063</v>
      </c>
      <c r="W183" s="109">
        <f t="shared" si="35"/>
        <v>1.8</v>
      </c>
      <c r="X183" s="119">
        <f>$G183/($D183+(W183*W183*AB$2*'Materials + Factor'!$U$8))</f>
        <v>0</v>
      </c>
      <c r="Y183" s="119">
        <f>$H183/($D183+(W183*W183*AB$2*'Materials + Factor'!$U$8))</f>
        <v>4.9345679012345676E-2</v>
      </c>
      <c r="Z18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6.1407266964257037E-2</v>
      </c>
      <c r="AA18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0.12433470507544581</v>
      </c>
      <c r="AB183" s="120">
        <f t="shared" si="32"/>
        <v>0.16448559670781893</v>
      </c>
      <c r="AC18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0.5156183330188816</v>
      </c>
    </row>
    <row r="184" spans="1:29" hidden="1" outlineLevel="1" x14ac:dyDescent="0.2">
      <c r="A184" s="88"/>
      <c r="B184" s="131" t="s">
        <v>335</v>
      </c>
      <c r="C184" s="132">
        <v>14.956</v>
      </c>
      <c r="D184" s="133">
        <f>Table5[[#This Row],[Vertical Fz (kN)]]*'Materials + Factor'!$U$25</f>
        <v>0</v>
      </c>
      <c r="E184" s="132">
        <v>2.3519999999999999</v>
      </c>
      <c r="F184" s="132">
        <v>3.7130000000000001</v>
      </c>
      <c r="G184" s="132">
        <v>15.724</v>
      </c>
      <c r="H184" s="148">
        <v>3.14</v>
      </c>
      <c r="I184" s="109">
        <f t="shared" si="33"/>
        <v>2.4</v>
      </c>
      <c r="J184" s="119">
        <f>$G184/($D184+(I184*I184*N$2*'Materials + Factor'!$U$8))</f>
        <v>0.14559259259259261</v>
      </c>
      <c r="K184" s="119">
        <f>$H184/($D184+(I184*I184*N$2*'Materials + Factor'!$U$8))</f>
        <v>2.9074074074074075E-2</v>
      </c>
      <c r="L18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7.9899538917297189E-2</v>
      </c>
      <c r="M18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0.14281442901234567</v>
      </c>
      <c r="N184" s="120">
        <f t="shared" si="30"/>
        <v>0.36398148148148157</v>
      </c>
      <c r="O18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0.21700916241153445</v>
      </c>
      <c r="P184" s="109">
        <f t="shared" si="34"/>
        <v>2.2000000000000002</v>
      </c>
      <c r="Q184" s="119">
        <f>$G184/($D184+(P184*P184*U$2*'Materials + Factor'!$U$8))</f>
        <v>0.12995041322314049</v>
      </c>
      <c r="R184" s="119">
        <f>$H184/($D184+(P184*P184*U$2*'Materials + Factor'!$U$8))</f>
        <v>2.5950413223140494E-2</v>
      </c>
      <c r="S18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7.1315290934447051E-2</v>
      </c>
      <c r="T18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0.14603305785123966</v>
      </c>
      <c r="U184" s="120">
        <f t="shared" si="31"/>
        <v>0.35441021788129223</v>
      </c>
      <c r="V18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0.28523081292615104</v>
      </c>
      <c r="W184" s="109">
        <f t="shared" si="35"/>
        <v>1.8</v>
      </c>
      <c r="X184" s="119">
        <f>$G184/($D184+(W184*W184*AB$2*'Materials + Factor'!$U$8))</f>
        <v>9.7061728395061733E-2</v>
      </c>
      <c r="Y184" s="119">
        <f>$H184/($D184+(W184*W184*AB$2*'Materials + Factor'!$U$8))</f>
        <v>1.9382716049382718E-2</v>
      </c>
      <c r="Z18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5.3266359278198117E-2</v>
      </c>
      <c r="AA18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0.15877914951989025</v>
      </c>
      <c r="AB184" s="120">
        <f t="shared" si="32"/>
        <v>0.32353909465020581</v>
      </c>
      <c r="AC18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0.55075230485556759</v>
      </c>
    </row>
    <row r="185" spans="1:29" hidden="1" outlineLevel="1" x14ac:dyDescent="0.2">
      <c r="A185" s="88"/>
      <c r="B185" s="131" t="s">
        <v>336</v>
      </c>
      <c r="C185" s="132">
        <v>19.568000000000001</v>
      </c>
      <c r="D185" s="133">
        <f>Table5[[#This Row],[Vertical Fz (kN)]]*'Materials + Factor'!$U$25</f>
        <v>0</v>
      </c>
      <c r="E185" s="132">
        <v>1.8740000000000001</v>
      </c>
      <c r="F185" s="132">
        <v>0</v>
      </c>
      <c r="G185" s="132">
        <v>0</v>
      </c>
      <c r="H185" s="148">
        <v>5.2439999999999998</v>
      </c>
      <c r="I185" s="109">
        <f t="shared" si="33"/>
        <v>2.4</v>
      </c>
      <c r="J185" s="119">
        <f>$G185/($D185+(I185*I185*N$2*'Materials + Factor'!$U$8))</f>
        <v>0</v>
      </c>
      <c r="K185" s="119">
        <f>$H185/($D185+(I185*I185*N$2*'Materials + Factor'!$U$8))</f>
        <v>4.8555555555555553E-2</v>
      </c>
      <c r="L18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3.4066672081414354E-2</v>
      </c>
      <c r="M18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5.1307870370370372E-2</v>
      </c>
      <c r="N185" s="120">
        <f t="shared" si="30"/>
        <v>0.12138888888888889</v>
      </c>
      <c r="O18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0.1994692656566632</v>
      </c>
      <c r="P185" s="109">
        <f t="shared" si="34"/>
        <v>2.2000000000000002</v>
      </c>
      <c r="Q185" s="119">
        <f>$G185/($D185+(P185*P185*U$2*'Materials + Factor'!$U$8))</f>
        <v>0</v>
      </c>
      <c r="R185" s="119">
        <f>$H185/($D185+(P185*P185*U$2*'Materials + Factor'!$U$8))</f>
        <v>4.3338842975206605E-2</v>
      </c>
      <c r="S18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3.0406616403245865E-2</v>
      </c>
      <c r="T18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5.3478587528174297E-2</v>
      </c>
      <c r="U185" s="120">
        <f t="shared" si="31"/>
        <v>0.11819684447783618</v>
      </c>
      <c r="V18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0.26228699995828642</v>
      </c>
      <c r="W185" s="109">
        <f t="shared" si="35"/>
        <v>1.8</v>
      </c>
      <c r="X185" s="119">
        <f>$G185/($D185+(W185*W185*AB$2*'Materials + Factor'!$U$8))</f>
        <v>0</v>
      </c>
      <c r="Y185" s="119">
        <f>$H185/($D185+(W185*W185*AB$2*'Materials + Factor'!$U$8))</f>
        <v>3.2370370370370369E-2</v>
      </c>
      <c r="Z18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2.2711114720942904E-2</v>
      </c>
      <c r="AA18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6.1673525377229081E-2</v>
      </c>
      <c r="AB185" s="120">
        <f t="shared" si="32"/>
        <v>0.10790123456790124</v>
      </c>
      <c r="AC18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0.50855459745581844</v>
      </c>
    </row>
    <row r="186" spans="1:29" hidden="1" outlineLevel="1" x14ac:dyDescent="0.2">
      <c r="A186" s="88"/>
      <c r="B186" s="131" t="s">
        <v>337</v>
      </c>
      <c r="C186" s="132">
        <v>16.373000000000001</v>
      </c>
      <c r="D186" s="133">
        <f>Table5[[#This Row],[Vertical Fz (kN)]]*'Materials + Factor'!$U$25</f>
        <v>0</v>
      </c>
      <c r="E186" s="132">
        <v>0.84</v>
      </c>
      <c r="F186" s="132">
        <v>3.7130000000000001</v>
      </c>
      <c r="G186" s="132">
        <v>15.724</v>
      </c>
      <c r="H186" s="148">
        <v>0.39</v>
      </c>
      <c r="I186" s="109">
        <f t="shared" si="33"/>
        <v>2.4</v>
      </c>
      <c r="J186" s="119">
        <f>$G186/($D186+(I186*I186*N$2*'Materials + Factor'!$U$8))</f>
        <v>0.14559259259259261</v>
      </c>
      <c r="K186" s="119">
        <f>$H186/($D186+(I186*I186*N$2*'Materials + Factor'!$U$8))</f>
        <v>3.6111111111111114E-3</v>
      </c>
      <c r="L18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6.9202824702479862E-2</v>
      </c>
      <c r="M18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0.14281442901234567</v>
      </c>
      <c r="N186" s="120">
        <f t="shared" si="30"/>
        <v>0.36398148148148157</v>
      </c>
      <c r="O18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0.21426265448607953</v>
      </c>
      <c r="P186" s="109">
        <f t="shared" si="34"/>
        <v>2.2000000000000002</v>
      </c>
      <c r="Q186" s="119">
        <f>$G186/($D186+(P186*P186*U$2*'Materials + Factor'!$U$8))</f>
        <v>0.12995041322314049</v>
      </c>
      <c r="R186" s="119">
        <f>$H186/($D186+(P186*P186*U$2*'Materials + Factor'!$U$8))</f>
        <v>3.2231404958677685E-3</v>
      </c>
      <c r="S18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6.176781047824647E-2</v>
      </c>
      <c r="T18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0.14603305785123966</v>
      </c>
      <c r="U186" s="120">
        <f t="shared" si="31"/>
        <v>0.35441021788129223</v>
      </c>
      <c r="V18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0.2815400576065174</v>
      </c>
      <c r="W186" s="109">
        <f t="shared" si="35"/>
        <v>1.8</v>
      </c>
      <c r="X186" s="119">
        <f>$G186/($D186+(W186*W186*AB$2*'Materials + Factor'!$U$8))</f>
        <v>9.7061728395061733E-2</v>
      </c>
      <c r="Y186" s="119">
        <f>$H186/($D186+(W186*W186*AB$2*'Materials + Factor'!$U$8))</f>
        <v>2.4074074074074076E-3</v>
      </c>
      <c r="Z18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4.6135216468319903E-2</v>
      </c>
      <c r="AA18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0.15877914951989025</v>
      </c>
      <c r="AB186" s="120">
        <f t="shared" si="32"/>
        <v>0.32353909465020581</v>
      </c>
      <c r="AC18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0.5436133089114118</v>
      </c>
    </row>
    <row r="187" spans="1:29" hidden="1" outlineLevel="1" x14ac:dyDescent="0.2">
      <c r="A187" s="88"/>
      <c r="B187" s="131" t="s">
        <v>338</v>
      </c>
      <c r="C187" s="132">
        <v>19.134</v>
      </c>
      <c r="D187" s="133">
        <f>Table5[[#This Row],[Vertical Fz (kN)]]*'Materials + Factor'!$U$25</f>
        <v>0</v>
      </c>
      <c r="E187" s="132">
        <v>3.7450000000000001</v>
      </c>
      <c r="F187" s="132">
        <v>0</v>
      </c>
      <c r="G187" s="132">
        <v>0</v>
      </c>
      <c r="H187" s="148">
        <v>6.5019999999999998</v>
      </c>
      <c r="I187" s="109">
        <f t="shared" si="33"/>
        <v>2.4</v>
      </c>
      <c r="J187" s="119">
        <f>$G187/($D187+(I187*I187*N$2*'Materials + Factor'!$U$8))</f>
        <v>0</v>
      </c>
      <c r="K187" s="119">
        <f>$H187/($D187+(I187*I187*N$2*'Materials + Factor'!$U$8))</f>
        <v>6.0203703703703704E-2</v>
      </c>
      <c r="L18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6.8078808401759214E-2</v>
      </c>
      <c r="M18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7.1842206790123445E-2</v>
      </c>
      <c r="N187" s="120">
        <f t="shared" si="30"/>
        <v>0.15050925925925926</v>
      </c>
      <c r="O18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0.20097889486425455</v>
      </c>
      <c r="P187" s="109">
        <f t="shared" si="34"/>
        <v>2.2000000000000002</v>
      </c>
      <c r="Q187" s="119">
        <f>$G187/($D187+(P187*P187*U$2*'Materials + Factor'!$U$8))</f>
        <v>0</v>
      </c>
      <c r="R187" s="119">
        <f>$H187/($D187+(P187*P187*U$2*'Materials + Factor'!$U$8))</f>
        <v>5.3735537190082637E-2</v>
      </c>
      <c r="S18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6.0764556259421426E-2</v>
      </c>
      <c r="T18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7.6987227648384657E-2</v>
      </c>
      <c r="U187" s="120">
        <f t="shared" si="31"/>
        <v>0.14655146506386171</v>
      </c>
      <c r="V18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0.26426483830708231</v>
      </c>
      <c r="W187" s="109">
        <f t="shared" si="35"/>
        <v>1.8</v>
      </c>
      <c r="X187" s="119">
        <f>$G187/($D187+(W187*W187*AB$2*'Materials + Factor'!$U$8))</f>
        <v>0</v>
      </c>
      <c r="Y187" s="119">
        <f>$H187/($D187+(W187*W187*AB$2*'Materials + Factor'!$U$8))</f>
        <v>4.0135802469135798E-2</v>
      </c>
      <c r="Z18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4.5385872267839474E-2</v>
      </c>
      <c r="AA18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9.5967078189300406E-2</v>
      </c>
      <c r="AB187" s="120">
        <f t="shared" si="32"/>
        <v>0.13378600823045267</v>
      </c>
      <c r="AC18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0.51221266636994078</v>
      </c>
    </row>
    <row r="188" spans="1:29" hidden="1" outlineLevel="1" x14ac:dyDescent="0.2">
      <c r="A188" s="88"/>
      <c r="B188" s="131" t="s">
        <v>339</v>
      </c>
      <c r="C188" s="132">
        <v>14.669</v>
      </c>
      <c r="D188" s="133">
        <f>Table5[[#This Row],[Vertical Fz (kN)]]*'Materials + Factor'!$U$25</f>
        <v>0</v>
      </c>
      <c r="E188" s="132">
        <v>0.34599999999999997</v>
      </c>
      <c r="F188" s="132">
        <v>4.25</v>
      </c>
      <c r="G188" s="132">
        <v>18.559000000000001</v>
      </c>
      <c r="H188" s="148">
        <v>0.18099999999999999</v>
      </c>
      <c r="I188" s="109">
        <f t="shared" si="33"/>
        <v>2.4</v>
      </c>
      <c r="J188" s="119">
        <f>$G188/($D188+(I188*I188*N$2*'Materials + Factor'!$U$8))</f>
        <v>0.1718425925925926</v>
      </c>
      <c r="K188" s="119">
        <f>$H188/($D188+(I188*I188*N$2*'Materials + Factor'!$U$8))</f>
        <v>1.675925925925926E-3</v>
      </c>
      <c r="L18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7.7514603509285601E-2</v>
      </c>
      <c r="M18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0.16779706790123458</v>
      </c>
      <c r="N188" s="120">
        <f t="shared" si="30"/>
        <v>0.42960648148148156</v>
      </c>
      <c r="O18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0.21707309718647938</v>
      </c>
      <c r="P188" s="109">
        <f t="shared" si="34"/>
        <v>2.2000000000000002</v>
      </c>
      <c r="Q188" s="119">
        <f>$G188/($D188+(P188*P188*U$2*'Materials + Factor'!$U$8))</f>
        <v>0.15338016528925619</v>
      </c>
      <c r="R188" s="119">
        <f>$H188/($D188+(P188*P188*U$2*'Materials + Factor'!$U$8))</f>
        <v>1.495867768595041E-3</v>
      </c>
      <c r="S18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6.9186588256221843E-2</v>
      </c>
      <c r="T18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0.17136739293764086</v>
      </c>
      <c r="U188" s="120">
        <f t="shared" si="31"/>
        <v>0.41830954169797141</v>
      </c>
      <c r="V18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0.28532367668015213</v>
      </c>
      <c r="W188" s="109">
        <f t="shared" si="35"/>
        <v>1.8</v>
      </c>
      <c r="X188" s="119">
        <f>$G188/($D188+(W188*W188*AB$2*'Materials + Factor'!$U$8))</f>
        <v>0.11456172839506173</v>
      </c>
      <c r="Y188" s="119">
        <f>$H188/($D188+(W188*W188*AB$2*'Materials + Factor'!$U$8))</f>
        <v>1.1172839506172838E-3</v>
      </c>
      <c r="Z18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5.1676402339523732E-2</v>
      </c>
      <c r="AA18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0.18558984910836762</v>
      </c>
      <c r="AB188" s="120">
        <f t="shared" si="32"/>
        <v>0.38187242798353915</v>
      </c>
      <c r="AC18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0.55090514202572161</v>
      </c>
    </row>
    <row r="189" spans="1:29" hidden="1" outlineLevel="1" x14ac:dyDescent="0.2">
      <c r="A189" s="88"/>
      <c r="B189" s="131" t="s">
        <v>340</v>
      </c>
      <c r="C189" s="132">
        <v>18.024000000000001</v>
      </c>
      <c r="D189" s="133">
        <f>Table5[[#This Row],[Vertical Fz (kN)]]*'Materials + Factor'!$U$25</f>
        <v>0</v>
      </c>
      <c r="E189" s="132">
        <v>3.903</v>
      </c>
      <c r="F189" s="132">
        <v>1.6E-2</v>
      </c>
      <c r="G189" s="132">
        <v>1.9510000000000001</v>
      </c>
      <c r="H189" s="148">
        <v>7.0830000000000002</v>
      </c>
      <c r="I189" s="109">
        <f t="shared" si="33"/>
        <v>2.4</v>
      </c>
      <c r="J189" s="119">
        <f>$G189/($D189+(I189*I189*N$2*'Materials + Factor'!$U$8))</f>
        <v>1.8064814814814815E-2</v>
      </c>
      <c r="K189" s="119">
        <f>$H189/($D189+(I189*I189*N$2*'Materials + Factor'!$U$8))</f>
        <v>6.5583333333333341E-2</v>
      </c>
      <c r="L18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7.0951621320869518E-2</v>
      </c>
      <c r="M18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7.7239583333333334E-2</v>
      </c>
      <c r="N189" s="120">
        <f t="shared" si="30"/>
        <v>0.16395833333333337</v>
      </c>
      <c r="O18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0.20363855909127732</v>
      </c>
      <c r="P189" s="109">
        <f t="shared" si="34"/>
        <v>2.2000000000000002</v>
      </c>
      <c r="Q189" s="119">
        <f>$G189/($D189+(P189*P189*U$2*'Materials + Factor'!$U$8))</f>
        <v>1.6123966942148758E-2</v>
      </c>
      <c r="R189" s="119">
        <f>$H189/($D189+(P189*P189*U$2*'Materials + Factor'!$U$8))</f>
        <v>5.8537190082644623E-2</v>
      </c>
      <c r="S18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6.3328719856643845E-2</v>
      </c>
      <c r="T18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8.2539444027047326E-2</v>
      </c>
      <c r="U189" s="120">
        <f t="shared" si="31"/>
        <v>0.15964688204357624</v>
      </c>
      <c r="V18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0.26779372807434859</v>
      </c>
      <c r="W189" s="109">
        <f t="shared" si="35"/>
        <v>1.8</v>
      </c>
      <c r="X189" s="119">
        <f>$G189/($D189+(W189*W189*AB$2*'Materials + Factor'!$U$8))</f>
        <v>1.204320987654321E-2</v>
      </c>
      <c r="Y189" s="119">
        <f>$H189/($D189+(W189*W189*AB$2*'Materials + Factor'!$U$8))</f>
        <v>4.3722222222222225E-2</v>
      </c>
      <c r="Z18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4.7301080880579674E-2</v>
      </c>
      <c r="AA18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0.10211934156378599</v>
      </c>
      <c r="AB189" s="120">
        <f t="shared" si="32"/>
        <v>0.14574074074074075</v>
      </c>
      <c r="AC18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0.51890103189510595</v>
      </c>
    </row>
    <row r="190" spans="1:29" hidden="1" outlineLevel="1" x14ac:dyDescent="0.2">
      <c r="A190" s="88"/>
      <c r="B190" s="131" t="s">
        <v>341</v>
      </c>
      <c r="C190" s="132">
        <v>14.443</v>
      </c>
      <c r="D190" s="133">
        <f>Table5[[#This Row],[Vertical Fz (kN)]]*'Materials + Factor'!$U$25</f>
        <v>0</v>
      </c>
      <c r="E190" s="132">
        <v>1.0169999999999999</v>
      </c>
      <c r="F190" s="132">
        <v>3.6970000000000001</v>
      </c>
      <c r="G190" s="132">
        <v>17.673999999999999</v>
      </c>
      <c r="H190" s="148">
        <v>1.8240000000000001</v>
      </c>
      <c r="I190" s="109">
        <f t="shared" si="33"/>
        <v>2.4</v>
      </c>
      <c r="J190" s="119">
        <f>$G190/($D190+(I190*I190*N$2*'Materials + Factor'!$U$8))</f>
        <v>0.16364814814814815</v>
      </c>
      <c r="K190" s="119">
        <f>$H190/($D190+(I190*I190*N$2*'Materials + Factor'!$U$8))</f>
        <v>1.6888888888888891E-2</v>
      </c>
      <c r="L19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6.9702728725408503E-2</v>
      </c>
      <c r="M19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0.15776813271604939</v>
      </c>
      <c r="N190" s="120">
        <f t="shared" si="30"/>
        <v>0.40912037037037041</v>
      </c>
      <c r="O19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0.21781864689416661</v>
      </c>
      <c r="P190" s="109">
        <f t="shared" si="34"/>
        <v>2.2000000000000002</v>
      </c>
      <c r="Q190" s="119">
        <f>$G190/($D190+(P190*P190*U$2*'Materials + Factor'!$U$8))</f>
        <v>0.14606611570247932</v>
      </c>
      <c r="R190" s="119">
        <f>$H190/($D190+(P190*P190*U$2*'Materials + Factor'!$U$8))</f>
        <v>1.5074380165289255E-2</v>
      </c>
      <c r="S19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6.2214005804496826E-2</v>
      </c>
      <c r="T19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0.16056348610067614</v>
      </c>
      <c r="U190" s="120">
        <f t="shared" si="31"/>
        <v>0.39836213373403451</v>
      </c>
      <c r="V19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0.28631570284040647</v>
      </c>
      <c r="W190" s="109">
        <f t="shared" si="35"/>
        <v>1.8</v>
      </c>
      <c r="X190" s="119">
        <f>$G190/($D190+(W190*W190*AB$2*'Materials + Factor'!$U$8))</f>
        <v>0.10909876543209876</v>
      </c>
      <c r="Y190" s="119">
        <f>$H190/($D190+(W190*W190*AB$2*'Materials + Factor'!$U$8))</f>
        <v>1.1259259259259261E-2</v>
      </c>
      <c r="Z19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4.6468485816938999E-2</v>
      </c>
      <c r="AA19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0.17193415637860079</v>
      </c>
      <c r="AB190" s="120">
        <f t="shared" si="32"/>
        <v>0.36366255144032922</v>
      </c>
      <c r="AC19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0.55280732311823499</v>
      </c>
    </row>
    <row r="191" spans="1:29" hidden="1" outlineLevel="1" x14ac:dyDescent="0.2">
      <c r="A191" s="88"/>
      <c r="B191" s="131" t="s">
        <v>342</v>
      </c>
      <c r="C191" s="132">
        <v>17.824000000000002</v>
      </c>
      <c r="D191" s="133">
        <f>Table5[[#This Row],[Vertical Fz (kN)]]*'Materials + Factor'!$U$25</f>
        <v>0</v>
      </c>
      <c r="E191" s="132">
        <v>5.6779999999999999</v>
      </c>
      <c r="F191" s="132">
        <v>0</v>
      </c>
      <c r="G191" s="132">
        <v>0</v>
      </c>
      <c r="H191" s="148">
        <v>9.73</v>
      </c>
      <c r="I191" s="109">
        <f t="shared" si="33"/>
        <v>2.4</v>
      </c>
      <c r="J191" s="119">
        <f>$G191/($D191+(I191*I191*N$2*'Materials + Factor'!$U$8))</f>
        <v>0</v>
      </c>
      <c r="K191" s="119">
        <f>$H191/($D191+(I191*I191*N$2*'Materials + Factor'!$U$8))</f>
        <v>9.0092592592592599E-2</v>
      </c>
      <c r="L19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0.1032180171175404</v>
      </c>
      <c r="M19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0.10793595679012347</v>
      </c>
      <c r="N191" s="120">
        <f t="shared" si="30"/>
        <v>0.2252314814814815</v>
      </c>
      <c r="O19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0.2047518144656712</v>
      </c>
      <c r="P191" s="109">
        <f t="shared" si="34"/>
        <v>2.2000000000000002</v>
      </c>
      <c r="Q191" s="119">
        <f>$G191/($D191+(P191*P191*U$2*'Materials + Factor'!$U$8))</f>
        <v>0</v>
      </c>
      <c r="R191" s="119">
        <f>$H191/($D191+(P191*P191*U$2*'Materials + Factor'!$U$8))</f>
        <v>8.0413223140495857E-2</v>
      </c>
      <c r="S19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9.2128478088383134E-2</v>
      </c>
      <c r="T19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0.11576258452291509</v>
      </c>
      <c r="U191" s="120">
        <f t="shared" si="31"/>
        <v>0.2193087903831705</v>
      </c>
      <c r="V19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0.26923266056037398</v>
      </c>
      <c r="W191" s="109">
        <f t="shared" si="35"/>
        <v>1.8</v>
      </c>
      <c r="X191" s="119">
        <f>$G191/($D191+(W191*W191*AB$2*'Materials + Factor'!$U$8))</f>
        <v>0</v>
      </c>
      <c r="Y191" s="119">
        <f>$H191/($D191+(W191*W191*AB$2*'Materials + Factor'!$U$8))</f>
        <v>6.0061728395061728E-2</v>
      </c>
      <c r="Z19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6.8812011411693588E-2</v>
      </c>
      <c r="AA19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0.1446227709190672</v>
      </c>
      <c r="AB191" s="120">
        <f t="shared" si="32"/>
        <v>0.20020576131687243</v>
      </c>
      <c r="AC19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0.52147571103108703</v>
      </c>
    </row>
    <row r="192" spans="1:29" hidden="1" outlineLevel="1" x14ac:dyDescent="0.2">
      <c r="A192" s="88"/>
      <c r="B192" s="131" t="s">
        <v>343</v>
      </c>
      <c r="C192" s="132">
        <v>14.063000000000001</v>
      </c>
      <c r="D192" s="133">
        <f>Table5[[#This Row],[Vertical Fz (kN)]]*'Materials + Factor'!$U$25</f>
        <v>0</v>
      </c>
      <c r="E192" s="132">
        <v>2.6469999999999998</v>
      </c>
      <c r="F192" s="132">
        <v>3.09</v>
      </c>
      <c r="G192" s="132">
        <v>10.619</v>
      </c>
      <c r="H192" s="148">
        <v>4.2080000000000002</v>
      </c>
      <c r="I192" s="109">
        <f t="shared" si="33"/>
        <v>2.4</v>
      </c>
      <c r="J192" s="119">
        <f>$G192/($D192+(I192*I192*N$2*'Materials + Factor'!$U$8))</f>
        <v>9.8324074074074078E-2</v>
      </c>
      <c r="K192" s="119">
        <f>$H192/($D192+(I192*I192*N$2*'Materials + Factor'!$U$8))</f>
        <v>3.8962962962962963E-2</v>
      </c>
      <c r="L19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7.3964086717142996E-2</v>
      </c>
      <c r="M19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9.981867283950617E-2</v>
      </c>
      <c r="N192" s="120">
        <f t="shared" si="30"/>
        <v>0.24581018518518521</v>
      </c>
      <c r="O19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0.2083035997427764</v>
      </c>
      <c r="P192" s="109">
        <f t="shared" si="34"/>
        <v>2.2000000000000002</v>
      </c>
      <c r="Q192" s="119">
        <f>$G192/($D192+(P192*P192*U$2*'Materials + Factor'!$U$8))</f>
        <v>8.7760330578512388E-2</v>
      </c>
      <c r="R192" s="119">
        <f>$H192/($D192+(P192*P192*U$2*'Materials + Factor'!$U$8))</f>
        <v>3.4776859504132229E-2</v>
      </c>
      <c r="S19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6.6017531945879684E-2</v>
      </c>
      <c r="T19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0.10299774605559728</v>
      </c>
      <c r="U192" s="120">
        <f t="shared" si="31"/>
        <v>0.23934635612321559</v>
      </c>
      <c r="V19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0.27422701974473063</v>
      </c>
      <c r="W192" s="109">
        <f t="shared" si="35"/>
        <v>1.8</v>
      </c>
      <c r="X192" s="119">
        <f>$G192/($D192+(W192*W192*AB$2*'Materials + Factor'!$U$8))</f>
        <v>6.5549382716049376E-2</v>
      </c>
      <c r="Y192" s="119">
        <f>$H192/($D192+(W192*W192*AB$2*'Materials + Factor'!$U$8))</f>
        <v>2.5975308641975309E-2</v>
      </c>
      <c r="Z19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4.9309391144761995E-2</v>
      </c>
      <c r="AA19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0.11521947873799725</v>
      </c>
      <c r="AB192" s="120">
        <f t="shared" si="32"/>
        <v>0.21849794238683126</v>
      </c>
      <c r="AC19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0.53191024306877954</v>
      </c>
    </row>
    <row r="193" spans="1:29" hidden="1" outlineLevel="1" x14ac:dyDescent="0.2">
      <c r="A193" s="88"/>
      <c r="B193" s="131" t="s">
        <v>344</v>
      </c>
      <c r="C193" s="132">
        <v>19.952999999999999</v>
      </c>
      <c r="D193" s="133">
        <f>Table5[[#This Row],[Vertical Fz (kN)]]*'Materials + Factor'!$U$25</f>
        <v>0</v>
      </c>
      <c r="E193" s="132">
        <v>5.976</v>
      </c>
      <c r="F193" s="132">
        <v>0</v>
      </c>
      <c r="G193" s="132">
        <v>0</v>
      </c>
      <c r="H193" s="148">
        <v>9.5129999999999999</v>
      </c>
      <c r="I193" s="109">
        <f t="shared" si="33"/>
        <v>2.4</v>
      </c>
      <c r="J193" s="119">
        <f>$G193/($D193+(I193*I193*N$2*'Materials + Factor'!$U$8))</f>
        <v>0</v>
      </c>
      <c r="K193" s="119">
        <f>$H193/($D193+(I193*I193*N$2*'Materials + Factor'!$U$8))</f>
        <v>8.8083333333333333E-2</v>
      </c>
      <c r="L19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0.10863523605044406</v>
      </c>
      <c r="M19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0.10798611111111113</v>
      </c>
      <c r="N193" s="120">
        <f t="shared" si="30"/>
        <v>0.22020833333333334</v>
      </c>
      <c r="O19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0.207041145169752</v>
      </c>
      <c r="P193" s="109">
        <f t="shared" si="34"/>
        <v>2.2000000000000002</v>
      </c>
      <c r="Q193" s="119">
        <f>$G193/($D193+(P193*P193*U$2*'Materials + Factor'!$U$8))</f>
        <v>0</v>
      </c>
      <c r="R193" s="119">
        <f>$H193/($D193+(P193*P193*U$2*'Materials + Factor'!$U$8))</f>
        <v>7.8619834710743797E-2</v>
      </c>
      <c r="S19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9.6963681764032694E-2</v>
      </c>
      <c r="T19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0.11637114951164537</v>
      </c>
      <c r="U193" s="120">
        <f t="shared" si="31"/>
        <v>0.21441773102930126</v>
      </c>
      <c r="V19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0.27191816291357507</v>
      </c>
      <c r="W193" s="109">
        <f t="shared" si="35"/>
        <v>1.8</v>
      </c>
      <c r="X193" s="119">
        <f>$G193/($D193+(W193*W193*AB$2*'Materials + Factor'!$U$8))</f>
        <v>0</v>
      </c>
      <c r="Y193" s="119">
        <f>$H193/($D193+(W193*W193*AB$2*'Materials + Factor'!$U$8))</f>
        <v>5.8722222222222224E-2</v>
      </c>
      <c r="Z19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7.2423490700296037E-2</v>
      </c>
      <c r="AA19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0.1472222222222222</v>
      </c>
      <c r="AB193" s="120">
        <f t="shared" si="32"/>
        <v>0.19574074074074074</v>
      </c>
      <c r="AC19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0.52533183649210857</v>
      </c>
    </row>
    <row r="194" spans="1:29" hidden="1" outlineLevel="1" x14ac:dyDescent="0.2">
      <c r="A194" s="88"/>
      <c r="B194" s="131" t="s">
        <v>345</v>
      </c>
      <c r="C194" s="132">
        <v>16.193000000000001</v>
      </c>
      <c r="D194" s="133">
        <f>Table5[[#This Row],[Vertical Fz (kN)]]*'Materials + Factor'!$U$25</f>
        <v>0</v>
      </c>
      <c r="E194" s="132">
        <v>2.9460000000000002</v>
      </c>
      <c r="F194" s="132">
        <v>3.09</v>
      </c>
      <c r="G194" s="132">
        <v>10.619</v>
      </c>
      <c r="H194" s="148">
        <v>3.992</v>
      </c>
      <c r="I194" s="109">
        <f t="shared" si="33"/>
        <v>2.4</v>
      </c>
      <c r="J194" s="119">
        <f>$G194/($D194+(I194*I194*N$2*'Materials + Factor'!$U$8))</f>
        <v>9.8324074074074078E-2</v>
      </c>
      <c r="K194" s="119">
        <f>$H194/($D194+(I194*I194*N$2*'Materials + Factor'!$U$8))</f>
        <v>3.6962962962962961E-2</v>
      </c>
      <c r="L19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7.7610040659528506E-2</v>
      </c>
      <c r="M19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9.981867283950617E-2</v>
      </c>
      <c r="N194" s="120">
        <f t="shared" si="30"/>
        <v>0.24581018518518521</v>
      </c>
      <c r="O19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0.21071603885316667</v>
      </c>
      <c r="P194" s="109">
        <f t="shared" si="34"/>
        <v>2.2000000000000002</v>
      </c>
      <c r="Q194" s="119">
        <f>$G194/($D194+(P194*P194*U$2*'Materials + Factor'!$U$8))</f>
        <v>8.7760330578512388E-2</v>
      </c>
      <c r="R194" s="119">
        <f>$H194/($D194+(P194*P194*U$2*'Materials + Factor'!$U$8))</f>
        <v>3.2991735537190078E-2</v>
      </c>
      <c r="S19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6.9271771828339462E-2</v>
      </c>
      <c r="T19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0.10299774605559728</v>
      </c>
      <c r="U194" s="120">
        <f t="shared" si="31"/>
        <v>0.23934635612321559</v>
      </c>
      <c r="V19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0.27705506282728098</v>
      </c>
      <c r="W194" s="109">
        <f t="shared" si="35"/>
        <v>1.8</v>
      </c>
      <c r="X194" s="119">
        <f>$G194/($D194+(W194*W194*AB$2*'Materials + Factor'!$U$8))</f>
        <v>6.5549382716049376E-2</v>
      </c>
      <c r="Y194" s="119">
        <f>$H194/($D194+(W194*W194*AB$2*'Materials + Factor'!$U$8))</f>
        <v>2.4641975308641977E-2</v>
      </c>
      <c r="Z19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5.1740027106352331E-2</v>
      </c>
      <c r="AA19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0.11521947873799725</v>
      </c>
      <c r="AB194" s="120">
        <f t="shared" si="32"/>
        <v>0.21849794238683126</v>
      </c>
      <c r="AC19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0.53596010876314082</v>
      </c>
    </row>
    <row r="195" spans="1:29" hidden="1" outlineLevel="1" x14ac:dyDescent="0.2">
      <c r="A195" s="88"/>
      <c r="B195" s="131" t="s">
        <v>346</v>
      </c>
      <c r="C195" s="132">
        <v>21.77</v>
      </c>
      <c r="D195" s="133">
        <f>Table5[[#This Row],[Vertical Fz (kN)]]*'Materials + Factor'!$U$25</f>
        <v>0</v>
      </c>
      <c r="E195" s="132">
        <v>1.8839999999999999</v>
      </c>
      <c r="F195" s="132">
        <v>0</v>
      </c>
      <c r="G195" s="132">
        <v>0</v>
      </c>
      <c r="H195" s="148">
        <v>5.9880000000000004</v>
      </c>
      <c r="I195" s="109">
        <f t="shared" si="33"/>
        <v>2.4</v>
      </c>
      <c r="J195" s="119">
        <f>$G195/($D195+(I195*I195*N$2*'Materials + Factor'!$U$8))</f>
        <v>0</v>
      </c>
      <c r="K195" s="119">
        <f>$H195/($D195+(I195*I195*N$2*'Materials + Factor'!$U$8))</f>
        <v>5.5444444444444449E-2</v>
      </c>
      <c r="L19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3.4248457951646022E-2</v>
      </c>
      <c r="M19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5.710648148148148E-2</v>
      </c>
      <c r="N195" s="120">
        <f t="shared" si="30"/>
        <v>0.13861111111111113</v>
      </c>
      <c r="O19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0.20334190855256773</v>
      </c>
      <c r="P195" s="109">
        <f t="shared" si="34"/>
        <v>2.2000000000000002</v>
      </c>
      <c r="Q195" s="119">
        <f>$G195/($D195+(P195*P195*U$2*'Materials + Factor'!$U$8))</f>
        <v>0</v>
      </c>
      <c r="R195" s="119">
        <f>$H195/($D195+(P195*P195*U$2*'Materials + Factor'!$U$8))</f>
        <v>4.9487603305785124E-2</v>
      </c>
      <c r="S19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3.0568871560146853E-2</v>
      </c>
      <c r="T19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5.9143501126972191E-2</v>
      </c>
      <c r="U195" s="120">
        <f t="shared" si="31"/>
        <v>0.13496619083395942</v>
      </c>
      <c r="V19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0.26699813288018959</v>
      </c>
      <c r="W195" s="109">
        <f t="shared" si="35"/>
        <v>1.8</v>
      </c>
      <c r="X195" s="119">
        <f>$G195/($D195+(W195*W195*AB$2*'Materials + Factor'!$U$8))</f>
        <v>0</v>
      </c>
      <c r="Y195" s="119">
        <f>$H195/($D195+(W195*W195*AB$2*'Materials + Factor'!$U$8))</f>
        <v>3.6962962962962968E-2</v>
      </c>
      <c r="Z19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2.2832305301097346E-2</v>
      </c>
      <c r="AA19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6.6913580246913573E-2</v>
      </c>
      <c r="AB195" s="120">
        <f t="shared" si="32"/>
        <v>0.1232098765432099</v>
      </c>
      <c r="AC19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0.51598575229594024</v>
      </c>
    </row>
    <row r="196" spans="1:29" hidden="1" outlineLevel="1" x14ac:dyDescent="0.2">
      <c r="A196" s="88"/>
      <c r="B196" s="131" t="s">
        <v>347</v>
      </c>
      <c r="C196" s="132">
        <v>18.009</v>
      </c>
      <c r="D196" s="133">
        <f>Table5[[#This Row],[Vertical Fz (kN)]]*'Materials + Factor'!$U$25</f>
        <v>0</v>
      </c>
      <c r="E196" s="132">
        <v>1.147</v>
      </c>
      <c r="F196" s="132">
        <v>3.09</v>
      </c>
      <c r="G196" s="132">
        <v>10.619</v>
      </c>
      <c r="H196" s="148">
        <v>0.46700000000000003</v>
      </c>
      <c r="I196" s="109">
        <f t="shared" si="33"/>
        <v>2.4</v>
      </c>
      <c r="J196" s="119">
        <f>$G196/($D196+(I196*I196*N$2*'Materials + Factor'!$U$8))</f>
        <v>9.8324074074074078E-2</v>
      </c>
      <c r="K196" s="119">
        <f>$H196/($D196+(I196*I196*N$2*'Materials + Factor'!$U$8))</f>
        <v>4.3240740740740739E-3</v>
      </c>
      <c r="L19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5.9916879291490706E-2</v>
      </c>
      <c r="M19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9.981867283950617E-2</v>
      </c>
      <c r="N196" s="120">
        <f t="shared" si="30"/>
        <v>0.24581018518518521</v>
      </c>
      <c r="O19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0.2072617517138638</v>
      </c>
      <c r="P196" s="109">
        <f t="shared" si="34"/>
        <v>2.2000000000000002</v>
      </c>
      <c r="Q196" s="119">
        <f>$G196/($D196+(P196*P196*U$2*'Materials + Factor'!$U$8))</f>
        <v>8.7760330578512388E-2</v>
      </c>
      <c r="R196" s="119">
        <f>$H196/($D196+(P196*P196*U$2*'Materials + Factor'!$U$8))</f>
        <v>3.8595041322314048E-3</v>
      </c>
      <c r="S19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5.347952862380987E-2</v>
      </c>
      <c r="T19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0.10299774605559728</v>
      </c>
      <c r="U196" s="120">
        <f t="shared" si="31"/>
        <v>0.23934635612321559</v>
      </c>
      <c r="V19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0.27241955942845431</v>
      </c>
      <c r="W196" s="109">
        <f t="shared" si="35"/>
        <v>1.8</v>
      </c>
      <c r="X196" s="119">
        <f>$G196/($D196+(W196*W196*AB$2*'Materials + Factor'!$U$8))</f>
        <v>6.5549382716049376E-2</v>
      </c>
      <c r="Y196" s="119">
        <f>$H196/($D196+(W196*W196*AB$2*'Materials + Factor'!$U$8))</f>
        <v>2.8827160493827162E-3</v>
      </c>
      <c r="Z19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3.9944586194327135E-2</v>
      </c>
      <c r="AA19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0.11521947873799725</v>
      </c>
      <c r="AB196" s="120">
        <f t="shared" si="32"/>
        <v>0.21849794238683126</v>
      </c>
      <c r="AC19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0.52700369007271564</v>
      </c>
    </row>
    <row r="197" spans="1:29" hidden="1" outlineLevel="1" x14ac:dyDescent="0.2">
      <c r="A197" s="88"/>
      <c r="B197" s="131" t="s">
        <v>348</v>
      </c>
      <c r="C197" s="132">
        <v>17.568999999999999</v>
      </c>
      <c r="D197" s="133">
        <f>Table5[[#This Row],[Vertical Fz (kN)]]*'Materials + Factor'!$U$25</f>
        <v>0</v>
      </c>
      <c r="E197" s="132">
        <v>5.3769999999999998</v>
      </c>
      <c r="F197" s="132">
        <v>0.13200000000000001</v>
      </c>
      <c r="G197" s="132">
        <v>0.39500000000000002</v>
      </c>
      <c r="H197" s="148">
        <v>9.1509999999999998</v>
      </c>
      <c r="I197" s="109">
        <f t="shared" si="33"/>
        <v>2.4</v>
      </c>
      <c r="J197" s="119">
        <f>$G197/($D197+(I197*I197*N$2*'Materials + Factor'!$U$8))</f>
        <v>3.6574074074074074E-3</v>
      </c>
      <c r="K197" s="119">
        <f>$H197/($D197+(I197*I197*N$2*'Materials + Factor'!$U$8))</f>
        <v>8.4731481481481477E-2</v>
      </c>
      <c r="L19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9.7775711558119899E-2</v>
      </c>
      <c r="M19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0.10172646604938272</v>
      </c>
      <c r="N197" s="120">
        <f t="shared" si="30"/>
        <v>0.21182870370370371</v>
      </c>
      <c r="O19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0.20407198654986541</v>
      </c>
      <c r="P197" s="109">
        <f t="shared" si="34"/>
        <v>2.2000000000000002</v>
      </c>
      <c r="Q197" s="119">
        <f>$G197/($D197+(P197*P197*U$2*'Materials + Factor'!$U$8))</f>
        <v>3.2644628099173551E-3</v>
      </c>
      <c r="R197" s="119">
        <f>$H197/($D197+(P197*P197*U$2*'Materials + Factor'!$U$8))</f>
        <v>7.5628099173553703E-2</v>
      </c>
      <c r="S19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8.7270883043611122E-2</v>
      </c>
      <c r="T19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0.1091510142749812</v>
      </c>
      <c r="U197" s="120">
        <f t="shared" si="31"/>
        <v>0.20625845229151007</v>
      </c>
      <c r="V19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0.26839434134717671</v>
      </c>
      <c r="W197" s="109">
        <f t="shared" si="35"/>
        <v>1.8</v>
      </c>
      <c r="X197" s="119">
        <f>$G197/($D197+(W197*W197*AB$2*'Materials + Factor'!$U$8))</f>
        <v>2.4382716049382719E-3</v>
      </c>
      <c r="Y197" s="119">
        <f>$H197/($D197+(W197*W197*AB$2*'Materials + Factor'!$U$8))</f>
        <v>5.6487654320987651E-2</v>
      </c>
      <c r="Z19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6.5183807705413252E-2</v>
      </c>
      <c r="AA19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0.13652263374485596</v>
      </c>
      <c r="AB197" s="120">
        <f t="shared" si="32"/>
        <v>0.18829218106995885</v>
      </c>
      <c r="AC19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0.5201154123968561</v>
      </c>
    </row>
    <row r="198" spans="1:29" hidden="1" outlineLevel="1" x14ac:dyDescent="0.2">
      <c r="A198" s="88"/>
      <c r="B198" s="131" t="s">
        <v>349</v>
      </c>
      <c r="C198" s="132">
        <v>14.010999999999999</v>
      </c>
      <c r="D198" s="133">
        <f>Table5[[#This Row],[Vertical Fz (kN)]]*'Materials + Factor'!$U$25</f>
        <v>0</v>
      </c>
      <c r="E198" s="132">
        <v>2.4369999999999998</v>
      </c>
      <c r="F198" s="132">
        <v>3.3570000000000002</v>
      </c>
      <c r="G198" s="132">
        <v>13.153</v>
      </c>
      <c r="H198" s="148">
        <v>3.8420000000000001</v>
      </c>
      <c r="I198" s="109">
        <f t="shared" si="33"/>
        <v>2.4</v>
      </c>
      <c r="J198" s="119">
        <f>$G198/($D198+(I198*I198*N$2*'Materials + Factor'!$U$8))</f>
        <v>0.12178703703703704</v>
      </c>
      <c r="K198" s="119">
        <f>$H198/($D198+(I198*I198*N$2*'Materials + Factor'!$U$8))</f>
        <v>3.5574074074074077E-2</v>
      </c>
      <c r="L19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7.5410287566421083E-2</v>
      </c>
      <c r="M19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0.12091628086419755</v>
      </c>
      <c r="N198" s="120">
        <f t="shared" si="30"/>
        <v>0.30446759259259265</v>
      </c>
      <c r="O19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0.21214803003916222</v>
      </c>
      <c r="P198" s="109">
        <f t="shared" si="34"/>
        <v>2.2000000000000002</v>
      </c>
      <c r="Q198" s="119">
        <f>$G198/($D198+(P198*P198*U$2*'Materials + Factor'!$U$8))</f>
        <v>0.10870247933884297</v>
      </c>
      <c r="R198" s="119">
        <f>$H198/($D198+(P198*P198*U$2*'Materials + Factor'!$U$8))</f>
        <v>3.1752066115702478E-2</v>
      </c>
      <c r="S19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6.7308355844408876E-2</v>
      </c>
      <c r="T19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0.12404207362885047</v>
      </c>
      <c r="U198" s="120">
        <f t="shared" si="31"/>
        <v>0.29646130728775355</v>
      </c>
      <c r="V19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0.27914560653986625</v>
      </c>
      <c r="W198" s="109">
        <f t="shared" si="35"/>
        <v>1.8</v>
      </c>
      <c r="X198" s="119">
        <f>$G198/($D198+(W198*W198*AB$2*'Materials + Factor'!$U$8))</f>
        <v>8.1191358024691365E-2</v>
      </c>
      <c r="Y198" s="119">
        <f>$H198/($D198+(W198*W198*AB$2*'Materials + Factor'!$U$8))</f>
        <v>2.3716049382716049E-2</v>
      </c>
      <c r="Z19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5.0273525044280717E-2</v>
      </c>
      <c r="AA19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0.13626200274348421</v>
      </c>
      <c r="AB198" s="120">
        <f t="shared" si="32"/>
        <v>0.27063786008230456</v>
      </c>
      <c r="AC19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0.54055313045447251</v>
      </c>
    </row>
    <row r="199" spans="1:29" hidden="1" outlineLevel="1" x14ac:dyDescent="0.2">
      <c r="A199" s="88"/>
      <c r="B199" s="131" t="s">
        <v>350</v>
      </c>
      <c r="C199" s="132">
        <v>19.506</v>
      </c>
      <c r="D199" s="133">
        <f>Table5[[#This Row],[Vertical Fz (kN)]]*'Materials + Factor'!$U$25</f>
        <v>0</v>
      </c>
      <c r="E199" s="132">
        <v>5.6479999999999997</v>
      </c>
      <c r="F199" s="132">
        <v>0.26600000000000001</v>
      </c>
      <c r="G199" s="132">
        <v>0.80500000000000005</v>
      </c>
      <c r="H199" s="148">
        <v>8.9540000000000006</v>
      </c>
      <c r="I199" s="109">
        <f t="shared" si="33"/>
        <v>2.4</v>
      </c>
      <c r="J199" s="119">
        <f>$G199/($D199+(I199*I199*N$2*'Materials + Factor'!$U$8))</f>
        <v>7.4537037037037046E-3</v>
      </c>
      <c r="K199" s="119">
        <f>$H199/($D199+(I199*I199*N$2*'Materials + Factor'!$U$8))</f>
        <v>8.2907407407407416E-2</v>
      </c>
      <c r="L19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0.1027864636543913</v>
      </c>
      <c r="M19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0.10177469135802471</v>
      </c>
      <c r="N199" s="120">
        <f t="shared" si="30"/>
        <v>0.20726851851851855</v>
      </c>
      <c r="O19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0.20681067247417687</v>
      </c>
      <c r="P199" s="109">
        <f t="shared" si="34"/>
        <v>2.2000000000000002</v>
      </c>
      <c r="Q199" s="119">
        <f>$G199/($D199+(P199*P199*U$2*'Materials + Factor'!$U$8))</f>
        <v>6.6528925619834707E-3</v>
      </c>
      <c r="R199" s="119">
        <f>$H199/($D199+(P199*P199*U$2*'Materials + Factor'!$U$8))</f>
        <v>7.3999999999999996E-2</v>
      </c>
      <c r="S19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9.1743289873340975E-2</v>
      </c>
      <c r="T19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0.10970698722764836</v>
      </c>
      <c r="U199" s="120">
        <f t="shared" si="31"/>
        <v>0.20181818181818179</v>
      </c>
      <c r="V19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0.27167679414551926</v>
      </c>
      <c r="W199" s="109">
        <f t="shared" si="35"/>
        <v>1.8</v>
      </c>
      <c r="X199" s="119">
        <f>$G199/($D199+(W199*W199*AB$2*'Materials + Factor'!$U$8))</f>
        <v>4.9691358024691358E-3</v>
      </c>
      <c r="Y199" s="119">
        <f>$H199/($D199+(W199*W199*AB$2*'Materials + Factor'!$U$8))</f>
        <v>5.5271604938271608E-2</v>
      </c>
      <c r="Z19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6.8524309102927533E-2</v>
      </c>
      <c r="AA19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0.13888888888888887</v>
      </c>
      <c r="AB199" s="120">
        <f t="shared" si="32"/>
        <v>0.18423868312757202</v>
      </c>
      <c r="AC19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0.52510522690491779</v>
      </c>
    </row>
    <row r="200" spans="1:29" hidden="1" outlineLevel="1" x14ac:dyDescent="0.2">
      <c r="A200" s="88"/>
      <c r="B200" s="131" t="s">
        <v>351</v>
      </c>
      <c r="C200" s="132">
        <v>15.949</v>
      </c>
      <c r="D200" s="133">
        <f>Table5[[#This Row],[Vertical Fz (kN)]]*'Materials + Factor'!$U$25</f>
        <v>0</v>
      </c>
      <c r="E200" s="132">
        <v>2.7080000000000002</v>
      </c>
      <c r="F200" s="132">
        <v>3.7549999999999999</v>
      </c>
      <c r="G200" s="132">
        <v>14.353999999999999</v>
      </c>
      <c r="H200" s="148">
        <v>3.645</v>
      </c>
      <c r="I200" s="109">
        <f t="shared" si="33"/>
        <v>2.4</v>
      </c>
      <c r="J200" s="119">
        <f>$G200/($D200+(I200*I200*N$2*'Materials + Factor'!$U$8))</f>
        <v>0.13290740740740739</v>
      </c>
      <c r="K200" s="119">
        <f>$H200/($D200+(I200*I200*N$2*'Materials + Factor'!$U$8))</f>
        <v>3.3750000000000002E-2</v>
      </c>
      <c r="L20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8.4159768755023678E-2</v>
      </c>
      <c r="M20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0.13248649691358025</v>
      </c>
      <c r="N200" s="120">
        <f t="shared" si="30"/>
        <v>0.33226851851851852</v>
      </c>
      <c r="O20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0.21661902264932731</v>
      </c>
      <c r="P200" s="109">
        <f t="shared" si="34"/>
        <v>2.2000000000000002</v>
      </c>
      <c r="Q200" s="119">
        <f>$G200/($D200+(P200*P200*U$2*'Materials + Factor'!$U$8))</f>
        <v>0.1186280991735537</v>
      </c>
      <c r="R200" s="119">
        <f>$H200/($D200+(P200*P200*U$2*'Materials + Factor'!$U$8))</f>
        <v>3.0123966942148757E-2</v>
      </c>
      <c r="S20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7.5117810128450868E-2</v>
      </c>
      <c r="T20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0.13605559729526667</v>
      </c>
      <c r="U200" s="120">
        <f t="shared" si="31"/>
        <v>0.32353117956423733</v>
      </c>
      <c r="V20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0.28461614983309363</v>
      </c>
      <c r="W200" s="109">
        <f t="shared" si="35"/>
        <v>1.8</v>
      </c>
      <c r="X200" s="119">
        <f>$G200/($D200+(W200*W200*AB$2*'Materials + Factor'!$U$8))</f>
        <v>8.8604938271604927E-2</v>
      </c>
      <c r="Y200" s="119">
        <f>$H200/($D200+(W200*W200*AB$2*'Materials + Factor'!$U$8))</f>
        <v>2.2499999999999999E-2</v>
      </c>
      <c r="Z20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5.6106512503349117E-2</v>
      </c>
      <c r="AA20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0.14995884773662549</v>
      </c>
      <c r="AB200" s="120">
        <f t="shared" si="32"/>
        <v>0.29534979423868313</v>
      </c>
      <c r="AC20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0.54927264662060693</v>
      </c>
    </row>
    <row r="201" spans="1:29" hidden="1" outlineLevel="1" x14ac:dyDescent="0.2">
      <c r="A201" s="88"/>
      <c r="B201" s="131" t="s">
        <v>352</v>
      </c>
      <c r="C201" s="132">
        <v>21.158999999999999</v>
      </c>
      <c r="D201" s="133">
        <f>Table5[[#This Row],[Vertical Fz (kN)]]*'Materials + Factor'!$U$25</f>
        <v>0</v>
      </c>
      <c r="E201" s="132">
        <v>1.925</v>
      </c>
      <c r="F201" s="132">
        <v>1.2629999999999999</v>
      </c>
      <c r="G201" s="132">
        <v>9.7859999999999996</v>
      </c>
      <c r="H201" s="148">
        <v>5.7469999999999999</v>
      </c>
      <c r="I201" s="109">
        <f t="shared" si="33"/>
        <v>2.4</v>
      </c>
      <c r="J201" s="119">
        <f>$G201/($D201+(I201*I201*N$2*'Materials + Factor'!$U$8))</f>
        <v>9.0611111111111101E-2</v>
      </c>
      <c r="K201" s="119">
        <f>$H201/($D201+(I201*I201*N$2*'Materials + Factor'!$U$8))</f>
        <v>5.3212962962962962E-2</v>
      </c>
      <c r="L20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4.1853384865463902E-2</v>
      </c>
      <c r="M20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8.2818287037037044E-2</v>
      </c>
      <c r="N201" s="120">
        <f t="shared" si="30"/>
        <v>0.22652777777777777</v>
      </c>
      <c r="O20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0.21872176279181721</v>
      </c>
      <c r="P201" s="109">
        <f t="shared" si="34"/>
        <v>2.2000000000000002</v>
      </c>
      <c r="Q201" s="119">
        <f>$G201/($D201+(P201*P201*U$2*'Materials + Factor'!$U$8))</f>
        <v>8.0876033057851224E-2</v>
      </c>
      <c r="R201" s="119">
        <f>$H201/($D201+(P201*P201*U$2*'Materials + Factor'!$U$8))</f>
        <v>4.7495867768595032E-2</v>
      </c>
      <c r="S20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3.7356740210496696E-2</v>
      </c>
      <c r="T20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8.3012772351615305E-2</v>
      </c>
      <c r="U201" s="120">
        <f t="shared" si="31"/>
        <v>0.22057099924868515</v>
      </c>
      <c r="V20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0.28669193772202833</v>
      </c>
      <c r="W201" s="109">
        <f t="shared" si="35"/>
        <v>1.8</v>
      </c>
      <c r="X201" s="119">
        <f>$G201/($D201+(W201*W201*AB$2*'Materials + Factor'!$U$8))</f>
        <v>6.0407407407407403E-2</v>
      </c>
      <c r="Y201" s="119">
        <f>$H201/($D201+(W201*W201*AB$2*'Materials + Factor'!$U$8))</f>
        <v>3.547530864197531E-2</v>
      </c>
      <c r="Z20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2.7902256576975933E-2</v>
      </c>
      <c r="AA20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8.4444444444444433E-2</v>
      </c>
      <c r="AB201" s="120">
        <f t="shared" si="32"/>
        <v>0.20135802469135802</v>
      </c>
      <c r="AC20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0.55075540576572635</v>
      </c>
    </row>
    <row r="202" spans="1:29" hidden="1" outlineLevel="1" x14ac:dyDescent="0.2">
      <c r="A202" s="88"/>
      <c r="B202" s="131" t="s">
        <v>353</v>
      </c>
      <c r="C202" s="132">
        <v>17.602</v>
      </c>
      <c r="D202" s="133">
        <f>Table5[[#This Row],[Vertical Fz (kN)]]*'Materials + Factor'!$U$25</f>
        <v>0</v>
      </c>
      <c r="E202" s="132">
        <v>1.0149999999999999</v>
      </c>
      <c r="F202" s="132">
        <v>4.7519999999999998</v>
      </c>
      <c r="G202" s="132">
        <v>23.335000000000001</v>
      </c>
      <c r="H202" s="148">
        <v>0.438</v>
      </c>
      <c r="I202" s="109">
        <f t="shared" si="33"/>
        <v>2.4</v>
      </c>
      <c r="J202" s="119">
        <f>$G202/($D202+(I202*I202*N$2*'Materials + Factor'!$U$8))</f>
        <v>0.21606481481481482</v>
      </c>
      <c r="K202" s="119">
        <f>$H202/($D202+(I202*I202*N$2*'Materials + Factor'!$U$8))</f>
        <v>4.0555555555555553E-3</v>
      </c>
      <c r="L20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8.8333211165022935E-2</v>
      </c>
      <c r="M20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0.20755401234567902</v>
      </c>
      <c r="N202" s="120">
        <f t="shared" si="30"/>
        <v>0.54016203703703713</v>
      </c>
      <c r="O20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0.23143477758028438</v>
      </c>
      <c r="P202" s="109">
        <f t="shared" si="34"/>
        <v>2.2000000000000002</v>
      </c>
      <c r="Q202" s="119">
        <f>$G202/($D202+(P202*P202*U$2*'Materials + Factor'!$U$8))</f>
        <v>0.19285123966942147</v>
      </c>
      <c r="R202" s="119">
        <f>$H202/($D202+(P202*P202*U$2*'Materials + Factor'!$U$8))</f>
        <v>3.6198347107438012E-3</v>
      </c>
      <c r="S20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7.8842866163822106E-2</v>
      </c>
      <c r="T20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0.21102178812922612</v>
      </c>
      <c r="U202" s="120">
        <f t="shared" si="31"/>
        <v>0.52595792637114946</v>
      </c>
      <c r="V20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0.30323020232314968</v>
      </c>
      <c r="W202" s="109">
        <f t="shared" si="35"/>
        <v>1.8</v>
      </c>
      <c r="X202" s="119">
        <f>$G202/($D202+(W202*W202*AB$2*'Materials + Factor'!$U$8))</f>
        <v>0.1440432098765432</v>
      </c>
      <c r="Y202" s="119">
        <f>$H202/($D202+(W202*W202*AB$2*'Materials + Factor'!$U$8))</f>
        <v>2.7037037037037038E-3</v>
      </c>
      <c r="Z20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5.8888807443348616E-2</v>
      </c>
      <c r="AA20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0.22523319615912205</v>
      </c>
      <c r="AB202" s="120">
        <f t="shared" si="32"/>
        <v>0.48014403292181068</v>
      </c>
      <c r="AC20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0.58060837974584389</v>
      </c>
    </row>
    <row r="203" spans="1:29" hidden="1" outlineLevel="1" x14ac:dyDescent="0.2">
      <c r="A203" s="88"/>
      <c r="B203" s="131" t="s">
        <v>354</v>
      </c>
      <c r="C203" s="132">
        <v>17.314</v>
      </c>
      <c r="D203" s="133">
        <f>Table5[[#This Row],[Vertical Fz (kN)]]*'Materials + Factor'!$U$25</f>
        <v>0</v>
      </c>
      <c r="E203" s="132">
        <v>5.0759999999999996</v>
      </c>
      <c r="F203" s="132">
        <v>0.26500000000000001</v>
      </c>
      <c r="G203" s="132">
        <v>0.79200000000000004</v>
      </c>
      <c r="H203" s="148">
        <v>8.5709999999999997</v>
      </c>
      <c r="I203" s="109">
        <f t="shared" si="33"/>
        <v>2.4</v>
      </c>
      <c r="J203" s="119">
        <f>$G203/($D203+(I203*I203*N$2*'Materials + Factor'!$U$8))</f>
        <v>7.3333333333333341E-3</v>
      </c>
      <c r="K203" s="119">
        <f>$H203/($D203+(I203*I203*N$2*'Materials + Factor'!$U$8))</f>
        <v>7.9361111111111104E-2</v>
      </c>
      <c r="L20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9.2400169925714509E-2</v>
      </c>
      <c r="M20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9.5509259259259266E-2</v>
      </c>
      <c r="N203" s="120">
        <f t="shared" si="30"/>
        <v>0.19840277777777779</v>
      </c>
      <c r="O20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0.20340199890466917</v>
      </c>
      <c r="P203" s="109">
        <f t="shared" si="34"/>
        <v>2.2000000000000002</v>
      </c>
      <c r="Q203" s="119">
        <f>$G203/($D203+(P203*P203*U$2*'Materials + Factor'!$U$8))</f>
        <v>6.5454545454545453E-3</v>
      </c>
      <c r="R203" s="119">
        <f>$H203/($D203+(P203*P203*U$2*'Materials + Factor'!$U$8))</f>
        <v>7.083471074380164E-2</v>
      </c>
      <c r="S20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8.2472878941960037E-2</v>
      </c>
      <c r="T20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0.10253193087903829</v>
      </c>
      <c r="U203" s="120">
        <f t="shared" si="31"/>
        <v>0.19318557475582265</v>
      </c>
      <c r="V20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0.26756820586790669</v>
      </c>
      <c r="W203" s="109">
        <f t="shared" si="35"/>
        <v>1.8</v>
      </c>
      <c r="X203" s="119">
        <f>$G203/($D203+(W203*W203*AB$2*'Materials + Factor'!$U$8))</f>
        <v>4.8888888888888888E-3</v>
      </c>
      <c r="Y203" s="119">
        <f>$H203/($D203+(W203*W203*AB$2*'Materials + Factor'!$U$8))</f>
        <v>5.2907407407407403E-2</v>
      </c>
      <c r="Z20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6.1600113283809675E-2</v>
      </c>
      <c r="AA20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0.12841563786008228</v>
      </c>
      <c r="AB203" s="120">
        <f t="shared" si="32"/>
        <v>0.17635802469135803</v>
      </c>
      <c r="AC20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0.51877457452424991</v>
      </c>
    </row>
    <row r="204" spans="1:29" hidden="1" outlineLevel="1" x14ac:dyDescent="0.2">
      <c r="A204" s="88"/>
      <c r="B204" s="131" t="s">
        <v>355</v>
      </c>
      <c r="C204" s="132">
        <v>13.959</v>
      </c>
      <c r="D204" s="133">
        <f>Table5[[#This Row],[Vertical Fz (kN)]]*'Materials + Factor'!$U$25</f>
        <v>0</v>
      </c>
      <c r="E204" s="132">
        <v>2.226</v>
      </c>
      <c r="F204" s="132">
        <v>3.6339999999999999</v>
      </c>
      <c r="G204" s="132">
        <v>15.717000000000001</v>
      </c>
      <c r="H204" s="148">
        <v>3.4750000000000001</v>
      </c>
      <c r="I204" s="109">
        <f t="shared" si="33"/>
        <v>2.4</v>
      </c>
      <c r="J204" s="119">
        <f>$G204/($D204+(I204*I204*N$2*'Materials + Factor'!$U$8))</f>
        <v>0.14552777777777778</v>
      </c>
      <c r="K204" s="119">
        <f>$H204/($D204+(I204*I204*N$2*'Materials + Factor'!$U$8))</f>
        <v>3.2175925925925927E-2</v>
      </c>
      <c r="L20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7.7469434429480649E-2</v>
      </c>
      <c r="M20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0.14230324074074074</v>
      </c>
      <c r="N204" s="120">
        <f t="shared" si="30"/>
        <v>0.36381944444444447</v>
      </c>
      <c r="O20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0.21622281424974024</v>
      </c>
      <c r="P204" s="109">
        <f t="shared" si="34"/>
        <v>2.2000000000000002</v>
      </c>
      <c r="Q204" s="119">
        <f>$G204/($D204+(P204*P204*U$2*'Materials + Factor'!$U$8))</f>
        <v>0.12989256198347107</v>
      </c>
      <c r="R204" s="119">
        <f>$H204/($D204+(P204*P204*U$2*'Materials + Factor'!$U$8))</f>
        <v>2.8719008264462807E-2</v>
      </c>
      <c r="S20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6.9146272052759569E-2</v>
      </c>
      <c r="T20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0.14538692712246429</v>
      </c>
      <c r="U204" s="120">
        <f t="shared" si="31"/>
        <v>0.35425244177310289</v>
      </c>
      <c r="V20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0.28435200611050188</v>
      </c>
      <c r="W204" s="109">
        <f t="shared" si="35"/>
        <v>1.8</v>
      </c>
      <c r="X204" s="119">
        <f>$G204/($D204+(W204*W204*AB$2*'Materials + Factor'!$U$8))</f>
        <v>9.7018518518518518E-2</v>
      </c>
      <c r="Y204" s="119">
        <f>$H204/($D204+(W204*W204*AB$2*'Materials + Factor'!$U$8))</f>
        <v>2.1450617283950618E-2</v>
      </c>
      <c r="Z20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5.1646289619653764E-2</v>
      </c>
      <c r="AA20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0.15764746227709189</v>
      </c>
      <c r="AB204" s="120">
        <f t="shared" si="32"/>
        <v>0.32339506172839505</v>
      </c>
      <c r="AC20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0.54966350032089606</v>
      </c>
    </row>
    <row r="205" spans="1:29" hidden="1" outlineLevel="1" x14ac:dyDescent="0.2">
      <c r="A205" s="88"/>
      <c r="B205" s="131" t="s">
        <v>356</v>
      </c>
      <c r="C205" s="132">
        <v>19.058</v>
      </c>
      <c r="D205" s="133">
        <f>Table5[[#This Row],[Vertical Fz (kN)]]*'Materials + Factor'!$U$25</f>
        <v>0</v>
      </c>
      <c r="E205" s="132">
        <v>5.32</v>
      </c>
      <c r="F205" s="132">
        <v>0.53200000000000003</v>
      </c>
      <c r="G205" s="132">
        <v>1.6120000000000001</v>
      </c>
      <c r="H205" s="148">
        <v>8.3940000000000001</v>
      </c>
      <c r="I205" s="109">
        <f t="shared" si="33"/>
        <v>2.4</v>
      </c>
      <c r="J205" s="119">
        <f>$G205/($D205+(I205*I205*N$2*'Materials + Factor'!$U$8))</f>
        <v>1.4925925925925928E-2</v>
      </c>
      <c r="K205" s="119">
        <f>$H205/($D205+(I205*I205*N$2*'Materials + Factor'!$U$8))</f>
        <v>7.772222222222222E-2</v>
      </c>
      <c r="L20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9.7192430508891217E-2</v>
      </c>
      <c r="M20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9.555555555555556E-2</v>
      </c>
      <c r="N205" s="120">
        <f t="shared" si="30"/>
        <v>0.19430555555555556</v>
      </c>
      <c r="O20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0.20659172206532522</v>
      </c>
      <c r="P205" s="109">
        <f t="shared" si="34"/>
        <v>2.2000000000000002</v>
      </c>
      <c r="Q205" s="119">
        <f>$G205/($D205+(P205*P205*U$2*'Materials + Factor'!$U$8))</f>
        <v>1.3322314049586776E-2</v>
      </c>
      <c r="R205" s="119">
        <f>$H205/($D205+(P205*P205*U$2*'Materials + Factor'!$U$8))</f>
        <v>6.9371900826446273E-2</v>
      </c>
      <c r="S20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8.6750268553390478E-2</v>
      </c>
      <c r="T20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0.10303531179564236</v>
      </c>
      <c r="U205" s="120">
        <f t="shared" si="31"/>
        <v>0.18919609316303526</v>
      </c>
      <c r="V20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0.27145003562209741</v>
      </c>
      <c r="W205" s="109">
        <f t="shared" si="35"/>
        <v>1.8</v>
      </c>
      <c r="X205" s="119">
        <f>$G205/($D205+(W205*W205*AB$2*'Materials + Factor'!$U$8))</f>
        <v>9.9506172839506184E-3</v>
      </c>
      <c r="Y205" s="119">
        <f>$H205/($D205+(W205*W205*AB$2*'Materials + Factor'!$U$8))</f>
        <v>5.1814814814814814E-2</v>
      </c>
      <c r="Z20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6.4794953672594136E-2</v>
      </c>
      <c r="AA20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0.13054869684499312</v>
      </c>
      <c r="AB205" s="120">
        <f t="shared" si="32"/>
        <v>0.17271604938271606</v>
      </c>
      <c r="AC20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0.52490305756747191</v>
      </c>
    </row>
    <row r="206" spans="1:29" hidden="1" outlineLevel="1" x14ac:dyDescent="0.2">
      <c r="A206" s="88"/>
      <c r="B206" s="131" t="s">
        <v>357</v>
      </c>
      <c r="C206" s="132">
        <v>15.702999999999999</v>
      </c>
      <c r="D206" s="133">
        <f>Table5[[#This Row],[Vertical Fz (kN)]]*'Materials + Factor'!$U$25</f>
        <v>0</v>
      </c>
      <c r="E206" s="132">
        <v>2.4700000000000002</v>
      </c>
      <c r="F206" s="132">
        <v>4.431</v>
      </c>
      <c r="G206" s="132">
        <v>18.122</v>
      </c>
      <c r="H206" s="148">
        <v>3.298</v>
      </c>
      <c r="I206" s="109">
        <f t="shared" si="33"/>
        <v>2.4</v>
      </c>
      <c r="J206" s="119">
        <f>$G206/($D206+(I206*I206*N$2*'Materials + Factor'!$U$8))</f>
        <v>0.1677962962962963</v>
      </c>
      <c r="K206" s="119">
        <f>$H206/($D206+(I206*I206*N$2*'Materials + Factor'!$U$8))</f>
        <v>3.0537037037037036E-2</v>
      </c>
      <c r="L20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9.2218775105235379E-2</v>
      </c>
      <c r="M20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0.16547260802469138</v>
      </c>
      <c r="N206" s="120">
        <f t="shared" si="30"/>
        <v>0.41949074074074078</v>
      </c>
      <c r="O20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0.2229859287731151</v>
      </c>
      <c r="P206" s="109">
        <f t="shared" si="34"/>
        <v>2.2000000000000002</v>
      </c>
      <c r="Q206" s="119">
        <f>$G206/($D206+(P206*P206*U$2*'Materials + Factor'!$U$8))</f>
        <v>0.14976859504132228</v>
      </c>
      <c r="R206" s="119">
        <f>$H206/($D206+(P206*P206*U$2*'Materials + Factor'!$U$8))</f>
        <v>2.7256198347107435E-2</v>
      </c>
      <c r="S20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8.2310972821201811E-2</v>
      </c>
      <c r="T20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0.1694440270473328</v>
      </c>
      <c r="U206" s="120">
        <f t="shared" si="31"/>
        <v>0.40845980465815163</v>
      </c>
      <c r="V20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0.29275542930281262</v>
      </c>
      <c r="W206" s="109">
        <f t="shared" si="35"/>
        <v>1.8</v>
      </c>
      <c r="X206" s="119">
        <f>$G206/($D206+(W206*W206*AB$2*'Materials + Factor'!$U$8))</f>
        <v>0.1118641975308642</v>
      </c>
      <c r="Y206" s="119">
        <f>$H206/($D206+(W206*W206*AB$2*'Materials + Factor'!$U$8))</f>
        <v>2.0358024691358025E-2</v>
      </c>
      <c r="Z20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6.1479183403490248E-2</v>
      </c>
      <c r="AA20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0.18507544581618657</v>
      </c>
      <c r="AB206" s="120">
        <f t="shared" si="32"/>
        <v>0.37288065843621399</v>
      </c>
      <c r="AC20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0.56351426399424231</v>
      </c>
    </row>
    <row r="207" spans="1:29" hidden="1" outlineLevel="1" x14ac:dyDescent="0.2">
      <c r="A207" s="88"/>
      <c r="B207" s="131" t="s">
        <v>358</v>
      </c>
      <c r="C207" s="132">
        <v>20.547000000000001</v>
      </c>
      <c r="D207" s="133">
        <f>Table5[[#This Row],[Vertical Fz (kN)]]*'Materials + Factor'!$U$25</f>
        <v>0</v>
      </c>
      <c r="E207" s="132">
        <v>1.968</v>
      </c>
      <c r="F207" s="132">
        <v>2.536</v>
      </c>
      <c r="G207" s="132">
        <v>19.613</v>
      </c>
      <c r="H207" s="148">
        <v>5.5060000000000002</v>
      </c>
      <c r="I207" s="109">
        <f t="shared" si="33"/>
        <v>2.4</v>
      </c>
      <c r="J207" s="119">
        <f>$G207/($D207+(I207*I207*N$2*'Materials + Factor'!$U$8))</f>
        <v>0.18160185185185185</v>
      </c>
      <c r="K207" s="119">
        <f>$H207/($D207+(I207*I207*N$2*'Materials + Factor'!$U$8))</f>
        <v>5.0981481481481482E-2</v>
      </c>
      <c r="L20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5.8353887283274446E-2</v>
      </c>
      <c r="M20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0.16601080246913583</v>
      </c>
      <c r="N207" s="120">
        <f t="shared" si="30"/>
        <v>0.45400462962962967</v>
      </c>
      <c r="O20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0.23692947573779918</v>
      </c>
      <c r="P207" s="109">
        <f t="shared" si="34"/>
        <v>2.2000000000000002</v>
      </c>
      <c r="Q207" s="119">
        <f>$G207/($D207+(P207*P207*U$2*'Materials + Factor'!$U$8))</f>
        <v>0.16209090909090906</v>
      </c>
      <c r="R207" s="119">
        <f>$H207/($D207+(P207*P207*U$2*'Materials + Factor'!$U$8))</f>
        <v>4.5504132231404953E-2</v>
      </c>
      <c r="S20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5.2084461376806931E-2</v>
      </c>
      <c r="T20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0.16640871525169043</v>
      </c>
      <c r="U207" s="120">
        <f t="shared" si="31"/>
        <v>0.44206611570247922</v>
      </c>
      <c r="V20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0.3098972814610067</v>
      </c>
      <c r="W207" s="109">
        <f t="shared" si="35"/>
        <v>1.8</v>
      </c>
      <c r="X207" s="119">
        <f>$G207/($D207+(W207*W207*AB$2*'Materials + Factor'!$U$8))</f>
        <v>0.1210679012345679</v>
      </c>
      <c r="Y207" s="119">
        <f>$H207/($D207+(W207*W207*AB$2*'Materials + Factor'!$U$8))</f>
        <v>3.3987654320987659E-2</v>
      </c>
      <c r="Z20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3.8902591522182957E-2</v>
      </c>
      <c r="AA20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0.16930727023319614</v>
      </c>
      <c r="AB207" s="120">
        <f t="shared" si="32"/>
        <v>0.40355967078189303</v>
      </c>
      <c r="AC20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0.59111443665348762</v>
      </c>
    </row>
    <row r="208" spans="1:29" hidden="1" outlineLevel="1" x14ac:dyDescent="0.2">
      <c r="A208" s="88"/>
      <c r="B208" s="131" t="s">
        <v>359</v>
      </c>
      <c r="C208" s="132">
        <v>17.192</v>
      </c>
      <c r="D208" s="133">
        <f>Table5[[#This Row],[Vertical Fz (kN)]]*'Materials + Factor'!$U$25</f>
        <v>0</v>
      </c>
      <c r="E208" s="132">
        <v>0.88200000000000001</v>
      </c>
      <c r="F208" s="132">
        <v>6.4349999999999996</v>
      </c>
      <c r="G208" s="132">
        <v>36.122999999999998</v>
      </c>
      <c r="H208" s="148">
        <v>0.41</v>
      </c>
      <c r="I208" s="109">
        <f t="shared" si="33"/>
        <v>2.4</v>
      </c>
      <c r="J208" s="119">
        <f>$G208/($D208+(I208*I208*N$2*'Materials + Factor'!$U$8))</f>
        <v>0.33447222222222223</v>
      </c>
      <c r="K208" s="119">
        <f>$H208/($D208+(I208*I208*N$2*'Materials + Factor'!$U$8))</f>
        <v>3.7962962962962959E-3</v>
      </c>
      <c r="L20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0.1180728950659551</v>
      </c>
      <c r="M20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0.31596643518518519</v>
      </c>
      <c r="N208" s="120">
        <f t="shared" si="30"/>
        <v>0.83618055555555559</v>
      </c>
      <c r="O20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0.26237888685719218</v>
      </c>
      <c r="P208" s="109">
        <f t="shared" si="34"/>
        <v>2.2000000000000002</v>
      </c>
      <c r="Q208" s="119">
        <f>$G208/($D208+(P208*P208*U$2*'Materials + Factor'!$U$8))</f>
        <v>0.29853719008264457</v>
      </c>
      <c r="R208" s="119">
        <f>$H208/($D208+(P208*P208*U$2*'Materials + Factor'!$U$8))</f>
        <v>3.3884297520661152E-3</v>
      </c>
      <c r="S20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0.10538737741424088</v>
      </c>
      <c r="T20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0.31974455296769339</v>
      </c>
      <c r="U208" s="120">
        <f t="shared" si="31"/>
        <v>0.81419233658903056</v>
      </c>
      <c r="V20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0.34236613517984354</v>
      </c>
      <c r="W208" s="109">
        <f t="shared" si="35"/>
        <v>1.8</v>
      </c>
      <c r="X208" s="119">
        <f>$G208/($D208+(W208*W208*AB$2*'Materials + Factor'!$U$8))</f>
        <v>0.22298148148148147</v>
      </c>
      <c r="Y208" s="119">
        <f>$H208/($D208+(W208*W208*AB$2*'Materials + Factor'!$U$8))</f>
        <v>2.5308641975308639E-3</v>
      </c>
      <c r="Z20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7.8715263377303391E-2</v>
      </c>
      <c r="AA20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0.33602880658436207</v>
      </c>
      <c r="AB208" s="120">
        <f t="shared" si="32"/>
        <v>0.7432716049382716</v>
      </c>
      <c r="AC20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0.64705603480537077</v>
      </c>
    </row>
    <row r="209" spans="1:29" hidden="1" outlineLevel="1" x14ac:dyDescent="0.2">
      <c r="A209" s="88"/>
      <c r="B209" s="131" t="s">
        <v>360</v>
      </c>
      <c r="C209" s="132">
        <v>17.314</v>
      </c>
      <c r="D209" s="133">
        <f>Table5[[#This Row],[Vertical Fz (kN)]]*'Materials + Factor'!$U$25</f>
        <v>0</v>
      </c>
      <c r="E209" s="132">
        <v>5.0759999999999996</v>
      </c>
      <c r="F209" s="132">
        <v>0</v>
      </c>
      <c r="G209" s="132">
        <v>0</v>
      </c>
      <c r="H209" s="148">
        <v>8.5709999999999997</v>
      </c>
      <c r="I209" s="109">
        <f t="shared" si="33"/>
        <v>2.4</v>
      </c>
      <c r="J209" s="119">
        <f>$G209/($D209+(I209*I209*N$2*'Materials + Factor'!$U$8))</f>
        <v>0</v>
      </c>
      <c r="K209" s="119">
        <f>$H209/($D209+(I209*I209*N$2*'Materials + Factor'!$U$8))</f>
        <v>7.9361111111111104E-2</v>
      </c>
      <c r="L20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9.2274507729594057E-2</v>
      </c>
      <c r="M20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9.5509259259259266E-2</v>
      </c>
      <c r="N209" s="120">
        <f t="shared" si="30"/>
        <v>0.19840277777777779</v>
      </c>
      <c r="O20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0.20215898668914062</v>
      </c>
      <c r="P209" s="109">
        <f t="shared" si="34"/>
        <v>2.2000000000000002</v>
      </c>
      <c r="Q209" s="119">
        <f>$G209/($D209+(P209*P209*U$2*'Materials + Factor'!$U$8))</f>
        <v>0</v>
      </c>
      <c r="R209" s="119">
        <f>$H209/($D209+(P209*P209*U$2*'Materials + Factor'!$U$8))</f>
        <v>7.083471074380164E-2</v>
      </c>
      <c r="S20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8.2360717642943435E-2</v>
      </c>
      <c r="T20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0.10253193087903829</v>
      </c>
      <c r="U209" s="120">
        <f t="shared" si="31"/>
        <v>0.19318557475582265</v>
      </c>
      <c r="V20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0.26597606447761829</v>
      </c>
      <c r="W209" s="109">
        <f t="shared" si="35"/>
        <v>1.8</v>
      </c>
      <c r="X209" s="119">
        <f>$G209/($D209+(W209*W209*AB$2*'Materials + Factor'!$U$8))</f>
        <v>0</v>
      </c>
      <c r="Y209" s="119">
        <f>$H209/($D209+(W209*W209*AB$2*'Materials + Factor'!$U$8))</f>
        <v>5.2907407407407403E-2</v>
      </c>
      <c r="Z20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6.1516338486396031E-2</v>
      </c>
      <c r="AA20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0.12841563786008228</v>
      </c>
      <c r="AB209" s="120">
        <f t="shared" si="32"/>
        <v>0.17635802469135803</v>
      </c>
      <c r="AC20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0.51595653979843903</v>
      </c>
    </row>
    <row r="210" spans="1:29" hidden="1" outlineLevel="1" x14ac:dyDescent="0.2">
      <c r="A210" s="88"/>
      <c r="B210" s="131" t="s">
        <v>361</v>
      </c>
      <c r="C210" s="132">
        <v>13.959</v>
      </c>
      <c r="D210" s="133">
        <f>Table5[[#This Row],[Vertical Fz (kN)]]*'Materials + Factor'!$U$25</f>
        <v>0</v>
      </c>
      <c r="E210" s="132">
        <v>2.226</v>
      </c>
      <c r="F210" s="132">
        <v>3.899</v>
      </c>
      <c r="G210" s="132">
        <v>16.510000000000002</v>
      </c>
      <c r="H210" s="148">
        <v>3.4750000000000001</v>
      </c>
      <c r="I210" s="109">
        <f t="shared" si="33"/>
        <v>2.4</v>
      </c>
      <c r="J210" s="119">
        <f>$G210/($D210+(I210*I210*N$2*'Materials + Factor'!$U$8))</f>
        <v>0.15287037037037038</v>
      </c>
      <c r="K210" s="119">
        <f>$H210/($D210+(I210*I210*N$2*'Materials + Factor'!$U$8))</f>
        <v>3.2175925925925927E-2</v>
      </c>
      <c r="L21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8.1616140817782248E-2</v>
      </c>
      <c r="M21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0.14995563271604942</v>
      </c>
      <c r="N210" s="120">
        <f t="shared" si="30"/>
        <v>0.38217592592592597</v>
      </c>
      <c r="O21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0.21773899332569788</v>
      </c>
      <c r="P210" s="109">
        <f t="shared" si="34"/>
        <v>2.2000000000000002</v>
      </c>
      <c r="Q210" s="119">
        <f>$G210/($D210+(P210*P210*U$2*'Materials + Factor'!$U$8))</f>
        <v>0.13644628099173553</v>
      </c>
      <c r="R210" s="119">
        <f>$H210/($D210+(P210*P210*U$2*'Materials + Factor'!$U$8))</f>
        <v>2.8719008264462807E-2</v>
      </c>
      <c r="S21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7.284746453157423E-2</v>
      </c>
      <c r="T21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0.15333583771600301</v>
      </c>
      <c r="U210" s="120">
        <f t="shared" si="31"/>
        <v>0.3721262208865514</v>
      </c>
      <c r="V21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0.2862860582663096</v>
      </c>
      <c r="W210" s="109">
        <f t="shared" si="35"/>
        <v>1.8</v>
      </c>
      <c r="X210" s="119">
        <f>$G210/($D210+(W210*W210*AB$2*'Materials + Factor'!$U$8))</f>
        <v>0.10191358024691359</v>
      </c>
      <c r="Y210" s="119">
        <f>$H210/($D210+(W210*W210*AB$2*'Materials + Factor'!$U$8))</f>
        <v>2.1450617283950618E-2</v>
      </c>
      <c r="Z21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5.4410760545188168E-2</v>
      </c>
      <c r="AA21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0.16672153635116596</v>
      </c>
      <c r="AB210" s="120">
        <f t="shared" si="32"/>
        <v>0.33971193415637863</v>
      </c>
      <c r="AC21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0.55303486048606321</v>
      </c>
    </row>
    <row r="211" spans="1:29" hidden="1" outlineLevel="1" x14ac:dyDescent="0.2">
      <c r="A211" s="88"/>
      <c r="B211" s="131" t="s">
        <v>362</v>
      </c>
      <c r="C211" s="132">
        <v>19.058</v>
      </c>
      <c r="D211" s="133">
        <f>Table5[[#This Row],[Vertical Fz (kN)]]*'Materials + Factor'!$U$25</f>
        <v>0</v>
      </c>
      <c r="E211" s="132">
        <v>5.32</v>
      </c>
      <c r="F211" s="132">
        <v>0</v>
      </c>
      <c r="G211" s="132">
        <v>0</v>
      </c>
      <c r="H211" s="148">
        <v>8.3940000000000001</v>
      </c>
      <c r="I211" s="109">
        <f t="shared" si="33"/>
        <v>2.4</v>
      </c>
      <c r="J211" s="119">
        <f>$G211/($D211+(I211*I211*N$2*'Materials + Factor'!$U$8))</f>
        <v>0</v>
      </c>
      <c r="K211" s="119">
        <f>$H211/($D211+(I211*I211*N$2*'Materials + Factor'!$U$8))</f>
        <v>7.772222222222222E-2</v>
      </c>
      <c r="L21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9.6710082963246735E-2</v>
      </c>
      <c r="M21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9.555555555555556E-2</v>
      </c>
      <c r="N211" s="120">
        <f t="shared" si="30"/>
        <v>0.19430555555555556</v>
      </c>
      <c r="O21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0.20402207811494477</v>
      </c>
      <c r="P211" s="109">
        <f t="shared" si="34"/>
        <v>2.2000000000000002</v>
      </c>
      <c r="Q211" s="119">
        <f>$G211/($D211+(P211*P211*U$2*'Materials + Factor'!$U$8))</f>
        <v>0</v>
      </c>
      <c r="R211" s="119">
        <f>$H211/($D211+(P211*P211*U$2*'Materials + Factor'!$U$8))</f>
        <v>6.9371900826446273E-2</v>
      </c>
      <c r="S21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8.6319743471327634E-2</v>
      </c>
      <c r="T21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0.10303531179564236</v>
      </c>
      <c r="U211" s="120">
        <f t="shared" si="31"/>
        <v>0.18919609316303526</v>
      </c>
      <c r="V21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0.26816245141907091</v>
      </c>
      <c r="W211" s="109">
        <f t="shared" si="35"/>
        <v>1.8</v>
      </c>
      <c r="X211" s="119">
        <f>$G211/($D211+(W211*W211*AB$2*'Materials + Factor'!$U$8))</f>
        <v>0</v>
      </c>
      <c r="Y211" s="119">
        <f>$H211/($D211+(W211*W211*AB$2*'Materials + Factor'!$U$8))</f>
        <v>5.1814814814814814E-2</v>
      </c>
      <c r="Z21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6.4473388642164481E-2</v>
      </c>
      <c r="AA21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0.13054869684499312</v>
      </c>
      <c r="AB211" s="120">
        <f t="shared" si="32"/>
        <v>0.17271604938271606</v>
      </c>
      <c r="AC21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0.51909960263743937</v>
      </c>
    </row>
    <row r="212" spans="1:29" hidden="1" outlineLevel="1" x14ac:dyDescent="0.2">
      <c r="A212" s="88"/>
      <c r="B212" s="131" t="s">
        <v>363</v>
      </c>
      <c r="C212" s="132">
        <v>15.702999999999999</v>
      </c>
      <c r="D212" s="133">
        <f>Table5[[#This Row],[Vertical Fz (kN)]]*'Materials + Factor'!$U$25</f>
        <v>0</v>
      </c>
      <c r="E212" s="132">
        <v>2.4700000000000002</v>
      </c>
      <c r="F212" s="132">
        <v>3.899</v>
      </c>
      <c r="G212" s="132">
        <v>16.510000000000002</v>
      </c>
      <c r="H212" s="148">
        <v>3.2970000000000002</v>
      </c>
      <c r="I212" s="109">
        <f t="shared" si="33"/>
        <v>2.4</v>
      </c>
      <c r="J212" s="119">
        <f>$G212/($D212+(I212*I212*N$2*'Materials + Factor'!$U$8))</f>
        <v>0.15287037037037038</v>
      </c>
      <c r="K212" s="119">
        <f>$H212/($D212+(I212*I212*N$2*'Materials + Factor'!$U$8))</f>
        <v>3.0527777777777779E-2</v>
      </c>
      <c r="L21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8.3903781898228488E-2</v>
      </c>
      <c r="M21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0.14995563271604942</v>
      </c>
      <c r="N212" s="120">
        <f t="shared" si="30"/>
        <v>0.38217592592592597</v>
      </c>
      <c r="O21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0.21980571717341243</v>
      </c>
      <c r="P212" s="109">
        <f t="shared" si="34"/>
        <v>2.2000000000000002</v>
      </c>
      <c r="Q212" s="119">
        <f>$G212/($D212+(P212*P212*U$2*'Materials + Factor'!$U$8))</f>
        <v>0.13644628099173553</v>
      </c>
      <c r="R212" s="119">
        <f>$H212/($D212+(P212*P212*U$2*'Materials + Factor'!$U$8))</f>
        <v>2.7247933884297519E-2</v>
      </c>
      <c r="S21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7.4889325991807226E-2</v>
      </c>
      <c r="T21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0.15333583771600301</v>
      </c>
      <c r="U212" s="120">
        <f t="shared" si="31"/>
        <v>0.3721262208865514</v>
      </c>
      <c r="V21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0.28870550159530589</v>
      </c>
      <c r="W212" s="109">
        <f t="shared" si="35"/>
        <v>1.8</v>
      </c>
      <c r="X212" s="119">
        <f>$G212/($D212+(W212*W212*AB$2*'Materials + Factor'!$U$8))</f>
        <v>0.10191358024691359</v>
      </c>
      <c r="Y212" s="119">
        <f>$H212/($D212+(W212*W212*AB$2*'Materials + Factor'!$U$8))</f>
        <v>2.0351851851851854E-2</v>
      </c>
      <c r="Z21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5.5935854598818988E-2</v>
      </c>
      <c r="AA21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0.16672153635116596</v>
      </c>
      <c r="AB212" s="120">
        <f t="shared" si="32"/>
        <v>0.33971193415637863</v>
      </c>
      <c r="AC21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0.55648440952907863</v>
      </c>
    </row>
    <row r="213" spans="1:29" hidden="1" outlineLevel="1" x14ac:dyDescent="0.2">
      <c r="A213" s="88"/>
      <c r="B213" s="131" t="s">
        <v>364</v>
      </c>
      <c r="C213" s="132">
        <v>20.547000000000001</v>
      </c>
      <c r="D213" s="133">
        <f>Table5[[#This Row],[Vertical Fz (kN)]]*'Materials + Factor'!$U$25</f>
        <v>0</v>
      </c>
      <c r="E213" s="132">
        <v>1.968</v>
      </c>
      <c r="F213" s="132">
        <v>0</v>
      </c>
      <c r="G213" s="132">
        <v>0</v>
      </c>
      <c r="H213" s="148">
        <v>5.5060000000000002</v>
      </c>
      <c r="I213" s="109">
        <f t="shared" si="33"/>
        <v>2.4</v>
      </c>
      <c r="J213" s="119">
        <f>$G213/($D213+(I213*I213*N$2*'Materials + Factor'!$U$8))</f>
        <v>0</v>
      </c>
      <c r="K213" s="119">
        <f>$H213/($D213+(I213*I213*N$2*'Materials + Factor'!$U$8))</f>
        <v>5.0981481481481482E-2</v>
      </c>
      <c r="L21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3.5775459261592021E-2</v>
      </c>
      <c r="M21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5.387345679012346E-2</v>
      </c>
      <c r="N213" s="120">
        <f t="shared" si="30"/>
        <v>0.12745370370370371</v>
      </c>
      <c r="O21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0.20107378277757185</v>
      </c>
      <c r="P213" s="109">
        <f t="shared" si="34"/>
        <v>2.2000000000000002</v>
      </c>
      <c r="Q213" s="119">
        <f>$G213/($D213+(P213*P213*U$2*'Materials + Factor'!$U$8))</f>
        <v>0</v>
      </c>
      <c r="R213" s="119">
        <f>$H213/($D213+(P213*P213*U$2*'Materials + Factor'!$U$8))</f>
        <v>4.5504132231404953E-2</v>
      </c>
      <c r="S21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3.1931814878115188E-2</v>
      </c>
      <c r="T21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5.6153268219383913E-2</v>
      </c>
      <c r="U213" s="120">
        <f t="shared" si="31"/>
        <v>0.12410217881292258</v>
      </c>
      <c r="V21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0.26423225230026492</v>
      </c>
      <c r="W213" s="109">
        <f t="shared" si="35"/>
        <v>1.8</v>
      </c>
      <c r="X213" s="119">
        <f>$G213/($D213+(W213*W213*AB$2*'Materials + Factor'!$U$8))</f>
        <v>0</v>
      </c>
      <c r="Y213" s="119">
        <f>$H213/($D213+(W213*W213*AB$2*'Materials + Factor'!$U$8))</f>
        <v>3.3987654320987659E-2</v>
      </c>
      <c r="Z21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2.3850306174394677E-2</v>
      </c>
      <c r="AA21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6.4759945130315494E-2</v>
      </c>
      <c r="AB213" s="120">
        <f t="shared" si="32"/>
        <v>0.11329218106995886</v>
      </c>
      <c r="AC21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0.51159778750338569</v>
      </c>
    </row>
    <row r="214" spans="1:29" hidden="1" outlineLevel="1" x14ac:dyDescent="0.2">
      <c r="A214" s="88"/>
      <c r="B214" s="131" t="s">
        <v>365</v>
      </c>
      <c r="C214" s="132">
        <v>17.192</v>
      </c>
      <c r="D214" s="133">
        <f>Table5[[#This Row],[Vertical Fz (kN)]]*'Materials + Factor'!$U$25</f>
        <v>0</v>
      </c>
      <c r="E214" s="132">
        <v>0.88200000000000001</v>
      </c>
      <c r="F214" s="132">
        <v>3.899</v>
      </c>
      <c r="G214" s="132">
        <v>16.510000000000002</v>
      </c>
      <c r="H214" s="148">
        <v>0.41</v>
      </c>
      <c r="I214" s="109">
        <f t="shared" si="33"/>
        <v>2.4</v>
      </c>
      <c r="J214" s="119">
        <f>$G214/($D214+(I214*I214*N$2*'Materials + Factor'!$U$8))</f>
        <v>0.15287037037037038</v>
      </c>
      <c r="K214" s="119">
        <f>$H214/($D214+(I214*I214*N$2*'Materials + Factor'!$U$8))</f>
        <v>3.7962962962962959E-3</v>
      </c>
      <c r="L21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7.2669171631762786E-2</v>
      </c>
      <c r="M21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0.14995563271604942</v>
      </c>
      <c r="N214" s="120">
        <f t="shared" si="30"/>
        <v>0.38217592592592597</v>
      </c>
      <c r="O21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0.21687497751127205</v>
      </c>
      <c r="P214" s="109">
        <f t="shared" si="34"/>
        <v>2.2000000000000002</v>
      </c>
      <c r="Q214" s="119">
        <f>$G214/($D214+(P214*P214*U$2*'Materials + Factor'!$U$8))</f>
        <v>0.13644628099173553</v>
      </c>
      <c r="R214" s="119">
        <f>$H214/($D214+(P214*P214*U$2*'Materials + Factor'!$U$8))</f>
        <v>3.3884297520661152E-3</v>
      </c>
      <c r="S21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6.4861739968846102E-2</v>
      </c>
      <c r="T21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0.15333583771600301</v>
      </c>
      <c r="U214" s="120">
        <f t="shared" si="31"/>
        <v>0.3721262208865514</v>
      </c>
      <c r="V21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0.28477262793837971</v>
      </c>
      <c r="W214" s="109">
        <f t="shared" si="35"/>
        <v>1.8</v>
      </c>
      <c r="X214" s="119">
        <f>$G214/($D214+(W214*W214*AB$2*'Materials + Factor'!$U$8))</f>
        <v>0.10191358024691359</v>
      </c>
      <c r="Y214" s="119">
        <f>$H214/($D214+(W214*W214*AB$2*'Materials + Factor'!$U$8))</f>
        <v>2.5308641975308639E-3</v>
      </c>
      <c r="Z21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4.8446114421175183E-2</v>
      </c>
      <c r="AA21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0.16672153635116596</v>
      </c>
      <c r="AB214" s="120">
        <f t="shared" si="32"/>
        <v>0.33971193415637863</v>
      </c>
      <c r="AC21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0.5488991006988061</v>
      </c>
    </row>
    <row r="215" spans="1:29" hidden="1" outlineLevel="1" x14ac:dyDescent="0.2">
      <c r="A215" s="88"/>
      <c r="B215" s="131" t="s">
        <v>366</v>
      </c>
      <c r="C215" s="132">
        <v>26.788</v>
      </c>
      <c r="D215" s="133">
        <f>Table5[[#This Row],[Vertical Fz (kN)]]*'Materials + Factor'!$U$25</f>
        <v>0</v>
      </c>
      <c r="E215" s="132">
        <v>5.2439999999999998</v>
      </c>
      <c r="F215" s="132">
        <v>0</v>
      </c>
      <c r="G215" s="132">
        <v>0</v>
      </c>
      <c r="H215" s="148">
        <v>9.1020000000000003</v>
      </c>
      <c r="I215" s="109">
        <f t="shared" si="33"/>
        <v>2.4</v>
      </c>
      <c r="J215" s="119">
        <f>$G215/($D215+(I215*I215*N$2*'Materials + Factor'!$U$8))</f>
        <v>0</v>
      </c>
      <c r="K215" s="119">
        <f>$H215/($D215+(I215*I215*N$2*'Materials + Factor'!$U$8))</f>
        <v>8.4277777777777785E-2</v>
      </c>
      <c r="L21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9.5328510349486056E-2</v>
      </c>
      <c r="M21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0.10057870370370371</v>
      </c>
      <c r="N215" s="120">
        <f t="shared" si="30"/>
        <v>0.21069444444444449</v>
      </c>
      <c r="O21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0.21484339989045467</v>
      </c>
      <c r="P215" s="109">
        <f t="shared" si="34"/>
        <v>2.2000000000000002</v>
      </c>
      <c r="Q215" s="119">
        <f>$G215/($D215+(P215*P215*U$2*'Materials + Factor'!$U$8))</f>
        <v>0</v>
      </c>
      <c r="R215" s="119">
        <f>$H215/($D215+(P215*P215*U$2*'Materials + Factor'!$U$8))</f>
        <v>7.5223140495867757E-2</v>
      </c>
      <c r="S21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8.5086604278880096E-2</v>
      </c>
      <c r="T21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0.10778362133734033</v>
      </c>
      <c r="U215" s="120">
        <f t="shared" si="31"/>
        <v>0.20515401953418477</v>
      </c>
      <c r="V21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0.28112254498728473</v>
      </c>
      <c r="W215" s="109">
        <f t="shared" si="35"/>
        <v>1.8</v>
      </c>
      <c r="X215" s="119">
        <f>$G215/($D215+(W215*W215*AB$2*'Materials + Factor'!$U$8))</f>
        <v>0</v>
      </c>
      <c r="Y215" s="119">
        <f>$H215/($D215+(W215*W215*AB$2*'Materials + Factor'!$U$8))</f>
        <v>5.6185185185185185E-2</v>
      </c>
      <c r="Z21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6.3552340232990695E-2</v>
      </c>
      <c r="AA21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0.13436213991769547</v>
      </c>
      <c r="AB215" s="120">
        <f t="shared" si="32"/>
        <v>0.18728395061728395</v>
      </c>
      <c r="AC21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0.53875257867708382</v>
      </c>
    </row>
    <row r="216" spans="1:29" hidden="1" outlineLevel="1" x14ac:dyDescent="0.2">
      <c r="A216" s="88"/>
      <c r="B216" s="131" t="s">
        <v>367</v>
      </c>
      <c r="C216" s="132">
        <v>20.536000000000001</v>
      </c>
      <c r="D216" s="133">
        <f>Table5[[#This Row],[Vertical Fz (kN)]]*'Materials + Factor'!$U$25</f>
        <v>0</v>
      </c>
      <c r="E216" s="132">
        <v>0.48399999999999999</v>
      </c>
      <c r="F216" s="132">
        <v>5.95</v>
      </c>
      <c r="G216" s="132">
        <v>25.983000000000001</v>
      </c>
      <c r="H216" s="148">
        <v>0.254</v>
      </c>
      <c r="I216" s="109">
        <f t="shared" si="33"/>
        <v>2.4</v>
      </c>
      <c r="J216" s="119">
        <f>$G216/($D216+(I216*I216*N$2*'Materials + Factor'!$U$8))</f>
        <v>0.24058333333333334</v>
      </c>
      <c r="K216" s="119">
        <f>$H216/($D216+(I216*I216*N$2*'Materials + Factor'!$U$8))</f>
        <v>2.3518518518518519E-3</v>
      </c>
      <c r="L21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0.10851985512675706</v>
      </c>
      <c r="M21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0.23491898148148152</v>
      </c>
      <c r="N216" s="120">
        <f t="shared" si="30"/>
        <v>0.60145833333333343</v>
      </c>
      <c r="O21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0.24126731838679219</v>
      </c>
      <c r="P216" s="109">
        <f t="shared" si="34"/>
        <v>2.2000000000000002</v>
      </c>
      <c r="Q216" s="119">
        <f>$G216/($D216+(P216*P216*U$2*'Materials + Factor'!$U$8))</f>
        <v>0.21473553719008262</v>
      </c>
      <c r="R216" s="119">
        <f>$H216/($D216+(P216*P216*U$2*'Materials + Factor'!$U$8))</f>
        <v>2.0991735537190079E-3</v>
      </c>
      <c r="S21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9.6860697137931898E-2</v>
      </c>
      <c r="T21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0.23991735537190079</v>
      </c>
      <c r="U216" s="120">
        <f t="shared" si="31"/>
        <v>0.58564237415477072</v>
      </c>
      <c r="V21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0.31532708264808018</v>
      </c>
      <c r="W216" s="109">
        <f t="shared" si="35"/>
        <v>1.8</v>
      </c>
      <c r="X216" s="119">
        <f>$G216/($D216+(W216*W216*AB$2*'Materials + Factor'!$U$8))</f>
        <v>0.16038888888888889</v>
      </c>
      <c r="Y216" s="119">
        <f>$H216/($D216+(W216*W216*AB$2*'Materials + Factor'!$U$8))</f>
        <v>1.5679012345679014E-3</v>
      </c>
      <c r="Z21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7.2346570084504708E-2</v>
      </c>
      <c r="AA21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0.25982853223593966</v>
      </c>
      <c r="AB216" s="120">
        <f t="shared" si="32"/>
        <v>0.53462962962962968</v>
      </c>
      <c r="AC21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0.60004883286953237</v>
      </c>
    </row>
    <row r="217" spans="1:29" hidden="1" outlineLevel="1" x14ac:dyDescent="0.2">
      <c r="A217" s="88"/>
      <c r="B217" s="131" t="s">
        <v>368</v>
      </c>
      <c r="C217" s="132">
        <v>21.629000000000001</v>
      </c>
      <c r="D217" s="133">
        <f>Table5[[#This Row],[Vertical Fz (kN)]]*'Materials + Factor'!$U$25</f>
        <v>0</v>
      </c>
      <c r="E217" s="132">
        <v>4.6829999999999998</v>
      </c>
      <c r="F217" s="132">
        <v>1.9E-2</v>
      </c>
      <c r="G217" s="132">
        <v>2.3410000000000002</v>
      </c>
      <c r="H217" s="148">
        <v>8.4990000000000006</v>
      </c>
      <c r="I217" s="109">
        <f t="shared" si="33"/>
        <v>2.4</v>
      </c>
      <c r="J217" s="119">
        <f>$G217/($D217+(I217*I217*N$2*'Materials + Factor'!$U$8))</f>
        <v>2.1675925925925928E-2</v>
      </c>
      <c r="K217" s="119">
        <f>$H217/($D217+(I217*I217*N$2*'Materials + Factor'!$U$8))</f>
        <v>7.8694444444444456E-2</v>
      </c>
      <c r="L21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8.5131023696039754E-2</v>
      </c>
      <c r="M21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9.2679398148148157E-2</v>
      </c>
      <c r="N217" s="120">
        <f t="shared" si="30"/>
        <v>0.19673611111111117</v>
      </c>
      <c r="O21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0.21119844113417366</v>
      </c>
      <c r="P217" s="109">
        <f t="shared" si="34"/>
        <v>2.2000000000000002</v>
      </c>
      <c r="Q217" s="119">
        <f>$G217/($D217+(P217*P217*U$2*'Materials + Factor'!$U$8))</f>
        <v>1.9347107438016528E-2</v>
      </c>
      <c r="R217" s="119">
        <f>$H217/($D217+(P217*P217*U$2*'Materials + Factor'!$U$8))</f>
        <v>7.0239669421487599E-2</v>
      </c>
      <c r="S21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7.5984715365060254E-2</v>
      </c>
      <c r="T21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9.9038317054845962E-2</v>
      </c>
      <c r="U217" s="120">
        <f t="shared" si="31"/>
        <v>0.19156273478587527</v>
      </c>
      <c r="V21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0.2770440320017718</v>
      </c>
      <c r="W217" s="109">
        <f t="shared" si="35"/>
        <v>1.8</v>
      </c>
      <c r="X217" s="119">
        <f>$G217/($D217+(W217*W217*AB$2*'Materials + Factor'!$U$8))</f>
        <v>1.4450617283950619E-2</v>
      </c>
      <c r="Y217" s="119">
        <f>$H217/($D217+(W217*W217*AB$2*'Materials + Factor'!$U$8))</f>
        <v>5.2462962962962968E-2</v>
      </c>
      <c r="Z21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5.6754015797359836E-2</v>
      </c>
      <c r="AA21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0.12253086419753087</v>
      </c>
      <c r="AB217" s="120">
        <f t="shared" si="32"/>
        <v>0.17487654320987656</v>
      </c>
      <c r="AC21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0.53368311008911706</v>
      </c>
    </row>
    <row r="218" spans="1:29" hidden="1" outlineLevel="1" x14ac:dyDescent="0.2">
      <c r="A218" s="88"/>
      <c r="B218" s="131" t="s">
        <v>369</v>
      </c>
      <c r="C218" s="132">
        <v>17.331</v>
      </c>
      <c r="D218" s="133">
        <f>Table5[[#This Row],[Vertical Fz (kN)]]*'Materials + Factor'!$U$25</f>
        <v>0</v>
      </c>
      <c r="E218" s="132">
        <v>1.22</v>
      </c>
      <c r="F218" s="132">
        <v>4.4359999999999999</v>
      </c>
      <c r="G218" s="132">
        <v>21.209</v>
      </c>
      <c r="H218" s="148">
        <v>2.1890000000000001</v>
      </c>
      <c r="I218" s="109">
        <f t="shared" si="33"/>
        <v>2.4</v>
      </c>
      <c r="J218" s="119">
        <f>$G218/($D218+(I218*I218*N$2*'Materials + Factor'!$U$8))</f>
        <v>0.19637962962962963</v>
      </c>
      <c r="K218" s="119">
        <f>$H218/($D218+(I218*I218*N$2*'Materials + Factor'!$U$8))</f>
        <v>2.0268518518518519E-2</v>
      </c>
      <c r="L21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8.3634334984783995E-2</v>
      </c>
      <c r="M21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0.18932098765432101</v>
      </c>
      <c r="N218" s="120">
        <f t="shared" si="30"/>
        <v>0.49094907407407412</v>
      </c>
      <c r="O21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0.22963210749064861</v>
      </c>
      <c r="P218" s="109">
        <f t="shared" si="34"/>
        <v>2.2000000000000002</v>
      </c>
      <c r="Q218" s="119">
        <f>$G218/($D218+(P218*P218*U$2*'Materials + Factor'!$U$8))</f>
        <v>0.17528099173553716</v>
      </c>
      <c r="R218" s="119">
        <f>$H218/($D218+(P218*P218*U$2*'Materials + Factor'!$U$8))</f>
        <v>1.8090909090909088E-2</v>
      </c>
      <c r="S21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7.4648827920303057E-2</v>
      </c>
      <c r="T21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0.19267468069120958</v>
      </c>
      <c r="U218" s="120">
        <f t="shared" si="31"/>
        <v>0.47803906836964677</v>
      </c>
      <c r="V21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0.30099596948679436</v>
      </c>
      <c r="W218" s="109">
        <f t="shared" si="35"/>
        <v>1.8</v>
      </c>
      <c r="X218" s="119">
        <f>$G218/($D218+(W218*W218*AB$2*'Materials + Factor'!$U$8))</f>
        <v>0.13091975308641976</v>
      </c>
      <c r="Y218" s="119">
        <f>$H218/($D218+(W218*W218*AB$2*'Materials + Factor'!$U$8))</f>
        <v>1.3512345679012347E-2</v>
      </c>
      <c r="Z21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5.575622332318933E-2</v>
      </c>
      <c r="AA21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0.20631687242798352</v>
      </c>
      <c r="AB218" s="120">
        <f t="shared" si="32"/>
        <v>0.43639917695473257</v>
      </c>
      <c r="AC21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0.57699685656879185</v>
      </c>
    </row>
    <row r="219" spans="1:29" collapsed="1" x14ac:dyDescent="0.2">
      <c r="A219" s="136"/>
      <c r="B219" s="137"/>
      <c r="C219" s="139"/>
      <c r="D219" s="139"/>
      <c r="E219" s="139"/>
      <c r="F219" s="139"/>
      <c r="G219" s="139"/>
      <c r="H219" s="149"/>
      <c r="I219" s="137"/>
      <c r="J219" s="138"/>
      <c r="K219" s="138"/>
      <c r="L219" s="141"/>
      <c r="M219" s="142"/>
      <c r="N219" s="138"/>
      <c r="O219" s="140"/>
      <c r="P219" s="137"/>
      <c r="Q219" s="138"/>
      <c r="R219" s="138"/>
      <c r="S219" s="138"/>
      <c r="T219" s="138"/>
      <c r="U219" s="138"/>
      <c r="V219" s="140"/>
      <c r="W219" s="137"/>
      <c r="X219" s="138"/>
      <c r="Y219" s="138"/>
      <c r="Z219" s="138"/>
      <c r="AA219" s="138"/>
      <c r="AB219" s="138"/>
      <c r="AC219" s="140"/>
    </row>
    <row r="220" spans="1:29" s="86" customFormat="1" ht="25.5" x14ac:dyDescent="0.2">
      <c r="A220" s="127" t="s">
        <v>147</v>
      </c>
      <c r="B220" s="106" t="s">
        <v>370</v>
      </c>
      <c r="C220" s="129">
        <f>MAX(C221:C256)</f>
        <v>25.83</v>
      </c>
      <c r="D220" s="129"/>
      <c r="E220" s="129">
        <f>MAX(E221:E256)</f>
        <v>8.94</v>
      </c>
      <c r="F220" s="129">
        <f>MAX(F221:F256)</f>
        <v>9.66</v>
      </c>
      <c r="G220" s="129">
        <f>MAX(G221:G256)</f>
        <v>57.24</v>
      </c>
      <c r="H220" s="147">
        <f>MAX(H221:H256)</f>
        <v>41.44</v>
      </c>
      <c r="I220" s="134">
        <v>2.7</v>
      </c>
      <c r="J220" s="117"/>
      <c r="K220" s="118" t="s">
        <v>196</v>
      </c>
      <c r="L220" s="125">
        <f>MAX(L221:L256)</f>
        <v>0.13874974865682177</v>
      </c>
      <c r="M220" s="125">
        <f>MAX(M221:M256)</f>
        <v>0.34945892394452055</v>
      </c>
      <c r="N220" s="125">
        <f>MAX(N221:N256)</f>
        <v>0.93058984910836751</v>
      </c>
      <c r="O220" s="126">
        <f>MAX(O221:O256)</f>
        <v>0.2806669135117712</v>
      </c>
      <c r="P220" s="134">
        <v>2.5</v>
      </c>
      <c r="Q220" s="114"/>
      <c r="R220" s="118" t="s">
        <v>196</v>
      </c>
      <c r="S220" s="125">
        <f>MAX(S221:S256)</f>
        <v>0.12137828012498771</v>
      </c>
      <c r="T220" s="125">
        <f>MAX(T221:T256)</f>
        <v>0.34252800000000005</v>
      </c>
      <c r="U220" s="125">
        <f>MAX(U221:U256)</f>
        <v>0.87920639999999994</v>
      </c>
      <c r="V220" s="126">
        <f>MAX(V221:V256)</f>
        <v>0.36084619187733113</v>
      </c>
      <c r="W220" s="134">
        <v>2</v>
      </c>
      <c r="X220" s="107"/>
      <c r="Y220" s="118" t="s">
        <v>196</v>
      </c>
      <c r="Z220" s="125">
        <f>MAX(Z221:Z256)</f>
        <v>9.4826781347646646E-2</v>
      </c>
      <c r="AA220" s="125">
        <f>MAX(AA221:AA256)</f>
        <v>0.38280000000000003</v>
      </c>
      <c r="AB220" s="125">
        <f>MAX(AB221:AB256)</f>
        <v>0.85860000000000003</v>
      </c>
      <c r="AC220" s="126">
        <f>MAX(AC221:AC256)</f>
        <v>0.70250576965590461</v>
      </c>
    </row>
    <row r="221" spans="1:29" s="86" customFormat="1" hidden="1" outlineLevel="1" x14ac:dyDescent="0.2">
      <c r="A221" s="127"/>
      <c r="B221" s="135">
        <v>1</v>
      </c>
      <c r="C221" s="150">
        <v>16.54</v>
      </c>
      <c r="D221" s="133">
        <f>Table5[[#This Row],[Vertical Fz (kN)]]*'Materials + Factor'!$U$25</f>
        <v>0</v>
      </c>
      <c r="E221" s="150">
        <v>0</v>
      </c>
      <c r="F221" s="150">
        <v>9.1999999999999993</v>
      </c>
      <c r="G221" s="150">
        <v>54.51</v>
      </c>
      <c r="H221" s="151">
        <v>0</v>
      </c>
      <c r="I221" s="109">
        <f>I$220</f>
        <v>2.7</v>
      </c>
      <c r="J221" s="119">
        <f>$G221/($D221+(I221*I221*N$2*'Materials + Factor'!$U$8))</f>
        <v>0.39879286694101501</v>
      </c>
      <c r="K221" s="119">
        <f>$H221/($D221+(I221*I221*N$2*'Materials + Factor'!$U$8))</f>
        <v>0</v>
      </c>
      <c r="L22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0.13214261776840167</v>
      </c>
      <c r="M22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0.33279479754102514</v>
      </c>
      <c r="N221" s="120">
        <f t="shared" ref="N221:N256" si="36">MAX(K221,J221)/(I221/6)</f>
        <v>0.8862063709800333</v>
      </c>
      <c r="O22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0.26096550841469218</v>
      </c>
      <c r="P221" s="109">
        <f>P$220</f>
        <v>2.5</v>
      </c>
      <c r="Q221" s="119">
        <f>$G221/($D221+(P221*P221*U$2*'Materials + Factor'!$U$8))</f>
        <v>0.34886400000000001</v>
      </c>
      <c r="R221" s="119">
        <f>$H221/($D221+(P221*P221*U$2*'Materials + Factor'!$U$8))</f>
        <v>0</v>
      </c>
      <c r="S22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0.11559836202379781</v>
      </c>
      <c r="T22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0.32619519999999996</v>
      </c>
      <c r="U221" s="120">
        <f t="shared" ref="U221:U256" si="37">MAX(R221,Q221)/(P221/6)</f>
        <v>0.83727359999999995</v>
      </c>
      <c r="V22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0.33657886637902973</v>
      </c>
      <c r="W221" s="109">
        <f>W$220</f>
        <v>2</v>
      </c>
      <c r="X221" s="119">
        <f>$G221/($D221+(W221*W221*AB$2*'Materials + Factor'!$U$8))</f>
        <v>0.27255000000000001</v>
      </c>
      <c r="Y221" s="119">
        <f>$H221/($D221+(W221*W221*AB$2*'Materials + Factor'!$U$8))</f>
        <v>0</v>
      </c>
      <c r="Z22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9.031122033109204E-2</v>
      </c>
      <c r="AA22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0.36454999999999999</v>
      </c>
      <c r="AB221" s="120">
        <f t="shared" ref="AB221:AB256" si="38">MAX(Y221,X221)/(W221/6)</f>
        <v>0.8176500000000001</v>
      </c>
      <c r="AC22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0.65649414621852598</v>
      </c>
    </row>
    <row r="222" spans="1:29" s="86" customFormat="1" hidden="1" outlineLevel="1" x14ac:dyDescent="0.2">
      <c r="A222" s="127"/>
      <c r="B222" s="135">
        <v>2</v>
      </c>
      <c r="C222" s="150">
        <v>16.54</v>
      </c>
      <c r="D222" s="133">
        <f>Table5[[#This Row],[Vertical Fz (kN)]]*'Materials + Factor'!$U$25</f>
        <v>0</v>
      </c>
      <c r="E222" s="150">
        <v>5.44</v>
      </c>
      <c r="F222" s="150">
        <v>4.6500000000000004</v>
      </c>
      <c r="G222" s="150">
        <v>32.49</v>
      </c>
      <c r="H222" s="151">
        <v>24.16</v>
      </c>
      <c r="I222" s="109">
        <f t="shared" ref="I222:I256" si="39">I$220</f>
        <v>2.7</v>
      </c>
      <c r="J222" s="119">
        <f>$G222/($D222+(I222*I222*N$2*'Materials + Factor'!$U$8))</f>
        <v>0.23769547325102877</v>
      </c>
      <c r="K222" s="119">
        <f>$H222/($D222+(I222*I222*N$2*'Materials + Factor'!$U$8))</f>
        <v>0.17675354366712387</v>
      </c>
      <c r="L22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0.10279176684818514</v>
      </c>
      <c r="M22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0.19497027892089616</v>
      </c>
      <c r="N222" s="120">
        <f t="shared" si="36"/>
        <v>0.52821216278006389</v>
      </c>
      <c r="O22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0.25679054076751145</v>
      </c>
      <c r="P222" s="109">
        <f t="shared" ref="P222:P256" si="40">P$220</f>
        <v>2.5</v>
      </c>
      <c r="Q222" s="119">
        <f>$G222/($D222+(P222*P222*U$2*'Materials + Factor'!$U$8))</f>
        <v>0.20793600000000001</v>
      </c>
      <c r="R222" s="119">
        <f>$H222/($D222+(P222*P222*U$2*'Materials + Factor'!$U$8))</f>
        <v>0.15462400000000001</v>
      </c>
      <c r="S22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8.9922237638792382E-2</v>
      </c>
      <c r="T22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0.19015680000000001</v>
      </c>
      <c r="U222" s="120">
        <f t="shared" si="37"/>
        <v>0.4990464</v>
      </c>
      <c r="V22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0.33214642506968112</v>
      </c>
      <c r="W222" s="109">
        <f t="shared" ref="W222:W256" si="41">W$220</f>
        <v>2</v>
      </c>
      <c r="X222" s="119">
        <f>$G222/($D222+(W222*W222*AB$2*'Materials + Factor'!$U$8))</f>
        <v>0.16245000000000001</v>
      </c>
      <c r="Y222" s="119">
        <f>$H222/($D222+(W222*W222*AB$2*'Materials + Factor'!$U$8))</f>
        <v>0.1208</v>
      </c>
      <c r="Z22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7.0251748155306548E-2</v>
      </c>
      <c r="AA22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0.20895000000000002</v>
      </c>
      <c r="AB222" s="120">
        <f t="shared" si="38"/>
        <v>0.48735000000000006</v>
      </c>
      <c r="AC22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0.64853823275699041</v>
      </c>
    </row>
    <row r="223" spans="1:29" s="86" customFormat="1" hidden="1" outlineLevel="1" x14ac:dyDescent="0.2">
      <c r="A223" s="127"/>
      <c r="B223" s="135">
        <v>3</v>
      </c>
      <c r="C223" s="150">
        <v>18.45</v>
      </c>
      <c r="D223" s="133">
        <f>Table5[[#This Row],[Vertical Fz (kN)]]*'Materials + Factor'!$U$25</f>
        <v>0</v>
      </c>
      <c r="E223" s="150">
        <v>0</v>
      </c>
      <c r="F223" s="150">
        <v>5.37</v>
      </c>
      <c r="G223" s="150">
        <v>28.85</v>
      </c>
      <c r="H223" s="151">
        <v>0</v>
      </c>
      <c r="I223" s="109">
        <f t="shared" si="39"/>
        <v>2.7</v>
      </c>
      <c r="J223" s="119">
        <f>$G223/($D223+(I223*I223*N$2*'Materials + Factor'!$U$8))</f>
        <v>0.2110653863740283</v>
      </c>
      <c r="K223" s="119">
        <f>$H223/($D223+(I223*I223*N$2*'Materials + Factor'!$U$8))</f>
        <v>0</v>
      </c>
      <c r="L22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7.7131071458295328E-2</v>
      </c>
      <c r="M22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0.17817067181493332</v>
      </c>
      <c r="N223" s="120">
        <f t="shared" si="36"/>
        <v>0.46903419194228513</v>
      </c>
      <c r="O22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0.22002165425457174</v>
      </c>
      <c r="P223" s="109">
        <f t="shared" si="40"/>
        <v>2.5</v>
      </c>
      <c r="Q223" s="119">
        <f>$G223/($D223+(P223*P223*U$2*'Materials + Factor'!$U$8))</f>
        <v>0.18464</v>
      </c>
      <c r="R223" s="119">
        <f>$H223/($D223+(P223*P223*U$2*'Materials + Factor'!$U$8))</f>
        <v>0</v>
      </c>
      <c r="S22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6.7474261311716771E-2</v>
      </c>
      <c r="T22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0.17520639999999998</v>
      </c>
      <c r="U223" s="120">
        <f t="shared" si="37"/>
        <v>0.44313599999999997</v>
      </c>
      <c r="V22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0.28708605541788684</v>
      </c>
      <c r="W223" s="109">
        <f t="shared" si="41"/>
        <v>2</v>
      </c>
      <c r="X223" s="119">
        <f>$G223/($D223+(W223*W223*AB$2*'Materials + Factor'!$U$8))</f>
        <v>0.14425000000000002</v>
      </c>
      <c r="Y223" s="119">
        <f>$H223/($D223+(W223*W223*AB$2*'Materials + Factor'!$U$8))</f>
        <v>0</v>
      </c>
      <c r="Z22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5.2714266649778727E-2</v>
      </c>
      <c r="AA22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0.19795000000000001</v>
      </c>
      <c r="AB223" s="120">
        <f t="shared" si="38"/>
        <v>0.43275000000000008</v>
      </c>
      <c r="AC22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0.5617879053461875</v>
      </c>
    </row>
    <row r="224" spans="1:29" s="86" customFormat="1" hidden="1" outlineLevel="1" x14ac:dyDescent="0.2">
      <c r="A224" s="127"/>
      <c r="B224" s="135">
        <v>4</v>
      </c>
      <c r="C224" s="150">
        <v>18.45</v>
      </c>
      <c r="D224" s="133">
        <f>Table5[[#This Row],[Vertical Fz (kN)]]*'Materials + Factor'!$U$25</f>
        <v>0</v>
      </c>
      <c r="E224" s="150">
        <v>5.91</v>
      </c>
      <c r="F224" s="150">
        <v>0</v>
      </c>
      <c r="G224" s="150">
        <v>0</v>
      </c>
      <c r="H224" s="151">
        <v>26.28</v>
      </c>
      <c r="I224" s="109">
        <f t="shared" si="39"/>
        <v>2.7</v>
      </c>
      <c r="J224" s="119">
        <f>$G224/($D224+(I224*I224*N$2*'Materials + Factor'!$U$8))</f>
        <v>0</v>
      </c>
      <c r="K224" s="119">
        <f>$H224/($D224+(I224*I224*N$2*'Materials + Factor'!$U$8))</f>
        <v>0.19226337448559669</v>
      </c>
      <c r="L22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8.4887268588179784E-2</v>
      </c>
      <c r="M22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0.16643804298125284</v>
      </c>
      <c r="N224" s="120">
        <f t="shared" si="36"/>
        <v>0.42725194330132599</v>
      </c>
      <c r="O22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0.21644843244588211</v>
      </c>
      <c r="P224" s="109">
        <f t="shared" si="40"/>
        <v>2.5</v>
      </c>
      <c r="Q224" s="119">
        <f>$G224/($D224+(P224*P224*U$2*'Materials + Factor'!$U$8))</f>
        <v>0</v>
      </c>
      <c r="R224" s="119">
        <f>$H224/($D224+(P224*P224*U$2*'Materials + Factor'!$U$8))</f>
        <v>0.16819200000000001</v>
      </c>
      <c r="S22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7.4259382560939682E-2</v>
      </c>
      <c r="T22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0.16481279999999998</v>
      </c>
      <c r="U224" s="120">
        <f t="shared" si="37"/>
        <v>0.40366079999999999</v>
      </c>
      <c r="V22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0.2827211482998831</v>
      </c>
      <c r="W224" s="109">
        <f t="shared" si="41"/>
        <v>2</v>
      </c>
      <c r="X224" s="119">
        <f>$G224/($D224+(W224*W224*AB$2*'Materials + Factor'!$U$8))</f>
        <v>0</v>
      </c>
      <c r="Y224" s="119">
        <f>$H224/($D224+(W224*W224*AB$2*'Materials + Factor'!$U$8))</f>
        <v>0.13140000000000002</v>
      </c>
      <c r="Z22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5.801514262573413E-2</v>
      </c>
      <c r="AA22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0.1905</v>
      </c>
      <c r="AB224" s="120">
        <f t="shared" si="38"/>
        <v>0.39420000000000005</v>
      </c>
      <c r="AC22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0.55347685931383839</v>
      </c>
    </row>
    <row r="225" spans="1:29" s="86" customFormat="1" hidden="1" outlineLevel="1" x14ac:dyDescent="0.2">
      <c r="A225" s="127"/>
      <c r="B225" s="135">
        <v>5</v>
      </c>
      <c r="C225" s="150">
        <v>18.54</v>
      </c>
      <c r="D225" s="133">
        <f>Table5[[#This Row],[Vertical Fz (kN)]]*'Materials + Factor'!$U$25</f>
        <v>0</v>
      </c>
      <c r="E225" s="150">
        <v>0.25</v>
      </c>
      <c r="F225" s="150">
        <v>4.8</v>
      </c>
      <c r="G225" s="150">
        <v>26.26</v>
      </c>
      <c r="H225" s="151">
        <v>1.75</v>
      </c>
      <c r="I225" s="109">
        <f t="shared" si="39"/>
        <v>2.7</v>
      </c>
      <c r="J225" s="119">
        <f>$G225/($D225+(I225*I225*N$2*'Materials + Factor'!$U$8))</f>
        <v>0.19211705532693185</v>
      </c>
      <c r="K225" s="119">
        <f>$H225/($D225+(I225*I225*N$2*'Materials + Factor'!$U$8))</f>
        <v>1.2802926383173294E-2</v>
      </c>
      <c r="L22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6.9037422407474194E-2</v>
      </c>
      <c r="M22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0.16181815102711303</v>
      </c>
      <c r="N225" s="120">
        <f t="shared" si="36"/>
        <v>0.42692678961540409</v>
      </c>
      <c r="O22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0.21859007245958542</v>
      </c>
      <c r="P225" s="109">
        <f t="shared" si="40"/>
        <v>2.5</v>
      </c>
      <c r="Q225" s="119">
        <f>$G225/($D225+(P225*P225*U$2*'Materials + Factor'!$U$8))</f>
        <v>0.16806400000000002</v>
      </c>
      <c r="R225" s="119">
        <f>$H225/($D225+(P225*P225*U$2*'Materials + Factor'!$U$8))</f>
        <v>1.12E-2</v>
      </c>
      <c r="S22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6.0393937122058435E-2</v>
      </c>
      <c r="T22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0.15902720000000001</v>
      </c>
      <c r="U225" s="120">
        <f t="shared" si="37"/>
        <v>0.40335360000000003</v>
      </c>
      <c r="V22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0.28535539721600822</v>
      </c>
      <c r="W225" s="109">
        <f t="shared" si="41"/>
        <v>2</v>
      </c>
      <c r="X225" s="119">
        <f>$G225/($D225+(W225*W225*AB$2*'Materials + Factor'!$U$8))</f>
        <v>0.1313</v>
      </c>
      <c r="Y225" s="119">
        <f>$H225/($D225+(W225*W225*AB$2*'Materials + Factor'!$U$8))</f>
        <v>8.7500000000000008E-3</v>
      </c>
      <c r="Z22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4.718276337660815E-2</v>
      </c>
      <c r="AA22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0.17929999999999999</v>
      </c>
      <c r="AB225" s="120">
        <f t="shared" si="38"/>
        <v>0.39390000000000003</v>
      </c>
      <c r="AC22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0.55847245184242056</v>
      </c>
    </row>
    <row r="226" spans="1:29" s="86" customFormat="1" hidden="1" outlineLevel="1" x14ac:dyDescent="0.2">
      <c r="A226" s="127"/>
      <c r="B226" s="135">
        <v>6</v>
      </c>
      <c r="C226" s="150">
        <v>18.54</v>
      </c>
      <c r="D226" s="133">
        <f>Table5[[#This Row],[Vertical Fz (kN)]]*'Materials + Factor'!$U$25</f>
        <v>0</v>
      </c>
      <c r="E226" s="150">
        <v>5.69</v>
      </c>
      <c r="F226" s="150">
        <v>0.25</v>
      </c>
      <c r="G226" s="150">
        <v>4.25</v>
      </c>
      <c r="H226" s="151">
        <v>25.9</v>
      </c>
      <c r="I226" s="109">
        <f t="shared" si="39"/>
        <v>2.7</v>
      </c>
      <c r="J226" s="119">
        <f>$G226/($D226+(I226*I226*N$2*'Materials + Factor'!$U$8))</f>
        <v>3.1092821216277999E-2</v>
      </c>
      <c r="K226" s="119">
        <f>$H226/($D226+(I226*I226*N$2*'Materials + Factor'!$U$8))</f>
        <v>0.18948331047096476</v>
      </c>
      <c r="L22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8.1806183100495145E-2</v>
      </c>
      <c r="M22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0.16348456366746256</v>
      </c>
      <c r="N226" s="120">
        <f t="shared" si="36"/>
        <v>0.42107402326881055</v>
      </c>
      <c r="O22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0.22111840136677466</v>
      </c>
      <c r="P226" s="109">
        <f t="shared" si="40"/>
        <v>2.5</v>
      </c>
      <c r="Q226" s="119">
        <f>$G226/($D226+(P226*P226*U$2*'Materials + Factor'!$U$8))</f>
        <v>2.7199999999999998E-2</v>
      </c>
      <c r="R226" s="119">
        <f>$H226/($D226+(P226*P226*U$2*'Materials + Factor'!$U$8))</f>
        <v>0.16575999999999999</v>
      </c>
      <c r="S22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7.156404897631316E-2</v>
      </c>
      <c r="T22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0.16174079999999999</v>
      </c>
      <c r="U226" s="120">
        <f t="shared" si="37"/>
        <v>0.39782399999999996</v>
      </c>
      <c r="V22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0.28847488184177456</v>
      </c>
      <c r="W226" s="109">
        <f t="shared" si="41"/>
        <v>2</v>
      </c>
      <c r="X226" s="119">
        <f>$G226/($D226+(W226*W226*AB$2*'Materials + Factor'!$U$8))</f>
        <v>2.1250000000000002E-2</v>
      </c>
      <c r="Y226" s="119">
        <f>$H226/($D226+(W226*W226*AB$2*'Materials + Factor'!$U$8))</f>
        <v>0.1295</v>
      </c>
      <c r="Z22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5.5909413262744664E-2</v>
      </c>
      <c r="AA22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0.18640000000000001</v>
      </c>
      <c r="AB226" s="120">
        <f t="shared" si="38"/>
        <v>0.38850000000000001</v>
      </c>
      <c r="AC22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0.56443537756298956</v>
      </c>
    </row>
    <row r="227" spans="1:29" s="86" customFormat="1" hidden="1" outlineLevel="1" x14ac:dyDescent="0.2">
      <c r="A227" s="127"/>
      <c r="B227" s="135">
        <v>7</v>
      </c>
      <c r="C227" s="150">
        <v>16.54</v>
      </c>
      <c r="D227" s="133">
        <f>Table5[[#This Row],[Vertical Fz (kN)]]*'Materials + Factor'!$U$25</f>
        <v>0</v>
      </c>
      <c r="E227" s="150">
        <v>0.6</v>
      </c>
      <c r="F227" s="150">
        <v>9.1</v>
      </c>
      <c r="G227" s="150">
        <v>53.8</v>
      </c>
      <c r="H227" s="151">
        <v>4.21</v>
      </c>
      <c r="I227" s="109">
        <f t="shared" si="39"/>
        <v>2.7</v>
      </c>
      <c r="J227" s="119">
        <f>$G227/($D227+(I227*I227*N$2*'Materials + Factor'!$U$8))</f>
        <v>0.39359853680841322</v>
      </c>
      <c r="K227" s="119">
        <f>$H227/($D227+(I227*I227*N$2*'Materials + Factor'!$U$8))</f>
        <v>3.0800182898948324E-2</v>
      </c>
      <c r="L22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0.13099008664321368</v>
      </c>
      <c r="M22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0.32854070348354747</v>
      </c>
      <c r="N227" s="120">
        <f t="shared" si="36"/>
        <v>0.87466341512980716</v>
      </c>
      <c r="O22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0.26560800717235561</v>
      </c>
      <c r="P227" s="109">
        <f t="shared" si="40"/>
        <v>2.5</v>
      </c>
      <c r="Q227" s="119">
        <f>$G227/($D227+(P227*P227*U$2*'Materials + Factor'!$U$8))</f>
        <v>0.34431999999999996</v>
      </c>
      <c r="R227" s="119">
        <f>$H227/($D227+(P227*P227*U$2*'Materials + Factor'!$U$8))</f>
        <v>2.6943999999999999E-2</v>
      </c>
      <c r="S22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0.11459012779548336</v>
      </c>
      <c r="T22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0.322048</v>
      </c>
      <c r="U227" s="120">
        <f t="shared" si="37"/>
        <v>0.82636799999999988</v>
      </c>
      <c r="V22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0.34226782604575384</v>
      </c>
      <c r="W227" s="109">
        <f t="shared" si="41"/>
        <v>2</v>
      </c>
      <c r="X227" s="119">
        <f>$G227/($D227+(W227*W227*AB$2*'Materials + Factor'!$U$8))</f>
        <v>0.26899999999999996</v>
      </c>
      <c r="Y227" s="119">
        <f>$H227/($D227+(W227*W227*AB$2*'Materials + Factor'!$U$8))</f>
        <v>2.1049999999999999E-2</v>
      </c>
      <c r="Z22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8.9523537340221379E-2</v>
      </c>
      <c r="AA22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</v>
      </c>
      <c r="AB227" s="120">
        <f t="shared" si="38"/>
        <v>0.80699999999999994</v>
      </c>
      <c r="AC22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0.66735377041954302</v>
      </c>
    </row>
    <row r="228" spans="1:29" s="86" customFormat="1" hidden="1" outlineLevel="1" x14ac:dyDescent="0.2">
      <c r="A228" s="127"/>
      <c r="B228" s="135">
        <v>8</v>
      </c>
      <c r="C228" s="150">
        <v>16.54</v>
      </c>
      <c r="D228" s="133">
        <f>Table5[[#This Row],[Vertical Fz (kN)]]*'Materials + Factor'!$U$25</f>
        <v>0</v>
      </c>
      <c r="E228" s="150">
        <v>6.22</v>
      </c>
      <c r="F228" s="150">
        <v>4.57</v>
      </c>
      <c r="G228" s="150">
        <v>31.94</v>
      </c>
      <c r="H228" s="151">
        <v>29.57</v>
      </c>
      <c r="I228" s="109">
        <f t="shared" si="39"/>
        <v>2.7</v>
      </c>
      <c r="J228" s="119">
        <f>$G228/($D228+(I228*I228*N$2*'Materials + Factor'!$U$8))</f>
        <v>0.23367169638774574</v>
      </c>
      <c r="K228" s="119">
        <f>$H228/($D228+(I228*I228*N$2*'Materials + Factor'!$U$8))</f>
        <v>0.21633287608596247</v>
      </c>
      <c r="L22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0.11086154013164404</v>
      </c>
      <c r="M22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0.19166454978069056</v>
      </c>
      <c r="N228" s="120">
        <f t="shared" si="36"/>
        <v>0.51927043641721271</v>
      </c>
      <c r="O22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0.26479787113140818</v>
      </c>
      <c r="P228" s="109">
        <f t="shared" si="40"/>
        <v>2.5</v>
      </c>
      <c r="Q228" s="119">
        <f>$G228/($D228+(P228*P228*U$2*'Materials + Factor'!$U$8))</f>
        <v>0.20441600000000001</v>
      </c>
      <c r="R228" s="119">
        <f>$H228/($D228+(P228*P228*U$2*'Materials + Factor'!$U$8))</f>
        <v>0.189248</v>
      </c>
      <c r="S22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9.6981675307162216E-2</v>
      </c>
      <c r="T22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0.18693120000000002</v>
      </c>
      <c r="U228" s="120">
        <f t="shared" si="37"/>
        <v>0.49059839999999999</v>
      </c>
      <c r="V22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0.34183333188869031</v>
      </c>
      <c r="W228" s="109">
        <f t="shared" si="41"/>
        <v>2</v>
      </c>
      <c r="X228" s="119">
        <f>$G228/($D228+(W228*W228*AB$2*'Materials + Factor'!$U$8))</f>
        <v>0.15970000000000001</v>
      </c>
      <c r="Y228" s="119">
        <f>$H228/($D228+(W228*W228*AB$2*'Materials + Factor'!$U$8))</f>
        <v>0.14785000000000001</v>
      </c>
      <c r="Z22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7.576693383372049E-2</v>
      </c>
      <c r="AA22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0.21004999999999999</v>
      </c>
      <c r="AB228" s="120">
        <f t="shared" si="38"/>
        <v>0.47910000000000003</v>
      </c>
      <c r="AC22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0.66693513051752229</v>
      </c>
    </row>
    <row r="229" spans="1:29" s="86" customFormat="1" hidden="1" outlineLevel="1" x14ac:dyDescent="0.2">
      <c r="A229" s="127"/>
      <c r="B229" s="135">
        <v>9</v>
      </c>
      <c r="C229" s="150">
        <v>18.45</v>
      </c>
      <c r="D229" s="133">
        <f>Table5[[#This Row],[Vertical Fz (kN)]]*'Materials + Factor'!$U$25</f>
        <v>0</v>
      </c>
      <c r="E229" s="150">
        <v>0</v>
      </c>
      <c r="F229" s="150">
        <v>5.34</v>
      </c>
      <c r="G229" s="150">
        <v>28.63</v>
      </c>
      <c r="H229" s="151">
        <v>0</v>
      </c>
      <c r="I229" s="109">
        <f t="shared" si="39"/>
        <v>2.7</v>
      </c>
      <c r="J229" s="119">
        <f>$G229/($D229+(I229*I229*N$2*'Materials + Factor'!$U$8))</f>
        <v>0.20945587562871509</v>
      </c>
      <c r="K229" s="119">
        <f>$H229/($D229+(I229*I229*N$2*'Materials + Factor'!$U$8))</f>
        <v>0</v>
      </c>
      <c r="L22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7.6700171617746199E-2</v>
      </c>
      <c r="M22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0.17685650900099911</v>
      </c>
      <c r="N229" s="120">
        <f t="shared" si="36"/>
        <v>0.46545750139714465</v>
      </c>
      <c r="O22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0.21971116454254982</v>
      </c>
      <c r="P229" s="109">
        <f t="shared" si="40"/>
        <v>2.5</v>
      </c>
      <c r="Q229" s="119">
        <f>$G229/($D229+(P229*P229*U$2*'Materials + Factor'!$U$8))</f>
        <v>0.18323200000000001</v>
      </c>
      <c r="R229" s="119">
        <f>$H229/($D229+(P229*P229*U$2*'Materials + Factor'!$U$8))</f>
        <v>0</v>
      </c>
      <c r="S22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6.7097310131204388E-2</v>
      </c>
      <c r="T22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0.17392639999999998</v>
      </c>
      <c r="U229" s="120">
        <f t="shared" si="37"/>
        <v>0.4397568</v>
      </c>
      <c r="V22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0.28670713782190688</v>
      </c>
      <c r="W229" s="109">
        <f t="shared" si="41"/>
        <v>2</v>
      </c>
      <c r="X229" s="119">
        <f>$G229/($D229+(W229*W229*AB$2*'Materials + Factor'!$U$8))</f>
        <v>0.14315</v>
      </c>
      <c r="Y229" s="119">
        <f>$H229/($D229+(W229*W229*AB$2*'Materials + Factor'!$U$8))</f>
        <v>0</v>
      </c>
      <c r="Z22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5.2419773540003427E-2</v>
      </c>
      <c r="AA22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0.19655</v>
      </c>
      <c r="AB229" s="120">
        <f t="shared" si="38"/>
        <v>0.42945</v>
      </c>
      <c r="AC22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0.5610666977884109</v>
      </c>
    </row>
    <row r="230" spans="1:29" s="86" customFormat="1" hidden="1" outlineLevel="1" x14ac:dyDescent="0.2">
      <c r="A230" s="127"/>
      <c r="B230" s="135">
        <v>10</v>
      </c>
      <c r="C230" s="150">
        <v>18.45</v>
      </c>
      <c r="D230" s="133">
        <f>Table5[[#This Row],[Vertical Fz (kN)]]*'Materials + Factor'!$U$25</f>
        <v>0</v>
      </c>
      <c r="E230" s="150">
        <v>6.15</v>
      </c>
      <c r="F230" s="150">
        <v>0</v>
      </c>
      <c r="G230" s="150">
        <v>0</v>
      </c>
      <c r="H230" s="151">
        <v>27.94</v>
      </c>
      <c r="I230" s="109">
        <f t="shared" si="39"/>
        <v>2.7</v>
      </c>
      <c r="J230" s="119">
        <f>$G230/($D230+(I230*I230*N$2*'Materials + Factor'!$U$8))</f>
        <v>0</v>
      </c>
      <c r="K230" s="119">
        <f>$H230/($D230+(I230*I230*N$2*'Materials + Factor'!$U$8))</f>
        <v>0.2044078646547782</v>
      </c>
      <c r="L23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8.833446731257287E-2</v>
      </c>
      <c r="M23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0.17640942268285659</v>
      </c>
      <c r="N230" s="120">
        <f t="shared" si="36"/>
        <v>0.45423969923284041</v>
      </c>
      <c r="O23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0.21874301511529051</v>
      </c>
      <c r="P230" s="109">
        <f t="shared" si="40"/>
        <v>2.5</v>
      </c>
      <c r="Q230" s="119">
        <f>$G230/($D230+(P230*P230*U$2*'Materials + Factor'!$U$8))</f>
        <v>0</v>
      </c>
      <c r="R230" s="119">
        <f>$H230/($D230+(P230*P230*U$2*'Materials + Factor'!$U$8))</f>
        <v>0.178816</v>
      </c>
      <c r="S23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7.7274992005038762E-2</v>
      </c>
      <c r="T23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0.17454080000000002</v>
      </c>
      <c r="U230" s="120">
        <f t="shared" si="37"/>
        <v>0.4291584</v>
      </c>
      <c r="V23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0.28552517588014753</v>
      </c>
      <c r="W230" s="109">
        <f t="shared" si="41"/>
        <v>2</v>
      </c>
      <c r="X230" s="119">
        <f>$G230/($D230+(W230*W230*AB$2*'Materials + Factor'!$U$8))</f>
        <v>0</v>
      </c>
      <c r="Y230" s="119">
        <f>$H230/($D230+(W230*W230*AB$2*'Materials + Factor'!$U$8))</f>
        <v>0.13970000000000002</v>
      </c>
      <c r="Z23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6.0371087503936535E-2</v>
      </c>
      <c r="AA23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0.20120000000000002</v>
      </c>
      <c r="AB230" s="120">
        <f t="shared" si="38"/>
        <v>0.41910000000000008</v>
      </c>
      <c r="AC23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0.55881669185167959</v>
      </c>
    </row>
    <row r="231" spans="1:29" s="86" customFormat="1" hidden="1" outlineLevel="1" x14ac:dyDescent="0.2">
      <c r="A231" s="127"/>
      <c r="B231" s="135">
        <v>11</v>
      </c>
      <c r="C231" s="150">
        <v>18.54</v>
      </c>
      <c r="D231" s="133">
        <f>Table5[[#This Row],[Vertical Fz (kN)]]*'Materials + Factor'!$U$25</f>
        <v>0</v>
      </c>
      <c r="E231" s="150">
        <v>0.25</v>
      </c>
      <c r="F231" s="150">
        <v>4.79</v>
      </c>
      <c r="G231" s="150">
        <v>26.18</v>
      </c>
      <c r="H231" s="151">
        <v>1.75</v>
      </c>
      <c r="I231" s="109">
        <f t="shared" si="39"/>
        <v>2.7</v>
      </c>
      <c r="J231" s="119">
        <f>$G231/($D231+(I231*I231*N$2*'Materials + Factor'!$U$8))</f>
        <v>0.19153177869227248</v>
      </c>
      <c r="K231" s="119">
        <f>$H231/($D231+(I231*I231*N$2*'Materials + Factor'!$U$8))</f>
        <v>1.2802926383173294E-2</v>
      </c>
      <c r="L23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6.8893983951997584E-2</v>
      </c>
      <c r="M23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0.16134396856847699</v>
      </c>
      <c r="N231" s="120">
        <f t="shared" si="36"/>
        <v>0.42562617487171661</v>
      </c>
      <c r="O23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0.21847963726626196</v>
      </c>
      <c r="P231" s="109">
        <f t="shared" si="40"/>
        <v>2.5</v>
      </c>
      <c r="Q231" s="119">
        <f>$G231/($D231+(P231*P231*U$2*'Materials + Factor'!$U$8))</f>
        <v>0.16755200000000001</v>
      </c>
      <c r="R231" s="119">
        <f>$H231/($D231+(P231*P231*U$2*'Materials + Factor'!$U$8))</f>
        <v>1.12E-2</v>
      </c>
      <c r="S23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6.0268457161207496E-2</v>
      </c>
      <c r="T23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0.1585664</v>
      </c>
      <c r="U231" s="120">
        <f t="shared" si="37"/>
        <v>0.4021248</v>
      </c>
      <c r="V23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0.28522042356057664</v>
      </c>
      <c r="W231" s="109">
        <f t="shared" si="41"/>
        <v>2</v>
      </c>
      <c r="X231" s="119">
        <f>$G231/($D231+(W231*W231*AB$2*'Materials + Factor'!$U$8))</f>
        <v>0.13089999999999999</v>
      </c>
      <c r="Y231" s="119">
        <f>$H231/($D231+(W231*W231*AB$2*'Materials + Factor'!$U$8))</f>
        <v>8.7500000000000008E-3</v>
      </c>
      <c r="Z23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4.708473215719336E-2</v>
      </c>
      <c r="AA23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0.17879999999999999</v>
      </c>
      <c r="AB231" s="120">
        <f t="shared" si="38"/>
        <v>0.39269999999999999</v>
      </c>
      <c r="AC23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0.55821541700093291</v>
      </c>
    </row>
    <row r="232" spans="1:29" s="86" customFormat="1" hidden="1" outlineLevel="1" x14ac:dyDescent="0.2">
      <c r="A232" s="127"/>
      <c r="B232" s="135">
        <v>12</v>
      </c>
      <c r="C232" s="150">
        <v>18.54</v>
      </c>
      <c r="D232" s="133">
        <f>Table5[[#This Row],[Vertical Fz (kN)]]*'Materials + Factor'!$U$25</f>
        <v>0</v>
      </c>
      <c r="E232" s="150">
        <v>5.86</v>
      </c>
      <c r="F232" s="150">
        <v>0.25</v>
      </c>
      <c r="G232" s="150">
        <v>4.25</v>
      </c>
      <c r="H232" s="151">
        <v>27.11</v>
      </c>
      <c r="I232" s="109">
        <f t="shared" si="39"/>
        <v>2.7</v>
      </c>
      <c r="J232" s="119">
        <f>$G232/($D232+(I232*I232*N$2*'Materials + Factor'!$U$8))</f>
        <v>3.1092821216277999E-2</v>
      </c>
      <c r="K232" s="119">
        <f>$H232/($D232+(I232*I232*N$2*'Materials + Factor'!$U$8))</f>
        <v>0.19833561957018742</v>
      </c>
      <c r="L23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8.424566361240958E-2</v>
      </c>
      <c r="M23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0.17073278124947072</v>
      </c>
      <c r="N232" s="120">
        <f t="shared" si="36"/>
        <v>0.44074582126708312</v>
      </c>
      <c r="O23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0.22281803579993664</v>
      </c>
      <c r="P232" s="109">
        <f t="shared" si="40"/>
        <v>2.5</v>
      </c>
      <c r="Q232" s="119">
        <f>$G232/($D232+(P232*P232*U$2*'Materials + Factor'!$U$8))</f>
        <v>2.7199999999999998E-2</v>
      </c>
      <c r="R232" s="119">
        <f>$H232/($D232+(P232*P232*U$2*'Materials + Factor'!$U$8))</f>
        <v>0.17350399999999999</v>
      </c>
      <c r="S23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7.3698106528135923E-2</v>
      </c>
      <c r="T23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0.1688064</v>
      </c>
      <c r="U232" s="120">
        <f t="shared" si="37"/>
        <v>0.41640959999999994</v>
      </c>
      <c r="V23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0.29055008647326663</v>
      </c>
      <c r="W232" s="109">
        <f t="shared" si="41"/>
        <v>2</v>
      </c>
      <c r="X232" s="119">
        <f>$G232/($D232+(W232*W232*AB$2*'Materials + Factor'!$U$8))</f>
        <v>2.1250000000000002E-2</v>
      </c>
      <c r="Y232" s="119">
        <f>$H232/($D232+(W232*W232*AB$2*'Materials + Factor'!$U$8))</f>
        <v>0.13555</v>
      </c>
      <c r="Z23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5.7576645725106186E-2</v>
      </c>
      <c r="AA23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0.19414999999999999</v>
      </c>
      <c r="AB232" s="120">
        <f t="shared" si="38"/>
        <v>0.40665000000000001</v>
      </c>
      <c r="AC23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0.5683856743230753</v>
      </c>
    </row>
    <row r="233" spans="1:29" s="86" customFormat="1" hidden="1" outlineLevel="1" x14ac:dyDescent="0.2">
      <c r="A233" s="127"/>
      <c r="B233" s="135">
        <v>13</v>
      </c>
      <c r="C233" s="150">
        <v>16.54</v>
      </c>
      <c r="D233" s="133">
        <f>Table5[[#This Row],[Vertical Fz (kN)]]*'Materials + Factor'!$U$25</f>
        <v>0</v>
      </c>
      <c r="E233" s="150">
        <v>1.2</v>
      </c>
      <c r="F233" s="150">
        <v>9</v>
      </c>
      <c r="G233" s="150">
        <v>53.09</v>
      </c>
      <c r="H233" s="151">
        <v>8.41</v>
      </c>
      <c r="I233" s="109">
        <f t="shared" si="39"/>
        <v>2.7</v>
      </c>
      <c r="J233" s="119">
        <f>$G233/($D233+(I233*I233*N$2*'Materials + Factor'!$U$8))</f>
        <v>0.38840420667581155</v>
      </c>
      <c r="K233" s="119">
        <f>$H233/($D233+(I233*I233*N$2*'Materials + Factor'!$U$8))</f>
        <v>6.152720621856423E-2</v>
      </c>
      <c r="L23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0.13041395634214462</v>
      </c>
      <c r="M23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0.32428660942606979</v>
      </c>
      <c r="N233" s="120">
        <f t="shared" si="36"/>
        <v>0.86312045927958114</v>
      </c>
      <c r="O23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0.27047315693711871</v>
      </c>
      <c r="P233" s="109">
        <f t="shared" si="40"/>
        <v>2.5</v>
      </c>
      <c r="Q233" s="119">
        <f>$G233/($D233+(P233*P233*U$2*'Materials + Factor'!$U$8))</f>
        <v>0.33977600000000002</v>
      </c>
      <c r="R233" s="119">
        <f>$H233/($D233+(P233*P233*U$2*'Materials + Factor'!$U$8))</f>
        <v>5.3824000000000004E-2</v>
      </c>
      <c r="S23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0.11408612900810813</v>
      </c>
      <c r="T23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0.31790080000000004</v>
      </c>
      <c r="U233" s="120">
        <f t="shared" si="37"/>
        <v>0.81546240000000003</v>
      </c>
      <c r="V23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0.34821207678003507</v>
      </c>
      <c r="W233" s="109">
        <f t="shared" si="41"/>
        <v>2</v>
      </c>
      <c r="X233" s="119">
        <f>$G233/($D233+(W233*W233*AB$2*'Materials + Factor'!$U$8))</f>
        <v>0.26545000000000002</v>
      </c>
      <c r="Y233" s="119">
        <f>$H233/($D233+(W233*W233*AB$2*'Materials + Factor'!$U$8))</f>
        <v>4.2050000000000004E-2</v>
      </c>
      <c r="Z23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8.9129788287584485E-2</v>
      </c>
      <c r="AA23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0.35545000000000004</v>
      </c>
      <c r="AB233" s="120">
        <f t="shared" si="38"/>
        <v>0.79635000000000011</v>
      </c>
      <c r="AC23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0.67868742321325604</v>
      </c>
    </row>
    <row r="234" spans="1:29" s="86" customFormat="1" hidden="1" outlineLevel="1" x14ac:dyDescent="0.2">
      <c r="A234" s="127"/>
      <c r="B234" s="135">
        <v>14</v>
      </c>
      <c r="C234" s="150">
        <v>16.54</v>
      </c>
      <c r="D234" s="133">
        <f>Table5[[#This Row],[Vertical Fz (kN)]]*'Materials + Factor'!$U$25</f>
        <v>0</v>
      </c>
      <c r="E234" s="150">
        <v>6.99</v>
      </c>
      <c r="F234" s="150">
        <v>4.49</v>
      </c>
      <c r="G234" s="150">
        <v>31.39</v>
      </c>
      <c r="H234" s="151">
        <v>34.99</v>
      </c>
      <c r="I234" s="109">
        <f t="shared" si="39"/>
        <v>2.7</v>
      </c>
      <c r="J234" s="119">
        <f>$G234/($D234+(I234*I234*N$2*'Materials + Factor'!$U$8))</f>
        <v>0.2296479195244627</v>
      </c>
      <c r="K234" s="119">
        <f>$H234/($D234+(I234*I234*N$2*'Materials + Factor'!$U$8))</f>
        <v>0.25598536808413347</v>
      </c>
      <c r="L23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0.11932822631888486</v>
      </c>
      <c r="M23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0.21802909448085483</v>
      </c>
      <c r="N234" s="120">
        <f t="shared" si="36"/>
        <v>0.56885637352029661</v>
      </c>
      <c r="O23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0.27340995423234749</v>
      </c>
      <c r="P234" s="109">
        <f t="shared" si="40"/>
        <v>2.5</v>
      </c>
      <c r="Q234" s="119">
        <f>$G234/($D234+(P234*P234*U$2*'Materials + Factor'!$U$8))</f>
        <v>0.20089599999999999</v>
      </c>
      <c r="R234" s="119">
        <f>$H234/($D234+(P234*P234*U$2*'Materials + Factor'!$U$8))</f>
        <v>0.22393600000000002</v>
      </c>
      <c r="S23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0.10438833238376048</v>
      </c>
      <c r="T23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0.21493760000000003</v>
      </c>
      <c r="U234" s="120">
        <f t="shared" si="37"/>
        <v>0.53744639999999999</v>
      </c>
      <c r="V23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0.35220393430525848</v>
      </c>
      <c r="W234" s="109">
        <f t="shared" si="41"/>
        <v>2</v>
      </c>
      <c r="X234" s="119">
        <f>$G234/($D234+(W234*W234*AB$2*'Materials + Factor'!$U$8))</f>
        <v>0.15695000000000001</v>
      </c>
      <c r="Y234" s="119">
        <f>$H234/($D234+(W234*W234*AB$2*'Materials + Factor'!$U$8))</f>
        <v>0.17495000000000002</v>
      </c>
      <c r="Z23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8.1553384674812879E-2</v>
      </c>
      <c r="AA23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0.24484999999999998</v>
      </c>
      <c r="AB234" s="120">
        <f t="shared" si="38"/>
        <v>0.52485000000000015</v>
      </c>
      <c r="AC23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0.68659463382252317</v>
      </c>
    </row>
    <row r="235" spans="1:29" s="86" customFormat="1" hidden="1" outlineLevel="1" x14ac:dyDescent="0.2">
      <c r="A235" s="127"/>
      <c r="B235" s="135">
        <v>15</v>
      </c>
      <c r="C235" s="150">
        <v>18.45</v>
      </c>
      <c r="D235" s="133">
        <f>Table5[[#This Row],[Vertical Fz (kN)]]*'Materials + Factor'!$U$25</f>
        <v>0</v>
      </c>
      <c r="E235" s="150">
        <v>0</v>
      </c>
      <c r="F235" s="150">
        <v>5.31</v>
      </c>
      <c r="G235" s="150">
        <v>28.42</v>
      </c>
      <c r="H235" s="151">
        <v>0</v>
      </c>
      <c r="I235" s="109">
        <f t="shared" si="39"/>
        <v>2.7</v>
      </c>
      <c r="J235" s="119">
        <f>$G235/($D235+(I235*I235*N$2*'Materials + Factor'!$U$8))</f>
        <v>0.20791952446273432</v>
      </c>
      <c r="K235" s="119">
        <f>$H235/($D235+(I235*I235*N$2*'Materials + Factor'!$U$8))</f>
        <v>0</v>
      </c>
      <c r="L23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7.6269271777197056E-2</v>
      </c>
      <c r="M23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0.17559653846805193</v>
      </c>
      <c r="N235" s="120">
        <f t="shared" si="36"/>
        <v>0.46204338769496511</v>
      </c>
      <c r="O23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0.21941560436876681</v>
      </c>
      <c r="P235" s="109">
        <f t="shared" si="40"/>
        <v>2.5</v>
      </c>
      <c r="Q235" s="119">
        <f>$G235/($D235+(P235*P235*U$2*'Materials + Factor'!$U$8))</f>
        <v>0.18188800000000002</v>
      </c>
      <c r="R235" s="119">
        <f>$H235/($D235+(P235*P235*U$2*'Materials + Factor'!$U$8))</f>
        <v>0</v>
      </c>
      <c r="S23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6.6720358950691991E-2</v>
      </c>
      <c r="T23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0.17269760000000001</v>
      </c>
      <c r="U235" s="120">
        <f t="shared" si="37"/>
        <v>0.43653120000000001</v>
      </c>
      <c r="V23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0.28634637566097931</v>
      </c>
      <c r="W235" s="109">
        <f t="shared" si="41"/>
        <v>2</v>
      </c>
      <c r="X235" s="119">
        <f>$G235/($D235+(W235*W235*AB$2*'Materials + Factor'!$U$8))</f>
        <v>0.1421</v>
      </c>
      <c r="Y235" s="119">
        <f>$H235/($D235+(W235*W235*AB$2*'Materials + Factor'!$U$8))</f>
        <v>0</v>
      </c>
      <c r="Z23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5.212528043022812E-2</v>
      </c>
      <c r="AA23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0.19519999999999998</v>
      </c>
      <c r="AB235" s="120">
        <f t="shared" si="38"/>
        <v>0.42630000000000001</v>
      </c>
      <c r="AC23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0.56037999766872593</v>
      </c>
    </row>
    <row r="236" spans="1:29" s="86" customFormat="1" hidden="1" outlineLevel="1" x14ac:dyDescent="0.2">
      <c r="A236" s="127"/>
      <c r="B236" s="135">
        <v>16</v>
      </c>
      <c r="C236" s="150">
        <v>18.45</v>
      </c>
      <c r="D236" s="133">
        <f>Table5[[#This Row],[Vertical Fz (kN)]]*'Materials + Factor'!$U$25</f>
        <v>0</v>
      </c>
      <c r="E236" s="150">
        <v>6.38</v>
      </c>
      <c r="F236" s="150">
        <v>0</v>
      </c>
      <c r="G236" s="150">
        <v>0</v>
      </c>
      <c r="H236" s="151">
        <v>29.6</v>
      </c>
      <c r="I236" s="109">
        <f t="shared" si="39"/>
        <v>2.7</v>
      </c>
      <c r="J236" s="119">
        <f>$G236/($D236+(I236*I236*N$2*'Materials + Factor'!$U$8))</f>
        <v>0</v>
      </c>
      <c r="K236" s="119">
        <f>$H236/($D236+(I236*I236*N$2*'Materials + Factor'!$U$8))</f>
        <v>0.21655235482395974</v>
      </c>
      <c r="L23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9.1638032756782908E-2</v>
      </c>
      <c r="M23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0.1863401581737201</v>
      </c>
      <c r="N236" s="120">
        <f t="shared" si="36"/>
        <v>0.48122745516435494</v>
      </c>
      <c r="O23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0.2210867690663009</v>
      </c>
      <c r="P236" s="109">
        <f t="shared" si="40"/>
        <v>2.5</v>
      </c>
      <c r="Q236" s="119">
        <f>$G236/($D236+(P236*P236*U$2*'Materials + Factor'!$U$8))</f>
        <v>0</v>
      </c>
      <c r="R236" s="119">
        <f>$H236/($D236+(P236*P236*U$2*'Materials + Factor'!$U$8))</f>
        <v>0.18944</v>
      </c>
      <c r="S23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8.0164951055633704E-2</v>
      </c>
      <c r="T23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0.18421760000000001</v>
      </c>
      <c r="U236" s="120">
        <f t="shared" si="37"/>
        <v>0.45465599999999995</v>
      </c>
      <c r="V23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0.28838538130798813</v>
      </c>
      <c r="W236" s="109">
        <f t="shared" si="41"/>
        <v>2</v>
      </c>
      <c r="X236" s="119">
        <f>$G236/($D236+(W236*W236*AB$2*'Materials + Factor'!$U$8))</f>
        <v>0</v>
      </c>
      <c r="Y236" s="119">
        <f>$H236/($D236+(W236*W236*AB$2*'Materials + Factor'!$U$8))</f>
        <v>0.14800000000000002</v>
      </c>
      <c r="Z23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6.2628868012213831E-2</v>
      </c>
      <c r="AA23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0.21179999999999999</v>
      </c>
      <c r="AB236" s="120">
        <f t="shared" si="38"/>
        <v>0.44400000000000006</v>
      </c>
      <c r="AC23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0.56426056338028185</v>
      </c>
    </row>
    <row r="237" spans="1:29" s="86" customFormat="1" hidden="1" outlineLevel="1" x14ac:dyDescent="0.2">
      <c r="A237" s="127"/>
      <c r="B237" s="135">
        <v>17</v>
      </c>
      <c r="C237" s="150">
        <v>18.54</v>
      </c>
      <c r="D237" s="133">
        <f>Table5[[#This Row],[Vertical Fz (kN)]]*'Materials + Factor'!$U$25</f>
        <v>0</v>
      </c>
      <c r="E237" s="150">
        <v>0.25</v>
      </c>
      <c r="F237" s="150">
        <v>4.76</v>
      </c>
      <c r="G237" s="150">
        <v>25.94</v>
      </c>
      <c r="H237" s="151">
        <v>1.75</v>
      </c>
      <c r="I237" s="109">
        <f t="shared" si="39"/>
        <v>2.7</v>
      </c>
      <c r="J237" s="119">
        <f>$G237/($D237+(I237*I237*N$2*'Materials + Factor'!$U$8))</f>
        <v>0.18977594878829443</v>
      </c>
      <c r="K237" s="119">
        <f>$H237/($D237+(I237*I237*N$2*'Materials + Factor'!$U$8))</f>
        <v>1.2802926383173294E-2</v>
      </c>
      <c r="L23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6.8463673487028545E-2</v>
      </c>
      <c r="M23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0.15992142119256886</v>
      </c>
      <c r="N237" s="120">
        <f t="shared" si="36"/>
        <v>0.42172433064065429</v>
      </c>
      <c r="O23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0.21814900019653247</v>
      </c>
      <c r="P237" s="109">
        <f t="shared" si="40"/>
        <v>2.5</v>
      </c>
      <c r="Q237" s="119">
        <f>$G237/($D237+(P237*P237*U$2*'Materials + Factor'!$U$8))</f>
        <v>0.166016</v>
      </c>
      <c r="R237" s="119">
        <f>$H237/($D237+(P237*P237*U$2*'Materials + Factor'!$U$8))</f>
        <v>1.12E-2</v>
      </c>
      <c r="S23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5.9892021566452583E-2</v>
      </c>
      <c r="T23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0.15718400000000002</v>
      </c>
      <c r="U237" s="120">
        <f t="shared" si="37"/>
        <v>0.39843839999999997</v>
      </c>
      <c r="V23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0.28481626762230711</v>
      </c>
      <c r="W237" s="109">
        <f t="shared" si="41"/>
        <v>2</v>
      </c>
      <c r="X237" s="119">
        <f>$G237/($D237+(W237*W237*AB$2*'Materials + Factor'!$U$8))</f>
        <v>0.12970000000000001</v>
      </c>
      <c r="Y237" s="119">
        <f>$H237/($D237+(W237*W237*AB$2*'Materials + Factor'!$U$8))</f>
        <v>8.7500000000000008E-3</v>
      </c>
      <c r="Z23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4.679064184879108E-2</v>
      </c>
      <c r="AA23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0.17730000000000001</v>
      </c>
      <c r="AB237" s="120">
        <f t="shared" si="38"/>
        <v>0.38910000000000006</v>
      </c>
      <c r="AC23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0.55744573011089371</v>
      </c>
    </row>
    <row r="238" spans="1:29" s="86" customFormat="1" hidden="1" outlineLevel="1" x14ac:dyDescent="0.2">
      <c r="A238" s="127"/>
      <c r="B238" s="135">
        <v>18</v>
      </c>
      <c r="C238" s="150">
        <v>18.54</v>
      </c>
      <c r="D238" s="133">
        <f>Table5[[#This Row],[Vertical Fz (kN)]]*'Materials + Factor'!$U$25</f>
        <v>0</v>
      </c>
      <c r="E238" s="150">
        <v>6.04</v>
      </c>
      <c r="F238" s="150">
        <v>0.25</v>
      </c>
      <c r="G238" s="150">
        <v>4.25</v>
      </c>
      <c r="H238" s="151">
        <v>28.33</v>
      </c>
      <c r="I238" s="109">
        <f t="shared" si="39"/>
        <v>2.7</v>
      </c>
      <c r="J238" s="119">
        <f>$G238/($D238+(I238*I238*N$2*'Materials + Factor'!$U$8))</f>
        <v>3.1092821216277999E-2</v>
      </c>
      <c r="K238" s="119">
        <f>$H238/($D238+(I238*I238*N$2*'Materials + Factor'!$U$8))</f>
        <v>0.20726108824874251</v>
      </c>
      <c r="L23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8.6828783005684321E-2</v>
      </c>
      <c r="M23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0.17807583532320612</v>
      </c>
      <c r="N238" s="120">
        <f t="shared" si="36"/>
        <v>0.46058019610831669</v>
      </c>
      <c r="O23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0.22455837681668014</v>
      </c>
      <c r="P238" s="109">
        <f t="shared" si="40"/>
        <v>2.5</v>
      </c>
      <c r="Q238" s="119">
        <f>$G238/($D238+(P238*P238*U$2*'Materials + Factor'!$U$8))</f>
        <v>2.7199999999999998E-2</v>
      </c>
      <c r="R238" s="119">
        <f>$H238/($D238+(P238*P238*U$2*'Materials + Factor'!$U$8))</f>
        <v>0.181312</v>
      </c>
      <c r="S23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7.5957819373372662E-2</v>
      </c>
      <c r="T23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0.17597439999999998</v>
      </c>
      <c r="U238" s="120">
        <f t="shared" si="37"/>
        <v>0.4351488</v>
      </c>
      <c r="V23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0.2926728903928234</v>
      </c>
      <c r="W238" s="109">
        <f t="shared" si="41"/>
        <v>2</v>
      </c>
      <c r="X238" s="119">
        <f>$G238/($D238+(W238*W238*AB$2*'Materials + Factor'!$U$8))</f>
        <v>2.1250000000000002E-2</v>
      </c>
      <c r="Y238" s="119">
        <f>$H238/($D238+(W238*W238*AB$2*'Materials + Factor'!$U$8))</f>
        <v>0.14165</v>
      </c>
      <c r="Z23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5.9342046385447392E-2</v>
      </c>
      <c r="AA23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0.20204999999999998</v>
      </c>
      <c r="AB238" s="120">
        <f t="shared" si="38"/>
        <v>0.42494999999999999</v>
      </c>
      <c r="AC23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0.57242499699258165</v>
      </c>
    </row>
    <row r="239" spans="1:29" s="86" customFormat="1" hidden="1" outlineLevel="1" x14ac:dyDescent="0.2">
      <c r="A239" s="127"/>
      <c r="B239" s="135">
        <v>19</v>
      </c>
      <c r="C239" s="150">
        <v>17.37</v>
      </c>
      <c r="D239" s="133">
        <f>Table5[[#This Row],[Vertical Fz (kN)]]*'Materials + Factor'!$U$25</f>
        <v>0</v>
      </c>
      <c r="E239" s="150">
        <v>0</v>
      </c>
      <c r="F239" s="150">
        <v>9.66</v>
      </c>
      <c r="G239" s="150">
        <v>57.24</v>
      </c>
      <c r="H239" s="151">
        <v>0</v>
      </c>
      <c r="I239" s="109">
        <f t="shared" si="39"/>
        <v>2.7</v>
      </c>
      <c r="J239" s="119">
        <f>$G239/($D239+(I239*I239*N$2*'Materials + Factor'!$U$8))</f>
        <v>0.41876543209876538</v>
      </c>
      <c r="K239" s="119">
        <f>$H239/($D239+(I239*I239*N$2*'Materials + Factor'!$U$8))</f>
        <v>0</v>
      </c>
      <c r="L23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0.13874974865682177</v>
      </c>
      <c r="M23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0.34945892394452055</v>
      </c>
      <c r="N239" s="120">
        <f t="shared" si="36"/>
        <v>0.93058984910836751</v>
      </c>
      <c r="O23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0.26766289937690574</v>
      </c>
      <c r="P239" s="109">
        <f t="shared" si="40"/>
        <v>2.5</v>
      </c>
      <c r="Q239" s="119">
        <f>$G239/($D239+(P239*P239*U$2*'Materials + Factor'!$U$8))</f>
        <v>0.36633599999999999</v>
      </c>
      <c r="R239" s="119">
        <f>$H239/($D239+(P239*P239*U$2*'Materials + Factor'!$U$8))</f>
        <v>0</v>
      </c>
      <c r="S23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0.12137828012498771</v>
      </c>
      <c r="T23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0.34252800000000005</v>
      </c>
      <c r="U239" s="120">
        <f t="shared" si="37"/>
        <v>0.87920639999999994</v>
      </c>
      <c r="V23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0.3444861395281465</v>
      </c>
      <c r="W239" s="109">
        <f t="shared" si="41"/>
        <v>2</v>
      </c>
      <c r="X239" s="119">
        <f>$G239/($D239+(W239*W239*AB$2*'Materials + Factor'!$U$8))</f>
        <v>0.28620000000000001</v>
      </c>
      <c r="Y239" s="119">
        <f>$H239/($D239+(W239*W239*AB$2*'Materials + Factor'!$U$8))</f>
        <v>0</v>
      </c>
      <c r="Z23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9.4826781347646646E-2</v>
      </c>
      <c r="AA23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0.38280000000000003</v>
      </c>
      <c r="AB239" s="120">
        <f t="shared" si="38"/>
        <v>0.85860000000000003</v>
      </c>
      <c r="AC23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0.67098627066405159</v>
      </c>
    </row>
    <row r="240" spans="1:29" s="86" customFormat="1" hidden="1" outlineLevel="1" x14ac:dyDescent="0.2">
      <c r="A240" s="127"/>
      <c r="B240" s="135">
        <v>20</v>
      </c>
      <c r="C240" s="150">
        <v>17.37</v>
      </c>
      <c r="D240" s="133">
        <f>Table5[[#This Row],[Vertical Fz (kN)]]*'Materials + Factor'!$U$25</f>
        <v>0</v>
      </c>
      <c r="E240" s="150">
        <v>5.71</v>
      </c>
      <c r="F240" s="150">
        <v>4.88</v>
      </c>
      <c r="G240" s="150">
        <v>34.119999999999997</v>
      </c>
      <c r="H240" s="151">
        <v>25.36</v>
      </c>
      <c r="I240" s="109">
        <f t="shared" si="39"/>
        <v>2.7</v>
      </c>
      <c r="J240" s="119">
        <f>$G240/($D240+(I240*I240*N$2*'Materials + Factor'!$U$8))</f>
        <v>0.24962048468221301</v>
      </c>
      <c r="K240" s="119">
        <f>$H240/($D240+(I240*I240*N$2*'Materials + Factor'!$U$8))</f>
        <v>0.18553269318701412</v>
      </c>
      <c r="L24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0.10788618753756767</v>
      </c>
      <c r="M24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0.20473843756879875</v>
      </c>
      <c r="N240" s="120">
        <f t="shared" si="36"/>
        <v>0.55471218818269552</v>
      </c>
      <c r="O24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0.26260998715519068</v>
      </c>
      <c r="P240" s="109">
        <f t="shared" si="40"/>
        <v>2.5</v>
      </c>
      <c r="Q240" s="119">
        <f>$G240/($D240+(P240*P240*U$2*'Materials + Factor'!$U$8))</f>
        <v>0.21836799999999998</v>
      </c>
      <c r="R240" s="119">
        <f>$H240/($D240+(P240*P240*U$2*'Materials + Factor'!$U$8))</f>
        <v>0.162304</v>
      </c>
      <c r="S24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9.4378836857864218E-2</v>
      </c>
      <c r="T24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0.19968</v>
      </c>
      <c r="U240" s="120">
        <f t="shared" si="37"/>
        <v>0.52408319999999997</v>
      </c>
      <c r="V24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0.33910687267592926</v>
      </c>
      <c r="W240" s="109">
        <f t="shared" si="41"/>
        <v>2</v>
      </c>
      <c r="X240" s="119">
        <f>$G240/($D240+(W240*W240*AB$2*'Materials + Factor'!$U$8))</f>
        <v>0.17059999999999997</v>
      </c>
      <c r="Y240" s="119">
        <f>$H240/($D240+(W240*W240*AB$2*'Materials + Factor'!$U$8))</f>
        <v>0.1268</v>
      </c>
      <c r="Z24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7.3733466295206412E-2</v>
      </c>
      <c r="AA24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0.21939999999999998</v>
      </c>
      <c r="AB240" s="120">
        <f t="shared" si="38"/>
        <v>0.51179999999999992</v>
      </c>
      <c r="AC24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0.66132116102893423</v>
      </c>
    </row>
    <row r="241" spans="1:29" s="86" customFormat="1" hidden="1" outlineLevel="1" x14ac:dyDescent="0.2">
      <c r="A241" s="127"/>
      <c r="B241" s="135">
        <v>21</v>
      </c>
      <c r="C241" s="150">
        <v>25.83</v>
      </c>
      <c r="D241" s="133">
        <f>Table5[[#This Row],[Vertical Fz (kN)]]*'Materials + Factor'!$U$25</f>
        <v>0</v>
      </c>
      <c r="E241" s="150">
        <v>0</v>
      </c>
      <c r="F241" s="150">
        <v>7.52</v>
      </c>
      <c r="G241" s="150">
        <v>40.39</v>
      </c>
      <c r="H241" s="151">
        <v>0</v>
      </c>
      <c r="I241" s="109">
        <f t="shared" si="39"/>
        <v>2.7</v>
      </c>
      <c r="J241" s="119">
        <f>$G241/($D241+(I241*I241*N$2*'Materials + Factor'!$U$8))</f>
        <v>0.29549154092363961</v>
      </c>
      <c r="K241" s="119">
        <f>$H241/($D241+(I241*I241*N$2*'Materials + Factor'!$U$8))</f>
        <v>0</v>
      </c>
      <c r="L24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0.10801222669765007</v>
      </c>
      <c r="M24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0.24944706938305469</v>
      </c>
      <c r="N241" s="120">
        <f t="shared" si="36"/>
        <v>0.65664786871919911</v>
      </c>
      <c r="O24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0.24627719830371034</v>
      </c>
      <c r="P241" s="109">
        <f t="shared" si="40"/>
        <v>2.5</v>
      </c>
      <c r="Q241" s="119">
        <f>$G241/($D241+(P241*P241*U$2*'Materials + Factor'!$U$8))</f>
        <v>0.258496</v>
      </c>
      <c r="R241" s="119">
        <f>$H241/($D241+(P241*P241*U$2*'Materials + Factor'!$U$8))</f>
        <v>0</v>
      </c>
      <c r="S24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9.4489095915104293E-2</v>
      </c>
      <c r="T24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0.2452992</v>
      </c>
      <c r="U241" s="120">
        <f t="shared" si="37"/>
        <v>0.62039040000000001</v>
      </c>
      <c r="V24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0.31839508463909372</v>
      </c>
      <c r="W241" s="109">
        <f t="shared" si="41"/>
        <v>2</v>
      </c>
      <c r="X241" s="119">
        <f>$G241/($D241+(W241*W241*AB$2*'Materials + Factor'!$U$8))</f>
        <v>0.20194999999999999</v>
      </c>
      <c r="Y241" s="119">
        <f>$H241/($D241+(W241*W241*AB$2*'Materials + Factor'!$U$8))</f>
        <v>0</v>
      </c>
      <c r="Z24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7.3819606183675238E-2</v>
      </c>
      <c r="AA24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0.27715000000000001</v>
      </c>
      <c r="AB241" s="120">
        <f t="shared" si="38"/>
        <v>0.60585</v>
      </c>
      <c r="AC24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0.61781843242904588</v>
      </c>
    </row>
    <row r="242" spans="1:29" s="86" customFormat="1" hidden="1" outlineLevel="1" x14ac:dyDescent="0.2">
      <c r="A242" s="127"/>
      <c r="B242" s="135">
        <v>22</v>
      </c>
      <c r="C242" s="150">
        <v>25.83</v>
      </c>
      <c r="D242" s="133">
        <f>Table5[[#This Row],[Vertical Fz (kN)]]*'Materials + Factor'!$U$25</f>
        <v>0</v>
      </c>
      <c r="E242" s="150">
        <v>8.27</v>
      </c>
      <c r="F242" s="150">
        <v>0</v>
      </c>
      <c r="G242" s="150">
        <v>0</v>
      </c>
      <c r="H242" s="151">
        <v>36.79</v>
      </c>
      <c r="I242" s="109">
        <f t="shared" si="39"/>
        <v>2.7</v>
      </c>
      <c r="J242" s="119">
        <f>$G242/($D242+(I242*I242*N$2*'Materials + Factor'!$U$8))</f>
        <v>0</v>
      </c>
      <c r="K242" s="119">
        <f>$H242/($D242+(I242*I242*N$2*'Materials + Factor'!$U$8))</f>
        <v>0.26915409236396887</v>
      </c>
      <c r="L24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0.11878472271137847</v>
      </c>
      <c r="M24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0.23298616403326045</v>
      </c>
      <c r="N242" s="120">
        <f t="shared" si="36"/>
        <v>0.59812020525326415</v>
      </c>
      <c r="O24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0.24027605327839377</v>
      </c>
      <c r="P242" s="109">
        <f t="shared" si="40"/>
        <v>2.5</v>
      </c>
      <c r="Q242" s="119">
        <f>$G242/($D242+(P242*P242*U$2*'Materials + Factor'!$U$8))</f>
        <v>0</v>
      </c>
      <c r="R242" s="119">
        <f>$H242/($D242+(P242*P242*U$2*'Materials + Factor'!$U$8))</f>
        <v>0.235456</v>
      </c>
      <c r="S24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0.1039128754279139</v>
      </c>
      <c r="T24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0.2307072</v>
      </c>
      <c r="U242" s="120">
        <f t="shared" si="37"/>
        <v>0.5650944</v>
      </c>
      <c r="V24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0.31116442460849408</v>
      </c>
      <c r="W242" s="109">
        <f t="shared" si="41"/>
        <v>2</v>
      </c>
      <c r="X242" s="119">
        <f>$G242/($D242+(W242*W242*AB$2*'Materials + Factor'!$U$8))</f>
        <v>0</v>
      </c>
      <c r="Y242" s="119">
        <f>$H242/($D242+(W242*W242*AB$2*'Materials + Factor'!$U$8))</f>
        <v>0.18395</v>
      </c>
      <c r="Z24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8.118193392805774E-2</v>
      </c>
      <c r="AA24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0.26665</v>
      </c>
      <c r="AB242" s="120">
        <f t="shared" si="38"/>
        <v>0.55185000000000006</v>
      </c>
      <c r="AC24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0.60419091967403959</v>
      </c>
    </row>
    <row r="243" spans="1:29" s="86" customFormat="1" hidden="1" outlineLevel="1" x14ac:dyDescent="0.2">
      <c r="A243" s="127"/>
      <c r="B243" s="135">
        <v>23</v>
      </c>
      <c r="C243" s="150">
        <v>22.25</v>
      </c>
      <c r="D243" s="133">
        <f>Table5[[#This Row],[Vertical Fz (kN)]]*'Materials + Factor'!$U$25</f>
        <v>0</v>
      </c>
      <c r="E243" s="150">
        <v>0.3</v>
      </c>
      <c r="F243" s="150">
        <v>5.76</v>
      </c>
      <c r="G243" s="150">
        <v>31.52</v>
      </c>
      <c r="H243" s="151">
        <v>2.1</v>
      </c>
      <c r="I243" s="109">
        <f t="shared" si="39"/>
        <v>2.7</v>
      </c>
      <c r="J243" s="119">
        <f>$G243/($D243+(I243*I243*N$2*'Materials + Factor'!$U$8))</f>
        <v>0.23059899405578413</v>
      </c>
      <c r="K243" s="119">
        <f>$H243/($D243+(I243*I243*N$2*'Materials + Factor'!$U$8))</f>
        <v>1.5363511659807953E-2</v>
      </c>
      <c r="L24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8.2844906888969033E-2</v>
      </c>
      <c r="M24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0.19422513505732525</v>
      </c>
      <c r="N243" s="120">
        <f t="shared" si="36"/>
        <v>0.51244220901285364</v>
      </c>
      <c r="O24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0.23067719172154402</v>
      </c>
      <c r="P243" s="109">
        <f t="shared" si="40"/>
        <v>2.5</v>
      </c>
      <c r="Q243" s="119">
        <f>$G243/($D243+(P243*P243*U$2*'Materials + Factor'!$U$8))</f>
        <v>0.20172799999999999</v>
      </c>
      <c r="R243" s="119">
        <f>$H243/($D243+(P243*P243*U$2*'Materials + Factor'!$U$8))</f>
        <v>1.3440000000000001E-2</v>
      </c>
      <c r="S24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7.2472724546470135E-2</v>
      </c>
      <c r="T24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0.1908736</v>
      </c>
      <c r="U243" s="120">
        <f t="shared" si="37"/>
        <v>0.48414719999999994</v>
      </c>
      <c r="V24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0.2998229247862142</v>
      </c>
      <c r="W243" s="109">
        <f t="shared" si="41"/>
        <v>2</v>
      </c>
      <c r="X243" s="119">
        <f>$G243/($D243+(W243*W243*AB$2*'Materials + Factor'!$U$8))</f>
        <v>0.15759999999999999</v>
      </c>
      <c r="Y243" s="119">
        <f>$H243/($D243+(W243*W243*AB$2*'Materials + Factor'!$U$8))</f>
        <v>1.0500000000000001E-2</v>
      </c>
      <c r="Z24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5.661931605192979E-2</v>
      </c>
      <c r="AA24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0.2152</v>
      </c>
      <c r="AB243" s="120">
        <f t="shared" si="38"/>
        <v>0.4728</v>
      </c>
      <c r="AC24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0.58434470455131848</v>
      </c>
    </row>
    <row r="244" spans="1:29" s="86" customFormat="1" hidden="1" outlineLevel="1" x14ac:dyDescent="0.2">
      <c r="A244" s="127"/>
      <c r="B244" s="135">
        <v>24</v>
      </c>
      <c r="C244" s="150">
        <v>22.25</v>
      </c>
      <c r="D244" s="133">
        <f>Table5[[#This Row],[Vertical Fz (kN)]]*'Materials + Factor'!$U$25</f>
        <v>0</v>
      </c>
      <c r="E244" s="150">
        <v>6.83</v>
      </c>
      <c r="F244" s="150">
        <v>0.3</v>
      </c>
      <c r="G244" s="150">
        <v>5.0999999999999996</v>
      </c>
      <c r="H244" s="151">
        <v>31.08</v>
      </c>
      <c r="I244" s="109">
        <f t="shared" si="39"/>
        <v>2.7</v>
      </c>
      <c r="J244" s="119">
        <f>$G244/($D244+(I244*I244*N$2*'Materials + Factor'!$U$8))</f>
        <v>3.7311385459533594E-2</v>
      </c>
      <c r="K244" s="119">
        <f>$H244/($D244+(I244*I244*N$2*'Materials + Factor'!$U$8))</f>
        <v>0.22737997256515768</v>
      </c>
      <c r="L24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9.8196118697316426E-2</v>
      </c>
      <c r="M24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0.19618960524310314</v>
      </c>
      <c r="N244" s="120">
        <f t="shared" si="36"/>
        <v>0.50528882792257257</v>
      </c>
      <c r="O24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0.23386155786298715</v>
      </c>
      <c r="P244" s="109">
        <f t="shared" si="40"/>
        <v>2.5</v>
      </c>
      <c r="Q244" s="119">
        <f>$G244/($D244+(P244*P244*U$2*'Materials + Factor'!$U$8))</f>
        <v>3.2639999999999995E-2</v>
      </c>
      <c r="R244" s="119">
        <f>$H244/($D244+(P244*P244*U$2*'Materials + Factor'!$U$8))</f>
        <v>0.19891199999999998</v>
      </c>
      <c r="S24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8.5901964636412434E-2</v>
      </c>
      <c r="T24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0.19409919999999997</v>
      </c>
      <c r="U244" s="120">
        <f t="shared" si="37"/>
        <v>0.47738879999999995</v>
      </c>
      <c r="V24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0.30373574908052442</v>
      </c>
      <c r="W244" s="109">
        <f t="shared" si="41"/>
        <v>2</v>
      </c>
      <c r="X244" s="119">
        <f>$G244/($D244+(W244*W244*AB$2*'Materials + Factor'!$U$8))</f>
        <v>2.5499999999999998E-2</v>
      </c>
      <c r="Y244" s="119">
        <f>$H244/($D244+(W244*W244*AB$2*'Materials + Factor'!$U$8))</f>
        <v>0.15539999999999998</v>
      </c>
      <c r="Z24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6.7110909872197214E-2</v>
      </c>
      <c r="AA24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0.22369999999999998</v>
      </c>
      <c r="AB244" s="120">
        <f t="shared" si="38"/>
        <v>0.46619999999999995</v>
      </c>
      <c r="AC24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0.5917937155132087</v>
      </c>
    </row>
    <row r="245" spans="1:29" s="86" customFormat="1" hidden="1" outlineLevel="1" x14ac:dyDescent="0.2">
      <c r="A245" s="127"/>
      <c r="B245" s="135">
        <v>25</v>
      </c>
      <c r="C245" s="150">
        <v>17.37</v>
      </c>
      <c r="D245" s="133">
        <f>Table5[[#This Row],[Vertical Fz (kN)]]*'Materials + Factor'!$U$25</f>
        <v>0</v>
      </c>
      <c r="E245" s="150">
        <v>0.63</v>
      </c>
      <c r="F245" s="150">
        <v>9.56</v>
      </c>
      <c r="G245" s="150">
        <v>56.49</v>
      </c>
      <c r="H245" s="151">
        <v>4.42</v>
      </c>
      <c r="I245" s="109">
        <f t="shared" si="39"/>
        <v>2.7</v>
      </c>
      <c r="J245" s="119">
        <f>$G245/($D245+(I245*I245*N$2*'Materials + Factor'!$U$8))</f>
        <v>0.41327846364883397</v>
      </c>
      <c r="K245" s="119">
        <f>$H245/($D245+(I245*I245*N$2*'Materials + Factor'!$U$8))</f>
        <v>3.2336534064929118E-2</v>
      </c>
      <c r="L24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0.13761125209944092</v>
      </c>
      <c r="M24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0.34498806076309502</v>
      </c>
      <c r="N245" s="120">
        <f t="shared" si="36"/>
        <v>0.91839658588629769</v>
      </c>
      <c r="O24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0.27262521768981285</v>
      </c>
      <c r="P245" s="109">
        <f t="shared" si="40"/>
        <v>2.5</v>
      </c>
      <c r="Q245" s="119">
        <f>$G245/($D245+(P245*P245*U$2*'Materials + Factor'!$U$8))</f>
        <v>0.36153600000000002</v>
      </c>
      <c r="R245" s="119">
        <f>$H245/($D245+(P245*P245*U$2*'Materials + Factor'!$U$8))</f>
        <v>2.8288000000000001E-2</v>
      </c>
      <c r="S24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0.12038232333659094</v>
      </c>
      <c r="T24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0.33817599999999998</v>
      </c>
      <c r="U245" s="120">
        <f t="shared" si="37"/>
        <v>0.86768639999999997</v>
      </c>
      <c r="V24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0.35055829929827587</v>
      </c>
      <c r="W245" s="109">
        <f t="shared" si="41"/>
        <v>2</v>
      </c>
      <c r="X245" s="119">
        <f>$G245/($D245+(W245*W245*AB$2*'Materials + Factor'!$U$8))</f>
        <v>0.28245000000000003</v>
      </c>
      <c r="Y245" s="119">
        <f>$H245/($D245+(W245*W245*AB$2*'Materials + Factor'!$U$8))</f>
        <v>2.2099999999999998E-2</v>
      </c>
      <c r="Z24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9.4048690106711672E-2</v>
      </c>
      <c r="AA24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0.37805</v>
      </c>
      <c r="AB245" s="120">
        <f t="shared" si="38"/>
        <v>0.84735000000000016</v>
      </c>
      <c r="AC24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0.68256428893043986</v>
      </c>
    </row>
    <row r="246" spans="1:29" s="86" customFormat="1" hidden="1" outlineLevel="1" x14ac:dyDescent="0.2">
      <c r="A246" s="127"/>
      <c r="B246" s="135">
        <v>26</v>
      </c>
      <c r="C246" s="150">
        <v>17.37</v>
      </c>
      <c r="D246" s="133">
        <f>Table5[[#This Row],[Vertical Fz (kN)]]*'Materials + Factor'!$U$25</f>
        <v>0</v>
      </c>
      <c r="E246" s="150">
        <v>6.53</v>
      </c>
      <c r="F246" s="150">
        <v>4.8</v>
      </c>
      <c r="G246" s="150">
        <v>33.54</v>
      </c>
      <c r="H246" s="151">
        <v>31.05</v>
      </c>
      <c r="I246" s="109">
        <f t="shared" si="39"/>
        <v>2.7</v>
      </c>
      <c r="J246" s="119">
        <f>$G246/($D246+(I246*I246*N$2*'Materials + Factor'!$U$8))</f>
        <v>0.24537722908093273</v>
      </c>
      <c r="K246" s="119">
        <f>$H246/($D246+(I246*I246*N$2*'Materials + Factor'!$U$8))</f>
        <v>0.22716049382716044</v>
      </c>
      <c r="L24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0.11640580170061167</v>
      </c>
      <c r="M24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0.20127013158563223</v>
      </c>
      <c r="N246" s="120">
        <f t="shared" si="36"/>
        <v>0.54528273129096161</v>
      </c>
      <c r="O24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0.27129972853955142</v>
      </c>
      <c r="P246" s="109">
        <f t="shared" si="40"/>
        <v>2.5</v>
      </c>
      <c r="Q246" s="119">
        <f>$G246/($D246+(P246*P246*U$2*'Materials + Factor'!$U$8))</f>
        <v>0.21465599999999999</v>
      </c>
      <c r="R246" s="119">
        <f>$H246/($D246+(P246*P246*U$2*'Materials + Factor'!$U$8))</f>
        <v>0.19872000000000001</v>
      </c>
      <c r="S24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0.10183179532769511</v>
      </c>
      <c r="T24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0.19630079999999997</v>
      </c>
      <c r="U246" s="120">
        <f t="shared" si="37"/>
        <v>0.51517439999999992</v>
      </c>
      <c r="V24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0.34959551693080898</v>
      </c>
      <c r="W246" s="109">
        <f t="shared" si="41"/>
        <v>2</v>
      </c>
      <c r="X246" s="119">
        <f>$G246/($D246+(W246*W246*AB$2*'Materials + Factor'!$U$8))</f>
        <v>0.16769999999999999</v>
      </c>
      <c r="Y246" s="119">
        <f>$H246/($D246+(W246*W246*AB$2*'Materials + Factor'!$U$8))</f>
        <v>0.15525</v>
      </c>
      <c r="Z24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7.9556090099761806E-2</v>
      </c>
      <c r="AA24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0.22055</v>
      </c>
      <c r="AB246" s="120">
        <f t="shared" si="38"/>
        <v>0.50309999999999999</v>
      </c>
      <c r="AC24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0.68121167495400725</v>
      </c>
    </row>
    <row r="247" spans="1:29" s="86" customFormat="1" hidden="1" outlineLevel="1" x14ac:dyDescent="0.2">
      <c r="A247" s="127"/>
      <c r="B247" s="135">
        <v>27</v>
      </c>
      <c r="C247" s="150">
        <v>25.83</v>
      </c>
      <c r="D247" s="133">
        <f>Table5[[#This Row],[Vertical Fz (kN)]]*'Materials + Factor'!$U$25</f>
        <v>0</v>
      </c>
      <c r="E247" s="150">
        <v>0</v>
      </c>
      <c r="F247" s="150">
        <v>7.47</v>
      </c>
      <c r="G247" s="150">
        <v>40.090000000000003</v>
      </c>
      <c r="H247" s="151">
        <v>0</v>
      </c>
      <c r="I247" s="109">
        <f t="shared" si="39"/>
        <v>2.7</v>
      </c>
      <c r="J247" s="119">
        <f>$G247/($D247+(I247*I247*N$2*'Materials + Factor'!$U$8))</f>
        <v>0.29329675354366708</v>
      </c>
      <c r="K247" s="119">
        <f>$H247/($D247+(I247*I247*N$2*'Materials + Factor'!$U$8))</f>
        <v>0</v>
      </c>
      <c r="L24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0.10729406029673484</v>
      </c>
      <c r="M24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0.24761807989974424</v>
      </c>
      <c r="N247" s="120">
        <f t="shared" si="36"/>
        <v>0.65177056343037132</v>
      </c>
      <c r="O24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0.24576567712818209</v>
      </c>
      <c r="P247" s="109">
        <f t="shared" si="40"/>
        <v>2.5</v>
      </c>
      <c r="Q247" s="119">
        <f>$G247/($D247+(P247*P247*U$2*'Materials + Factor'!$U$8))</f>
        <v>0.25657600000000003</v>
      </c>
      <c r="R247" s="119">
        <f>$H247/($D247+(P247*P247*U$2*'Materials + Factor'!$U$8))</f>
        <v>0</v>
      </c>
      <c r="S24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9.3860843947583664E-2</v>
      </c>
      <c r="T24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0.24350720000000001</v>
      </c>
      <c r="U247" s="120">
        <f t="shared" si="37"/>
        <v>0.61578240000000006</v>
      </c>
      <c r="V24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0.31777971943500455</v>
      </c>
      <c r="W247" s="109">
        <f t="shared" si="41"/>
        <v>2</v>
      </c>
      <c r="X247" s="119">
        <f>$G247/($D247+(W247*W247*AB$2*'Materials + Factor'!$U$8))</f>
        <v>0.20045000000000002</v>
      </c>
      <c r="Y247" s="119">
        <f>$H247/($D247+(W247*W247*AB$2*'Materials + Factor'!$U$8))</f>
        <v>0</v>
      </c>
      <c r="Z24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7.3328784334049726E-2</v>
      </c>
      <c r="AA24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0.27515000000000001</v>
      </c>
      <c r="AB247" s="120">
        <f t="shared" si="38"/>
        <v>0.60135000000000005</v>
      </c>
      <c r="AC24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0.6166593708961291</v>
      </c>
    </row>
    <row r="248" spans="1:29" s="86" customFormat="1" hidden="1" outlineLevel="1" x14ac:dyDescent="0.2">
      <c r="A248" s="127"/>
      <c r="B248" s="135">
        <v>28</v>
      </c>
      <c r="C248" s="150">
        <v>25.83</v>
      </c>
      <c r="D248" s="133">
        <f>Table5[[#This Row],[Vertical Fz (kN)]]*'Materials + Factor'!$U$25</f>
        <v>0</v>
      </c>
      <c r="E248" s="150">
        <v>8.6</v>
      </c>
      <c r="F248" s="150">
        <v>0</v>
      </c>
      <c r="G248" s="150">
        <v>0</v>
      </c>
      <c r="H248" s="151">
        <v>39.119999999999997</v>
      </c>
      <c r="I248" s="109">
        <f t="shared" si="39"/>
        <v>2.7</v>
      </c>
      <c r="J248" s="119">
        <f>$G248/($D248+(I248*I248*N$2*'Materials + Factor'!$U$8))</f>
        <v>0</v>
      </c>
      <c r="K248" s="119">
        <f>$H248/($D248+(I248*I248*N$2*'Materials + Factor'!$U$8))</f>
        <v>0.28620027434842243</v>
      </c>
      <c r="L24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0.12352462095741897</v>
      </c>
      <c r="M24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0.24695422445765372</v>
      </c>
      <c r="N248" s="120">
        <f t="shared" si="36"/>
        <v>0.63600060966316097</v>
      </c>
      <c r="O24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0.24412620404636945</v>
      </c>
      <c r="P248" s="109">
        <f t="shared" si="40"/>
        <v>2.5</v>
      </c>
      <c r="Q248" s="119">
        <f>$G248/($D248+(P248*P248*U$2*'Materials + Factor'!$U$8))</f>
        <v>0</v>
      </c>
      <c r="R248" s="119">
        <f>$H248/($D248+(P248*P248*U$2*'Materials + Factor'!$U$8))</f>
        <v>0.25036799999999998</v>
      </c>
      <c r="S24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0.10805933841355013</v>
      </c>
      <c r="T24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0.2443264</v>
      </c>
      <c r="U248" s="120">
        <f t="shared" si="37"/>
        <v>0.60088319999999995</v>
      </c>
      <c r="V24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0.31580621668774106</v>
      </c>
      <c r="W248" s="109">
        <f t="shared" si="41"/>
        <v>2</v>
      </c>
      <c r="X248" s="119">
        <f>$G248/($D248+(W248*W248*AB$2*'Materials + Factor'!$U$8))</f>
        <v>0</v>
      </c>
      <c r="Y248" s="119">
        <f>$H248/($D248+(W248*W248*AB$2*'Materials + Factor'!$U$8))</f>
        <v>0.1956</v>
      </c>
      <c r="Z24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8.442135813558603E-2</v>
      </c>
      <c r="AA24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0.28159999999999996</v>
      </c>
      <c r="AB248" s="120">
        <f t="shared" si="38"/>
        <v>0.58679999999999999</v>
      </c>
      <c r="AC24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0.61294132272501234</v>
      </c>
    </row>
    <row r="249" spans="1:29" s="86" customFormat="1" hidden="1" outlineLevel="1" x14ac:dyDescent="0.2">
      <c r="A249" s="127"/>
      <c r="B249" s="135">
        <v>29</v>
      </c>
      <c r="C249" s="150">
        <v>22.25</v>
      </c>
      <c r="D249" s="133">
        <f>Table5[[#This Row],[Vertical Fz (kN)]]*'Materials + Factor'!$U$25</f>
        <v>0</v>
      </c>
      <c r="E249" s="150">
        <v>0.3</v>
      </c>
      <c r="F249" s="150">
        <v>5.75</v>
      </c>
      <c r="G249" s="150">
        <v>31.41</v>
      </c>
      <c r="H249" s="151">
        <v>2.1</v>
      </c>
      <c r="I249" s="109">
        <f t="shared" si="39"/>
        <v>2.7</v>
      </c>
      <c r="J249" s="119">
        <f>$G249/($D249+(I249*I249*N$2*'Materials + Factor'!$U$8))</f>
        <v>0.22979423868312754</v>
      </c>
      <c r="K249" s="119">
        <f>$H249/($D249+(I249*I249*N$2*'Materials + Factor'!$U$8))</f>
        <v>1.5363511659807953E-2</v>
      </c>
      <c r="L24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8.2701468365865255E-2</v>
      </c>
      <c r="M24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0.19358837575572824</v>
      </c>
      <c r="N249" s="120">
        <f t="shared" si="36"/>
        <v>0.51065386374028343</v>
      </c>
      <c r="O24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0.2305114733189097</v>
      </c>
      <c r="P249" s="109">
        <f t="shared" si="40"/>
        <v>2.5</v>
      </c>
      <c r="Q249" s="119">
        <f>$G249/($D249+(P249*P249*U$2*'Materials + Factor'!$U$8))</f>
        <v>0.20102400000000001</v>
      </c>
      <c r="R249" s="119">
        <f>$H249/($D249+(P249*P249*U$2*'Materials + Factor'!$U$8))</f>
        <v>1.3440000000000001E-2</v>
      </c>
      <c r="S24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7.2347244526458937E-2</v>
      </c>
      <c r="T24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0.19025919999999999</v>
      </c>
      <c r="U249" s="120">
        <f t="shared" si="37"/>
        <v>0.48245759999999999</v>
      </c>
      <c r="V24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0.29962170441601549</v>
      </c>
      <c r="W249" s="109">
        <f t="shared" si="41"/>
        <v>2</v>
      </c>
      <c r="X249" s="119">
        <f>$G249/($D249+(W249*W249*AB$2*'Materials + Factor'!$U$8))</f>
        <v>0.15705</v>
      </c>
      <c r="Y249" s="119">
        <f>$H249/($D249+(W249*W249*AB$2*'Materials + Factor'!$U$8))</f>
        <v>1.0500000000000001E-2</v>
      </c>
      <c r="Z24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5.652128478629604E-2</v>
      </c>
      <c r="AA24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0.21454999999999999</v>
      </c>
      <c r="AB249" s="120">
        <f t="shared" si="38"/>
        <v>0.47115000000000001</v>
      </c>
      <c r="AC24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0.58396343687529584</v>
      </c>
    </row>
    <row r="250" spans="1:29" s="86" customFormat="1" hidden="1" outlineLevel="1" x14ac:dyDescent="0.2">
      <c r="A250" s="127"/>
      <c r="B250" s="135">
        <v>30</v>
      </c>
      <c r="C250" s="150">
        <v>22.25</v>
      </c>
      <c r="D250" s="133">
        <f>Table5[[#This Row],[Vertical Fz (kN)]]*'Materials + Factor'!$U$25</f>
        <v>0</v>
      </c>
      <c r="E250" s="150">
        <v>7.04</v>
      </c>
      <c r="F250" s="150">
        <v>0.3</v>
      </c>
      <c r="G250" s="150">
        <v>5.0999999999999996</v>
      </c>
      <c r="H250" s="151">
        <v>32.54</v>
      </c>
      <c r="I250" s="109">
        <f t="shared" si="39"/>
        <v>2.7</v>
      </c>
      <c r="J250" s="119">
        <f>$G250/($D250+(I250*I250*N$2*'Materials + Factor'!$U$8))</f>
        <v>3.7311385459533594E-2</v>
      </c>
      <c r="K250" s="119">
        <f>$H250/($D250+(I250*I250*N$2*'Materials + Factor'!$U$8))</f>
        <v>0.23806127114769085</v>
      </c>
      <c r="L25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0.10120959865181228</v>
      </c>
      <c r="M25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0.20495520669274667</v>
      </c>
      <c r="N250" s="120">
        <f t="shared" si="36"/>
        <v>0.52902504699486852</v>
      </c>
      <c r="O25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0.23610803517481638</v>
      </c>
      <c r="P250" s="109">
        <f t="shared" si="40"/>
        <v>2.5</v>
      </c>
      <c r="Q250" s="119">
        <f>$G250/($D250+(P250*P250*U$2*'Materials + Factor'!$U$8))</f>
        <v>3.2639999999999995E-2</v>
      </c>
      <c r="R250" s="119">
        <f>$H250/($D250+(P250*P250*U$2*'Materials + Factor'!$U$8))</f>
        <v>0.208256</v>
      </c>
      <c r="S25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8.8538156900605403E-2</v>
      </c>
      <c r="T25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0.20264959999999999</v>
      </c>
      <c r="U250" s="120">
        <f t="shared" si="37"/>
        <v>0.49981439999999999</v>
      </c>
      <c r="V25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0.30646012938836248</v>
      </c>
      <c r="W250" s="109">
        <f t="shared" si="41"/>
        <v>2</v>
      </c>
      <c r="X250" s="119">
        <f>$G250/($D250+(W250*W250*AB$2*'Materials + Factor'!$U$8))</f>
        <v>2.5499999999999998E-2</v>
      </c>
      <c r="Y250" s="119">
        <f>$H250/($D250+(W250*W250*AB$2*'Materials + Factor'!$U$8))</f>
        <v>0.16269999999999998</v>
      </c>
      <c r="Z25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6.9170435078597978E-2</v>
      </c>
      <c r="AA25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0.23309999999999997</v>
      </c>
      <c r="AB250" s="120">
        <f t="shared" si="38"/>
        <v>0.48809999999999998</v>
      </c>
      <c r="AC25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0.59695326898657119</v>
      </c>
    </row>
    <row r="251" spans="1:29" s="86" customFormat="1" hidden="1" outlineLevel="1" x14ac:dyDescent="0.2">
      <c r="A251" s="127"/>
      <c r="B251" s="135">
        <v>31</v>
      </c>
      <c r="C251" s="150">
        <v>17.37</v>
      </c>
      <c r="D251" s="133">
        <f>Table5[[#This Row],[Vertical Fz (kN)]]*'Materials + Factor'!$U$25</f>
        <v>0</v>
      </c>
      <c r="E251" s="150">
        <v>1.26</v>
      </c>
      <c r="F251" s="150">
        <v>9.4499999999999993</v>
      </c>
      <c r="G251" s="150">
        <v>55.74</v>
      </c>
      <c r="H251" s="151">
        <v>8.83</v>
      </c>
      <c r="I251" s="109">
        <f t="shared" si="39"/>
        <v>2.7</v>
      </c>
      <c r="J251" s="119">
        <f>$G251/($D251+(I251*I251*N$2*'Materials + Factor'!$U$8))</f>
        <v>0.40779149519890251</v>
      </c>
      <c r="K251" s="119">
        <f>$H251/($D251+(I251*I251*N$2*'Materials + Factor'!$U$8))</f>
        <v>6.4599908550525817E-2</v>
      </c>
      <c r="L25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0.13693465415925182</v>
      </c>
      <c r="M25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0.34047655337092914</v>
      </c>
      <c r="N251" s="120">
        <f t="shared" si="36"/>
        <v>0.90620332266422776</v>
      </c>
      <c r="O25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0.2778405876190323</v>
      </c>
      <c r="P251" s="109">
        <f t="shared" si="40"/>
        <v>2.5</v>
      </c>
      <c r="Q251" s="119">
        <f>$G251/($D251+(P251*P251*U$2*'Materials + Factor'!$U$8))</f>
        <v>0.356736</v>
      </c>
      <c r="R251" s="119">
        <f>$H251/($D251+(P251*P251*U$2*'Materials + Factor'!$U$8))</f>
        <v>5.6512E-2</v>
      </c>
      <c r="S25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0.11979043545851353</v>
      </c>
      <c r="T25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0.33377279999999998</v>
      </c>
      <c r="U251" s="120">
        <f t="shared" si="37"/>
        <v>0.85616639999999999</v>
      </c>
      <c r="V25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0.3569201277968107</v>
      </c>
      <c r="W251" s="109">
        <f t="shared" si="41"/>
        <v>2</v>
      </c>
      <c r="X251" s="119">
        <f>$G251/($D251+(W251*W251*AB$2*'Materials + Factor'!$U$8))</f>
        <v>0.2787</v>
      </c>
      <c r="Y251" s="119">
        <f>$H251/($D251+(W251*W251*AB$2*'Materials + Factor'!$U$8))</f>
        <v>4.4150000000000002E-2</v>
      </c>
      <c r="Z25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9.3586277701963691E-2</v>
      </c>
      <c r="AA25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0.37319999999999998</v>
      </c>
      <c r="AB251" s="120">
        <f t="shared" si="38"/>
        <v>0.83610000000000007</v>
      </c>
      <c r="AC25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0.69467952861087923</v>
      </c>
    </row>
    <row r="252" spans="1:29" s="86" customFormat="1" hidden="1" outlineLevel="1" x14ac:dyDescent="0.2">
      <c r="A252" s="127"/>
      <c r="B252" s="135">
        <v>32</v>
      </c>
      <c r="C252" s="150">
        <v>17.37</v>
      </c>
      <c r="D252" s="133">
        <f>Table5[[#This Row],[Vertical Fz (kN)]]*'Materials + Factor'!$U$25</f>
        <v>0</v>
      </c>
      <c r="E252" s="150">
        <v>7.34</v>
      </c>
      <c r="F252" s="150">
        <v>4.72</v>
      </c>
      <c r="G252" s="150">
        <v>32.96</v>
      </c>
      <c r="H252" s="151">
        <v>36.74</v>
      </c>
      <c r="I252" s="109">
        <f t="shared" si="39"/>
        <v>2.7</v>
      </c>
      <c r="J252" s="119">
        <f>$G252/($D252+(I252*I252*N$2*'Materials + Factor'!$U$8))</f>
        <v>0.24113397347965246</v>
      </c>
      <c r="K252" s="119">
        <f>$H252/($D252+(I252*I252*N$2*'Materials + Factor'!$U$8))</f>
        <v>0.26878829446730679</v>
      </c>
      <c r="L25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0.12534339062510863</v>
      </c>
      <c r="M25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0.22893529102948396</v>
      </c>
      <c r="N252" s="120">
        <f t="shared" si="36"/>
        <v>0.59730732103845952</v>
      </c>
      <c r="O25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0.2806669135117712</v>
      </c>
      <c r="P252" s="109">
        <f t="shared" si="40"/>
        <v>2.5</v>
      </c>
      <c r="Q252" s="119">
        <f>$G252/($D252+(P252*P252*U$2*'Materials + Factor'!$U$8))</f>
        <v>0.21094399999999999</v>
      </c>
      <c r="R252" s="119">
        <f>$H252/($D252+(P252*P252*U$2*'Materials + Factor'!$U$8))</f>
        <v>0.23513600000000001</v>
      </c>
      <c r="S25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0.10965039811884504</v>
      </c>
      <c r="T25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0.22568959999999999</v>
      </c>
      <c r="U252" s="120">
        <f t="shared" si="37"/>
        <v>0.56432640000000001</v>
      </c>
      <c r="V25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0.36084619187733113</v>
      </c>
      <c r="W252" s="109">
        <f t="shared" si="41"/>
        <v>2</v>
      </c>
      <c r="X252" s="119">
        <f>$G252/($D252+(W252*W252*AB$2*'Materials + Factor'!$U$8))</f>
        <v>0.1648</v>
      </c>
      <c r="Y252" s="119">
        <f>$H252/($D252+(W252*W252*AB$2*'Materials + Factor'!$U$8))</f>
        <v>0.1837</v>
      </c>
      <c r="Z25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8.5664373530347684E-2</v>
      </c>
      <c r="AA25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0.2571</v>
      </c>
      <c r="AB252" s="120">
        <f t="shared" si="38"/>
        <v>0.55110000000000003</v>
      </c>
      <c r="AC25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0.70250576965590461</v>
      </c>
    </row>
    <row r="253" spans="1:29" s="86" customFormat="1" hidden="1" outlineLevel="1" x14ac:dyDescent="0.2">
      <c r="A253" s="127"/>
      <c r="B253" s="135">
        <v>33</v>
      </c>
      <c r="C253" s="150">
        <v>25.83</v>
      </c>
      <c r="D253" s="133">
        <f>Table5[[#This Row],[Vertical Fz (kN)]]*'Materials + Factor'!$U$25</f>
        <v>0</v>
      </c>
      <c r="E253" s="150">
        <v>0</v>
      </c>
      <c r="F253" s="150">
        <v>7.43</v>
      </c>
      <c r="G253" s="150">
        <v>39.78</v>
      </c>
      <c r="H253" s="151">
        <v>0</v>
      </c>
      <c r="I253" s="109">
        <f t="shared" si="39"/>
        <v>2.7</v>
      </c>
      <c r="J253" s="119">
        <f>$G253/($D253+(I253*I253*N$2*'Materials + Factor'!$U$8))</f>
        <v>0.29102880658436209</v>
      </c>
      <c r="K253" s="119">
        <f>$H253/($D253+(I253*I253*N$2*'Materials + Factor'!$U$8))</f>
        <v>0</v>
      </c>
      <c r="L25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0.10671952717600267</v>
      </c>
      <c r="M25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0.24577554234618701</v>
      </c>
      <c r="N253" s="120">
        <f t="shared" si="36"/>
        <v>0.64673068129858235</v>
      </c>
      <c r="O25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0.24523933276337781</v>
      </c>
      <c r="P253" s="109">
        <f t="shared" si="40"/>
        <v>2.5</v>
      </c>
      <c r="Q253" s="119">
        <f>$G253/($D253+(P253*P253*U$2*'Materials + Factor'!$U$8))</f>
        <v>0.25459199999999998</v>
      </c>
      <c r="R253" s="119">
        <f>$H253/($D253+(P253*P253*U$2*'Materials + Factor'!$U$8))</f>
        <v>0</v>
      </c>
      <c r="S25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9.3358242373567144E-2</v>
      </c>
      <c r="T25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0.24171519999999999</v>
      </c>
      <c r="U253" s="120">
        <f t="shared" si="37"/>
        <v>0.61102079999999992</v>
      </c>
      <c r="V25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0.3171463359747963</v>
      </c>
      <c r="W253" s="109">
        <f t="shared" si="41"/>
        <v>2</v>
      </c>
      <c r="X253" s="119">
        <f>$G253/($D253+(W253*W253*AB$2*'Materials + Factor'!$U$8))</f>
        <v>0.19889999999999999</v>
      </c>
      <c r="Y253" s="119">
        <f>$H253/($D253+(W253*W253*AB$2*'Materials + Factor'!$U$8))</f>
        <v>0</v>
      </c>
      <c r="Z25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7.2936126854349331E-2</v>
      </c>
      <c r="AA25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0.2732</v>
      </c>
      <c r="AB253" s="120">
        <f t="shared" si="38"/>
        <v>0.59670000000000001</v>
      </c>
      <c r="AC25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0.61546623392834854</v>
      </c>
    </row>
    <row r="254" spans="1:29" s="86" customFormat="1" hidden="1" outlineLevel="1" x14ac:dyDescent="0.2">
      <c r="A254" s="127"/>
      <c r="B254" s="135">
        <v>34</v>
      </c>
      <c r="C254" s="150">
        <v>25.83</v>
      </c>
      <c r="D254" s="133">
        <f>Table5[[#This Row],[Vertical Fz (kN)]]*'Materials + Factor'!$U$25</f>
        <v>0</v>
      </c>
      <c r="E254" s="150">
        <v>8.94</v>
      </c>
      <c r="F254" s="150">
        <v>0</v>
      </c>
      <c r="G254" s="150">
        <v>0</v>
      </c>
      <c r="H254" s="151">
        <v>41.44</v>
      </c>
      <c r="I254" s="109">
        <f t="shared" si="39"/>
        <v>2.7</v>
      </c>
      <c r="J254" s="119">
        <f>$G254/($D254+(I254*I254*N$2*'Materials + Factor'!$U$8))</f>
        <v>0</v>
      </c>
      <c r="K254" s="119">
        <f>$H254/($D254+(I254*I254*N$2*'Materials + Factor'!$U$8))</f>
        <v>0.3031732967535436</v>
      </c>
      <c r="L25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0.12840815248364251</v>
      </c>
      <c r="M25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0.26090873681180027</v>
      </c>
      <c r="N254" s="120">
        <f t="shared" si="36"/>
        <v>0.67371843723009683</v>
      </c>
      <c r="O25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0.24808441366989745</v>
      </c>
      <c r="P254" s="109">
        <f t="shared" si="40"/>
        <v>2.5</v>
      </c>
      <c r="Q254" s="119">
        <f>$G254/($D254+(P254*P254*U$2*'Materials + Factor'!$U$8))</f>
        <v>0</v>
      </c>
      <c r="R254" s="119">
        <f>$H254/($D254+(P254*P254*U$2*'Materials + Factor'!$U$8))</f>
        <v>0.26521600000000001</v>
      </c>
      <c r="S25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0.11233145179269048</v>
      </c>
      <c r="T25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0.2579456</v>
      </c>
      <c r="U254" s="120">
        <f t="shared" si="37"/>
        <v>0.63651840000000004</v>
      </c>
      <c r="V25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0.32056775902126766</v>
      </c>
      <c r="W254" s="109">
        <f t="shared" si="41"/>
        <v>2</v>
      </c>
      <c r="X254" s="119">
        <f>$G254/($D254+(W254*W254*AB$2*'Materials + Factor'!$U$8))</f>
        <v>0</v>
      </c>
      <c r="Y254" s="119">
        <f>$H254/($D254+(W254*W254*AB$2*'Materials + Factor'!$U$8))</f>
        <v>0.2072</v>
      </c>
      <c r="Z25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8.7758946713039437E-2</v>
      </c>
      <c r="AA25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0.29659999999999997</v>
      </c>
      <c r="AB254" s="120">
        <f t="shared" si="38"/>
        <v>0.62160000000000004</v>
      </c>
      <c r="AC25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0.621909687184662</v>
      </c>
    </row>
    <row r="255" spans="1:29" s="86" customFormat="1" hidden="1" outlineLevel="1" x14ac:dyDescent="0.2">
      <c r="A255" s="127"/>
      <c r="B255" s="135">
        <v>35</v>
      </c>
      <c r="C255" s="150">
        <v>22.25</v>
      </c>
      <c r="D255" s="133">
        <f>Table5[[#This Row],[Vertical Fz (kN)]]*'Materials + Factor'!$U$25</f>
        <v>0</v>
      </c>
      <c r="E255" s="150">
        <v>0.3</v>
      </c>
      <c r="F255" s="150">
        <v>5.71</v>
      </c>
      <c r="G255" s="150">
        <v>31.13</v>
      </c>
      <c r="H255" s="151">
        <v>2.1</v>
      </c>
      <c r="I255" s="109">
        <f t="shared" si="39"/>
        <v>2.7</v>
      </c>
      <c r="J255" s="119">
        <f>$G255/($D255+(I255*I255*N$2*'Materials + Factor'!$U$8))</f>
        <v>0.22774577046181979</v>
      </c>
      <c r="K255" s="119">
        <f>$H255/($D255+(I255*I255*N$2*'Materials + Factor'!$U$8))</f>
        <v>1.5363511659807953E-2</v>
      </c>
      <c r="L25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8.2127721081050223E-2</v>
      </c>
      <c r="M25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0.19190841504513198</v>
      </c>
      <c r="N255" s="120">
        <f t="shared" si="36"/>
        <v>0.50610171213737731</v>
      </c>
      <c r="O25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0.2300907171165161</v>
      </c>
      <c r="P255" s="109">
        <f t="shared" si="40"/>
        <v>2.5</v>
      </c>
      <c r="Q255" s="119">
        <f>$G255/($D255+(P255*P255*U$2*'Materials + Factor'!$U$8))</f>
        <v>0.19923199999999999</v>
      </c>
      <c r="R255" s="119">
        <f>$H255/($D255+(P255*P255*U$2*'Materials + Factor'!$U$8))</f>
        <v>1.3440000000000001E-2</v>
      </c>
      <c r="S25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7.1845330401702739E-2</v>
      </c>
      <c r="T25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0.18862079999999998</v>
      </c>
      <c r="U255" s="120">
        <f t="shared" si="37"/>
        <v>0.47815679999999994</v>
      </c>
      <c r="V25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0.29911072378631082</v>
      </c>
      <c r="W255" s="109">
        <f t="shared" si="41"/>
        <v>2</v>
      </c>
      <c r="X255" s="119">
        <f>$G255/($D255+(W255*W255*AB$2*'Materials + Factor'!$U$8))</f>
        <v>0.15564999999999998</v>
      </c>
      <c r="Y255" s="119">
        <f>$H255/($D255+(W255*W255*AB$2*'Materials + Factor'!$U$8))</f>
        <v>1.0500000000000001E-2</v>
      </c>
      <c r="Z25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5.6129164376330268E-2</v>
      </c>
      <c r="AA25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0.21274999999999999</v>
      </c>
      <c r="AB255" s="120">
        <f t="shared" si="38"/>
        <v>0.46694999999999998</v>
      </c>
      <c r="AC25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0.58299517867475648</v>
      </c>
    </row>
    <row r="256" spans="1:29" s="86" customFormat="1" hidden="1" outlineLevel="1" x14ac:dyDescent="0.2">
      <c r="A256" s="127"/>
      <c r="B256" s="135">
        <v>36</v>
      </c>
      <c r="C256" s="150">
        <v>22.25</v>
      </c>
      <c r="D256" s="133">
        <f>Table5[[#This Row],[Vertical Fz (kN)]]*'Materials + Factor'!$U$25</f>
        <v>0</v>
      </c>
      <c r="E256" s="150">
        <v>7.24</v>
      </c>
      <c r="F256" s="150">
        <v>0.3</v>
      </c>
      <c r="G256" s="150">
        <v>5.0999999999999996</v>
      </c>
      <c r="H256" s="151">
        <v>33.99</v>
      </c>
      <c r="I256" s="109">
        <f t="shared" si="39"/>
        <v>2.7</v>
      </c>
      <c r="J256" s="119">
        <f>$G256/($D256+(I256*I256*N$2*'Materials + Factor'!$U$8))</f>
        <v>3.7311385459533594E-2</v>
      </c>
      <c r="K256" s="119">
        <f>$H256/($D256+(I256*I256*N$2*'Materials + Factor'!$U$8))</f>
        <v>0.24866941015089158</v>
      </c>
      <c r="L25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0.1040797313934443</v>
      </c>
      <c r="M25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0.21362597165066297</v>
      </c>
      <c r="N256" s="120">
        <f t="shared" si="36"/>
        <v>0.55259868922420352</v>
      </c>
      <c r="O25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0.23838225408782246</v>
      </c>
      <c r="P256" s="109">
        <f t="shared" si="40"/>
        <v>2.5</v>
      </c>
      <c r="Q256" s="119">
        <f>$G256/($D256+(P256*P256*U$2*'Materials + Factor'!$U$8))</f>
        <v>3.2639999999999995E-2</v>
      </c>
      <c r="R256" s="119">
        <f>$H256/($D256+(P256*P256*U$2*'Materials + Factor'!$U$8))</f>
        <v>0.21753600000000001</v>
      </c>
      <c r="S25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9.104894902298509E-2</v>
      </c>
      <c r="T25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0.21109760000000002</v>
      </c>
      <c r="U256" s="120">
        <f t="shared" si="37"/>
        <v>0.52208639999999995</v>
      </c>
      <c r="V25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0.30921465642342028</v>
      </c>
      <c r="W256" s="109">
        <f t="shared" si="41"/>
        <v>2</v>
      </c>
      <c r="X256" s="119">
        <f>$G256/($D256+(W256*W256*AB$2*'Materials + Factor'!$U$8))</f>
        <v>2.5499999999999998E-2</v>
      </c>
      <c r="Y256" s="119">
        <f>$H256/($D256+(W256*W256*AB$2*'Materials + Factor'!$U$8))</f>
        <v>0.16995000000000002</v>
      </c>
      <c r="Z25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7.1131991424207106E-2</v>
      </c>
      <c r="AA25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0.24234999999999998</v>
      </c>
      <c r="AB256" s="120">
        <f t="shared" si="38"/>
        <v>0.50985000000000014</v>
      </c>
      <c r="AC25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0.60216730573152943</v>
      </c>
    </row>
    <row r="257" spans="1:29" collapsed="1" x14ac:dyDescent="0.2">
      <c r="A257" s="136"/>
      <c r="B257" s="137"/>
      <c r="C257" s="139"/>
      <c r="D257" s="139"/>
      <c r="E257" s="139"/>
      <c r="F257" s="139"/>
      <c r="G257" s="139"/>
      <c r="H257" s="149"/>
      <c r="I257" s="137"/>
      <c r="J257" s="138"/>
      <c r="K257" s="138"/>
      <c r="L257" s="141"/>
      <c r="M257" s="142"/>
      <c r="N257" s="138"/>
      <c r="O257" s="140"/>
      <c r="P257" s="137"/>
      <c r="Q257" s="138"/>
      <c r="R257" s="138"/>
      <c r="S257" s="138"/>
      <c r="T257" s="138"/>
      <c r="U257" s="138"/>
      <c r="V257" s="140"/>
      <c r="W257" s="137"/>
      <c r="X257" s="138"/>
      <c r="Y257" s="138"/>
      <c r="Z257" s="138"/>
      <c r="AA257" s="138"/>
      <c r="AB257" s="138"/>
      <c r="AC257" s="140"/>
    </row>
    <row r="258" spans="1:29" s="86" customFormat="1" ht="27" customHeight="1" x14ac:dyDescent="0.2">
      <c r="A258" s="127" t="s">
        <v>148</v>
      </c>
      <c r="B258" s="106" t="s">
        <v>370</v>
      </c>
      <c r="C258" s="129">
        <f>MAX(C259:C594)</f>
        <v>31.123999999999999</v>
      </c>
      <c r="D258" s="129"/>
      <c r="E258" s="129">
        <f>MAX(E259:E594)</f>
        <v>12.045999999999999</v>
      </c>
      <c r="F258" s="129">
        <f>MAX(F259:F594)</f>
        <v>7.3520000000000003</v>
      </c>
      <c r="G258" s="129">
        <f>MAX(G259:G594)</f>
        <v>20.494</v>
      </c>
      <c r="H258" s="147">
        <f>MAX(H259:H594)</f>
        <v>20.265000000000001</v>
      </c>
      <c r="I258" s="134">
        <v>1.8</v>
      </c>
      <c r="J258" s="117"/>
      <c r="K258" s="118" t="s">
        <v>196</v>
      </c>
      <c r="L258" s="125">
        <f>MAX(L259:L594)</f>
        <v>0.30000964103772193</v>
      </c>
      <c r="M258" s="125">
        <f>MAX(M259:M594)</f>
        <v>0.39846952840843403</v>
      </c>
      <c r="N258" s="125">
        <f>MAX(N259:N594)</f>
        <v>1.1244993141289437</v>
      </c>
      <c r="O258" s="126">
        <f>MAX(O259:O594)</f>
        <v>0.34659944847904506</v>
      </c>
      <c r="P258" s="134">
        <v>1.8</v>
      </c>
      <c r="Q258" s="114"/>
      <c r="R258" s="118" t="s">
        <v>196</v>
      </c>
      <c r="S258" s="125">
        <f>MAX(S259:S594)</f>
        <v>0.29205578083536776</v>
      </c>
      <c r="T258" s="125">
        <f>MAX(T259:T594)</f>
        <v>0.44322359396433469</v>
      </c>
      <c r="U258" s="125">
        <f>MAX(U259:U594)</f>
        <v>0.8433744855967078</v>
      </c>
      <c r="V258" s="126">
        <f>MAX(V259:V594)</f>
        <v>0.37939979318902495</v>
      </c>
      <c r="W258" s="134">
        <v>1.4</v>
      </c>
      <c r="X258" s="107"/>
      <c r="Y258" s="118" t="s">
        <v>196</v>
      </c>
      <c r="Z258" s="125">
        <f>MAX(Z259:Z594)</f>
        <v>0.24139304334351824</v>
      </c>
      <c r="AA258" s="125">
        <f>MAX(AA259:AA594)</f>
        <v>0.64660349854227428</v>
      </c>
      <c r="AB258" s="125">
        <f>MAX(AB259:AB594)</f>
        <v>0.8962390670553938</v>
      </c>
      <c r="AC258" s="126">
        <f>MAX(AC259:AC594)</f>
        <v>0.7561490819092298</v>
      </c>
    </row>
    <row r="259" spans="1:29" s="86" customFormat="1" hidden="1" outlineLevel="1" x14ac:dyDescent="0.2">
      <c r="A259" s="127"/>
      <c r="B259" s="135" t="s">
        <v>371</v>
      </c>
      <c r="C259" s="150">
        <v>9.1639999999999997</v>
      </c>
      <c r="D259" s="133">
        <f>Table5[[#This Row],[Vertical Fz (kN)]]*'Materials + Factor'!$U$25</f>
        <v>0</v>
      </c>
      <c r="E259" s="150">
        <v>0.69</v>
      </c>
      <c r="F259" s="150">
        <v>0.39200000000000002</v>
      </c>
      <c r="G259" s="150">
        <v>0.26900000000000002</v>
      </c>
      <c r="H259" s="151">
        <v>8.9700000000000006</v>
      </c>
      <c r="I259" s="113">
        <f>I$258</f>
        <v>1.8</v>
      </c>
      <c r="J259" s="119">
        <f>$G259/($D259+(I259*I259*N$2*'Materials + Factor'!$U$8))</f>
        <v>4.4279835390946499E-3</v>
      </c>
      <c r="K259" s="119">
        <f>$H259/($D259+(I259*I259*N$2*'Materials + Factor'!$U$8))</f>
        <v>0.14765432098765433</v>
      </c>
      <c r="L25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2.2284795049633578E-2</v>
      </c>
      <c r="M25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0.15078048268825509</v>
      </c>
      <c r="N259" s="120">
        <f t="shared" ref="N259:N322" si="42">MAX(K259,J259)/(I259/6)</f>
        <v>0.49218106995884775</v>
      </c>
      <c r="O25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0.22553488184219389</v>
      </c>
      <c r="P259" s="113">
        <f>P$258</f>
        <v>1.8</v>
      </c>
      <c r="Q259" s="119">
        <f>$G259/($D259+(P259*P259*U$2*'Materials + Factor'!$U$8))</f>
        <v>3.3209876543209877E-3</v>
      </c>
      <c r="R259" s="119">
        <f>$H259/($D259+(P259*P259*U$2*'Materials + Factor'!$U$8))</f>
        <v>0.11074074074074075</v>
      </c>
      <c r="S25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1.9234804458025705E-2</v>
      </c>
      <c r="T25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0.13251028806584361</v>
      </c>
      <c r="U259" s="120">
        <f t="shared" ref="U259:U322" si="43">MAX(R259,Q259)/(P259/6)</f>
        <v>0.36913580246913585</v>
      </c>
      <c r="V25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0.27910120764266905</v>
      </c>
      <c r="W259" s="113">
        <f>W$258</f>
        <v>1.4</v>
      </c>
      <c r="X259" s="119">
        <f>$G259/($D259+(W259*W259*AB$2*'Materials + Factor'!$U$8))</f>
        <v>2.7448979591836739E-3</v>
      </c>
      <c r="Y259" s="119">
        <f>$H259/($D259+(W259*W259*AB$2*'Materials + Factor'!$U$8))</f>
        <v>9.1530612244897974E-2</v>
      </c>
      <c r="Z25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1.589815470510288E-2</v>
      </c>
      <c r="AA25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0.15087463556851319</v>
      </c>
      <c r="AB259" s="120">
        <f t="shared" ref="AB259:AB322" si="44">MAX(Y259,X259)/(W259/6)</f>
        <v>0.39227405247813424</v>
      </c>
      <c r="AC25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0.55573052093411346</v>
      </c>
    </row>
    <row r="260" spans="1:29" s="86" customFormat="1" hidden="1" outlineLevel="1" x14ac:dyDescent="0.2">
      <c r="A260" s="127"/>
      <c r="B260" s="135" t="s">
        <v>372</v>
      </c>
      <c r="C260" s="150">
        <v>10.49</v>
      </c>
      <c r="D260" s="133">
        <f>Table5[[#This Row],[Vertical Fz (kN)]]*'Materials + Factor'!$U$25</f>
        <v>0</v>
      </c>
      <c r="E260" s="150">
        <v>3.2570000000000001</v>
      </c>
      <c r="F260" s="150">
        <v>3.3679999999999999</v>
      </c>
      <c r="G260" s="150">
        <v>9.0289999999999999</v>
      </c>
      <c r="H260" s="151">
        <v>0.96099999999999997</v>
      </c>
      <c r="I260" s="113">
        <f t="shared" ref="I260:I323" si="45">I$258</f>
        <v>1.8</v>
      </c>
      <c r="J260" s="119">
        <f>$G260/($D260+(I260*I260*N$2*'Materials + Factor'!$U$8))</f>
        <v>0.14862551440329216</v>
      </c>
      <c r="K260" s="119">
        <f>$H260/($D260+(I260*I260*N$2*'Materials + Factor'!$U$8))</f>
        <v>1.5818930041152261E-2</v>
      </c>
      <c r="L26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0.12911949005158035</v>
      </c>
      <c r="M26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0.18022022584066374</v>
      </c>
      <c r="N260" s="120">
        <f t="shared" si="42"/>
        <v>0.49541838134430721</v>
      </c>
      <c r="O26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0.23206228471502399</v>
      </c>
      <c r="P260" s="113">
        <f t="shared" ref="P260:P323" si="46">P$258</f>
        <v>1.8</v>
      </c>
      <c r="Q260" s="119">
        <f>$G260/($D260+(P260*P260*U$2*'Materials + Factor'!$U$8))</f>
        <v>0.11146913580246913</v>
      </c>
      <c r="R260" s="119">
        <f>$H260/($D260+(P260*P260*U$2*'Materials + Factor'!$U$8))</f>
        <v>1.1864197530864196E-2</v>
      </c>
      <c r="S26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0.11356138853425417</v>
      </c>
      <c r="T26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0.17005486968449932</v>
      </c>
      <c r="U260" s="120">
        <f t="shared" si="43"/>
        <v>0.37156378600823042</v>
      </c>
      <c r="V26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0.28520194004753485</v>
      </c>
      <c r="W260" s="113">
        <f t="shared" ref="W260:W323" si="47">W$258</f>
        <v>1.4</v>
      </c>
      <c r="X260" s="119">
        <f>$G260/($D260+(W260*W260*AB$2*'Materials + Factor'!$U$8))</f>
        <v>9.2132653061224506E-2</v>
      </c>
      <c r="Y260" s="119">
        <f>$H260/($D260+(W260*W260*AB$2*'Materials + Factor'!$U$8))</f>
        <v>9.8061224489795935E-3</v>
      </c>
      <c r="Z26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9.386196399259783E-2</v>
      </c>
      <c r="AA26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0.22981049562682224</v>
      </c>
      <c r="AB260" s="120">
        <f t="shared" si="44"/>
        <v>0.39485422740524795</v>
      </c>
      <c r="AC26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0.5672397094106717</v>
      </c>
    </row>
    <row r="261" spans="1:29" s="86" customFormat="1" hidden="1" outlineLevel="1" x14ac:dyDescent="0.2">
      <c r="A261" s="127"/>
      <c r="B261" s="135" t="s">
        <v>373</v>
      </c>
      <c r="C261" s="150">
        <v>9.4410000000000007</v>
      </c>
      <c r="D261" s="133">
        <f>Table5[[#This Row],[Vertical Fz (kN)]]*'Materials + Factor'!$U$25</f>
        <v>0</v>
      </c>
      <c r="E261" s="150">
        <v>5.7080000000000002</v>
      </c>
      <c r="F261" s="150">
        <v>0.372</v>
      </c>
      <c r="G261" s="150">
        <v>0.23300000000000001</v>
      </c>
      <c r="H261" s="151">
        <v>12.731</v>
      </c>
      <c r="I261" s="113">
        <f t="shared" si="45"/>
        <v>1.8</v>
      </c>
      <c r="J261" s="119">
        <f>$G261/($D261+(I261*I261*N$2*'Materials + Factor'!$U$8))</f>
        <v>3.8353909465020574E-3</v>
      </c>
      <c r="K261" s="119">
        <f>$H261/($D261+(I261*I261*N$2*'Materials + Factor'!$U$8))</f>
        <v>0.20956378600823042</v>
      </c>
      <c r="L26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0.15999512892245762</v>
      </c>
      <c r="M26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0.26929695006798909</v>
      </c>
      <c r="N261" s="120">
        <f t="shared" si="42"/>
        <v>0.69854595336076808</v>
      </c>
      <c r="O26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0.24634158372663956</v>
      </c>
      <c r="P261" s="113">
        <f t="shared" si="46"/>
        <v>1.8</v>
      </c>
      <c r="Q261" s="119">
        <f>$G261/($D261+(P261*P261*U$2*'Materials + Factor'!$U$8))</f>
        <v>2.8765432098765433E-3</v>
      </c>
      <c r="R261" s="119">
        <f>$H261/($D261+(P261*P261*U$2*'Materials + Factor'!$U$8))</f>
        <v>0.15717283950617283</v>
      </c>
      <c r="S26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0.13864466782958301</v>
      </c>
      <c r="T26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0.25293552812071329</v>
      </c>
      <c r="U261" s="120">
        <f t="shared" si="43"/>
        <v>0.52390946502057612</v>
      </c>
      <c r="V26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0.29709291910477775</v>
      </c>
      <c r="W261" s="113">
        <f t="shared" si="47"/>
        <v>1.4</v>
      </c>
      <c r="X261" s="119">
        <f>$G261/($D261+(W261*W261*AB$2*'Materials + Factor'!$U$8))</f>
        <v>2.3775510204081638E-3</v>
      </c>
      <c r="Y261" s="119">
        <f>$H261/($D261+(W261*W261*AB$2*'Materials + Factor'!$U$8))</f>
        <v>0.12990816326530613</v>
      </c>
      <c r="Z26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0.11459406218567575</v>
      </c>
      <c r="AA26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0.35199708454810502</v>
      </c>
      <c r="AB261" s="120">
        <f t="shared" si="44"/>
        <v>0.55674927113702632</v>
      </c>
      <c r="AC26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0.59398977947856613</v>
      </c>
    </row>
    <row r="262" spans="1:29" s="86" customFormat="1" hidden="1" outlineLevel="1" x14ac:dyDescent="0.2">
      <c r="A262" s="127"/>
      <c r="B262" s="135" t="s">
        <v>374</v>
      </c>
      <c r="C262" s="150">
        <v>10.766999999999999</v>
      </c>
      <c r="D262" s="133">
        <f>Table5[[#This Row],[Vertical Fz (kN)]]*'Materials + Factor'!$U$25</f>
        <v>0</v>
      </c>
      <c r="E262" s="150">
        <v>1.7609999999999999</v>
      </c>
      <c r="F262" s="150">
        <v>3.3879999999999999</v>
      </c>
      <c r="G262" s="150">
        <v>9.0649999999999995</v>
      </c>
      <c r="H262" s="151">
        <v>2.7989999999999999</v>
      </c>
      <c r="I262" s="113">
        <f t="shared" si="45"/>
        <v>1.8</v>
      </c>
      <c r="J262" s="119">
        <f>$G262/($D262+(I262*I262*N$2*'Materials + Factor'!$U$8))</f>
        <v>0.14921810699588475</v>
      </c>
      <c r="K262" s="119">
        <f>$H262/($D262+(I262*I262*N$2*'Materials + Factor'!$U$8))</f>
        <v>4.6074074074074066E-2</v>
      </c>
      <c r="L26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0.10482101561872961</v>
      </c>
      <c r="M26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0.18031454836689953</v>
      </c>
      <c r="N262" s="120">
        <f t="shared" si="42"/>
        <v>0.49739368998628253</v>
      </c>
      <c r="O26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0.24119415998525501</v>
      </c>
      <c r="P262" s="113">
        <f t="shared" si="46"/>
        <v>1.8</v>
      </c>
      <c r="Q262" s="119">
        <f>$G262/($D262+(P262*P262*U$2*'Materials + Factor'!$U$8))</f>
        <v>0.11191358024691357</v>
      </c>
      <c r="R262" s="119">
        <f>$H262/($D262+(P262*P262*U$2*'Materials + Factor'!$U$8))</f>
        <v>3.4555555555555555E-2</v>
      </c>
      <c r="S26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9.2549192271662792E-2</v>
      </c>
      <c r="T26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0.1708230452674897</v>
      </c>
      <c r="U262" s="120">
        <f t="shared" si="43"/>
        <v>0.3730452674897119</v>
      </c>
      <c r="V26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0.29352168254827676</v>
      </c>
      <c r="W262" s="113">
        <f t="shared" si="47"/>
        <v>1.4</v>
      </c>
      <c r="X262" s="119">
        <f>$G262/($D262+(W262*W262*AB$2*'Materials + Factor'!$U$8))</f>
        <v>9.2500000000000013E-2</v>
      </c>
      <c r="Y262" s="119">
        <f>$H262/($D262+(W262*W262*AB$2*'Materials + Factor'!$U$8))</f>
        <v>2.8561224489795922E-2</v>
      </c>
      <c r="Z26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7.6494740551068238E-2</v>
      </c>
      <c r="AA26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0.23091836734693882</v>
      </c>
      <c r="AB262" s="120">
        <f t="shared" si="44"/>
        <v>0.39642857142857152</v>
      </c>
      <c r="AC26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0.58456864859334257</v>
      </c>
    </row>
    <row r="263" spans="1:29" s="86" customFormat="1" hidden="1" outlineLevel="1" x14ac:dyDescent="0.2">
      <c r="A263" s="127"/>
      <c r="B263" s="135" t="s">
        <v>375</v>
      </c>
      <c r="C263" s="150">
        <v>9.8949999999999996</v>
      </c>
      <c r="D263" s="133">
        <f>Table5[[#This Row],[Vertical Fz (kN)]]*'Materials + Factor'!$U$25</f>
        <v>0</v>
      </c>
      <c r="E263" s="150">
        <v>5.6120000000000001</v>
      </c>
      <c r="F263" s="150">
        <v>0.35199999999999998</v>
      </c>
      <c r="G263" s="150">
        <v>0.224</v>
      </c>
      <c r="H263" s="151">
        <v>13.117000000000001</v>
      </c>
      <c r="I263" s="113">
        <f t="shared" si="45"/>
        <v>1.8</v>
      </c>
      <c r="J263" s="119">
        <f>$G263/($D263+(I263*I263*N$2*'Materials + Factor'!$U$8))</f>
        <v>3.6872427983539093E-3</v>
      </c>
      <c r="K263" s="119">
        <f>$H263/($D263+(I263*I263*N$2*'Materials + Factor'!$U$8))</f>
        <v>0.21591769547325101</v>
      </c>
      <c r="L26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0.15626896074091642</v>
      </c>
      <c r="M26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0.27250493468909492</v>
      </c>
      <c r="N263" s="120">
        <f t="shared" si="42"/>
        <v>0.71972565157750346</v>
      </c>
      <c r="O26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0.24982262551868217</v>
      </c>
      <c r="P263" s="113">
        <f t="shared" si="46"/>
        <v>1.8</v>
      </c>
      <c r="Q263" s="119">
        <f>$G263/($D263+(P263*P263*U$2*'Materials + Factor'!$U$8))</f>
        <v>2.765432098765432E-3</v>
      </c>
      <c r="R263" s="119">
        <f>$H263/($D263+(P263*P263*U$2*'Materials + Factor'!$U$8))</f>
        <v>0.16193827160493829</v>
      </c>
      <c r="S26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0.13629161396965483</v>
      </c>
      <c r="T26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0.25691358024691358</v>
      </c>
      <c r="U263" s="120">
        <f t="shared" si="43"/>
        <v>0.5397942386831277</v>
      </c>
      <c r="V26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0.30011675654768016</v>
      </c>
      <c r="W263" s="113">
        <f t="shared" si="47"/>
        <v>1.4</v>
      </c>
      <c r="X263" s="119">
        <f>$G263/($D263+(W263*W263*AB$2*'Materials + Factor'!$U$8))</f>
        <v>2.2857142857142859E-3</v>
      </c>
      <c r="Y263" s="119">
        <f>$H263/($D263+(W263*W263*AB$2*'Materials + Factor'!$U$8))</f>
        <v>0.13384693877551024</v>
      </c>
      <c r="Z26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0.1126491911381841</v>
      </c>
      <c r="AA26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0.3548250728862975</v>
      </c>
      <c r="AB263" s="120">
        <f t="shared" si="44"/>
        <v>0.57362973760932967</v>
      </c>
      <c r="AC26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0.59995903790399419</v>
      </c>
    </row>
    <row r="264" spans="1:29" s="86" customFormat="1" hidden="1" outlineLevel="1" x14ac:dyDescent="0.2">
      <c r="A264" s="127"/>
      <c r="B264" s="135" t="s">
        <v>376</v>
      </c>
      <c r="C264" s="150">
        <v>11.221</v>
      </c>
      <c r="D264" s="133">
        <f>Table5[[#This Row],[Vertical Fz (kN)]]*'Materials + Factor'!$U$25</f>
        <v>0</v>
      </c>
      <c r="E264" s="150">
        <v>1.665</v>
      </c>
      <c r="F264" s="150">
        <v>3.4079999999999999</v>
      </c>
      <c r="G264" s="150">
        <v>9.0739999999999998</v>
      </c>
      <c r="H264" s="151">
        <v>3.1850000000000001</v>
      </c>
      <c r="I264" s="113">
        <f t="shared" si="45"/>
        <v>1.8</v>
      </c>
      <c r="J264" s="119">
        <f>$G264/($D264+(I264*I264*N$2*'Materials + Factor'!$U$8))</f>
        <v>0.1493662551440329</v>
      </c>
      <c r="K264" s="119">
        <f>$H264/($D264+(I264*I264*N$2*'Materials + Factor'!$U$8))</f>
        <v>5.2427983539094648E-2</v>
      </c>
      <c r="L26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0.1034681704263883</v>
      </c>
      <c r="M26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0.1795476264359564</v>
      </c>
      <c r="N264" s="120">
        <f t="shared" si="42"/>
        <v>0.49788751714677637</v>
      </c>
      <c r="O26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0.24423957961105372</v>
      </c>
      <c r="P264" s="113">
        <f t="shared" si="46"/>
        <v>1.8</v>
      </c>
      <c r="Q264" s="119">
        <f>$G264/($D264+(P264*P264*U$2*'Materials + Factor'!$U$8))</f>
        <v>0.11202469135802469</v>
      </c>
      <c r="R264" s="119">
        <f>$H264/($D264+(P264*P264*U$2*'Materials + Factor'!$U$8))</f>
        <v>3.9320987654320988E-2</v>
      </c>
      <c r="S26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9.1934662885896204E-2</v>
      </c>
      <c r="T26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0.17122085048010971</v>
      </c>
      <c r="U264" s="120">
        <f t="shared" si="43"/>
        <v>0.37341563786008231</v>
      </c>
      <c r="V26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0.29630418854707408</v>
      </c>
      <c r="W264" s="113">
        <f t="shared" si="47"/>
        <v>1.4</v>
      </c>
      <c r="X264" s="119">
        <f>$G264/($D264+(W264*W264*AB$2*'Materials + Factor'!$U$8))</f>
        <v>9.2591836734693886E-2</v>
      </c>
      <c r="Y264" s="119">
        <f>$H264/($D264+(W264*W264*AB$2*'Materials + Factor'!$U$8))</f>
        <v>3.2500000000000008E-2</v>
      </c>
      <c r="Z26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7.5986813201608092E-2</v>
      </c>
      <c r="AA26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0.23163265306122457</v>
      </c>
      <c r="AB264" s="120">
        <f t="shared" si="44"/>
        <v>0.39682215743440241</v>
      </c>
      <c r="AC26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0.58997323130718526</v>
      </c>
    </row>
    <row r="265" spans="1:29" s="86" customFormat="1" hidden="1" outlineLevel="1" x14ac:dyDescent="0.2">
      <c r="A265" s="127"/>
      <c r="B265" s="135" t="s">
        <v>377</v>
      </c>
      <c r="C265" s="150">
        <v>8.9269999999999996</v>
      </c>
      <c r="D265" s="133">
        <f>Table5[[#This Row],[Vertical Fz (kN)]]*'Materials + Factor'!$U$25</f>
        <v>0</v>
      </c>
      <c r="E265" s="150">
        <v>0.78500000000000003</v>
      </c>
      <c r="F265" s="150">
        <v>0.82</v>
      </c>
      <c r="G265" s="150">
        <v>0.64100000000000001</v>
      </c>
      <c r="H265" s="151">
        <v>8.9380000000000006</v>
      </c>
      <c r="I265" s="113">
        <f t="shared" si="45"/>
        <v>1.8</v>
      </c>
      <c r="J265" s="119">
        <f>$G265/($D265+(I265*I265*N$2*'Materials + Factor'!$U$8))</f>
        <v>1.0551440329218106E-2</v>
      </c>
      <c r="K265" s="119">
        <f>$H265/($D265+(I265*I265*N$2*'Materials + Factor'!$U$8))</f>
        <v>0.1471275720164609</v>
      </c>
      <c r="L26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3.1985836419126501E-2</v>
      </c>
      <c r="M26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0.15191925280620258</v>
      </c>
      <c r="N265" s="120">
        <f t="shared" si="42"/>
        <v>0.4904252400548697</v>
      </c>
      <c r="O26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0.22633883854455331</v>
      </c>
      <c r="P265" s="113">
        <f t="shared" si="46"/>
        <v>1.8</v>
      </c>
      <c r="Q265" s="119">
        <f>$G265/($D265+(P265*P265*U$2*'Materials + Factor'!$U$8))</f>
        <v>7.9135802469135798E-3</v>
      </c>
      <c r="R265" s="119">
        <f>$H265/($D265+(P265*P265*U$2*'Materials + Factor'!$U$8))</f>
        <v>0.11034567901234568</v>
      </c>
      <c r="S26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2.751453239722812E-2</v>
      </c>
      <c r="T26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0.13337448559670781</v>
      </c>
      <c r="U265" s="120">
        <f t="shared" si="43"/>
        <v>0.36781893004115229</v>
      </c>
      <c r="V26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0.27983698032722043</v>
      </c>
      <c r="W265" s="113">
        <f t="shared" si="47"/>
        <v>1.4</v>
      </c>
      <c r="X265" s="119">
        <f>$G265/($D265+(W265*W265*AB$2*'Materials + Factor'!$U$8))</f>
        <v>6.540816326530613E-3</v>
      </c>
      <c r="Y265" s="119">
        <f>$H265/($D265+(W265*W265*AB$2*'Materials + Factor'!$U$8))</f>
        <v>9.1204081632653075E-2</v>
      </c>
      <c r="Z26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2.2741603307913038E-2</v>
      </c>
      <c r="AA26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0.15317784256559772</v>
      </c>
      <c r="AB265" s="120">
        <f t="shared" si="44"/>
        <v>0.39087463556851321</v>
      </c>
      <c r="AC26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0.55753719691696413</v>
      </c>
    </row>
    <row r="266" spans="1:29" s="86" customFormat="1" hidden="1" outlineLevel="1" x14ac:dyDescent="0.2">
      <c r="A266" s="127"/>
      <c r="B266" s="135" t="s">
        <v>378</v>
      </c>
      <c r="C266" s="150">
        <v>10.132999999999999</v>
      </c>
      <c r="D266" s="133">
        <f>Table5[[#This Row],[Vertical Fz (kN)]]*'Materials + Factor'!$U$25</f>
        <v>0</v>
      </c>
      <c r="E266" s="150">
        <v>3.1549999999999998</v>
      </c>
      <c r="F266" s="150">
        <v>2.8140000000000001</v>
      </c>
      <c r="G266" s="150">
        <v>10.202</v>
      </c>
      <c r="H266" s="151">
        <v>0.93799999999999994</v>
      </c>
      <c r="I266" s="113">
        <f t="shared" si="45"/>
        <v>1.8</v>
      </c>
      <c r="J266" s="119">
        <f>$G266/($D266+(I266*I266*N$2*'Materials + Factor'!$U$8))</f>
        <v>0.16793415637860079</v>
      </c>
      <c r="K266" s="119">
        <f>$H266/($D266+(I266*I266*N$2*'Materials + Factor'!$U$8))</f>
        <v>1.5440329218106993E-2</v>
      </c>
      <c r="L26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0.11709434241512079</v>
      </c>
      <c r="M26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0.19300192649232611</v>
      </c>
      <c r="N266" s="120">
        <f t="shared" si="42"/>
        <v>0.55978052126200262</v>
      </c>
      <c r="O26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0.23716227155808212</v>
      </c>
      <c r="P266" s="113">
        <f t="shared" si="46"/>
        <v>1.8</v>
      </c>
      <c r="Q266" s="119">
        <f>$G266/($D266+(P266*P266*U$2*'Materials + Factor'!$U$8))</f>
        <v>0.12595061728395063</v>
      </c>
      <c r="R266" s="119">
        <f>$H266/($D266+(P266*P266*U$2*'Materials + Factor'!$U$8))</f>
        <v>1.1580246913580247E-2</v>
      </c>
      <c r="S26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0.10246911448655566</v>
      </c>
      <c r="T26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0.17854595336076817</v>
      </c>
      <c r="U266" s="120">
        <f t="shared" si="43"/>
        <v>0.41983539094650213</v>
      </c>
      <c r="V26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0.28957961963027351</v>
      </c>
      <c r="W266" s="113">
        <f t="shared" si="47"/>
        <v>1.4</v>
      </c>
      <c r="X266" s="119">
        <f>$G266/($D266+(W266*W266*AB$2*'Materials + Factor'!$U$8))</f>
        <v>0.10410204081632654</v>
      </c>
      <c r="Y266" s="119">
        <f>$H266/($D266+(W266*W266*AB$2*'Materials + Factor'!$U$8))</f>
        <v>9.5714285714285727E-3</v>
      </c>
      <c r="Z26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8.4693859932765389E-2</v>
      </c>
      <c r="AA26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0.23075801749271144</v>
      </c>
      <c r="AB266" s="120">
        <f t="shared" si="44"/>
        <v>0.44615160349854238</v>
      </c>
      <c r="AC26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0.57699057371535378</v>
      </c>
    </row>
    <row r="267" spans="1:29" s="86" customFormat="1" hidden="1" outlineLevel="1" x14ac:dyDescent="0.2">
      <c r="A267" s="127"/>
      <c r="B267" s="135" t="s">
        <v>379</v>
      </c>
      <c r="C267" s="150">
        <v>9.5120000000000005</v>
      </c>
      <c r="D267" s="133">
        <f>Table5[[#This Row],[Vertical Fz (kN)]]*'Materials + Factor'!$U$25</f>
        <v>0</v>
      </c>
      <c r="E267" s="150">
        <v>5.6269999999999998</v>
      </c>
      <c r="F267" s="150">
        <v>0.36299999999999999</v>
      </c>
      <c r="G267" s="150">
        <v>0.218</v>
      </c>
      <c r="H267" s="151">
        <v>12.557</v>
      </c>
      <c r="I267" s="113">
        <f t="shared" si="45"/>
        <v>1.8</v>
      </c>
      <c r="J267" s="119">
        <f>$G267/($D267+(I267*I267*N$2*'Materials + Factor'!$U$8))</f>
        <v>3.5884773662551435E-3</v>
      </c>
      <c r="K267" s="119">
        <f>$H267/($D267+(I267*I267*N$2*'Materials + Factor'!$U$8))</f>
        <v>0.20669958847736625</v>
      </c>
      <c r="L26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0.15755859133360806</v>
      </c>
      <c r="M26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0.26531252866256139</v>
      </c>
      <c r="N267" s="120">
        <f t="shared" si="42"/>
        <v>0.68899862825788749</v>
      </c>
      <c r="O26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0.24544671627462572</v>
      </c>
      <c r="P267" s="113">
        <f t="shared" si="46"/>
        <v>1.8</v>
      </c>
      <c r="Q267" s="119">
        <f>$G267/($D267+(P267*P267*U$2*'Materials + Factor'!$U$8))</f>
        <v>2.6913580246913579E-3</v>
      </c>
      <c r="R267" s="119">
        <f>$H267/($D267+(P267*P267*U$2*'Materials + Factor'!$U$8))</f>
        <v>0.15502469135802469</v>
      </c>
      <c r="S26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0.13667137955903666</v>
      </c>
      <c r="T26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0.24943758573388203</v>
      </c>
      <c r="U267" s="120">
        <f t="shared" si="43"/>
        <v>0.51674897119341567</v>
      </c>
      <c r="V26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0.29635213058587451</v>
      </c>
      <c r="W267" s="113">
        <f t="shared" si="47"/>
        <v>1.4</v>
      </c>
      <c r="X267" s="119">
        <f>$G267/($D267+(W267*W267*AB$2*'Materials + Factor'!$U$8))</f>
        <v>2.2244897959183677E-3</v>
      </c>
      <c r="Y267" s="119">
        <f>$H267/($D267+(W267*W267*AB$2*'Materials + Factor'!$U$8))</f>
        <v>0.12813265306122451</v>
      </c>
      <c r="Z26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0.11296307902328541</v>
      </c>
      <c r="AA26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0.3470991253644316</v>
      </c>
      <c r="AB267" s="120">
        <f t="shared" si="44"/>
        <v>0.54913994169096225</v>
      </c>
      <c r="AC26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0.59231224252186865</v>
      </c>
    </row>
    <row r="268" spans="1:29" s="86" customFormat="1" hidden="1" outlineLevel="1" x14ac:dyDescent="0.2">
      <c r="A268" s="127"/>
      <c r="B268" s="135" t="s">
        <v>380</v>
      </c>
      <c r="C268" s="150">
        <v>10.718</v>
      </c>
      <c r="D268" s="133">
        <f>Table5[[#This Row],[Vertical Fz (kN)]]*'Materials + Factor'!$U$25</f>
        <v>0</v>
      </c>
      <c r="E268" s="150">
        <v>1.6870000000000001</v>
      </c>
      <c r="F268" s="150">
        <v>3.2709999999999999</v>
      </c>
      <c r="G268" s="150">
        <v>9.343</v>
      </c>
      <c r="H268" s="151">
        <v>2.6819999999999999</v>
      </c>
      <c r="I268" s="113">
        <f t="shared" si="45"/>
        <v>1.8</v>
      </c>
      <c r="J268" s="119">
        <f>$G268/($D268+(I268*I268*N$2*'Materials + Factor'!$U$8))</f>
        <v>0.15379423868312755</v>
      </c>
      <c r="K268" s="119">
        <f>$H268/($D268+(I268*I268*N$2*'Materials + Factor'!$U$8))</f>
        <v>4.4148148148148145E-2</v>
      </c>
      <c r="L26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0.10110399762694922</v>
      </c>
      <c r="M26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0.18339598763704656</v>
      </c>
      <c r="N268" s="120">
        <f t="shared" si="42"/>
        <v>0.5126474622770919</v>
      </c>
      <c r="O26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0.24199932720232231</v>
      </c>
      <c r="P268" s="113">
        <f t="shared" si="46"/>
        <v>1.8</v>
      </c>
      <c r="Q268" s="119">
        <f>$G268/($D268+(P268*P268*U$2*'Materials + Factor'!$U$8))</f>
        <v>0.11534567901234567</v>
      </c>
      <c r="R268" s="119">
        <f>$H268/($D268+(P268*P268*U$2*'Materials + Factor'!$U$8))</f>
        <v>3.3111111111111112E-2</v>
      </c>
      <c r="S26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8.9206179042009962E-2</v>
      </c>
      <c r="T26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0.17303155006858711</v>
      </c>
      <c r="U268" s="120">
        <f t="shared" si="43"/>
        <v>0.3844855967078189</v>
      </c>
      <c r="V26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0.29419427622362826</v>
      </c>
      <c r="W268" s="113">
        <f t="shared" si="47"/>
        <v>1.4</v>
      </c>
      <c r="X268" s="119">
        <f>$G268/($D268+(W268*W268*AB$2*'Materials + Factor'!$U$8))</f>
        <v>9.5336734693877559E-2</v>
      </c>
      <c r="Y268" s="119">
        <f>$H268/($D268+(W268*W268*AB$2*'Materials + Factor'!$U$8))</f>
        <v>2.7367346938775513E-2</v>
      </c>
      <c r="Z26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7.3731637779620482E-2</v>
      </c>
      <c r="AA26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0.23155976676384846</v>
      </c>
      <c r="AB268" s="120">
        <f t="shared" si="44"/>
        <v>0.40858600583090388</v>
      </c>
      <c r="AC26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0.58606787806219041</v>
      </c>
    </row>
    <row r="269" spans="1:29" s="86" customFormat="1" hidden="1" outlineLevel="1" x14ac:dyDescent="0.2">
      <c r="A269" s="127"/>
      <c r="B269" s="135" t="s">
        <v>381</v>
      </c>
      <c r="C269" s="150">
        <v>9.9459999999999997</v>
      </c>
      <c r="D269" s="133">
        <f>Table5[[#This Row],[Vertical Fz (kN)]]*'Materials + Factor'!$U$25</f>
        <v>0</v>
      </c>
      <c r="E269" s="150">
        <v>5.5449999999999999</v>
      </c>
      <c r="F269" s="150">
        <v>0.35</v>
      </c>
      <c r="G269" s="150">
        <v>0.22500000000000001</v>
      </c>
      <c r="H269" s="151">
        <v>12.952</v>
      </c>
      <c r="I269" s="113">
        <f t="shared" si="45"/>
        <v>1.8</v>
      </c>
      <c r="J269" s="119">
        <f>$G269/($D269+(I269*I269*N$2*'Materials + Factor'!$U$8))</f>
        <v>3.7037037037037034E-3</v>
      </c>
      <c r="K269" s="119">
        <f>$H269/($D269+(I269*I269*N$2*'Materials + Factor'!$U$8))</f>
        <v>0.21320164609053496</v>
      </c>
      <c r="L26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0.1542957665929342</v>
      </c>
      <c r="M26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0.26892532030729377</v>
      </c>
      <c r="N269" s="120">
        <f t="shared" si="42"/>
        <v>0.7106721536351166</v>
      </c>
      <c r="O26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0.24897731593332106</v>
      </c>
      <c r="P269" s="113">
        <f t="shared" si="46"/>
        <v>1.8</v>
      </c>
      <c r="Q269" s="119">
        <f>$G269/($D269+(P269*P269*U$2*'Materials + Factor'!$U$8))</f>
        <v>2.7777777777777779E-3</v>
      </c>
      <c r="R269" s="119">
        <f>$H269/($D269+(P269*P269*U$2*'Materials + Factor'!$U$8))</f>
        <v>0.15990123456790123</v>
      </c>
      <c r="S26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0.13466782117350717</v>
      </c>
      <c r="T26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0.25373113854595336</v>
      </c>
      <c r="U269" s="120">
        <f t="shared" si="43"/>
        <v>0.5330041152263375</v>
      </c>
      <c r="V26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0.29942284345090819</v>
      </c>
      <c r="W269" s="113">
        <f t="shared" si="47"/>
        <v>1.4</v>
      </c>
      <c r="X269" s="119">
        <f>$G269/($D269+(W269*W269*AB$2*'Materials + Factor'!$U$8))</f>
        <v>2.295918367346939E-3</v>
      </c>
      <c r="Y269" s="119">
        <f>$H269/($D269+(W269*W269*AB$2*'Materials + Factor'!$U$8))</f>
        <v>0.13216326530612246</v>
      </c>
      <c r="Z26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0.11130707668422532</v>
      </c>
      <c r="AA26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0.3504664723032071</v>
      </c>
      <c r="AB269" s="120">
        <f t="shared" si="44"/>
        <v>0.56641399416909632</v>
      </c>
      <c r="AC26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0.59840341605754499</v>
      </c>
    </row>
    <row r="270" spans="1:29" s="86" customFormat="1" hidden="1" outlineLevel="1" x14ac:dyDescent="0.2">
      <c r="A270" s="127"/>
      <c r="B270" s="135" t="s">
        <v>382</v>
      </c>
      <c r="C270" s="150">
        <v>11.151999999999999</v>
      </c>
      <c r="D270" s="133">
        <f>Table5[[#This Row],[Vertical Fz (kN)]]*'Materials + Factor'!$U$25</f>
        <v>0</v>
      </c>
      <c r="E270" s="150">
        <v>1.605</v>
      </c>
      <c r="F270" s="150">
        <v>3.2839999999999998</v>
      </c>
      <c r="G270" s="150">
        <v>9.3360000000000003</v>
      </c>
      <c r="H270" s="151">
        <v>3.077</v>
      </c>
      <c r="I270" s="113">
        <f t="shared" si="45"/>
        <v>1.8</v>
      </c>
      <c r="J270" s="119">
        <f>$G270/($D270+(I270*I270*N$2*'Materials + Factor'!$U$8))</f>
        <v>0.15367901234567899</v>
      </c>
      <c r="K270" s="119">
        <f>$H270/($D270+(I270*I270*N$2*'Materials + Factor'!$U$8))</f>
        <v>5.0650205761316867E-2</v>
      </c>
      <c r="L27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9.9806127630416255E-2</v>
      </c>
      <c r="M27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0.18233150677310783</v>
      </c>
      <c r="N270" s="120">
        <f t="shared" si="42"/>
        <v>0.51226337448559667</v>
      </c>
      <c r="O27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0.24495537099495648</v>
      </c>
      <c r="P270" s="113">
        <f t="shared" si="46"/>
        <v>1.8</v>
      </c>
      <c r="Q270" s="119">
        <f>$G270/($D270+(P270*P270*U$2*'Materials + Factor'!$U$8))</f>
        <v>0.11525925925925927</v>
      </c>
      <c r="R270" s="119">
        <f>$H270/($D270+(P270*P270*U$2*'Materials + Factor'!$U$8))</f>
        <v>3.7987654320987656E-2</v>
      </c>
      <c r="S27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8.8595804801014699E-2</v>
      </c>
      <c r="T27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0.17311385459533607</v>
      </c>
      <c r="U270" s="120">
        <f t="shared" si="43"/>
        <v>0.38419753086419756</v>
      </c>
      <c r="V27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0.29689529741119908</v>
      </c>
      <c r="W270" s="113">
        <f t="shared" si="47"/>
        <v>1.4</v>
      </c>
      <c r="X270" s="119">
        <f>$G270/($D270+(W270*W270*AB$2*'Materials + Factor'!$U$8))</f>
        <v>9.5265306122449003E-2</v>
      </c>
      <c r="Y270" s="119">
        <f>$H270/($D270+(W270*W270*AB$2*'Materials + Factor'!$U$8))</f>
        <v>3.1397959183673475E-2</v>
      </c>
      <c r="Z27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7.3227144784512158E-2</v>
      </c>
      <c r="AA27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0.23183673469387761</v>
      </c>
      <c r="AB270" s="120">
        <f t="shared" si="44"/>
        <v>0.40827988338192434</v>
      </c>
      <c r="AC27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0.59132028056866304</v>
      </c>
    </row>
    <row r="271" spans="1:29" s="86" customFormat="1" hidden="1" outlineLevel="1" x14ac:dyDescent="0.2">
      <c r="A271" s="127"/>
      <c r="B271" s="135" t="s">
        <v>383</v>
      </c>
      <c r="C271" s="150">
        <v>8.6140000000000008</v>
      </c>
      <c r="D271" s="133">
        <f>Table5[[#This Row],[Vertical Fz (kN)]]*'Materials + Factor'!$U$25</f>
        <v>0</v>
      </c>
      <c r="E271" s="150">
        <v>0.77900000000000003</v>
      </c>
      <c r="F271" s="150">
        <v>0.20100000000000001</v>
      </c>
      <c r="G271" s="150">
        <v>2.7530000000000001</v>
      </c>
      <c r="H271" s="151">
        <v>8.9329999999999998</v>
      </c>
      <c r="I271" s="113">
        <f t="shared" si="45"/>
        <v>1.8</v>
      </c>
      <c r="J271" s="119">
        <f>$G271/($D271+(I271*I271*N$2*'Materials + Factor'!$U$8))</f>
        <v>4.5316872427983539E-2</v>
      </c>
      <c r="K271" s="119">
        <f>$H271/($D271+(I271*I271*N$2*'Materials + Factor'!$U$8))</f>
        <v>0.14704526748971192</v>
      </c>
      <c r="L27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2.2771052001430491E-2</v>
      </c>
      <c r="M27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0.15245260109310624</v>
      </c>
      <c r="N271" s="120">
        <f t="shared" si="42"/>
        <v>0.49015089163237308</v>
      </c>
      <c r="O27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0.23470911700797786</v>
      </c>
      <c r="P271" s="113">
        <f t="shared" si="46"/>
        <v>1.8</v>
      </c>
      <c r="Q271" s="119">
        <f>$G271/($D271+(P271*P271*U$2*'Materials + Factor'!$U$8))</f>
        <v>3.3987654320987659E-2</v>
      </c>
      <c r="R271" s="119">
        <f>$H271/($D271+(P271*P271*U$2*'Materials + Factor'!$U$8))</f>
        <v>0.11028395061728395</v>
      </c>
      <c r="S27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1.9499891987990427E-2</v>
      </c>
      <c r="T27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0.1332235939643347</v>
      </c>
      <c r="U271" s="120">
        <f t="shared" si="43"/>
        <v>0.36761316872427985</v>
      </c>
      <c r="V27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0.28747705856908207</v>
      </c>
      <c r="W271" s="113">
        <f t="shared" si="47"/>
        <v>1.4</v>
      </c>
      <c r="X271" s="119">
        <f>$G271/($D271+(W271*W271*AB$2*'Materials + Factor'!$U$8))</f>
        <v>2.8091836734693884E-2</v>
      </c>
      <c r="Y271" s="119">
        <f>$H271/($D271+(W271*W271*AB$2*'Materials + Factor'!$U$8))</f>
        <v>9.1153061224489809E-2</v>
      </c>
      <c r="Z27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1.6117257663543109E-2</v>
      </c>
      <c r="AA27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0.15293002915451898</v>
      </c>
      <c r="AB271" s="120">
        <f t="shared" si="44"/>
        <v>0.39065597667638496</v>
      </c>
      <c r="AC27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0.57409643274723554</v>
      </c>
    </row>
    <row r="272" spans="1:29" s="86" customFormat="1" hidden="1" outlineLevel="1" x14ac:dyDescent="0.2">
      <c r="A272" s="127"/>
      <c r="B272" s="135" t="s">
        <v>384</v>
      </c>
      <c r="C272" s="150">
        <v>9.7279999999999998</v>
      </c>
      <c r="D272" s="133">
        <f>Table5[[#This Row],[Vertical Fz (kN)]]*'Materials + Factor'!$U$25</f>
        <v>0</v>
      </c>
      <c r="E272" s="150">
        <v>3.1589999999999998</v>
      </c>
      <c r="F272" s="150">
        <v>4.1289999999999996</v>
      </c>
      <c r="G272" s="150">
        <v>12.923</v>
      </c>
      <c r="H272" s="151">
        <v>0.93899999999999995</v>
      </c>
      <c r="I272" s="113">
        <f t="shared" si="45"/>
        <v>1.8</v>
      </c>
      <c r="J272" s="119">
        <f>$G272/($D272+(I272*I272*N$2*'Materials + Factor'!$U$8))</f>
        <v>0.21272427983539091</v>
      </c>
      <c r="K272" s="119">
        <f>$H272/($D272+(I272*I272*N$2*'Materials + Factor'!$U$8))</f>
        <v>1.5456790123456788E-2</v>
      </c>
      <c r="L27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0.14482269873258727</v>
      </c>
      <c r="M27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0.25255714155087006</v>
      </c>
      <c r="N272" s="120">
        <f t="shared" si="42"/>
        <v>0.70908093278463635</v>
      </c>
      <c r="O27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0.25151262956597986</v>
      </c>
      <c r="P272" s="113">
        <f t="shared" si="46"/>
        <v>1.8</v>
      </c>
      <c r="Q272" s="119">
        <f>$G272/($D272+(P272*P272*U$2*'Materials + Factor'!$U$8))</f>
        <v>0.15954320987654322</v>
      </c>
      <c r="R272" s="119">
        <f>$H272/($D272+(P272*P272*U$2*'Materials + Factor'!$U$8))</f>
        <v>1.1592592592592592E-2</v>
      </c>
      <c r="S27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0.12601005137376897</v>
      </c>
      <c r="T27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0.23390946502057611</v>
      </c>
      <c r="U272" s="120">
        <f t="shared" si="43"/>
        <v>0.53181069958847738</v>
      </c>
      <c r="V27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0.30169519290978691</v>
      </c>
      <c r="W272" s="113">
        <f t="shared" si="47"/>
        <v>1.4</v>
      </c>
      <c r="X272" s="119">
        <f>$G272/($D272+(W272*W272*AB$2*'Materials + Factor'!$U$8))</f>
        <v>0.13186734693877553</v>
      </c>
      <c r="Y272" s="119">
        <f>$H272/($D272+(W272*W272*AB$2*'Materials + Factor'!$U$8))</f>
        <v>9.5816326530612245E-3</v>
      </c>
      <c r="Z27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0.10415116491097232</v>
      </c>
      <c r="AA27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0.30876093294460649</v>
      </c>
      <c r="AB272" s="120">
        <f t="shared" si="44"/>
        <v>0.56514577259475229</v>
      </c>
      <c r="AC27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0.60347687646090153</v>
      </c>
    </row>
    <row r="273" spans="1:29" s="86" customFormat="1" hidden="1" outlineLevel="1" x14ac:dyDescent="0.2">
      <c r="A273" s="127"/>
      <c r="B273" s="135" t="s">
        <v>385</v>
      </c>
      <c r="C273" s="150">
        <v>9.5050000000000008</v>
      </c>
      <c r="D273" s="133">
        <f>Table5[[#This Row],[Vertical Fz (kN)]]*'Materials + Factor'!$U$25</f>
        <v>0</v>
      </c>
      <c r="E273" s="150">
        <v>5.6310000000000002</v>
      </c>
      <c r="F273" s="150">
        <v>0.35499999999999998</v>
      </c>
      <c r="G273" s="150">
        <v>0.2</v>
      </c>
      <c r="H273" s="151">
        <v>12.555999999999999</v>
      </c>
      <c r="I273" s="113">
        <f t="shared" si="45"/>
        <v>1.8</v>
      </c>
      <c r="J273" s="119">
        <f>$G273/($D273+(I273*I273*N$2*'Materials + Factor'!$U$8))</f>
        <v>3.2921810699588477E-3</v>
      </c>
      <c r="K273" s="119">
        <f>$H273/($D273+(I273*I273*N$2*'Materials + Factor'!$U$8))</f>
        <v>0.20668312757201643</v>
      </c>
      <c r="L27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0.15767161485613002</v>
      </c>
      <c r="M27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0.26537059442190741</v>
      </c>
      <c r="N273" s="120">
        <f t="shared" si="42"/>
        <v>0.68894375857338808</v>
      </c>
      <c r="O27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0.24534102289900639</v>
      </c>
      <c r="P273" s="113">
        <f t="shared" si="46"/>
        <v>1.8</v>
      </c>
      <c r="Q273" s="119">
        <f>$G273/($D273+(P273*P273*U$2*'Materials + Factor'!$U$8))</f>
        <v>2.4691358024691358E-3</v>
      </c>
      <c r="R273" s="119">
        <f>$H273/($D273+(P273*P273*U$2*'Materials + Factor'!$U$8))</f>
        <v>0.15501234567901234</v>
      </c>
      <c r="S27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0.13675579384836317</v>
      </c>
      <c r="T27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0.24947873799725645</v>
      </c>
      <c r="U273" s="120">
        <f t="shared" si="43"/>
        <v>0.51670781893004114</v>
      </c>
      <c r="V27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0.29625639798123954</v>
      </c>
      <c r="W273" s="113">
        <f t="shared" si="47"/>
        <v>1.4</v>
      </c>
      <c r="X273" s="119">
        <f>$G273/($D273+(W273*W273*AB$2*'Materials + Factor'!$U$8))</f>
        <v>2.0408163265306129E-3</v>
      </c>
      <c r="Y273" s="119">
        <f>$H273/($D273+(W273*W273*AB$2*'Materials + Factor'!$U$8))</f>
        <v>0.12812244897959185</v>
      </c>
      <c r="Z27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0.11303285001752467</v>
      </c>
      <c r="AA27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0.34720116618075808</v>
      </c>
      <c r="AB273" s="120">
        <f t="shared" si="44"/>
        <v>0.5490962099125366</v>
      </c>
      <c r="AC27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0.59211657597629708</v>
      </c>
    </row>
    <row r="274" spans="1:29" s="86" customFormat="1" hidden="1" outlineLevel="1" x14ac:dyDescent="0.2">
      <c r="A274" s="127"/>
      <c r="B274" s="135" t="s">
        <v>386</v>
      </c>
      <c r="C274" s="150">
        <v>10.619</v>
      </c>
      <c r="D274" s="133">
        <f>Table5[[#This Row],[Vertical Fz (kN)]]*'Materials + Factor'!$U$25</f>
        <v>0</v>
      </c>
      <c r="E274" s="150">
        <v>1.6930000000000001</v>
      </c>
      <c r="F274" s="150">
        <v>3.573</v>
      </c>
      <c r="G274" s="150">
        <v>9.9700000000000006</v>
      </c>
      <c r="H274" s="151">
        <v>2.6850000000000001</v>
      </c>
      <c r="I274" s="113">
        <f t="shared" si="45"/>
        <v>1.8</v>
      </c>
      <c r="J274" s="119">
        <f>$G274/($D274+(I274*I274*N$2*'Materials + Factor'!$U$8))</f>
        <v>0.16411522633744854</v>
      </c>
      <c r="K274" s="119">
        <f>$H274/($D274+(I274*I274*N$2*'Materials + Factor'!$U$8))</f>
        <v>4.4197530864197525E-2</v>
      </c>
      <c r="L27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0.10876510153151879</v>
      </c>
      <c r="M27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0.19693813529372386</v>
      </c>
      <c r="N274" s="120">
        <f t="shared" si="42"/>
        <v>0.54705075445816187</v>
      </c>
      <c r="O27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0.2451455952137476</v>
      </c>
      <c r="P274" s="113">
        <f t="shared" si="46"/>
        <v>1.8</v>
      </c>
      <c r="Q274" s="119">
        <f>$G274/($D274+(P274*P274*U$2*'Materials + Factor'!$U$8))</f>
        <v>0.12308641975308643</v>
      </c>
      <c r="R274" s="119">
        <f>$H274/($D274+(P274*P274*U$2*'Materials + Factor'!$U$8))</f>
        <v>3.3148148148148149E-2</v>
      </c>
      <c r="S27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9.583279668151809E-2</v>
      </c>
      <c r="T27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0.1857750342935528</v>
      </c>
      <c r="U274" s="120">
        <f t="shared" si="43"/>
        <v>0.41028806584362143</v>
      </c>
      <c r="V27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0.29689316141986499</v>
      </c>
      <c r="W274" s="113">
        <f t="shared" si="47"/>
        <v>1.4</v>
      </c>
      <c r="X274" s="119">
        <f>$G274/($D274+(W274*W274*AB$2*'Materials + Factor'!$U$8))</f>
        <v>0.10173469387755105</v>
      </c>
      <c r="Y274" s="119">
        <f>$H274/($D274+(W274*W274*AB$2*'Materials + Factor'!$U$8))</f>
        <v>2.7397959183673475E-2</v>
      </c>
      <c r="Z27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7.9208740114315973E-2</v>
      </c>
      <c r="AA27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0.24950437317784263</v>
      </c>
      <c r="AB274" s="120">
        <f t="shared" si="44"/>
        <v>0.43600583090379025</v>
      </c>
      <c r="AC27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0.59195230936294341</v>
      </c>
    </row>
    <row r="275" spans="1:29" s="86" customFormat="1" hidden="1" outlineLevel="1" x14ac:dyDescent="0.2">
      <c r="A275" s="127"/>
      <c r="B275" s="135" t="s">
        <v>387</v>
      </c>
      <c r="C275" s="150">
        <v>9.9450000000000003</v>
      </c>
      <c r="D275" s="133">
        <f>Table5[[#This Row],[Vertical Fz (kN)]]*'Materials + Factor'!$U$25</f>
        <v>0</v>
      </c>
      <c r="E275" s="150">
        <v>5.5510000000000002</v>
      </c>
      <c r="F275" s="150">
        <v>0.35199999999999998</v>
      </c>
      <c r="G275" s="150">
        <v>0.22900000000000001</v>
      </c>
      <c r="H275" s="151">
        <v>12.962999999999999</v>
      </c>
      <c r="I275" s="113">
        <f t="shared" si="45"/>
        <v>1.8</v>
      </c>
      <c r="J275" s="119">
        <f>$G275/($D275+(I275*I275*N$2*'Materials + Factor'!$U$8))</f>
        <v>3.7695473251028802E-3</v>
      </c>
      <c r="K275" s="119">
        <f>$H275/($D275+(I275*I275*N$2*'Materials + Factor'!$U$8))</f>
        <v>0.21338271604938266</v>
      </c>
      <c r="L27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0.15446775101931418</v>
      </c>
      <c r="M27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0.26917273734587543</v>
      </c>
      <c r="N275" s="120">
        <f t="shared" si="42"/>
        <v>0.71127572016460894</v>
      </c>
      <c r="O27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0.24905856261084555</v>
      </c>
      <c r="P275" s="113">
        <f t="shared" si="46"/>
        <v>1.8</v>
      </c>
      <c r="Q275" s="119">
        <f>$G275/($D275+(P275*P275*U$2*'Materials + Factor'!$U$8))</f>
        <v>2.8271604938271606E-3</v>
      </c>
      <c r="R275" s="119">
        <f>$H275/($D275+(P275*P275*U$2*'Materials + Factor'!$U$8))</f>
        <v>0.16003703703703703</v>
      </c>
      <c r="S27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0.13481602047296812</v>
      </c>
      <c r="T27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0.2539643347050754</v>
      </c>
      <c r="U275" s="120">
        <f t="shared" si="43"/>
        <v>0.53345679012345681</v>
      </c>
      <c r="V27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0.29949176885761014</v>
      </c>
      <c r="W275" s="113">
        <f t="shared" si="47"/>
        <v>1.4</v>
      </c>
      <c r="X275" s="119">
        <f>$G275/($D275+(W275*W275*AB$2*'Materials + Factor'!$U$8))</f>
        <v>2.3367346938775514E-3</v>
      </c>
      <c r="Y275" s="119">
        <f>$H275/($D275+(W275*W275*AB$2*'Materials + Factor'!$U$8))</f>
        <v>0.13227551020408165</v>
      </c>
      <c r="Z27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0.11142956794194304</v>
      </c>
      <c r="AA27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0.35080174927113711</v>
      </c>
      <c r="AB275" s="120">
        <f t="shared" si="44"/>
        <v>0.56689504373177857</v>
      </c>
      <c r="AC27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0.59855253470881009</v>
      </c>
    </row>
    <row r="276" spans="1:29" s="86" customFormat="1" hidden="1" outlineLevel="1" x14ac:dyDescent="0.2">
      <c r="A276" s="127"/>
      <c r="B276" s="135" t="s">
        <v>388</v>
      </c>
      <c r="C276" s="150">
        <v>11.058999999999999</v>
      </c>
      <c r="D276" s="133">
        <f>Table5[[#This Row],[Vertical Fz (kN)]]*'Materials + Factor'!$U$25</f>
        <v>0</v>
      </c>
      <c r="E276" s="150">
        <v>1.613</v>
      </c>
      <c r="F276" s="150">
        <v>3.5760000000000001</v>
      </c>
      <c r="G276" s="150">
        <v>9.9420000000000002</v>
      </c>
      <c r="H276" s="151">
        <v>3.0920000000000001</v>
      </c>
      <c r="I276" s="113">
        <f t="shared" si="45"/>
        <v>1.8</v>
      </c>
      <c r="J276" s="119">
        <f>$G276/($D276+(I276*I276*N$2*'Materials + Factor'!$U$8))</f>
        <v>0.16365432098765431</v>
      </c>
      <c r="K276" s="119">
        <f>$H276/($D276+(I276*I276*N$2*'Materials + Factor'!$U$8))</f>
        <v>5.0897119341563782E-2</v>
      </c>
      <c r="L27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0.10725508468638835</v>
      </c>
      <c r="M27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0.19533298982950137</v>
      </c>
      <c r="N276" s="120">
        <f t="shared" si="42"/>
        <v>0.54551440329218104</v>
      </c>
      <c r="O27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0.24809808153980445</v>
      </c>
      <c r="P276" s="113">
        <f t="shared" si="46"/>
        <v>1.8</v>
      </c>
      <c r="Q276" s="119">
        <f>$G276/($D276+(P276*P276*U$2*'Materials + Factor'!$U$8))</f>
        <v>0.12274074074074075</v>
      </c>
      <c r="R276" s="119">
        <f>$H276/($D276+(P276*P276*U$2*'Materials + Factor'!$U$8))</f>
        <v>3.817283950617284E-2</v>
      </c>
      <c r="S27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9.5084942916603257E-2</v>
      </c>
      <c r="T27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0.1854320987654321</v>
      </c>
      <c r="U276" s="120">
        <f t="shared" si="43"/>
        <v>0.40913580246913583</v>
      </c>
      <c r="V27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0.29958607149863337</v>
      </c>
      <c r="W276" s="113">
        <f t="shared" si="47"/>
        <v>1.4</v>
      </c>
      <c r="X276" s="119">
        <f>$G276/($D276+(W276*W276*AB$2*'Materials + Factor'!$U$8))</f>
        <v>0.10144897959183675</v>
      </c>
      <c r="Y276" s="119">
        <f>$H276/($D276+(W276*W276*AB$2*'Materials + Factor'!$U$8))</f>
        <v>3.1551020408163273E-2</v>
      </c>
      <c r="Z27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7.859061608413126E-2</v>
      </c>
      <c r="AA27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0.24918367346938786</v>
      </c>
      <c r="AB276" s="120">
        <f t="shared" si="44"/>
        <v>0.43478134110787187</v>
      </c>
      <c r="AC27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0.59717864954153133</v>
      </c>
    </row>
    <row r="277" spans="1:29" s="86" customFormat="1" hidden="1" outlineLevel="1" x14ac:dyDescent="0.2">
      <c r="A277" s="127"/>
      <c r="B277" s="135" t="s">
        <v>389</v>
      </c>
      <c r="C277" s="150">
        <v>9.2420000000000009</v>
      </c>
      <c r="D277" s="133">
        <f>Table5[[#This Row],[Vertical Fz (kN)]]*'Materials + Factor'!$U$25</f>
        <v>0</v>
      </c>
      <c r="E277" s="150">
        <v>0.77900000000000003</v>
      </c>
      <c r="F277" s="150">
        <v>1.0609999999999999</v>
      </c>
      <c r="G277" s="150">
        <v>0.93300000000000005</v>
      </c>
      <c r="H277" s="151">
        <v>8.9320000000000004</v>
      </c>
      <c r="I277" s="113">
        <f t="shared" si="45"/>
        <v>1.8</v>
      </c>
      <c r="J277" s="119">
        <f>$G277/($D277+(I277*I277*N$2*'Materials + Factor'!$U$8))</f>
        <v>1.5358024691358024E-2</v>
      </c>
      <c r="K277" s="119">
        <f>$H277/($D277+(I277*I277*N$2*'Materials + Factor'!$U$8))</f>
        <v>0.14702880658436213</v>
      </c>
      <c r="L27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3.6921545165906171E-2</v>
      </c>
      <c r="M27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0.15106885231328027</v>
      </c>
      <c r="N277" s="120">
        <f t="shared" si="42"/>
        <v>0.49009602194787377</v>
      </c>
      <c r="O27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0.2283269290514294</v>
      </c>
      <c r="P277" s="113">
        <f t="shared" si="46"/>
        <v>1.8</v>
      </c>
      <c r="Q277" s="119">
        <f>$G277/($D277+(P277*P277*U$2*'Materials + Factor'!$U$8))</f>
        <v>1.151851851851852E-2</v>
      </c>
      <c r="R277" s="119">
        <f>$H277/($D277+(P277*P277*U$2*'Materials + Factor'!$U$8))</f>
        <v>0.11027160493827161</v>
      </c>
      <c r="S27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3.1903861595704998E-2</v>
      </c>
      <c r="T27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0.13320987654320987</v>
      </c>
      <c r="U277" s="120">
        <f t="shared" si="43"/>
        <v>0.36757201646090537</v>
      </c>
      <c r="V27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0.28169426745137133</v>
      </c>
      <c r="W277" s="113">
        <f t="shared" si="47"/>
        <v>1.4</v>
      </c>
      <c r="X277" s="119">
        <f>$G277/($D277+(W277*W277*AB$2*'Materials + Factor'!$U$8))</f>
        <v>9.5204081632653086E-3</v>
      </c>
      <c r="Y277" s="119">
        <f>$H277/($D277+(W277*W277*AB$2*'Materials + Factor'!$U$8))</f>
        <v>9.1142857142857164E-2</v>
      </c>
      <c r="Z27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2.6369518257674543E-2</v>
      </c>
      <c r="AA27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0.15291545189504377</v>
      </c>
      <c r="AB277" s="120">
        <f t="shared" si="44"/>
        <v>0.39061224489795932</v>
      </c>
      <c r="AC27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0.56113560371995963</v>
      </c>
    </row>
    <row r="278" spans="1:29" s="86" customFormat="1" hidden="1" outlineLevel="1" x14ac:dyDescent="0.2">
      <c r="A278" s="127"/>
      <c r="B278" s="135" t="s">
        <v>390</v>
      </c>
      <c r="C278" s="150">
        <v>10.356</v>
      </c>
      <c r="D278" s="133">
        <f>Table5[[#This Row],[Vertical Fz (kN)]]*'Materials + Factor'!$U$25</f>
        <v>0</v>
      </c>
      <c r="E278" s="150">
        <v>3.1589999999999998</v>
      </c>
      <c r="F278" s="150">
        <v>4.99</v>
      </c>
      <c r="G278" s="150">
        <v>11.103</v>
      </c>
      <c r="H278" s="151">
        <v>0.93899999999999995</v>
      </c>
      <c r="I278" s="113">
        <f t="shared" si="45"/>
        <v>1.8</v>
      </c>
      <c r="J278" s="119">
        <f>$G278/($D278+(I278*I278*N$2*'Materials + Factor'!$U$8))</f>
        <v>0.18276543209876542</v>
      </c>
      <c r="K278" s="119">
        <f>$H278/($D278+(I278*I278*N$2*'Materials + Factor'!$U$8))</f>
        <v>1.5456790123456788E-2</v>
      </c>
      <c r="L27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0.16306547317593542</v>
      </c>
      <c r="M27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0.23197761089078273</v>
      </c>
      <c r="N278" s="120">
        <f t="shared" si="42"/>
        <v>0.60921810699588475</v>
      </c>
      <c r="O27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0.2426567490651918</v>
      </c>
      <c r="P278" s="113">
        <f t="shared" si="46"/>
        <v>1.8</v>
      </c>
      <c r="Q278" s="119">
        <f>$G278/($D278+(P278*P278*U$2*'Materials + Factor'!$U$8))</f>
        <v>0.13707407407407407</v>
      </c>
      <c r="R278" s="119">
        <f>$H278/($D278+(P278*P278*U$2*'Materials + Factor'!$U$8))</f>
        <v>1.1592592592592592E-2</v>
      </c>
      <c r="S27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0.14314732760059343</v>
      </c>
      <c r="T27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0.22075445816186556</v>
      </c>
      <c r="U278" s="120">
        <f t="shared" si="43"/>
        <v>0.45691358024691359</v>
      </c>
      <c r="V27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0.2943541235976177</v>
      </c>
      <c r="W278" s="113">
        <f t="shared" si="47"/>
        <v>1.4</v>
      </c>
      <c r="X278" s="119">
        <f>$G278/($D278+(W278*W278*AB$2*'Materials + Factor'!$U$8))</f>
        <v>0.11329591836734695</v>
      </c>
      <c r="Y278" s="119">
        <f>$H278/($D278+(W278*W278*AB$2*'Materials + Factor'!$U$8))</f>
        <v>9.5816326530612245E-3</v>
      </c>
      <c r="Z27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0.11831564832293946</v>
      </c>
      <c r="AA27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0.30733236151603505</v>
      </c>
      <c r="AB278" s="120">
        <f t="shared" si="44"/>
        <v>0.48555393586005841</v>
      </c>
      <c r="AC27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0.58695843217971944</v>
      </c>
    </row>
    <row r="279" spans="1:29" s="86" customFormat="1" hidden="1" outlineLevel="1" x14ac:dyDescent="0.2">
      <c r="A279" s="127"/>
      <c r="B279" s="135" t="s">
        <v>391</v>
      </c>
      <c r="C279" s="150">
        <v>9.4990000000000006</v>
      </c>
      <c r="D279" s="133">
        <f>Table5[[#This Row],[Vertical Fz (kN)]]*'Materials + Factor'!$U$25</f>
        <v>0</v>
      </c>
      <c r="E279" s="150">
        <v>5.6379999999999999</v>
      </c>
      <c r="F279" s="150">
        <v>0.37</v>
      </c>
      <c r="G279" s="150">
        <v>0.23200000000000001</v>
      </c>
      <c r="H279" s="151">
        <v>12.571999999999999</v>
      </c>
      <c r="I279" s="113">
        <f t="shared" si="45"/>
        <v>1.8</v>
      </c>
      <c r="J279" s="119">
        <f>$G279/($D279+(I279*I279*N$2*'Materials + Factor'!$U$8))</f>
        <v>3.8189300411522629E-3</v>
      </c>
      <c r="K279" s="119">
        <f>$H279/($D279+(I279*I279*N$2*'Materials + Factor'!$U$8))</f>
        <v>0.20694650205761314</v>
      </c>
      <c r="L27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0.15790722547658795</v>
      </c>
      <c r="M27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0.26572936585890505</v>
      </c>
      <c r="N279" s="120">
        <f t="shared" si="42"/>
        <v>0.68982167352537715</v>
      </c>
      <c r="O27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0.24556241613344407</v>
      </c>
      <c r="P279" s="113">
        <f t="shared" si="46"/>
        <v>1.8</v>
      </c>
      <c r="Q279" s="119">
        <f>$G279/($D279+(P279*P279*U$2*'Materials + Factor'!$U$8))</f>
        <v>2.8641975308641978E-3</v>
      </c>
      <c r="R279" s="119">
        <f>$H279/($D279+(P279*P279*U$2*'Materials + Factor'!$U$8))</f>
        <v>0.15520987654320986</v>
      </c>
      <c r="S27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0.13694845287043</v>
      </c>
      <c r="T27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0.24979423868312756</v>
      </c>
      <c r="U279" s="120">
        <f t="shared" si="43"/>
        <v>0.51736625514403289</v>
      </c>
      <c r="V27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0.29645049782423888</v>
      </c>
      <c r="W279" s="113">
        <f t="shared" si="47"/>
        <v>1.4</v>
      </c>
      <c r="X279" s="119">
        <f>$G279/($D279+(W279*W279*AB$2*'Materials + Factor'!$U$8))</f>
        <v>2.3673469387755107E-3</v>
      </c>
      <c r="Y279" s="119">
        <f>$H279/($D279+(W279*W279*AB$2*'Materials + Factor'!$U$8))</f>
        <v>0.12828571428571431</v>
      </c>
      <c r="Z27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0.11319208859698807</v>
      </c>
      <c r="AA27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0.34763848396501468</v>
      </c>
      <c r="AB279" s="120">
        <f t="shared" si="44"/>
        <v>0.54979591836734709</v>
      </c>
      <c r="AC27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0.59253781770086955</v>
      </c>
    </row>
    <row r="280" spans="1:29" s="86" customFormat="1" hidden="1" outlineLevel="1" x14ac:dyDescent="0.2">
      <c r="A280" s="127"/>
      <c r="B280" s="135" t="s">
        <v>392</v>
      </c>
      <c r="C280" s="150">
        <v>10.613</v>
      </c>
      <c r="D280" s="133">
        <f>Table5[[#This Row],[Vertical Fz (kN)]]*'Materials + Factor'!$U$25</f>
        <v>0</v>
      </c>
      <c r="E280" s="150">
        <v>1.7</v>
      </c>
      <c r="F280" s="150">
        <v>3.5590000000000002</v>
      </c>
      <c r="G280" s="150">
        <v>9.9390000000000001</v>
      </c>
      <c r="H280" s="151">
        <v>2.7010000000000001</v>
      </c>
      <c r="I280" s="113">
        <f t="shared" si="45"/>
        <v>1.8</v>
      </c>
      <c r="J280" s="119">
        <f>$G280/($D280+(I280*I280*N$2*'Materials + Factor'!$U$8))</f>
        <v>0.16360493827160491</v>
      </c>
      <c r="K280" s="119">
        <f>$H280/($D280+(I280*I280*N$2*'Materials + Factor'!$U$8))</f>
        <v>4.4460905349794237E-2</v>
      </c>
      <c r="L28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0.10850917501858283</v>
      </c>
      <c r="M28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0.19630854457725522</v>
      </c>
      <c r="N280" s="120">
        <f t="shared" si="42"/>
        <v>0.54534979423868302</v>
      </c>
      <c r="O28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0.24503526274727155</v>
      </c>
      <c r="P280" s="113">
        <f t="shared" si="46"/>
        <v>1.8</v>
      </c>
      <c r="Q280" s="119">
        <f>$G280/($D280+(P280*P280*U$2*'Materials + Factor'!$U$8))</f>
        <v>0.1227037037037037</v>
      </c>
      <c r="R280" s="119">
        <f>$H280/($D280+(P280*P280*U$2*'Materials + Factor'!$U$8))</f>
        <v>3.3345679012345683E-2</v>
      </c>
      <c r="S28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9.5599262430260831E-2</v>
      </c>
      <c r="T28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0.18515775034293552</v>
      </c>
      <c r="U280" s="120">
        <f t="shared" si="43"/>
        <v>0.40901234567901235</v>
      </c>
      <c r="V28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0.29679977167849819</v>
      </c>
      <c r="W280" s="113">
        <f t="shared" si="47"/>
        <v>1.4</v>
      </c>
      <c r="X280" s="119">
        <f>$G280/($D280+(W280*W280*AB$2*'Materials + Factor'!$U$8))</f>
        <v>0.10141836734693879</v>
      </c>
      <c r="Y280" s="119">
        <f>$H280/($D280+(W280*W280*AB$2*'Materials + Factor'!$U$8))</f>
        <v>2.7561224489795921E-2</v>
      </c>
      <c r="Z28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7.9015716906644162E-2</v>
      </c>
      <c r="AA28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0.24864431486880476</v>
      </c>
      <c r="AB280" s="120">
        <f t="shared" si="44"/>
        <v>0.43465014577259486</v>
      </c>
      <c r="AC28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0.59175828960985422</v>
      </c>
    </row>
    <row r="281" spans="1:29" s="86" customFormat="1" hidden="1" outlineLevel="1" x14ac:dyDescent="0.2">
      <c r="A281" s="127"/>
      <c r="B281" s="135" t="s">
        <v>393</v>
      </c>
      <c r="C281" s="150">
        <v>9.9469999999999992</v>
      </c>
      <c r="D281" s="133">
        <f>Table5[[#This Row],[Vertical Fz (kN)]]*'Materials + Factor'!$U$25</f>
        <v>0</v>
      </c>
      <c r="E281" s="150">
        <v>5.54</v>
      </c>
      <c r="F281" s="150">
        <v>0.35</v>
      </c>
      <c r="G281" s="150">
        <v>0.223</v>
      </c>
      <c r="H281" s="151">
        <v>12.942</v>
      </c>
      <c r="I281" s="113">
        <f t="shared" si="45"/>
        <v>1.8</v>
      </c>
      <c r="J281" s="119">
        <f>$G281/($D281+(I281*I281*N$2*'Materials + Factor'!$U$8))</f>
        <v>3.6707818930041148E-3</v>
      </c>
      <c r="K281" s="119">
        <f>$H281/($D281+(I281*I281*N$2*'Materials + Factor'!$U$8))</f>
        <v>0.21303703703703702</v>
      </c>
      <c r="L28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0.15415500788327888</v>
      </c>
      <c r="M28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0.26870541418542043</v>
      </c>
      <c r="N281" s="120">
        <f t="shared" si="42"/>
        <v>0.71012345679012345</v>
      </c>
      <c r="O28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0.24891122045871494</v>
      </c>
      <c r="P281" s="113">
        <f t="shared" si="46"/>
        <v>1.8</v>
      </c>
      <c r="Q281" s="119">
        <f>$G281/($D281+(P281*P281*U$2*'Materials + Factor'!$U$8))</f>
        <v>2.7530864197530865E-3</v>
      </c>
      <c r="R281" s="119">
        <f>$H281/($D281+(P281*P281*U$2*'Materials + Factor'!$U$8))</f>
        <v>0.15977777777777777</v>
      </c>
      <c r="S28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0.13454687151017491</v>
      </c>
      <c r="T28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0.25352537722908092</v>
      </c>
      <c r="U281" s="120">
        <f t="shared" si="43"/>
        <v>0.53259259259259262</v>
      </c>
      <c r="V28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0.29936717566435095</v>
      </c>
      <c r="W281" s="113">
        <f t="shared" si="47"/>
        <v>1.4</v>
      </c>
      <c r="X281" s="119">
        <f>$G281/($D281+(W281*W281*AB$2*'Materials + Factor'!$U$8))</f>
        <v>2.2755102040816332E-3</v>
      </c>
      <c r="Y281" s="119">
        <f>$H281/($D281+(W281*W281*AB$2*'Materials + Factor'!$U$8))</f>
        <v>0.13206122448979593</v>
      </c>
      <c r="Z28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0.1112071080849405</v>
      </c>
      <c r="AA28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0.35017492711370268</v>
      </c>
      <c r="AB281" s="120">
        <f t="shared" si="44"/>
        <v>0.56597667638483973</v>
      </c>
      <c r="AC28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0.59828260772427477</v>
      </c>
    </row>
    <row r="282" spans="1:29" s="86" customFormat="1" hidden="1" outlineLevel="1" x14ac:dyDescent="0.2">
      <c r="A282" s="127"/>
      <c r="B282" s="135" t="s">
        <v>394</v>
      </c>
      <c r="C282" s="150">
        <v>11.061</v>
      </c>
      <c r="D282" s="133">
        <f>Table5[[#This Row],[Vertical Fz (kN)]]*'Materials + Factor'!$U$25</f>
        <v>0</v>
      </c>
      <c r="E282" s="150">
        <v>1.6020000000000001</v>
      </c>
      <c r="F282" s="150">
        <v>3.5790000000000002</v>
      </c>
      <c r="G282" s="150">
        <v>9.9469999999999992</v>
      </c>
      <c r="H282" s="151">
        <v>3.0710000000000002</v>
      </c>
      <c r="I282" s="113">
        <f t="shared" si="45"/>
        <v>1.8</v>
      </c>
      <c r="J282" s="119">
        <f>$G282/($D282+(I282*I282*N$2*'Materials + Factor'!$U$8))</f>
        <v>0.16373662551440327</v>
      </c>
      <c r="K282" s="119">
        <f>$H282/($D282+(I282*I282*N$2*'Materials + Factor'!$U$8))</f>
        <v>5.0551440329218107E-2</v>
      </c>
      <c r="L28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0.1072036509803013</v>
      </c>
      <c r="M28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0.19543972681375027</v>
      </c>
      <c r="N282" s="120">
        <f t="shared" si="42"/>
        <v>0.54578875171467756</v>
      </c>
      <c r="O28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0.24803017179124859</v>
      </c>
      <c r="P282" s="113">
        <f t="shared" si="46"/>
        <v>1.8</v>
      </c>
      <c r="Q282" s="119">
        <f>$G282/($D282+(P282*P282*U$2*'Materials + Factor'!$U$8))</f>
        <v>0.12280246913580246</v>
      </c>
      <c r="R282" s="119">
        <f>$H282/($D282+(P282*P282*U$2*'Materials + Factor'!$U$8))</f>
        <v>3.7913580246913582E-2</v>
      </c>
      <c r="S28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9.5041992352424914E-2</v>
      </c>
      <c r="T28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0.1855418381344307</v>
      </c>
      <c r="U282" s="120">
        <f t="shared" si="43"/>
        <v>0.40934156378600822</v>
      </c>
      <c r="V28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0.29952473789312301</v>
      </c>
      <c r="W282" s="113">
        <f t="shared" si="47"/>
        <v>1.4</v>
      </c>
      <c r="X282" s="119">
        <f>$G282/($D282+(W282*W282*AB$2*'Materials + Factor'!$U$8))</f>
        <v>0.10150000000000001</v>
      </c>
      <c r="Y282" s="119">
        <f>$H282/($D282+(W282*W282*AB$2*'Materials + Factor'!$U$8))</f>
        <v>3.1336734693877558E-2</v>
      </c>
      <c r="Z28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7.8555116128024682E-2</v>
      </c>
      <c r="AA28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0.24934402332361524</v>
      </c>
      <c r="AB282" s="120">
        <f t="shared" si="44"/>
        <v>0.43500000000000005</v>
      </c>
      <c r="AC28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0.59704649314231573</v>
      </c>
    </row>
    <row r="283" spans="1:29" s="86" customFormat="1" hidden="1" outlineLevel="1" x14ac:dyDescent="0.2">
      <c r="A283" s="127"/>
      <c r="B283" s="135" t="s">
        <v>395</v>
      </c>
      <c r="C283" s="150">
        <v>12.134</v>
      </c>
      <c r="D283" s="133">
        <f>Table5[[#This Row],[Vertical Fz (kN)]]*'Materials + Factor'!$U$25</f>
        <v>0</v>
      </c>
      <c r="E283" s="150">
        <v>4.048</v>
      </c>
      <c r="F283" s="150">
        <v>0.41099999999999998</v>
      </c>
      <c r="G283" s="150">
        <v>0.28199999999999997</v>
      </c>
      <c r="H283" s="151">
        <v>10.813000000000001</v>
      </c>
      <c r="I283" s="113">
        <f t="shared" si="45"/>
        <v>1.8</v>
      </c>
      <c r="J283" s="119">
        <f>$G283/($D283+(I283*I283*N$2*'Materials + Factor'!$U$8))</f>
        <v>4.6419753086419744E-3</v>
      </c>
      <c r="K283" s="119">
        <f>$H283/($D283+(I283*I283*N$2*'Materials + Factor'!$U$8))</f>
        <v>0.1779917695473251</v>
      </c>
      <c r="L28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0.10960218781725435</v>
      </c>
      <c r="M28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0.21112696583307411</v>
      </c>
      <c r="N283" s="120">
        <f t="shared" si="42"/>
        <v>0.59330589849108373</v>
      </c>
      <c r="O28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0.24272474318373066</v>
      </c>
      <c r="P283" s="113">
        <f t="shared" si="46"/>
        <v>1.8</v>
      </c>
      <c r="Q283" s="119">
        <f>$G283/($D283+(P283*P283*U$2*'Materials + Factor'!$U$8))</f>
        <v>3.4814814814814812E-3</v>
      </c>
      <c r="R283" s="119">
        <f>$H283/($D283+(P283*P283*U$2*'Materials + Factor'!$U$8))</f>
        <v>0.13349382716049382</v>
      </c>
      <c r="S28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9.8620319220651453E-2</v>
      </c>
      <c r="T28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0.2038545953360768</v>
      </c>
      <c r="U283" s="120">
        <f t="shared" si="43"/>
        <v>0.44497942386831274</v>
      </c>
      <c r="V28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0.29464081780555951</v>
      </c>
      <c r="W283" s="113">
        <f t="shared" si="47"/>
        <v>1.4</v>
      </c>
      <c r="X283" s="119">
        <f>$G283/($D283+(W283*W283*AB$2*'Materials + Factor'!$U$8))</f>
        <v>2.8775510204081633E-3</v>
      </c>
      <c r="Y283" s="119">
        <f>$H283/($D283+(W283*W283*AB$2*'Materials + Factor'!$U$8))</f>
        <v>0.11033673469387757</v>
      </c>
      <c r="Z28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8.1512712825232328E-2</v>
      </c>
      <c r="AA28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0.27564139941690968</v>
      </c>
      <c r="AB283" s="120">
        <f t="shared" si="44"/>
        <v>0.47287172011661821</v>
      </c>
      <c r="AC28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0.58560536548677267</v>
      </c>
    </row>
    <row r="284" spans="1:29" s="86" customFormat="1" hidden="1" outlineLevel="1" x14ac:dyDescent="0.2">
      <c r="A284" s="127"/>
      <c r="B284" s="135" t="s">
        <v>396</v>
      </c>
      <c r="C284" s="150">
        <v>13.581</v>
      </c>
      <c r="D284" s="133">
        <f>Table5[[#This Row],[Vertical Fz (kN)]]*'Materials + Factor'!$U$25</f>
        <v>0</v>
      </c>
      <c r="E284" s="150">
        <v>0.34799999999999998</v>
      </c>
      <c r="F284" s="150">
        <v>3.919</v>
      </c>
      <c r="G284" s="150">
        <v>10.936999999999999</v>
      </c>
      <c r="H284" s="151">
        <v>0.45200000000000001</v>
      </c>
      <c r="I284" s="113">
        <f t="shared" si="45"/>
        <v>1.8</v>
      </c>
      <c r="J284" s="119">
        <f>$G284/($D284+(I284*I284*N$2*'Materials + Factor'!$U$8))</f>
        <v>0.18003292181069955</v>
      </c>
      <c r="K284" s="119">
        <f>$H284/($D284+(I284*I284*N$2*'Materials + Factor'!$U$8))</f>
        <v>7.440329218106995E-3</v>
      </c>
      <c r="L28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0.10391893382557443</v>
      </c>
      <c r="M28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0.20742429881954438</v>
      </c>
      <c r="N284" s="120">
        <f t="shared" si="42"/>
        <v>0.60010973936899847</v>
      </c>
      <c r="O28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0.24792893487534448</v>
      </c>
      <c r="P284" s="113">
        <f t="shared" si="46"/>
        <v>1.8</v>
      </c>
      <c r="Q284" s="119">
        <f>$G284/($D284+(P284*P284*U$2*'Materials + Factor'!$U$8))</f>
        <v>0.1350246913580247</v>
      </c>
      <c r="R284" s="119">
        <f>$H284/($D284+(P284*P284*U$2*'Materials + Factor'!$U$8))</f>
        <v>5.5802469135802467E-3</v>
      </c>
      <c r="S28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9.5362941607268811E-2</v>
      </c>
      <c r="T28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0.20378600823045265</v>
      </c>
      <c r="U284" s="120">
        <f t="shared" si="43"/>
        <v>0.45008230452674902</v>
      </c>
      <c r="V28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0.29944796401815132</v>
      </c>
      <c r="W284" s="113">
        <f t="shared" si="47"/>
        <v>1.4</v>
      </c>
      <c r="X284" s="119">
        <f>$G284/($D284+(W284*W284*AB$2*'Materials + Factor'!$U$8))</f>
        <v>0.11160204081632653</v>
      </c>
      <c r="Y284" s="119">
        <f>$H284/($D284+(W284*W284*AB$2*'Materials + Factor'!$U$8))</f>
        <v>4.6122448979591842E-3</v>
      </c>
      <c r="Z28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7.8820390512130342E-2</v>
      </c>
      <c r="AA28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0.2736880466472304</v>
      </c>
      <c r="AB284" s="120">
        <f t="shared" si="44"/>
        <v>0.47829446064139947</v>
      </c>
      <c r="AC28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0.59422276320914058</v>
      </c>
    </row>
    <row r="285" spans="1:29" s="86" customFormat="1" hidden="1" outlineLevel="1" x14ac:dyDescent="0.2">
      <c r="A285" s="127"/>
      <c r="B285" s="135" t="s">
        <v>397</v>
      </c>
      <c r="C285" s="150">
        <v>9.1950000000000003</v>
      </c>
      <c r="D285" s="133">
        <f>Table5[[#This Row],[Vertical Fz (kN)]]*'Materials + Factor'!$U$25</f>
        <v>0</v>
      </c>
      <c r="E285" s="150">
        <v>4.0439999999999996</v>
      </c>
      <c r="F285" s="150">
        <v>0.66500000000000004</v>
      </c>
      <c r="G285" s="150">
        <v>4.9580000000000002</v>
      </c>
      <c r="H285" s="151">
        <v>10.413</v>
      </c>
      <c r="I285" s="113">
        <f t="shared" si="45"/>
        <v>1.8</v>
      </c>
      <c r="J285" s="119">
        <f>$G285/($D285+(I285*I285*N$2*'Materials + Factor'!$U$8))</f>
        <v>8.161316872427983E-2</v>
      </c>
      <c r="K285" s="119">
        <f>$H285/($D285+(I285*I285*N$2*'Materials + Factor'!$U$8))</f>
        <v>0.1714074074074074</v>
      </c>
      <c r="L28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0.11503558860541399</v>
      </c>
      <c r="M28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0.21359639716920437</v>
      </c>
      <c r="N285" s="120">
        <f t="shared" si="42"/>
        <v>0.57135802469135799</v>
      </c>
      <c r="O28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0.25493878835808897</v>
      </c>
      <c r="P285" s="113">
        <f t="shared" si="46"/>
        <v>1.8</v>
      </c>
      <c r="Q285" s="119">
        <f>$G285/($D285+(P285*P285*U$2*'Materials + Factor'!$U$8))</f>
        <v>6.1209876543209876E-2</v>
      </c>
      <c r="R285" s="119">
        <f>$H285/($D285+(P285*P285*U$2*'Materials + Factor'!$U$8))</f>
        <v>0.12855555555555556</v>
      </c>
      <c r="S28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9.9335361049452883E-2</v>
      </c>
      <c r="T28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0.19831275720164609</v>
      </c>
      <c r="U285" s="120">
        <f t="shared" si="43"/>
        <v>0.42851851851851858</v>
      </c>
      <c r="V28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0.30533319815747312</v>
      </c>
      <c r="W285" s="113">
        <f t="shared" si="47"/>
        <v>1.4</v>
      </c>
      <c r="X285" s="119">
        <f>$G285/($D285+(W285*W285*AB$2*'Materials + Factor'!$U$8))</f>
        <v>5.059183673469389E-2</v>
      </c>
      <c r="Y285" s="119">
        <f>$H285/($D285+(W285*W285*AB$2*'Materials + Factor'!$U$8))</f>
        <v>0.10625510204081634</v>
      </c>
      <c r="Z28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8.2103716785772288E-2</v>
      </c>
      <c r="AA28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0.26969387755102048</v>
      </c>
      <c r="AB285" s="120">
        <f t="shared" si="44"/>
        <v>0.45537900874635578</v>
      </c>
      <c r="AC28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0.61160666401843611</v>
      </c>
    </row>
    <row r="286" spans="1:29" s="86" customFormat="1" hidden="1" outlineLevel="1" x14ac:dyDescent="0.2">
      <c r="A286" s="127"/>
      <c r="B286" s="135" t="s">
        <v>398</v>
      </c>
      <c r="C286" s="150">
        <v>10.339</v>
      </c>
      <c r="D286" s="133">
        <f>Table5[[#This Row],[Vertical Fz (kN)]]*'Materials + Factor'!$U$25</f>
        <v>0</v>
      </c>
      <c r="E286" s="150">
        <v>9.9000000000000005E-2</v>
      </c>
      <c r="F286" s="150">
        <v>4.5949999999999998</v>
      </c>
      <c r="G286" s="150">
        <v>15.129</v>
      </c>
      <c r="H286" s="151">
        <v>0.48499999999999999</v>
      </c>
      <c r="I286" s="113">
        <f t="shared" si="45"/>
        <v>1.8</v>
      </c>
      <c r="J286" s="119">
        <f>$G286/($D286+(I286*I286*N$2*'Materials + Factor'!$U$8))</f>
        <v>0.249037037037037</v>
      </c>
      <c r="K286" s="119">
        <f>$H286/($D286+(I286*I286*N$2*'Materials + Factor'!$U$8))</f>
        <v>7.9835390946502039E-3</v>
      </c>
      <c r="L28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0.12693101844671986</v>
      </c>
      <c r="M28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0.29032855528515894</v>
      </c>
      <c r="N286" s="120">
        <f t="shared" si="42"/>
        <v>0.83012345679012334</v>
      </c>
      <c r="O28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0.26507181688920023</v>
      </c>
      <c r="P286" s="113">
        <f t="shared" si="46"/>
        <v>1.8</v>
      </c>
      <c r="Q286" s="119">
        <f>$G286/($D286+(P286*P286*U$2*'Materials + Factor'!$U$8))</f>
        <v>0.18677777777777776</v>
      </c>
      <c r="R286" s="119">
        <f>$H286/($D286+(P286*P286*U$2*'Materials + Factor'!$U$8))</f>
        <v>5.9876543209876542E-3</v>
      </c>
      <c r="S28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0.11139998975751692</v>
      </c>
      <c r="T28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0.27056241426611793</v>
      </c>
      <c r="U286" s="120">
        <f t="shared" si="43"/>
        <v>0.62259259259259259</v>
      </c>
      <c r="V28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0.31284888083785378</v>
      </c>
      <c r="W286" s="113">
        <f t="shared" si="47"/>
        <v>1.4</v>
      </c>
      <c r="X286" s="119">
        <f>$G286/($D286+(W286*W286*AB$2*'Materials + Factor'!$U$8))</f>
        <v>0.15437755102040818</v>
      </c>
      <c r="Y286" s="119">
        <f>$H286/($D286+(W286*W286*AB$2*'Materials + Factor'!$U$8))</f>
        <v>4.9489795918367351E-3</v>
      </c>
      <c r="Z28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9.2075501738355825E-2</v>
      </c>
      <c r="AA28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0.35450437317784267</v>
      </c>
      <c r="AB286" s="120">
        <f t="shared" si="44"/>
        <v>0.66161807580174936</v>
      </c>
      <c r="AC28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0.62687091353137581</v>
      </c>
    </row>
    <row r="287" spans="1:29" s="86" customFormat="1" hidden="1" outlineLevel="1" x14ac:dyDescent="0.2">
      <c r="A287" s="127"/>
      <c r="B287" s="135" t="s">
        <v>399</v>
      </c>
      <c r="C287" s="150">
        <v>9.6219999999999999</v>
      </c>
      <c r="D287" s="133">
        <f>Table5[[#This Row],[Vertical Fz (kN)]]*'Materials + Factor'!$U$25</f>
        <v>0</v>
      </c>
      <c r="E287" s="150">
        <v>0.72499999999999998</v>
      </c>
      <c r="F287" s="150">
        <v>0.41099999999999998</v>
      </c>
      <c r="G287" s="150">
        <v>0.28199999999999997</v>
      </c>
      <c r="H287" s="151">
        <v>9.4190000000000005</v>
      </c>
      <c r="I287" s="113">
        <f t="shared" si="45"/>
        <v>1.8</v>
      </c>
      <c r="J287" s="119">
        <f>$G287/($D287+(I287*I287*N$2*'Materials + Factor'!$U$8))</f>
        <v>4.6419753086419744E-3</v>
      </c>
      <c r="K287" s="119">
        <f>$H287/($D287+(I287*I287*N$2*'Materials + Factor'!$U$8))</f>
        <v>0.15504526748971192</v>
      </c>
      <c r="L28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2.3250617537616418E-2</v>
      </c>
      <c r="M28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0.15730293614253141</v>
      </c>
      <c r="N287" s="120">
        <f t="shared" si="42"/>
        <v>0.51681755829903975</v>
      </c>
      <c r="O28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0.22897135293589174</v>
      </c>
      <c r="P287" s="113">
        <f t="shared" si="46"/>
        <v>1.8</v>
      </c>
      <c r="Q287" s="119">
        <f>$G287/($D287+(P287*P287*U$2*'Materials + Factor'!$U$8))</f>
        <v>3.4814814814814812E-3</v>
      </c>
      <c r="R287" s="119">
        <f>$H287/($D287+(P287*P287*U$2*'Materials + Factor'!$U$8))</f>
        <v>0.11628395061728396</v>
      </c>
      <c r="S28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2.0199906880952381E-2</v>
      </c>
      <c r="T28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0.13914951989026061</v>
      </c>
      <c r="U287" s="120">
        <f t="shared" si="43"/>
        <v>0.38761316872427987</v>
      </c>
      <c r="V28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0.28221201957396541</v>
      </c>
      <c r="W287" s="113">
        <f t="shared" si="47"/>
        <v>1.4</v>
      </c>
      <c r="X287" s="119">
        <f>$G287/($D287+(W287*W287*AB$2*'Materials + Factor'!$U$8))</f>
        <v>2.8775510204081633E-3</v>
      </c>
      <c r="Y287" s="119">
        <f>$H287/($D287+(W287*W287*AB$2*'Materials + Factor'!$U$8))</f>
        <v>9.6112244897959206E-2</v>
      </c>
      <c r="Z28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1.66958414016035E-2</v>
      </c>
      <c r="AA28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0.15844023323615164</v>
      </c>
      <c r="AB287" s="120">
        <f t="shared" si="44"/>
        <v>0.41190962099125378</v>
      </c>
      <c r="AC28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0.56186655357230431</v>
      </c>
    </row>
    <row r="288" spans="1:29" s="86" customFormat="1" hidden="1" outlineLevel="1" x14ac:dyDescent="0.2">
      <c r="A288" s="127"/>
      <c r="B288" s="135" t="s">
        <v>400</v>
      </c>
      <c r="C288" s="150">
        <v>11.013999999999999</v>
      </c>
      <c r="D288" s="133">
        <f>Table5[[#This Row],[Vertical Fz (kN)]]*'Materials + Factor'!$U$25</f>
        <v>0</v>
      </c>
      <c r="E288" s="150">
        <v>3.42</v>
      </c>
      <c r="F288" s="150">
        <v>3.536</v>
      </c>
      <c r="G288" s="150">
        <v>9.4809999999999999</v>
      </c>
      <c r="H288" s="151">
        <v>1.0089999999999999</v>
      </c>
      <c r="I288" s="113">
        <f t="shared" si="45"/>
        <v>1.8</v>
      </c>
      <c r="J288" s="119">
        <f>$G288/($D288+(I288*I288*N$2*'Materials + Factor'!$U$8))</f>
        <v>0.15606584362139916</v>
      </c>
      <c r="K288" s="119">
        <f>$H288/($D288+(I288*I288*N$2*'Materials + Factor'!$U$8))</f>
        <v>1.6609053497942384E-2</v>
      </c>
      <c r="L28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0.13458051834770068</v>
      </c>
      <c r="M28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0.18785339600790241</v>
      </c>
      <c r="N288" s="120">
        <f t="shared" si="42"/>
        <v>0.52021947873799723</v>
      </c>
      <c r="O28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0.23592175382577507</v>
      </c>
      <c r="P288" s="113">
        <f t="shared" si="46"/>
        <v>1.8</v>
      </c>
      <c r="Q288" s="119">
        <f>$G288/($D288+(P288*P288*U$2*'Materials + Factor'!$U$8))</f>
        <v>0.11704938271604938</v>
      </c>
      <c r="R288" s="119">
        <f>$H288/($D288+(P288*P288*U$2*'Materials + Factor'!$U$8))</f>
        <v>1.2456790123456789E-2</v>
      </c>
      <c r="S28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0.11923501628030116</v>
      </c>
      <c r="T28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0.17855967078189297</v>
      </c>
      <c r="U288" s="120">
        <f t="shared" si="43"/>
        <v>0.39016460905349792</v>
      </c>
      <c r="V28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0.28868318289352818</v>
      </c>
      <c r="W288" s="113">
        <f t="shared" si="47"/>
        <v>1.4</v>
      </c>
      <c r="X288" s="119">
        <f>$G288/($D288+(W288*W288*AB$2*'Materials + Factor'!$U$8))</f>
        <v>9.6744897959183687E-2</v>
      </c>
      <c r="Y288" s="119">
        <f>$H288/($D288+(W288*W288*AB$2*'Materials + Factor'!$U$8))</f>
        <v>1.0295918367346939E-2</v>
      </c>
      <c r="Z28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9.8551391007187697E-2</v>
      </c>
      <c r="AA28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0.24129737609329455</v>
      </c>
      <c r="AB288" s="120">
        <f t="shared" si="44"/>
        <v>0.41462099125364443</v>
      </c>
      <c r="AC28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0.57408152076268104</v>
      </c>
    </row>
    <row r="289" spans="1:29" s="86" customFormat="1" hidden="1" outlineLevel="1" x14ac:dyDescent="0.2">
      <c r="A289" s="127"/>
      <c r="B289" s="135" t="s">
        <v>401</v>
      </c>
      <c r="C289" s="150">
        <v>9.9130000000000003</v>
      </c>
      <c r="D289" s="133">
        <f>Table5[[#This Row],[Vertical Fz (kN)]]*'Materials + Factor'!$U$25</f>
        <v>0</v>
      </c>
      <c r="E289" s="150">
        <v>5.9939999999999998</v>
      </c>
      <c r="F289" s="150">
        <v>0.39100000000000001</v>
      </c>
      <c r="G289" s="150">
        <v>0.245</v>
      </c>
      <c r="H289" s="151">
        <v>13.367000000000001</v>
      </c>
      <c r="I289" s="113">
        <f t="shared" si="45"/>
        <v>1.8</v>
      </c>
      <c r="J289" s="119">
        <f>$G289/($D289+(I289*I289*N$2*'Materials + Factor'!$U$8))</f>
        <v>4.0329218106995883E-3</v>
      </c>
      <c r="K289" s="119">
        <f>$H289/($D289+(I289*I289*N$2*'Materials + Factor'!$U$8))</f>
        <v>0.22003292181069958</v>
      </c>
      <c r="L28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0.16689010614902025</v>
      </c>
      <c r="M28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0.28087149175979254</v>
      </c>
      <c r="N289" s="120">
        <f t="shared" si="42"/>
        <v>0.733443072702332</v>
      </c>
      <c r="O28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0.25148078784443623</v>
      </c>
      <c r="P289" s="113">
        <f t="shared" si="46"/>
        <v>1.8</v>
      </c>
      <c r="Q289" s="119">
        <f>$G289/($D289+(P289*P289*U$2*'Materials + Factor'!$U$8))</f>
        <v>3.0246913580246914E-3</v>
      </c>
      <c r="R289" s="119">
        <f>$H289/($D289+(P289*P289*U$2*'Materials + Factor'!$U$8))</f>
        <v>0.16502469135802469</v>
      </c>
      <c r="S28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0.14559204408405213</v>
      </c>
      <c r="T28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0.2655829903978052</v>
      </c>
      <c r="U289" s="120">
        <f t="shared" si="43"/>
        <v>0.550082304526749</v>
      </c>
      <c r="V28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0.30150966745651547</v>
      </c>
      <c r="W289" s="113">
        <f t="shared" si="47"/>
        <v>1.4</v>
      </c>
      <c r="X289" s="119">
        <f>$G289/($D289+(W289*W289*AB$2*'Materials + Factor'!$U$8))</f>
        <v>2.5000000000000005E-3</v>
      </c>
      <c r="Y289" s="119">
        <f>$H289/($D289+(W289*W289*AB$2*'Materials + Factor'!$U$8))</f>
        <v>0.13639795918367351</v>
      </c>
      <c r="Z28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0.12033628133477778</v>
      </c>
      <c r="AA28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0.36960641399416921</v>
      </c>
      <c r="AB289" s="120">
        <f t="shared" si="44"/>
        <v>0.5845626822157437</v>
      </c>
      <c r="AC28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0.60293608778590002</v>
      </c>
    </row>
    <row r="290" spans="1:29" s="86" customFormat="1" hidden="1" outlineLevel="1" x14ac:dyDescent="0.2">
      <c r="A290" s="127"/>
      <c r="B290" s="135" t="s">
        <v>402</v>
      </c>
      <c r="C290" s="150">
        <v>11.305999999999999</v>
      </c>
      <c r="D290" s="133">
        <f>Table5[[#This Row],[Vertical Fz (kN)]]*'Materials + Factor'!$U$25</f>
        <v>0</v>
      </c>
      <c r="E290" s="150">
        <v>1.849</v>
      </c>
      <c r="F290" s="150">
        <v>3.5569999999999999</v>
      </c>
      <c r="G290" s="150">
        <v>9.5180000000000007</v>
      </c>
      <c r="H290" s="151">
        <v>2.9390000000000001</v>
      </c>
      <c r="I290" s="113">
        <f t="shared" si="45"/>
        <v>1.8</v>
      </c>
      <c r="J290" s="119">
        <f>$G290/($D290+(I290*I290*N$2*'Materials + Factor'!$U$8))</f>
        <v>0.15667489711934154</v>
      </c>
      <c r="K290" s="119">
        <f>$H290/($D290+(I290*I290*N$2*'Materials + Factor'!$U$8))</f>
        <v>4.8378600823045265E-2</v>
      </c>
      <c r="L29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0.1092284712709044</v>
      </c>
      <c r="M29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0.1879055487707092</v>
      </c>
      <c r="N290" s="120">
        <f t="shared" si="42"/>
        <v>0.5222496570644718</v>
      </c>
      <c r="O29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0.24569206677721278</v>
      </c>
      <c r="P290" s="113">
        <f t="shared" si="46"/>
        <v>1.8</v>
      </c>
      <c r="Q290" s="119">
        <f>$G290/($D290+(P290*P290*U$2*'Materials + Factor'!$U$8))</f>
        <v>0.11750617283950618</v>
      </c>
      <c r="R290" s="119">
        <f>$H290/($D290+(P290*P290*U$2*'Materials + Factor'!$U$8))</f>
        <v>3.6283950617283948E-2</v>
      </c>
      <c r="S29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9.7167490443164056E-2</v>
      </c>
      <c r="T29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0.17935528120713307</v>
      </c>
      <c r="U290" s="120">
        <f t="shared" si="43"/>
        <v>0.39168724279835393</v>
      </c>
      <c r="V29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0.29754027714402731</v>
      </c>
      <c r="W290" s="113">
        <f t="shared" si="47"/>
        <v>1.4</v>
      </c>
      <c r="X290" s="119">
        <f>$G290/($D290+(W290*W290*AB$2*'Materials + Factor'!$U$8))</f>
        <v>9.7122448979591852E-2</v>
      </c>
      <c r="Y290" s="119">
        <f>$H290/($D290+(W290*W290*AB$2*'Materials + Factor'!$U$8))</f>
        <v>2.9989795918367351E-2</v>
      </c>
      <c r="Z29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8.0311905366288655E-2</v>
      </c>
      <c r="AA29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0.24244897959183684</v>
      </c>
      <c r="AB290" s="120">
        <f t="shared" si="44"/>
        <v>0.41623906705539371</v>
      </c>
      <c r="AC29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0.59253063016519536</v>
      </c>
    </row>
    <row r="291" spans="1:29" s="86" customFormat="1" hidden="1" outlineLevel="1" x14ac:dyDescent="0.2">
      <c r="A291" s="127"/>
      <c r="B291" s="135" t="s">
        <v>403</v>
      </c>
      <c r="C291" s="150">
        <v>10.39</v>
      </c>
      <c r="D291" s="133">
        <f>Table5[[#This Row],[Vertical Fz (kN)]]*'Materials + Factor'!$U$25</f>
        <v>0</v>
      </c>
      <c r="E291" s="150">
        <v>5.8929999999999998</v>
      </c>
      <c r="F291" s="150">
        <v>0.36899999999999999</v>
      </c>
      <c r="G291" s="150">
        <v>0.23499999999999999</v>
      </c>
      <c r="H291" s="151">
        <v>13.773</v>
      </c>
      <c r="I291" s="113">
        <f t="shared" si="45"/>
        <v>1.8</v>
      </c>
      <c r="J291" s="119">
        <f>$G291/($D291+(I291*I291*N$2*'Materials + Factor'!$U$8))</f>
        <v>3.8683127572016456E-3</v>
      </c>
      <c r="K291" s="119">
        <f>$H291/($D291+(I291*I291*N$2*'Materials + Factor'!$U$8))</f>
        <v>0.22671604938271603</v>
      </c>
      <c r="L29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0.16295068691050252</v>
      </c>
      <c r="M29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0.28414628432199412</v>
      </c>
      <c r="N291" s="120">
        <f t="shared" si="42"/>
        <v>0.75572016460905345</v>
      </c>
      <c r="O29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0.25524801577825174</v>
      </c>
      <c r="P291" s="113">
        <f t="shared" si="46"/>
        <v>1.8</v>
      </c>
      <c r="Q291" s="119">
        <f>$G291/($D291+(P291*P291*U$2*'Materials + Factor'!$U$8))</f>
        <v>2.9012345679012342E-3</v>
      </c>
      <c r="R291" s="119">
        <f>$H291/($D291+(P291*P291*U$2*'Materials + Factor'!$U$8))</f>
        <v>0.17003703703703704</v>
      </c>
      <c r="S29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0.14311496131868087</v>
      </c>
      <c r="T29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0.26976680384087792</v>
      </c>
      <c r="U291" s="120">
        <f t="shared" si="43"/>
        <v>0.56679012345679014</v>
      </c>
      <c r="V29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0.30475224884695307</v>
      </c>
      <c r="W291" s="113">
        <f t="shared" si="47"/>
        <v>1.4</v>
      </c>
      <c r="X291" s="119">
        <f>$G291/($D291+(W291*W291*AB$2*'Materials + Factor'!$U$8))</f>
        <v>2.3979591836734695E-3</v>
      </c>
      <c r="Y291" s="119">
        <f>$H291/($D291+(W291*W291*AB$2*'Materials + Factor'!$U$8))</f>
        <v>0.14054081632653062</v>
      </c>
      <c r="Z29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0.1182888966001342</v>
      </c>
      <c r="AA29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0.37258017492711376</v>
      </c>
      <c r="AB291" s="120">
        <f t="shared" si="44"/>
        <v>0.60231778425655991</v>
      </c>
      <c r="AC29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0.60934904921506761</v>
      </c>
    </row>
    <row r="292" spans="1:29" s="86" customFormat="1" hidden="1" outlineLevel="1" x14ac:dyDescent="0.2">
      <c r="A292" s="127"/>
      <c r="B292" s="135" t="s">
        <v>404</v>
      </c>
      <c r="C292" s="150">
        <v>11.782</v>
      </c>
      <c r="D292" s="133">
        <f>Table5[[#This Row],[Vertical Fz (kN)]]*'Materials + Factor'!$U$25</f>
        <v>0</v>
      </c>
      <c r="E292" s="150">
        <v>1.748</v>
      </c>
      <c r="F292" s="150">
        <v>3.5779999999999998</v>
      </c>
      <c r="G292" s="150">
        <v>9.5280000000000005</v>
      </c>
      <c r="H292" s="151">
        <v>3.3439999999999999</v>
      </c>
      <c r="I292" s="113">
        <f t="shared" si="45"/>
        <v>1.8</v>
      </c>
      <c r="J292" s="119">
        <f>$G292/($D292+(I292*I292*N$2*'Materials + Factor'!$U$8))</f>
        <v>0.15683950617283948</v>
      </c>
      <c r="K292" s="119">
        <f>$H292/($D292+(I292*I292*N$2*'Materials + Factor'!$U$8))</f>
        <v>5.5045267489711926E-2</v>
      </c>
      <c r="L29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0.10778859008770689</v>
      </c>
      <c r="M29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0.18706685784665156</v>
      </c>
      <c r="N292" s="120">
        <f t="shared" si="42"/>
        <v>0.52279835390946494</v>
      </c>
      <c r="O29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0.24894881584178147</v>
      </c>
      <c r="P292" s="113">
        <f t="shared" si="46"/>
        <v>1.8</v>
      </c>
      <c r="Q292" s="119">
        <f>$G292/($D292+(P292*P292*U$2*'Materials + Factor'!$U$8))</f>
        <v>0.11762962962962964</v>
      </c>
      <c r="R292" s="119">
        <f>$H292/($D292+(P292*P292*U$2*'Materials + Factor'!$U$8))</f>
        <v>4.1283950617283946E-2</v>
      </c>
      <c r="S29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9.6520024891871073E-2</v>
      </c>
      <c r="T29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0.17978052126200272</v>
      </c>
      <c r="U292" s="120">
        <f t="shared" si="43"/>
        <v>0.39209876543209882</v>
      </c>
      <c r="V29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0.30050082102172804</v>
      </c>
      <c r="W292" s="113">
        <f t="shared" si="47"/>
        <v>1.4</v>
      </c>
      <c r="X292" s="119">
        <f>$G292/($D292+(W292*W292*AB$2*'Materials + Factor'!$U$8))</f>
        <v>9.7224489795918384E-2</v>
      </c>
      <c r="Y292" s="119">
        <f>$H292/($D292+(W292*W292*AB$2*'Materials + Factor'!$U$8))</f>
        <v>3.4122448979591838E-2</v>
      </c>
      <c r="Z29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7.9776755267770991E-2</v>
      </c>
      <c r="AA29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0.24320699708454818</v>
      </c>
      <c r="AB292" s="120">
        <f t="shared" si="44"/>
        <v>0.41667638483965025</v>
      </c>
      <c r="AC29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0.5982855379361417</v>
      </c>
    </row>
    <row r="293" spans="1:29" s="86" customFormat="1" hidden="1" outlineLevel="1" x14ac:dyDescent="0.2">
      <c r="A293" s="127"/>
      <c r="B293" s="135" t="s">
        <v>405</v>
      </c>
      <c r="C293" s="150">
        <v>9.3729999999999993</v>
      </c>
      <c r="D293" s="133">
        <f>Table5[[#This Row],[Vertical Fz (kN)]]*'Materials + Factor'!$U$25</f>
        <v>0</v>
      </c>
      <c r="E293" s="150">
        <v>0.82399999999999995</v>
      </c>
      <c r="F293" s="150">
        <v>0.86099999999999999</v>
      </c>
      <c r="G293" s="150">
        <v>0.67300000000000004</v>
      </c>
      <c r="H293" s="151">
        <v>9.3840000000000003</v>
      </c>
      <c r="I293" s="113">
        <f t="shared" si="45"/>
        <v>1.8</v>
      </c>
      <c r="J293" s="119">
        <f>$G293/($D293+(I293*I293*N$2*'Materials + Factor'!$U$8))</f>
        <v>1.1078189300411522E-2</v>
      </c>
      <c r="K293" s="119">
        <f>$H293/($D293+(I293*I293*N$2*'Materials + Factor'!$U$8))</f>
        <v>0.15446913580246913</v>
      </c>
      <c r="L29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3.3366678448487126E-2</v>
      </c>
      <c r="M29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0.15848342674063193</v>
      </c>
      <c r="N293" s="120">
        <f t="shared" si="42"/>
        <v>0.51489711934156379</v>
      </c>
      <c r="O29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0.229824779560516</v>
      </c>
      <c r="P293" s="113">
        <f t="shared" si="46"/>
        <v>1.8</v>
      </c>
      <c r="Q293" s="119">
        <f>$G293/($D293+(P293*P293*U$2*'Materials + Factor'!$U$8))</f>
        <v>8.3086419753086432E-3</v>
      </c>
      <c r="R293" s="119">
        <f>$H293/($D293+(P293*P293*U$2*'Materials + Factor'!$U$8))</f>
        <v>0.11585185185185186</v>
      </c>
      <c r="S29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2.8886069047447692E-2</v>
      </c>
      <c r="T29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0.14002743484224964</v>
      </c>
      <c r="U293" s="120">
        <f t="shared" si="43"/>
        <v>0.38617283950617287</v>
      </c>
      <c r="V29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0.2829898982784641</v>
      </c>
      <c r="W293" s="113">
        <f t="shared" si="47"/>
        <v>1.4</v>
      </c>
      <c r="X293" s="119">
        <f>$G293/($D293+(W293*W293*AB$2*'Materials + Factor'!$U$8))</f>
        <v>6.8673469387755121E-3</v>
      </c>
      <c r="Y293" s="119">
        <f>$H293/($D293+(W293*W293*AB$2*'Materials + Factor'!$U$8))</f>
        <v>9.5755102040816345E-2</v>
      </c>
      <c r="Z29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2.3875220335135339E-2</v>
      </c>
      <c r="AA29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0.16081632653061229</v>
      </c>
      <c r="AB293" s="120">
        <f t="shared" si="44"/>
        <v>0.4103790087463558</v>
      </c>
      <c r="AC29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0.56377587709485899</v>
      </c>
    </row>
    <row r="294" spans="1:29" s="86" customFormat="1" hidden="1" outlineLevel="1" x14ac:dyDescent="0.2">
      <c r="A294" s="127"/>
      <c r="B294" s="135" t="s">
        <v>406</v>
      </c>
      <c r="C294" s="150">
        <v>10.638999999999999</v>
      </c>
      <c r="D294" s="133">
        <f>Table5[[#This Row],[Vertical Fz (kN)]]*'Materials + Factor'!$U$25</f>
        <v>0</v>
      </c>
      <c r="E294" s="150">
        <v>3.3130000000000002</v>
      </c>
      <c r="F294" s="150">
        <v>2.9550000000000001</v>
      </c>
      <c r="G294" s="150">
        <v>10.712</v>
      </c>
      <c r="H294" s="151">
        <v>0.98499999999999999</v>
      </c>
      <c r="I294" s="113">
        <f t="shared" si="45"/>
        <v>1.8</v>
      </c>
      <c r="J294" s="119">
        <f>$G294/($D294+(I294*I294*N$2*'Materials + Factor'!$U$8))</f>
        <v>0.17632921810699587</v>
      </c>
      <c r="K294" s="119">
        <f>$H294/($D294+(I294*I294*N$2*'Materials + Factor'!$U$8))</f>
        <v>1.6213991769547322E-2</v>
      </c>
      <c r="L29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0.12208822823551693</v>
      </c>
      <c r="M29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0.20121758565356312</v>
      </c>
      <c r="N294" s="120">
        <f t="shared" si="42"/>
        <v>0.58776406035665296</v>
      </c>
      <c r="O29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0.24144212474191643</v>
      </c>
      <c r="P294" s="113">
        <f t="shared" si="46"/>
        <v>1.8</v>
      </c>
      <c r="Q294" s="119">
        <f>$G294/($D294+(P294*P294*U$2*'Materials + Factor'!$U$8))</f>
        <v>0.1322469135802469</v>
      </c>
      <c r="R294" s="119">
        <f>$H294/($D294+(P294*P294*U$2*'Materials + Factor'!$U$8))</f>
        <v>1.2160493827160494E-2</v>
      </c>
      <c r="S29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0.10760193241364592</v>
      </c>
      <c r="T29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0.18747599451303154</v>
      </c>
      <c r="U294" s="120">
        <f t="shared" si="43"/>
        <v>0.44082304526748967</v>
      </c>
      <c r="V29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0.29338246053605022</v>
      </c>
      <c r="W294" s="113">
        <f t="shared" si="47"/>
        <v>1.4</v>
      </c>
      <c r="X294" s="119">
        <f>$G294/($D294+(W294*W294*AB$2*'Materials + Factor'!$U$8))</f>
        <v>0.10930612244897961</v>
      </c>
      <c r="Y294" s="119">
        <f>$H294/($D294+(W294*W294*AB$2*'Materials + Factor'!$U$8))</f>
        <v>1.0051020408163266E-2</v>
      </c>
      <c r="Z29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8.8936291076584892E-2</v>
      </c>
      <c r="AA29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0.24230320699708463</v>
      </c>
      <c r="AB294" s="120">
        <f t="shared" si="44"/>
        <v>0.46845481049562693</v>
      </c>
      <c r="AC29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0.5845478169092202</v>
      </c>
    </row>
    <row r="295" spans="1:29" s="86" customFormat="1" hidden="1" outlineLevel="1" x14ac:dyDescent="0.2">
      <c r="A295" s="127"/>
      <c r="B295" s="135" t="s">
        <v>407</v>
      </c>
      <c r="C295" s="150">
        <v>9.9879999999999995</v>
      </c>
      <c r="D295" s="133">
        <f>Table5[[#This Row],[Vertical Fz (kN)]]*'Materials + Factor'!$U$25</f>
        <v>0</v>
      </c>
      <c r="E295" s="150">
        <v>5.9080000000000004</v>
      </c>
      <c r="F295" s="150">
        <v>0.38100000000000001</v>
      </c>
      <c r="G295" s="150">
        <v>0.22900000000000001</v>
      </c>
      <c r="H295" s="151">
        <v>13.185</v>
      </c>
      <c r="I295" s="113">
        <f t="shared" si="45"/>
        <v>1.8</v>
      </c>
      <c r="J295" s="119">
        <f>$G295/($D295+(I295*I295*N$2*'Materials + Factor'!$U$8))</f>
        <v>3.7695473251028802E-3</v>
      </c>
      <c r="K295" s="119">
        <f>$H295/($D295+(I295*I295*N$2*'Materials + Factor'!$U$8))</f>
        <v>0.21703703703703703</v>
      </c>
      <c r="L29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0.16431332735588625</v>
      </c>
      <c r="M29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0.27670181986108361</v>
      </c>
      <c r="N295" s="120">
        <f t="shared" si="42"/>
        <v>0.72345679012345676</v>
      </c>
      <c r="O29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0.25050828175848661</v>
      </c>
      <c r="P295" s="113">
        <f t="shared" si="46"/>
        <v>1.8</v>
      </c>
      <c r="Q295" s="119">
        <f>$G295/($D295+(P295*P295*U$2*'Materials + Factor'!$U$8))</f>
        <v>2.8271604938271606E-3</v>
      </c>
      <c r="R295" s="119">
        <f>$H295/($D295+(P295*P295*U$2*'Materials + Factor'!$U$8))</f>
        <v>0.16277777777777777</v>
      </c>
      <c r="S29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0.14349624877161335</v>
      </c>
      <c r="T29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0.26190672153635114</v>
      </c>
      <c r="U295" s="120">
        <f t="shared" si="43"/>
        <v>0.54259259259259263</v>
      </c>
      <c r="V29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0.3007135305230289</v>
      </c>
      <c r="W295" s="113">
        <f t="shared" si="47"/>
        <v>1.4</v>
      </c>
      <c r="X295" s="119">
        <f>$G295/($D295+(W295*W295*AB$2*'Materials + Factor'!$U$8))</f>
        <v>2.3367346938775514E-3</v>
      </c>
      <c r="Y295" s="119">
        <f>$H295/($D295+(W295*W295*AB$2*'Materials + Factor'!$U$8))</f>
        <v>0.13454081632653064</v>
      </c>
      <c r="Z29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0.11860404235204777</v>
      </c>
      <c r="AA29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0.36444606413994179</v>
      </c>
      <c r="AB295" s="120">
        <f t="shared" si="44"/>
        <v>0.57660349854227422</v>
      </c>
      <c r="AC29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0.60113208178843114</v>
      </c>
    </row>
    <row r="296" spans="1:29" s="86" customFormat="1" hidden="1" outlineLevel="1" x14ac:dyDescent="0.2">
      <c r="A296" s="127"/>
      <c r="B296" s="135" t="s">
        <v>408</v>
      </c>
      <c r="C296" s="150">
        <v>11.254</v>
      </c>
      <c r="D296" s="133">
        <f>Table5[[#This Row],[Vertical Fz (kN)]]*'Materials + Factor'!$U$25</f>
        <v>0</v>
      </c>
      <c r="E296" s="150">
        <v>1.7709999999999999</v>
      </c>
      <c r="F296" s="150">
        <v>3.4350000000000001</v>
      </c>
      <c r="G296" s="150">
        <v>9.81</v>
      </c>
      <c r="H296" s="151">
        <v>2.8159999999999998</v>
      </c>
      <c r="I296" s="113">
        <f t="shared" si="45"/>
        <v>1.8</v>
      </c>
      <c r="J296" s="119">
        <f>$G296/($D296+(I296*I296*N$2*'Materials + Factor'!$U$8))</f>
        <v>0.16148148148148148</v>
      </c>
      <c r="K296" s="119">
        <f>$H296/($D296+(I296*I296*N$2*'Materials + Factor'!$U$8))</f>
        <v>4.6353909465020569E-2</v>
      </c>
      <c r="L29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0.10537547671338576</v>
      </c>
      <c r="M29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0.19113521471029388</v>
      </c>
      <c r="N296" s="120">
        <f t="shared" si="42"/>
        <v>0.53827160493827164</v>
      </c>
      <c r="O29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0.24656713190440024</v>
      </c>
      <c r="P296" s="113">
        <f t="shared" si="46"/>
        <v>1.8</v>
      </c>
      <c r="Q296" s="119">
        <f>$G296/($D296+(P296*P296*U$2*'Materials + Factor'!$U$8))</f>
        <v>0.12111111111111111</v>
      </c>
      <c r="R296" s="119">
        <f>$H296/($D296+(P296*P296*U$2*'Materials + Factor'!$U$8))</f>
        <v>3.4765432098765432E-2</v>
      </c>
      <c r="S29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9.3672294139143575E-2</v>
      </c>
      <c r="T29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0.18168724279835391</v>
      </c>
      <c r="U296" s="120">
        <f t="shared" si="43"/>
        <v>0.40370370370370373</v>
      </c>
      <c r="V29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0.29826417388190624</v>
      </c>
      <c r="W296" s="113">
        <f t="shared" si="47"/>
        <v>1.4</v>
      </c>
      <c r="X296" s="119">
        <f>$G296/($D296+(W296*W296*AB$2*'Materials + Factor'!$U$8))</f>
        <v>0.10010204081632655</v>
      </c>
      <c r="Y296" s="119">
        <f>$H296/($D296+(W296*W296*AB$2*'Materials + Factor'!$U$8))</f>
        <v>2.8734693877551024E-2</v>
      </c>
      <c r="Z29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7.7423018625210505E-2</v>
      </c>
      <c r="AA29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0.2431486880466473</v>
      </c>
      <c r="AB296" s="120">
        <f t="shared" si="44"/>
        <v>0.42900874635568526</v>
      </c>
      <c r="AC29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0.59414502064141606</v>
      </c>
    </row>
    <row r="297" spans="1:29" s="86" customFormat="1" hidden="1" outlineLevel="1" x14ac:dyDescent="0.2">
      <c r="A297" s="127"/>
      <c r="B297" s="135" t="s">
        <v>409</v>
      </c>
      <c r="C297" s="150">
        <v>10.443</v>
      </c>
      <c r="D297" s="133">
        <f>Table5[[#This Row],[Vertical Fz (kN)]]*'Materials + Factor'!$U$25</f>
        <v>0</v>
      </c>
      <c r="E297" s="150">
        <v>5.8230000000000004</v>
      </c>
      <c r="F297" s="150">
        <v>0.36799999999999999</v>
      </c>
      <c r="G297" s="150">
        <v>0.23599999999999999</v>
      </c>
      <c r="H297" s="151">
        <v>13.6</v>
      </c>
      <c r="I297" s="113">
        <f t="shared" si="45"/>
        <v>1.8</v>
      </c>
      <c r="J297" s="119">
        <f>$G297/($D297+(I297*I297*N$2*'Materials + Factor'!$U$8))</f>
        <v>3.8847736625514397E-3</v>
      </c>
      <c r="K297" s="119">
        <f>$H297/($D297+(I297*I297*N$2*'Materials + Factor'!$U$8))</f>
        <v>0.22386831275720162</v>
      </c>
      <c r="L29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0.16090106617786754</v>
      </c>
      <c r="M29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0.28041536543074608</v>
      </c>
      <c r="N297" s="120">
        <f t="shared" si="42"/>
        <v>0.74622770919067205</v>
      </c>
      <c r="O29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0.25432341976077194</v>
      </c>
      <c r="P297" s="113">
        <f t="shared" si="46"/>
        <v>1.8</v>
      </c>
      <c r="Q297" s="119">
        <f>$G297/($D297+(P297*P297*U$2*'Materials + Factor'!$U$8))</f>
        <v>2.9135802469135801E-3</v>
      </c>
      <c r="R297" s="119">
        <f>$H297/($D297+(P297*P297*U$2*'Materials + Factor'!$U$8))</f>
        <v>0.16790123456790124</v>
      </c>
      <c r="S29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0.14142011857285094</v>
      </c>
      <c r="T29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0.26643347050754457</v>
      </c>
      <c r="U297" s="120">
        <f t="shared" si="43"/>
        <v>0.55967078189300412</v>
      </c>
      <c r="V29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0.30400185524391043</v>
      </c>
      <c r="W297" s="113">
        <f t="shared" si="47"/>
        <v>1.4</v>
      </c>
      <c r="X297" s="119">
        <f>$G297/($D297+(W297*W297*AB$2*'Materials + Factor'!$U$8))</f>
        <v>2.4081632653061226E-3</v>
      </c>
      <c r="Y297" s="119">
        <f>$H297/($D297+(W297*W297*AB$2*'Materials + Factor'!$U$8))</f>
        <v>0.13877551020408166</v>
      </c>
      <c r="Z29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0.11688805718776457</v>
      </c>
      <c r="AA29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0.36801749271137041</v>
      </c>
      <c r="AB297" s="120">
        <f t="shared" si="44"/>
        <v>0.59475218658892148</v>
      </c>
      <c r="AC29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0.60766687943149267</v>
      </c>
    </row>
    <row r="298" spans="1:29" s="86" customFormat="1" hidden="1" outlineLevel="1" x14ac:dyDescent="0.2">
      <c r="A298" s="127"/>
      <c r="B298" s="135" t="s">
        <v>410</v>
      </c>
      <c r="C298" s="150">
        <v>11.71</v>
      </c>
      <c r="D298" s="133">
        <f>Table5[[#This Row],[Vertical Fz (kN)]]*'Materials + Factor'!$U$25</f>
        <v>0</v>
      </c>
      <c r="E298" s="150">
        <v>1.6859999999999999</v>
      </c>
      <c r="F298" s="150">
        <v>3.448</v>
      </c>
      <c r="G298" s="150">
        <v>9.8030000000000008</v>
      </c>
      <c r="H298" s="151">
        <v>3.2309999999999999</v>
      </c>
      <c r="I298" s="113">
        <f t="shared" si="45"/>
        <v>1.8</v>
      </c>
      <c r="J298" s="119">
        <f>$G298/($D298+(I298*I298*N$2*'Materials + Factor'!$U$8))</f>
        <v>0.16136625514403291</v>
      </c>
      <c r="K298" s="119">
        <f>$H298/($D298+(I298*I298*N$2*'Materials + Factor'!$U$8))</f>
        <v>5.3185185185185176E-2</v>
      </c>
      <c r="L29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0.10399347396219621</v>
      </c>
      <c r="M29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0.18997454534302449</v>
      </c>
      <c r="N298" s="120">
        <f t="shared" si="42"/>
        <v>0.53788751714677641</v>
      </c>
      <c r="O29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0.24973247554629699</v>
      </c>
      <c r="P298" s="113">
        <f t="shared" si="46"/>
        <v>1.8</v>
      </c>
      <c r="Q298" s="119">
        <f>$G298/($D298+(P298*P298*U$2*'Materials + Factor'!$U$8))</f>
        <v>0.1210246913580247</v>
      </c>
      <c r="R298" s="119">
        <f>$H298/($D298+(P298*P298*U$2*'Materials + Factor'!$U$8))</f>
        <v>3.988888888888889E-2</v>
      </c>
      <c r="S29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9.3029223744453562E-2</v>
      </c>
      <c r="T29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0.18176954732510289</v>
      </c>
      <c r="U298" s="120">
        <f t="shared" si="43"/>
        <v>0.40341563786008233</v>
      </c>
      <c r="V29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0.30114188823966437</v>
      </c>
      <c r="W298" s="113">
        <f t="shared" si="47"/>
        <v>1.4</v>
      </c>
      <c r="X298" s="119">
        <f>$G298/($D298+(W298*W298*AB$2*'Materials + Factor'!$U$8))</f>
        <v>0.10003061224489798</v>
      </c>
      <c r="Y298" s="119">
        <f>$H298/($D298+(W298*W298*AB$2*'Materials + Factor'!$U$8))</f>
        <v>3.2969387755102046E-2</v>
      </c>
      <c r="Z29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7.6891501258170805E-2</v>
      </c>
      <c r="AA29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0.24342565597667648</v>
      </c>
      <c r="AB298" s="120">
        <f t="shared" si="44"/>
        <v>0.42870262390670566</v>
      </c>
      <c r="AC29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0.59974487085872841</v>
      </c>
    </row>
    <row r="299" spans="1:29" s="86" customFormat="1" hidden="1" outlineLevel="1" x14ac:dyDescent="0.2">
      <c r="A299" s="127"/>
      <c r="B299" s="135" t="s">
        <v>411</v>
      </c>
      <c r="C299" s="150">
        <v>9.0449999999999999</v>
      </c>
      <c r="D299" s="133">
        <f>Table5[[#This Row],[Vertical Fz (kN)]]*'Materials + Factor'!$U$25</f>
        <v>0</v>
      </c>
      <c r="E299" s="150">
        <v>0.81799999999999995</v>
      </c>
      <c r="F299" s="150">
        <v>0.21099999999999999</v>
      </c>
      <c r="G299" s="150">
        <v>2.89</v>
      </c>
      <c r="H299" s="151">
        <v>9.3789999999999996</v>
      </c>
      <c r="I299" s="113">
        <f t="shared" si="45"/>
        <v>1.8</v>
      </c>
      <c r="J299" s="119">
        <f>$G299/($D299+(I299*I299*N$2*'Materials + Factor'!$U$8))</f>
        <v>4.7572016460905343E-2</v>
      </c>
      <c r="K299" s="119">
        <f>$H299/($D299+(I299*I299*N$2*'Materials + Factor'!$U$8))</f>
        <v>0.15438683127572014</v>
      </c>
      <c r="L29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2.3762967888055545E-2</v>
      </c>
      <c r="M29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0.15907697940794868</v>
      </c>
      <c r="N299" s="120">
        <f t="shared" si="42"/>
        <v>0.51462277091906716</v>
      </c>
      <c r="O29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0.23877739181643193</v>
      </c>
      <c r="P299" s="113">
        <f t="shared" si="46"/>
        <v>1.8</v>
      </c>
      <c r="Q299" s="119">
        <f>$G299/($D299+(P299*P299*U$2*'Materials + Factor'!$U$8))</f>
        <v>3.5679012345679016E-2</v>
      </c>
      <c r="R299" s="119">
        <f>$H299/($D299+(P299*P299*U$2*'Materials + Factor'!$U$8))</f>
        <v>0.11579012345679011</v>
      </c>
      <c r="S29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2.0475757330207865E-2</v>
      </c>
      <c r="T29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0.13987654320987652</v>
      </c>
      <c r="U299" s="120">
        <f t="shared" si="43"/>
        <v>0.38596707818930037</v>
      </c>
      <c r="V29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0.2911218115750403</v>
      </c>
      <c r="W299" s="113">
        <f t="shared" si="47"/>
        <v>1.4</v>
      </c>
      <c r="X299" s="119">
        <f>$G299/($D299+(W299*W299*AB$2*'Materials + Factor'!$U$8))</f>
        <v>2.9489795918367354E-2</v>
      </c>
      <c r="Y299" s="119">
        <f>$H299/($D299+(W299*W299*AB$2*'Materials + Factor'!$U$8))</f>
        <v>9.5704081632653065E-2</v>
      </c>
      <c r="Z29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1.6923840242314664E-2</v>
      </c>
      <c r="AA29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0.16056851311953355</v>
      </c>
      <c r="AB299" s="120">
        <f t="shared" si="44"/>
        <v>0.41016034985422745</v>
      </c>
      <c r="AC29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0.58139882189958136</v>
      </c>
    </row>
    <row r="300" spans="1:29" s="86" customFormat="1" hidden="1" outlineLevel="1" x14ac:dyDescent="0.2">
      <c r="A300" s="127"/>
      <c r="B300" s="135" t="s">
        <v>412</v>
      </c>
      <c r="C300" s="150">
        <v>10.215</v>
      </c>
      <c r="D300" s="133">
        <f>Table5[[#This Row],[Vertical Fz (kN)]]*'Materials + Factor'!$U$25</f>
        <v>0</v>
      </c>
      <c r="E300" s="150">
        <v>3.3170000000000002</v>
      </c>
      <c r="F300" s="150">
        <v>4.3360000000000003</v>
      </c>
      <c r="G300" s="150">
        <v>13.569000000000001</v>
      </c>
      <c r="H300" s="151">
        <v>0.98599999999999999</v>
      </c>
      <c r="I300" s="113">
        <f t="shared" si="45"/>
        <v>1.8</v>
      </c>
      <c r="J300" s="119">
        <f>$G300/($D300+(I300*I300*N$2*'Materials + Factor'!$U$8))</f>
        <v>0.22335802469135801</v>
      </c>
      <c r="K300" s="119">
        <f>$H300/($D300+(I300*I300*N$2*'Materials + Factor'!$U$8))</f>
        <v>1.6230452674897117E-2</v>
      </c>
      <c r="L30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0.15103321544146017</v>
      </c>
      <c r="M30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0.26336926653984361</v>
      </c>
      <c r="N300" s="120">
        <f t="shared" si="42"/>
        <v>0.74452674897119342</v>
      </c>
      <c r="O30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0.25704621763241348</v>
      </c>
      <c r="P300" s="113">
        <f t="shared" si="46"/>
        <v>1.8</v>
      </c>
      <c r="Q300" s="119">
        <f>$G300/($D300+(P300*P300*U$2*'Materials + Factor'!$U$8))</f>
        <v>0.16751851851851854</v>
      </c>
      <c r="R300" s="119">
        <f>$H300/($D300+(P300*P300*U$2*'Materials + Factor'!$U$8))</f>
        <v>1.2172839506172839E-2</v>
      </c>
      <c r="S30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0.13232187819510152</v>
      </c>
      <c r="T30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0.24561042524005486</v>
      </c>
      <c r="U300" s="120">
        <f t="shared" si="43"/>
        <v>0.55839506172839515</v>
      </c>
      <c r="V30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0.30642750251251344</v>
      </c>
      <c r="W300" s="113">
        <f t="shared" si="47"/>
        <v>1.4</v>
      </c>
      <c r="X300" s="119">
        <f>$G300/($D300+(W300*W300*AB$2*'Materials + Factor'!$U$8))</f>
        <v>0.1384591836734694</v>
      </c>
      <c r="Y300" s="119">
        <f>$H300/($D300+(W300*W300*AB$2*'Materials + Factor'!$U$8))</f>
        <v>1.006122448979592E-2</v>
      </c>
      <c r="Z30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0.10936808299799207</v>
      </c>
      <c r="AA30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0.32421282798833828</v>
      </c>
      <c r="AB300" s="120">
        <f t="shared" si="44"/>
        <v>0.59339650145772604</v>
      </c>
      <c r="AC30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0.61308041707367755</v>
      </c>
    </row>
    <row r="301" spans="1:29" s="86" customFormat="1" hidden="1" outlineLevel="1" x14ac:dyDescent="0.2">
      <c r="A301" s="127"/>
      <c r="B301" s="135" t="s">
        <v>413</v>
      </c>
      <c r="C301" s="150">
        <v>9.98</v>
      </c>
      <c r="D301" s="133">
        <f>Table5[[#This Row],[Vertical Fz (kN)]]*'Materials + Factor'!$U$25</f>
        <v>0</v>
      </c>
      <c r="E301" s="150">
        <v>5.9119999999999999</v>
      </c>
      <c r="F301" s="150">
        <v>0.373</v>
      </c>
      <c r="G301" s="150">
        <v>0.21</v>
      </c>
      <c r="H301" s="151">
        <v>13.183999999999999</v>
      </c>
      <c r="I301" s="113">
        <f t="shared" si="45"/>
        <v>1.8</v>
      </c>
      <c r="J301" s="119">
        <f>$G301/($D301+(I301*I301*N$2*'Materials + Factor'!$U$8))</f>
        <v>3.4567901234567894E-3</v>
      </c>
      <c r="K301" s="119">
        <f>$H301/($D301+(I301*I301*N$2*'Materials + Factor'!$U$8))</f>
        <v>0.21702057613168721</v>
      </c>
      <c r="L30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0.16442858042690728</v>
      </c>
      <c r="M30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0.27676453492938713</v>
      </c>
      <c r="N301" s="120">
        <f t="shared" si="42"/>
        <v>0.72340192043895735</v>
      </c>
      <c r="O30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0.25039308184058606</v>
      </c>
      <c r="P301" s="113">
        <f t="shared" si="46"/>
        <v>1.8</v>
      </c>
      <c r="Q301" s="119">
        <f>$G301/($D301+(P301*P301*U$2*'Materials + Factor'!$U$8))</f>
        <v>2.5925925925925925E-3</v>
      </c>
      <c r="R301" s="119">
        <f>$H301/($D301+(P301*P301*U$2*'Materials + Factor'!$U$8))</f>
        <v>0.16276543209876543</v>
      </c>
      <c r="S30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0.14358066041475498</v>
      </c>
      <c r="T30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0.26194787379972562</v>
      </c>
      <c r="U301" s="120">
        <f t="shared" si="43"/>
        <v>0.54255144032921809</v>
      </c>
      <c r="V30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0.30060974124682671</v>
      </c>
      <c r="W301" s="113">
        <f t="shared" si="47"/>
        <v>1.4</v>
      </c>
      <c r="X301" s="119">
        <f>$G301/($D301+(W301*W301*AB$2*'Materials + Factor'!$U$8))</f>
        <v>2.142857142857143E-3</v>
      </c>
      <c r="Y301" s="119">
        <f>$H301/($D301+(W301*W301*AB$2*'Materials + Factor'!$U$8))</f>
        <v>0.13453061224489798</v>
      </c>
      <c r="Z30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0.11867381115913422</v>
      </c>
      <c r="AA30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0.36454810495626833</v>
      </c>
      <c r="AB301" s="120">
        <f t="shared" si="44"/>
        <v>0.57655976676384857</v>
      </c>
      <c r="AC30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0.60092044357698793</v>
      </c>
    </row>
    <row r="302" spans="1:29" s="86" customFormat="1" hidden="1" outlineLevel="1" x14ac:dyDescent="0.2">
      <c r="A302" s="127"/>
      <c r="B302" s="135" t="s">
        <v>414</v>
      </c>
      <c r="C302" s="150">
        <v>11.15</v>
      </c>
      <c r="D302" s="133">
        <f>Table5[[#This Row],[Vertical Fz (kN)]]*'Materials + Factor'!$U$25</f>
        <v>0</v>
      </c>
      <c r="E302" s="150">
        <v>1.7769999999999999</v>
      </c>
      <c r="F302" s="150">
        <v>3.7519999999999998</v>
      </c>
      <c r="G302" s="150">
        <v>10.468</v>
      </c>
      <c r="H302" s="151">
        <v>2.819</v>
      </c>
      <c r="I302" s="113">
        <f t="shared" si="45"/>
        <v>1.8</v>
      </c>
      <c r="J302" s="119">
        <f>$G302/($D302+(I302*I302*N$2*'Materials + Factor'!$U$8))</f>
        <v>0.17231275720164607</v>
      </c>
      <c r="K302" s="119">
        <f>$H302/($D302+(I302*I302*N$2*'Materials + Factor'!$U$8))</f>
        <v>4.6403292181069949E-2</v>
      </c>
      <c r="L30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0.11336097384428116</v>
      </c>
      <c r="M30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0.20525421109565753</v>
      </c>
      <c r="N302" s="120">
        <f t="shared" si="42"/>
        <v>0.57437585733882024</v>
      </c>
      <c r="O30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0.24997259064482377</v>
      </c>
      <c r="P302" s="113">
        <f t="shared" si="46"/>
        <v>1.8</v>
      </c>
      <c r="Q302" s="119">
        <f>$G302/($D302+(P302*P302*U$2*'Materials + Factor'!$U$8))</f>
        <v>0.12923456790123455</v>
      </c>
      <c r="R302" s="119">
        <f>$H302/($D302+(P302*P302*U$2*'Materials + Factor'!$U$8))</f>
        <v>3.4802469135802469E-2</v>
      </c>
      <c r="S30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0.10062535826424465</v>
      </c>
      <c r="T30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0.1950617283950617</v>
      </c>
      <c r="U302" s="120">
        <f t="shared" si="43"/>
        <v>0.43078189300411518</v>
      </c>
      <c r="V30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0.30116069889867719</v>
      </c>
      <c r="W302" s="113">
        <f t="shared" si="47"/>
        <v>1.4</v>
      </c>
      <c r="X302" s="119">
        <f>$G302/($D302+(W302*W302*AB$2*'Materials + Factor'!$U$8))</f>
        <v>0.10681632653061227</v>
      </c>
      <c r="Y302" s="119">
        <f>$H302/($D302+(W302*W302*AB$2*'Materials + Factor'!$U$8))</f>
        <v>2.8765306122448982E-2</v>
      </c>
      <c r="Z30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8.3169938973508342E-2</v>
      </c>
      <c r="AA30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0.26198250728862982</v>
      </c>
      <c r="AB302" s="120">
        <f t="shared" si="44"/>
        <v>0.4577842565597669</v>
      </c>
      <c r="AC30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0.60046226121175961</v>
      </c>
    </row>
    <row r="303" spans="1:29" s="86" customFormat="1" hidden="1" outlineLevel="1" x14ac:dyDescent="0.2">
      <c r="A303" s="127"/>
      <c r="B303" s="135" t="s">
        <v>415</v>
      </c>
      <c r="C303" s="150">
        <v>10.443</v>
      </c>
      <c r="D303" s="133">
        <f>Table5[[#This Row],[Vertical Fz (kN)]]*'Materials + Factor'!$U$25</f>
        <v>0</v>
      </c>
      <c r="E303" s="150">
        <v>5.8280000000000003</v>
      </c>
      <c r="F303" s="150">
        <v>0.37</v>
      </c>
      <c r="G303" s="150">
        <v>0.24</v>
      </c>
      <c r="H303" s="151">
        <v>13.611000000000001</v>
      </c>
      <c r="I303" s="113">
        <f t="shared" si="45"/>
        <v>1.8</v>
      </c>
      <c r="J303" s="119">
        <f>$G303/($D303+(I303*I303*N$2*'Materials + Factor'!$U$8))</f>
        <v>3.9506172839506165E-3</v>
      </c>
      <c r="K303" s="119">
        <f>$H303/($D303+(I303*I303*N$2*'Materials + Factor'!$U$8))</f>
        <v>0.22404938271604938</v>
      </c>
      <c r="L30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0.16104216183981604</v>
      </c>
      <c r="M30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0.28064556908684835</v>
      </c>
      <c r="N303" s="120">
        <f t="shared" si="42"/>
        <v>0.74683127572016461</v>
      </c>
      <c r="O30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0.25441023976304428</v>
      </c>
      <c r="P303" s="113">
        <f t="shared" si="46"/>
        <v>1.8</v>
      </c>
      <c r="Q303" s="119">
        <f>$G303/($D303+(P303*P303*U$2*'Materials + Factor'!$U$8))</f>
        <v>2.9629629629629628E-3</v>
      </c>
      <c r="R303" s="119">
        <f>$H303/($D303+(P303*P303*U$2*'Materials + Factor'!$U$8))</f>
        <v>0.16803703703703704</v>
      </c>
      <c r="S30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0.14154413120817316</v>
      </c>
      <c r="T30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0.26665294924554184</v>
      </c>
      <c r="U303" s="120">
        <f t="shared" si="43"/>
        <v>0.56012345679012354</v>
      </c>
      <c r="V30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0.30407499596895388</v>
      </c>
      <c r="W303" s="113">
        <f t="shared" si="47"/>
        <v>1.4</v>
      </c>
      <c r="X303" s="119">
        <f>$G303/($D303+(W303*W303*AB$2*'Materials + Factor'!$U$8))</f>
        <v>2.448979591836735E-3</v>
      </c>
      <c r="Y303" s="119">
        <f>$H303/($D303+(W303*W303*AB$2*'Materials + Factor'!$U$8))</f>
        <v>0.13888775510204085</v>
      </c>
      <c r="Z30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0.11699055742716355</v>
      </c>
      <c r="AA30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0.36832361516035</v>
      </c>
      <c r="AB303" s="120">
        <f t="shared" si="44"/>
        <v>0.59523323615160373</v>
      </c>
      <c r="AC30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0.60782400110002333</v>
      </c>
    </row>
    <row r="304" spans="1:29" s="86" customFormat="1" hidden="1" outlineLevel="1" x14ac:dyDescent="0.2">
      <c r="A304" s="127"/>
      <c r="B304" s="135" t="s">
        <v>416</v>
      </c>
      <c r="C304" s="150">
        <v>11.612</v>
      </c>
      <c r="D304" s="133">
        <f>Table5[[#This Row],[Vertical Fz (kN)]]*'Materials + Factor'!$U$25</f>
        <v>0</v>
      </c>
      <c r="E304" s="150">
        <v>1.6930000000000001</v>
      </c>
      <c r="F304" s="150">
        <v>3.7549999999999999</v>
      </c>
      <c r="G304" s="150">
        <v>10.439</v>
      </c>
      <c r="H304" s="151">
        <v>3.246</v>
      </c>
      <c r="I304" s="113">
        <f t="shared" si="45"/>
        <v>1.8</v>
      </c>
      <c r="J304" s="119">
        <f>$G304/($D304+(I304*I304*N$2*'Materials + Factor'!$U$8))</f>
        <v>0.17183539094650205</v>
      </c>
      <c r="K304" s="119">
        <f>$H304/($D304+(I304*I304*N$2*'Materials + Factor'!$U$8))</f>
        <v>5.343209876543209E-2</v>
      </c>
      <c r="L30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0.1117548951748734</v>
      </c>
      <c r="M30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0.20353300842369687</v>
      </c>
      <c r="N304" s="120">
        <f t="shared" si="42"/>
        <v>0.57278463648834022</v>
      </c>
      <c r="O30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0.253131910105377</v>
      </c>
      <c r="P304" s="113">
        <f t="shared" si="46"/>
        <v>1.8</v>
      </c>
      <c r="Q304" s="119">
        <f>$G304/($D304+(P304*P304*U$2*'Materials + Factor'!$U$8))</f>
        <v>0.12887654320987654</v>
      </c>
      <c r="R304" s="119">
        <f>$H304/($D304+(P304*P304*U$2*'Materials + Factor'!$U$8))</f>
        <v>4.0074074074074074E-2</v>
      </c>
      <c r="S30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9.98371324030147E-2</v>
      </c>
      <c r="T30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0.19470507544581617</v>
      </c>
      <c r="U304" s="120">
        <f t="shared" si="43"/>
        <v>0.42958847736625516</v>
      </c>
      <c r="V30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0.30402741833774466</v>
      </c>
      <c r="W304" s="113">
        <f t="shared" si="47"/>
        <v>1.4</v>
      </c>
      <c r="X304" s="119">
        <f>$G304/($D304+(W304*W304*AB$2*'Materials + Factor'!$U$8))</f>
        <v>0.10652040816326533</v>
      </c>
      <c r="Y304" s="119">
        <f>$H304/($D304+(W304*W304*AB$2*'Materials + Factor'!$U$8))</f>
        <v>3.3122448979591844E-2</v>
      </c>
      <c r="Z30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8.251844616983868E-2</v>
      </c>
      <c r="AA30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0.26164723032069975</v>
      </c>
      <c r="AB304" s="120">
        <f t="shared" si="44"/>
        <v>0.45651603498542287</v>
      </c>
      <c r="AC30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0.60602964782123891</v>
      </c>
    </row>
    <row r="305" spans="1:29" s="86" customFormat="1" hidden="1" outlineLevel="1" x14ac:dyDescent="0.2">
      <c r="A305" s="127"/>
      <c r="B305" s="135" t="s">
        <v>417</v>
      </c>
      <c r="C305" s="150">
        <v>9.7040000000000006</v>
      </c>
      <c r="D305" s="133">
        <f>Table5[[#This Row],[Vertical Fz (kN)]]*'Materials + Factor'!$U$25</f>
        <v>0</v>
      </c>
      <c r="E305" s="150">
        <v>0.81799999999999995</v>
      </c>
      <c r="F305" s="150">
        <v>1.1140000000000001</v>
      </c>
      <c r="G305" s="150">
        <v>0.98</v>
      </c>
      <c r="H305" s="151">
        <v>9.3789999999999996</v>
      </c>
      <c r="I305" s="113">
        <f t="shared" si="45"/>
        <v>1.8</v>
      </c>
      <c r="J305" s="119">
        <f>$G305/($D305+(I305*I305*N$2*'Materials + Factor'!$U$8))</f>
        <v>1.6131687242798353E-2</v>
      </c>
      <c r="K305" s="119">
        <f>$H305/($D305+(I305*I305*N$2*'Materials + Factor'!$U$8))</f>
        <v>0.15438683127572014</v>
      </c>
      <c r="L30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3.8513106441773047E-2</v>
      </c>
      <c r="M30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0.15758903366420327</v>
      </c>
      <c r="N305" s="120">
        <f t="shared" si="42"/>
        <v>0.51462277091906716</v>
      </c>
      <c r="O30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0.23195038016061242</v>
      </c>
      <c r="P305" s="113">
        <f t="shared" si="46"/>
        <v>1.8</v>
      </c>
      <c r="Q305" s="119">
        <f>$G305/($D305+(P305*P305*U$2*'Materials + Factor'!$U$8))</f>
        <v>1.2098765432098766E-2</v>
      </c>
      <c r="R305" s="119">
        <f>$H305/($D305+(P305*P305*U$2*'Materials + Factor'!$U$8))</f>
        <v>0.11579012345679011</v>
      </c>
      <c r="S30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3.3498795077144185E-2</v>
      </c>
      <c r="T30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0.13987654320987652</v>
      </c>
      <c r="U305" s="120">
        <f t="shared" si="43"/>
        <v>0.38596707818930037</v>
      </c>
      <c r="V30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0.28496778954921215</v>
      </c>
      <c r="W305" s="113">
        <f t="shared" si="47"/>
        <v>1.4</v>
      </c>
      <c r="X305" s="119">
        <f>$G305/($D305+(W305*W305*AB$2*'Materials + Factor'!$U$8))</f>
        <v>1.0000000000000002E-2</v>
      </c>
      <c r="Y305" s="119">
        <f>$H305/($D305+(W305*W305*AB$2*'Materials + Factor'!$U$8))</f>
        <v>9.5704081632653065E-2</v>
      </c>
      <c r="Z30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2.7687779604578359E-2</v>
      </c>
      <c r="AA30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0.16056851311953355</v>
      </c>
      <c r="AB305" s="120">
        <f t="shared" si="44"/>
        <v>0.41016034985422745</v>
      </c>
      <c r="AC30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0.56761070279042392</v>
      </c>
    </row>
    <row r="306" spans="1:29" s="86" customFormat="1" hidden="1" outlineLevel="1" x14ac:dyDescent="0.2">
      <c r="A306" s="127"/>
      <c r="B306" s="135" t="s">
        <v>418</v>
      </c>
      <c r="C306" s="150">
        <v>10.874000000000001</v>
      </c>
      <c r="D306" s="133">
        <f>Table5[[#This Row],[Vertical Fz (kN)]]*'Materials + Factor'!$U$25</f>
        <v>0</v>
      </c>
      <c r="E306" s="150">
        <v>3.3170000000000002</v>
      </c>
      <c r="F306" s="150">
        <v>5.2389999999999999</v>
      </c>
      <c r="G306" s="150">
        <v>11.657999999999999</v>
      </c>
      <c r="H306" s="151">
        <v>0.98599999999999999</v>
      </c>
      <c r="I306" s="113">
        <f t="shared" si="45"/>
        <v>1.8</v>
      </c>
      <c r="J306" s="119">
        <f>$G306/($D306+(I306*I306*N$2*'Materials + Factor'!$U$8))</f>
        <v>0.1919012345679012</v>
      </c>
      <c r="K306" s="119">
        <f>$H306/($D306+(I306*I306*N$2*'Materials + Factor'!$U$8))</f>
        <v>1.6230452674897117E-2</v>
      </c>
      <c r="L30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0.16996960967498875</v>
      </c>
      <c r="M30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0.24180675006515504</v>
      </c>
      <c r="N306" s="120">
        <f t="shared" si="42"/>
        <v>0.63967078189300408</v>
      </c>
      <c r="O30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0.24738221771107946</v>
      </c>
      <c r="P306" s="113">
        <f t="shared" si="46"/>
        <v>1.8</v>
      </c>
      <c r="Q306" s="119">
        <f>$G306/($D306+(P306*P306*U$2*'Materials + Factor'!$U$8))</f>
        <v>0.14392592592592593</v>
      </c>
      <c r="R306" s="119">
        <f>$H306/($D306+(P306*P306*U$2*'Materials + Factor'!$U$8))</f>
        <v>1.2172839506172839E-2</v>
      </c>
      <c r="S30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0.15029510275754812</v>
      </c>
      <c r="T30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0.23178326474622768</v>
      </c>
      <c r="U306" s="120">
        <f t="shared" si="43"/>
        <v>0.47975308641975312</v>
      </c>
      <c r="V30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0.29850193439553507</v>
      </c>
      <c r="W306" s="113">
        <f t="shared" si="47"/>
        <v>1.4</v>
      </c>
      <c r="X306" s="119">
        <f>$G306/($D306+(W306*W306*AB$2*'Materials + Factor'!$U$8))</f>
        <v>0.1189591836734694</v>
      </c>
      <c r="Y306" s="119">
        <f>$H306/($D306+(W306*W306*AB$2*'Materials + Factor'!$U$8))</f>
        <v>1.006122448979592E-2</v>
      </c>
      <c r="Z30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0.1242235032996061</v>
      </c>
      <c r="AA30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0.3226822157434403</v>
      </c>
      <c r="AB306" s="120">
        <f t="shared" si="44"/>
        <v>0.50982507288629753</v>
      </c>
      <c r="AC30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0.59524494123708105</v>
      </c>
    </row>
    <row r="307" spans="1:29" s="86" customFormat="1" hidden="1" outlineLevel="1" x14ac:dyDescent="0.2">
      <c r="A307" s="127"/>
      <c r="B307" s="135" t="s">
        <v>419</v>
      </c>
      <c r="C307" s="150">
        <v>9.9740000000000002</v>
      </c>
      <c r="D307" s="133">
        <f>Table5[[#This Row],[Vertical Fz (kN)]]*'Materials + Factor'!$U$25</f>
        <v>0</v>
      </c>
      <c r="E307" s="150">
        <v>5.92</v>
      </c>
      <c r="F307" s="150">
        <v>0.38800000000000001</v>
      </c>
      <c r="G307" s="150">
        <v>0.24299999999999999</v>
      </c>
      <c r="H307" s="151">
        <v>13.201000000000001</v>
      </c>
      <c r="I307" s="113">
        <f t="shared" si="45"/>
        <v>1.8</v>
      </c>
      <c r="J307" s="119">
        <f>$G307/($D307+(I307*I307*N$2*'Materials + Factor'!$U$8))</f>
        <v>3.9999999999999992E-3</v>
      </c>
      <c r="K307" s="119">
        <f>$H307/($D307+(I307*I307*N$2*'Materials + Factor'!$U$8))</f>
        <v>0.21730041152263374</v>
      </c>
      <c r="L30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0.16469087697325754</v>
      </c>
      <c r="M30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0.27714935681114061</v>
      </c>
      <c r="N307" s="120">
        <f t="shared" si="42"/>
        <v>0.72433470507544584</v>
      </c>
      <c r="O30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0.25063123467736248</v>
      </c>
      <c r="P307" s="113">
        <f t="shared" si="46"/>
        <v>1.8</v>
      </c>
      <c r="Q307" s="119">
        <f>$G307/($D307+(P307*P307*U$2*'Materials + Factor'!$U$8))</f>
        <v>3.0000000000000001E-3</v>
      </c>
      <c r="R307" s="119">
        <f>$H307/($D307+(P307*P307*U$2*'Materials + Factor'!$U$8))</f>
        <v>0.16297530864197532</v>
      </c>
      <c r="S30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0.14379750102539096</v>
      </c>
      <c r="T30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0.26229080932784637</v>
      </c>
      <c r="U307" s="120">
        <f t="shared" si="43"/>
        <v>0.54325102880658438</v>
      </c>
      <c r="V30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0.30081678987020782</v>
      </c>
      <c r="W307" s="113">
        <f t="shared" si="47"/>
        <v>1.4</v>
      </c>
      <c r="X307" s="119">
        <f>$G307/($D307+(W307*W307*AB$2*'Materials + Factor'!$U$8))</f>
        <v>2.4795918367346943E-3</v>
      </c>
      <c r="Y307" s="119">
        <f>$H307/($D307+(W307*W307*AB$2*'Materials + Factor'!$U$8))</f>
        <v>0.13470408163265307</v>
      </c>
      <c r="Z30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0.11885303656180274</v>
      </c>
      <c r="AA30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0.36502915451895057</v>
      </c>
      <c r="AB307" s="120">
        <f t="shared" si="44"/>
        <v>0.57730320699708471</v>
      </c>
      <c r="AC30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0.60136967297776822</v>
      </c>
    </row>
    <row r="308" spans="1:29" s="86" customFormat="1" hidden="1" outlineLevel="1" x14ac:dyDescent="0.2">
      <c r="A308" s="127"/>
      <c r="B308" s="135" t="s">
        <v>420</v>
      </c>
      <c r="C308" s="150">
        <v>11.144</v>
      </c>
      <c r="D308" s="133">
        <f>Table5[[#This Row],[Vertical Fz (kN)]]*'Materials + Factor'!$U$25</f>
        <v>0</v>
      </c>
      <c r="E308" s="150">
        <v>1.7849999999999999</v>
      </c>
      <c r="F308" s="150">
        <v>3.7370000000000001</v>
      </c>
      <c r="G308" s="150">
        <v>10.435</v>
      </c>
      <c r="H308" s="151">
        <v>2.8359999999999999</v>
      </c>
      <c r="I308" s="113">
        <f t="shared" si="45"/>
        <v>1.8</v>
      </c>
      <c r="J308" s="119">
        <f>$G308/($D308+(I308*I308*N$2*'Materials + Factor'!$U$8))</f>
        <v>0.17176954732510286</v>
      </c>
      <c r="K308" s="119">
        <f>$H308/($D308+(I308*I308*N$2*'Materials + Factor'!$U$8))</f>
        <v>4.6683127572016453E-2</v>
      </c>
      <c r="L30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0.11309435902674764</v>
      </c>
      <c r="M30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0.20458746364246125</v>
      </c>
      <c r="N308" s="120">
        <f t="shared" si="42"/>
        <v>0.57256515775034289</v>
      </c>
      <c r="O30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0.24985195033832411</v>
      </c>
      <c r="P308" s="113">
        <f t="shared" si="46"/>
        <v>1.8</v>
      </c>
      <c r="Q308" s="119">
        <f>$G308/($D308+(P308*P308*U$2*'Materials + Factor'!$U$8))</f>
        <v>0.12882716049382717</v>
      </c>
      <c r="R308" s="119">
        <f>$H308/($D308+(P308*P308*U$2*'Materials + Factor'!$U$8))</f>
        <v>3.5012345679012347E-2</v>
      </c>
      <c r="S30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0.10038031910949378</v>
      </c>
      <c r="T30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0.19440329218106994</v>
      </c>
      <c r="U308" s="120">
        <f t="shared" si="43"/>
        <v>0.42942386831275725</v>
      </c>
      <c r="V30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0.30105963929889801</v>
      </c>
      <c r="W308" s="113">
        <f t="shared" si="47"/>
        <v>1.4</v>
      </c>
      <c r="X308" s="119">
        <f>$G308/($D308+(W308*W308*AB$2*'Materials + Factor'!$U$8))</f>
        <v>0.10647959183673471</v>
      </c>
      <c r="Y308" s="119">
        <f>$H308/($D308+(W308*W308*AB$2*'Materials + Factor'!$U$8))</f>
        <v>2.8938775510204084E-2</v>
      </c>
      <c r="Z30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8.2967406610908123E-2</v>
      </c>
      <c r="AA30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0.26106413994169103</v>
      </c>
      <c r="AB308" s="120">
        <f t="shared" si="44"/>
        <v>0.45634110787172022</v>
      </c>
      <c r="AC30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0.60025161210600364</v>
      </c>
    </row>
    <row r="309" spans="1:29" s="86" customFormat="1" hidden="1" outlineLevel="1" x14ac:dyDescent="0.2">
      <c r="A309" s="127"/>
      <c r="B309" s="135" t="s">
        <v>421</v>
      </c>
      <c r="C309" s="150">
        <v>10.444000000000001</v>
      </c>
      <c r="D309" s="133">
        <f>Table5[[#This Row],[Vertical Fz (kN)]]*'Materials + Factor'!$U$25</f>
        <v>0</v>
      </c>
      <c r="E309" s="150">
        <v>5.8170000000000002</v>
      </c>
      <c r="F309" s="150">
        <v>0.36699999999999999</v>
      </c>
      <c r="G309" s="150">
        <v>0.23400000000000001</v>
      </c>
      <c r="H309" s="151">
        <v>13.589</v>
      </c>
      <c r="I309" s="113">
        <f t="shared" si="45"/>
        <v>1.8</v>
      </c>
      <c r="J309" s="119">
        <f>$G309/($D309+(I309*I309*N$2*'Materials + Factor'!$U$8))</f>
        <v>3.8518518518518515E-3</v>
      </c>
      <c r="K309" s="119">
        <f>$H309/($D309+(I309*I309*N$2*'Materials + Factor'!$U$8))</f>
        <v>0.22368724279835389</v>
      </c>
      <c r="L30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0.16073193766430627</v>
      </c>
      <c r="M30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0.2801695211519073</v>
      </c>
      <c r="N309" s="120">
        <f t="shared" si="42"/>
        <v>0.74562414266117971</v>
      </c>
      <c r="O30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0.2542487388172805</v>
      </c>
      <c r="P309" s="113">
        <f t="shared" si="46"/>
        <v>1.8</v>
      </c>
      <c r="Q309" s="119">
        <f>$G309/($D309+(P309*P309*U$2*'Materials + Factor'!$U$8))</f>
        <v>2.8888888888888892E-3</v>
      </c>
      <c r="R309" s="119">
        <f>$H309/($D309+(P309*P309*U$2*'Materials + Factor'!$U$8))</f>
        <v>0.16776543209876543</v>
      </c>
      <c r="S30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0.14127345148237808</v>
      </c>
      <c r="T30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0.26620027434842247</v>
      </c>
      <c r="U309" s="120">
        <f t="shared" si="43"/>
        <v>0.55921810699588481</v>
      </c>
      <c r="V30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0.30393964576466392</v>
      </c>
      <c r="W309" s="113">
        <f t="shared" si="47"/>
        <v>1.4</v>
      </c>
      <c r="X309" s="119">
        <f>$G309/($D309+(W309*W309*AB$2*'Materials + Factor'!$U$8))</f>
        <v>2.3877551020408169E-3</v>
      </c>
      <c r="Y309" s="119">
        <f>$H309/($D309+(W309*W309*AB$2*'Materials + Factor'!$U$8))</f>
        <v>0.13866326530612247</v>
      </c>
      <c r="Z30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0.11676683234767983</v>
      </c>
      <c r="AA30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0.36768221574344034</v>
      </c>
      <c r="AB309" s="120">
        <f t="shared" si="44"/>
        <v>0.59427113702623924</v>
      </c>
      <c r="AC30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0.60753185313201474</v>
      </c>
    </row>
    <row r="310" spans="1:29" s="86" customFormat="1" hidden="1" outlineLevel="1" x14ac:dyDescent="0.2">
      <c r="A310" s="127"/>
      <c r="B310" s="135" t="s">
        <v>422</v>
      </c>
      <c r="C310" s="150">
        <v>11.614000000000001</v>
      </c>
      <c r="D310" s="133">
        <f>Table5[[#This Row],[Vertical Fz (kN)]]*'Materials + Factor'!$U$25</f>
        <v>0</v>
      </c>
      <c r="E310" s="150">
        <v>1.6819999999999999</v>
      </c>
      <c r="F310" s="150">
        <v>3.758</v>
      </c>
      <c r="G310" s="150">
        <v>10.445</v>
      </c>
      <c r="H310" s="151">
        <v>3.2240000000000002</v>
      </c>
      <c r="I310" s="113">
        <f t="shared" si="45"/>
        <v>1.8</v>
      </c>
      <c r="J310" s="119">
        <f>$G310/($D310+(I310*I310*N$2*'Materials + Factor'!$U$8))</f>
        <v>0.17193415637860079</v>
      </c>
      <c r="K310" s="119">
        <f>$H310/($D310+(I310*I310*N$2*'Materials + Factor'!$U$8))</f>
        <v>5.3069958847736624E-2</v>
      </c>
      <c r="L31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0.11170375933404872</v>
      </c>
      <c r="M31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0.20365405757313337</v>
      </c>
      <c r="N310" s="120">
        <f t="shared" si="42"/>
        <v>0.57311385459533604</v>
      </c>
      <c r="O31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0.25306340271816519</v>
      </c>
      <c r="P310" s="113">
        <f t="shared" si="46"/>
        <v>1.8</v>
      </c>
      <c r="Q310" s="119">
        <f>$G310/($D310+(P310*P310*U$2*'Materials + Factor'!$U$8))</f>
        <v>0.12895061728395063</v>
      </c>
      <c r="R310" s="119">
        <f>$H310/($D310+(P310*P310*U$2*'Materials + Factor'!$U$8))</f>
        <v>3.9802469135802473E-2</v>
      </c>
      <c r="S31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9.9794207906779051E-2</v>
      </c>
      <c r="T31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0.19482853223593963</v>
      </c>
      <c r="U310" s="120">
        <f t="shared" si="43"/>
        <v>0.42983539094650214</v>
      </c>
      <c r="V31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0.3039656467002646</v>
      </c>
      <c r="W310" s="113">
        <f t="shared" si="47"/>
        <v>1.4</v>
      </c>
      <c r="X310" s="119">
        <f>$G310/($D310+(W310*W310*AB$2*'Materials + Factor'!$U$8))</f>
        <v>0.10658163265306124</v>
      </c>
      <c r="Y310" s="119">
        <f>$H310/($D310+(W310*W310*AB$2*'Materials + Factor'!$U$8))</f>
        <v>3.2897959183673477E-2</v>
      </c>
      <c r="Z31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8.2482967759684722E-2</v>
      </c>
      <c r="AA31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0.2618221574344024</v>
      </c>
      <c r="AB310" s="120">
        <f t="shared" si="44"/>
        <v>0.45677842565597676</v>
      </c>
      <c r="AC31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0.60589663464414878</v>
      </c>
    </row>
    <row r="311" spans="1:29" s="86" customFormat="1" hidden="1" outlineLevel="1" x14ac:dyDescent="0.2">
      <c r="A311" s="127"/>
      <c r="B311" s="135" t="s">
        <v>423</v>
      </c>
      <c r="C311" s="150">
        <v>16.986999999999998</v>
      </c>
      <c r="D311" s="133">
        <f>Table5[[#This Row],[Vertical Fz (kN)]]*'Materials + Factor'!$U$25</f>
        <v>0</v>
      </c>
      <c r="E311" s="150">
        <v>5.6669999999999998</v>
      </c>
      <c r="F311" s="150">
        <v>0.57499999999999996</v>
      </c>
      <c r="G311" s="150">
        <v>0.39500000000000002</v>
      </c>
      <c r="H311" s="151">
        <v>15.138999999999999</v>
      </c>
      <c r="I311" s="113">
        <f t="shared" si="45"/>
        <v>1.8</v>
      </c>
      <c r="J311" s="119">
        <f>$G311/($D311+(I311*I311*N$2*'Materials + Factor'!$U$8))</f>
        <v>6.5020576131687236E-3</v>
      </c>
      <c r="K311" s="119">
        <f>$H311/($D311+(I311*I311*N$2*'Materials + Factor'!$U$8))</f>
        <v>0.24920164609053494</v>
      </c>
      <c r="L31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0.14385780578918686</v>
      </c>
      <c r="M31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0.27713458341730585</v>
      </c>
      <c r="N311" s="120">
        <f t="shared" si="42"/>
        <v>0.83067215363511648</v>
      </c>
      <c r="O31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0.28375384052990454</v>
      </c>
      <c r="P311" s="113">
        <f t="shared" si="46"/>
        <v>1.8</v>
      </c>
      <c r="Q311" s="119">
        <f>$G311/($D311+(P311*P311*U$2*'Materials + Factor'!$U$8))</f>
        <v>4.8765432098765438E-3</v>
      </c>
      <c r="R311" s="119">
        <f>$H311/($D311+(P311*P311*U$2*'Materials + Factor'!$U$8))</f>
        <v>0.18690123456790123</v>
      </c>
      <c r="S31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0.13806264504486446</v>
      </c>
      <c r="T31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0.28540466392318237</v>
      </c>
      <c r="U311" s="120">
        <f t="shared" si="43"/>
        <v>0.62300411522633747</v>
      </c>
      <c r="V31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0.32987293682743329</v>
      </c>
      <c r="W311" s="113">
        <f t="shared" si="47"/>
        <v>1.4</v>
      </c>
      <c r="X311" s="119">
        <f>$G311/($D311+(W311*W311*AB$2*'Materials + Factor'!$U$8))</f>
        <v>4.0306122448979598E-3</v>
      </c>
      <c r="Y311" s="119">
        <f>$H311/($D311+(W311*W311*AB$2*'Materials + Factor'!$U$8))</f>
        <v>0.15447959183673471</v>
      </c>
      <c r="Z31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0.11411300253708186</v>
      </c>
      <c r="AA31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0.38590379008746367</v>
      </c>
      <c r="AB311" s="120">
        <f t="shared" si="44"/>
        <v>0.66205539358600596</v>
      </c>
      <c r="AC31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0.65534441167947155</v>
      </c>
    </row>
    <row r="312" spans="1:29" s="86" customFormat="1" hidden="1" outlineLevel="1" x14ac:dyDescent="0.2">
      <c r="A312" s="127"/>
      <c r="B312" s="135" t="s">
        <v>424</v>
      </c>
      <c r="C312" s="150">
        <v>19.013000000000002</v>
      </c>
      <c r="D312" s="133">
        <f>Table5[[#This Row],[Vertical Fz (kN)]]*'Materials + Factor'!$U$25</f>
        <v>0</v>
      </c>
      <c r="E312" s="150">
        <v>0.48699999999999999</v>
      </c>
      <c r="F312" s="150">
        <v>5.4859999999999998</v>
      </c>
      <c r="G312" s="150">
        <v>15.311</v>
      </c>
      <c r="H312" s="151">
        <v>0.63300000000000001</v>
      </c>
      <c r="I312" s="113">
        <f t="shared" si="45"/>
        <v>1.8</v>
      </c>
      <c r="J312" s="119">
        <f>$G312/($D312+(I312*I312*N$2*'Materials + Factor'!$U$8))</f>
        <v>0.25203292181069958</v>
      </c>
      <c r="K312" s="119">
        <f>$H312/($D312+(I312*I312*N$2*'Materials + Factor'!$U$8))</f>
        <v>1.0419753086419752E-2</v>
      </c>
      <c r="L31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0.13556347549572034</v>
      </c>
      <c r="M31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0.2706002643943794</v>
      </c>
      <c r="N312" s="120">
        <f t="shared" si="42"/>
        <v>0.84010973936899869</v>
      </c>
      <c r="O31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0.29210681301093921</v>
      </c>
      <c r="P312" s="113">
        <f t="shared" si="46"/>
        <v>1.8</v>
      </c>
      <c r="Q312" s="119">
        <f>$G312/($D312+(P312*P312*U$2*'Materials + Factor'!$U$8))</f>
        <v>0.18902469135802469</v>
      </c>
      <c r="R312" s="119">
        <f>$H312/($D312+(P312*P312*U$2*'Materials + Factor'!$U$8))</f>
        <v>7.8148148148148144E-3</v>
      </c>
      <c r="S31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0.13349320365389067</v>
      </c>
      <c r="T31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0.28528120713305899</v>
      </c>
      <c r="U312" s="120">
        <f t="shared" si="43"/>
        <v>0.63008230452674896</v>
      </c>
      <c r="V31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0.33727106363466003</v>
      </c>
      <c r="W312" s="113">
        <f t="shared" si="47"/>
        <v>1.4</v>
      </c>
      <c r="X312" s="119">
        <f>$G312/($D312+(W312*W312*AB$2*'Materials + Factor'!$U$8))</f>
        <v>0.15623469387755104</v>
      </c>
      <c r="Y312" s="119">
        <f>$H312/($D312+(W312*W312*AB$2*'Materials + Factor'!$U$8))</f>
        <v>6.459183673469389E-3</v>
      </c>
      <c r="Z31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0.11033621934658311</v>
      </c>
      <c r="AA31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0.38313411078717213</v>
      </c>
      <c r="AB312" s="120">
        <f t="shared" si="44"/>
        <v>0.66957725947521884</v>
      </c>
      <c r="AC31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0.66871562570125576</v>
      </c>
    </row>
    <row r="313" spans="1:29" s="86" customFormat="1" hidden="1" outlineLevel="1" x14ac:dyDescent="0.2">
      <c r="A313" s="127"/>
      <c r="B313" s="135" t="s">
        <v>425</v>
      </c>
      <c r="C313" s="150">
        <v>11.034000000000001</v>
      </c>
      <c r="D313" s="133">
        <f>Table5[[#This Row],[Vertical Fz (kN)]]*'Materials + Factor'!$U$25</f>
        <v>0</v>
      </c>
      <c r="E313" s="150">
        <v>4.8529999999999998</v>
      </c>
      <c r="F313" s="150">
        <v>0.79800000000000004</v>
      </c>
      <c r="G313" s="150">
        <v>5.95</v>
      </c>
      <c r="H313" s="151">
        <v>12.496</v>
      </c>
      <c r="I313" s="113">
        <f t="shared" si="45"/>
        <v>1.8</v>
      </c>
      <c r="J313" s="119">
        <f>$G313/($D313+(I313*I313*N$2*'Materials + Factor'!$U$8))</f>
        <v>9.7942386831275707E-2</v>
      </c>
      <c r="K313" s="119">
        <f>$H313/($D313+(I313*I313*N$2*'Materials + Factor'!$U$8))</f>
        <v>0.2056954732510288</v>
      </c>
      <c r="L31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0.13451165368453474</v>
      </c>
      <c r="M31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0.24975776093713237</v>
      </c>
      <c r="N313" s="120">
        <f t="shared" si="42"/>
        <v>0.68565157750342931</v>
      </c>
      <c r="O31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0.27847949891864876</v>
      </c>
      <c r="P313" s="113">
        <f t="shared" si="46"/>
        <v>1.8</v>
      </c>
      <c r="Q313" s="119">
        <f>$G313/($D313+(P313*P313*U$2*'Materials + Factor'!$U$8))</f>
        <v>7.3456790123456794E-2</v>
      </c>
      <c r="R313" s="119">
        <f>$H313/($D313+(P313*P313*U$2*'Materials + Factor'!$U$8))</f>
        <v>0.15427160493827161</v>
      </c>
      <c r="S31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0.11920721664309436</v>
      </c>
      <c r="T31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0.2379835390946502</v>
      </c>
      <c r="U313" s="120">
        <f t="shared" si="43"/>
        <v>0.51423868312757204</v>
      </c>
      <c r="V31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0.32551520286184549</v>
      </c>
      <c r="W313" s="113">
        <f t="shared" si="47"/>
        <v>1.4</v>
      </c>
      <c r="X313" s="119">
        <f>$G313/($D313+(W313*W313*AB$2*'Materials + Factor'!$U$8))</f>
        <v>6.0714285714285728E-2</v>
      </c>
      <c r="Y313" s="119">
        <f>$H313/($D313+(W313*W313*AB$2*'Materials + Factor'!$U$8))</f>
        <v>0.12751020408163269</v>
      </c>
      <c r="Z31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9.8528413756026972E-2</v>
      </c>
      <c r="AA31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0.32364431486880474</v>
      </c>
      <c r="AB313" s="120">
        <f t="shared" si="44"/>
        <v>0.54647230320699725</v>
      </c>
      <c r="AC31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0.65273247528333256</v>
      </c>
    </row>
    <row r="314" spans="1:29" s="86" customFormat="1" hidden="1" outlineLevel="1" x14ac:dyDescent="0.2">
      <c r="A314" s="127"/>
      <c r="B314" s="135" t="s">
        <v>426</v>
      </c>
      <c r="C314" s="150">
        <v>12.407</v>
      </c>
      <c r="D314" s="133">
        <f>Table5[[#This Row],[Vertical Fz (kN)]]*'Materials + Factor'!$U$25</f>
        <v>0</v>
      </c>
      <c r="E314" s="150">
        <v>0.11799999999999999</v>
      </c>
      <c r="F314" s="150">
        <v>5.5129999999999999</v>
      </c>
      <c r="G314" s="150">
        <v>18.155000000000001</v>
      </c>
      <c r="H314" s="151">
        <v>0.58299999999999996</v>
      </c>
      <c r="I314" s="113">
        <f t="shared" si="45"/>
        <v>1.8</v>
      </c>
      <c r="J314" s="119">
        <f>$G314/($D314+(I314*I314*N$2*'Materials + Factor'!$U$8))</f>
        <v>0.29884773662551439</v>
      </c>
      <c r="K314" s="119">
        <f>$H314/($D314+(I314*I314*N$2*'Materials + Factor'!$U$8))</f>
        <v>9.5967078189300396E-3</v>
      </c>
      <c r="L31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0.14798423184051337</v>
      </c>
      <c r="M31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0.33853751368821688</v>
      </c>
      <c r="N314" s="120">
        <f t="shared" si="42"/>
        <v>0.99615912208504798</v>
      </c>
      <c r="O31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0.29399449759059737</v>
      </c>
      <c r="P314" s="113">
        <f t="shared" si="46"/>
        <v>1.8</v>
      </c>
      <c r="Q314" s="119">
        <f>$G314/($D314+(P314*P314*U$2*'Materials + Factor'!$U$8))</f>
        <v>0.22413580246913581</v>
      </c>
      <c r="R314" s="119">
        <f>$H314/($D314+(P314*P314*U$2*'Materials + Factor'!$U$8))</f>
        <v>7.1975308641975301E-3</v>
      </c>
      <c r="S31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0.13365533887353628</v>
      </c>
      <c r="T31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0.32466392318244164</v>
      </c>
      <c r="U314" s="120">
        <f t="shared" si="43"/>
        <v>0.74711934156378601</v>
      </c>
      <c r="V31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0.33630077224425514</v>
      </c>
      <c r="W314" s="113">
        <f t="shared" si="47"/>
        <v>1.4</v>
      </c>
      <c r="X314" s="119">
        <f>$G314/($D314+(W314*W314*AB$2*'Materials + Factor'!$U$8))</f>
        <v>0.18525510204081636</v>
      </c>
      <c r="Y314" s="119">
        <f>$H314/($D314+(W314*W314*AB$2*'Materials + Factor'!$U$8))</f>
        <v>5.9489795918367351E-3</v>
      </c>
      <c r="Z31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0.11047022906894326</v>
      </c>
      <c r="AA31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0.42537900874635581</v>
      </c>
      <c r="AB314" s="120">
        <f t="shared" si="44"/>
        <v>0.79395043731778447</v>
      </c>
      <c r="AC31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0.6750793784978727</v>
      </c>
    </row>
    <row r="315" spans="1:29" s="86" customFormat="1" hidden="1" outlineLevel="1" x14ac:dyDescent="0.2">
      <c r="A315" s="127"/>
      <c r="B315" s="135" t="s">
        <v>427</v>
      </c>
      <c r="C315" s="150">
        <v>14.977</v>
      </c>
      <c r="D315" s="133">
        <f>Table5[[#This Row],[Vertical Fz (kN)]]*'Materials + Factor'!$U$25</f>
        <v>0</v>
      </c>
      <c r="E315" s="150">
        <v>10.874000000000001</v>
      </c>
      <c r="F315" s="150">
        <v>0.121</v>
      </c>
      <c r="G315" s="150">
        <v>0.13700000000000001</v>
      </c>
      <c r="H315" s="151">
        <v>17.329000000000001</v>
      </c>
      <c r="I315" s="113">
        <f t="shared" si="45"/>
        <v>1.8</v>
      </c>
      <c r="J315" s="119">
        <f>$G315/($D315+(I315*I315*N$2*'Materials + Factor'!$U$8))</f>
        <v>2.2551440329218104E-3</v>
      </c>
      <c r="K315" s="119">
        <f>$H315/($D315+(I315*I315*N$2*'Materials + Factor'!$U$8))</f>
        <v>0.28525102880658432</v>
      </c>
      <c r="L31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0.28193522571500257</v>
      </c>
      <c r="M31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0.37392358222445243</v>
      </c>
      <c r="N315" s="120">
        <f t="shared" si="42"/>
        <v>0.95083676268861439</v>
      </c>
      <c r="O31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0.29290226775389849</v>
      </c>
      <c r="P315" s="113">
        <f t="shared" si="46"/>
        <v>1.8</v>
      </c>
      <c r="Q315" s="119">
        <f>$G315/($D315+(P315*P315*U$2*'Materials + Factor'!$U$8))</f>
        <v>1.6913580246913581E-3</v>
      </c>
      <c r="R315" s="119">
        <f>$H315/($D315+(P315*P315*U$2*'Materials + Factor'!$U$8))</f>
        <v>0.21393827160493828</v>
      </c>
      <c r="S31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0.26358159058913583</v>
      </c>
      <c r="T31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0.3868724279835391</v>
      </c>
      <c r="U315" s="120">
        <f t="shared" si="43"/>
        <v>0.71312757201646093</v>
      </c>
      <c r="V31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0.33622146261046232</v>
      </c>
      <c r="W315" s="113">
        <f t="shared" si="47"/>
        <v>1.4</v>
      </c>
      <c r="X315" s="119">
        <f>$G315/($D315+(W315*W315*AB$2*'Materials + Factor'!$U$8))</f>
        <v>1.3979591836734697E-3</v>
      </c>
      <c r="Y315" s="119">
        <f>$H315/($D315+(W315*W315*AB$2*'Materials + Factor'!$U$8))</f>
        <v>0.17682653061224493</v>
      </c>
      <c r="Z31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0.2178582534461225</v>
      </c>
      <c r="AA31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0.56963556851311969</v>
      </c>
      <c r="AB315" s="120">
        <f t="shared" si="44"/>
        <v>0.75782798833819265</v>
      </c>
      <c r="AC31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0.6715960239492228</v>
      </c>
    </row>
    <row r="316" spans="1:29" s="86" customFormat="1" hidden="1" outlineLevel="1" x14ac:dyDescent="0.2">
      <c r="A316" s="127"/>
      <c r="B316" s="135" t="s">
        <v>428</v>
      </c>
      <c r="C316" s="150">
        <v>12.981</v>
      </c>
      <c r="D316" s="133">
        <f>Table5[[#This Row],[Vertical Fz (kN)]]*'Materials + Factor'!$U$25</f>
        <v>0</v>
      </c>
      <c r="E316" s="150">
        <v>3.2480000000000002</v>
      </c>
      <c r="F316" s="150">
        <v>4.274</v>
      </c>
      <c r="G316" s="150">
        <v>10.753</v>
      </c>
      <c r="H316" s="151">
        <v>4.569</v>
      </c>
      <c r="I316" s="113">
        <f t="shared" si="45"/>
        <v>1.8</v>
      </c>
      <c r="J316" s="119">
        <f>$G316/($D316+(I316*I316*N$2*'Materials + Factor'!$U$8))</f>
        <v>0.17700411522633744</v>
      </c>
      <c r="K316" s="119">
        <f>$H316/($D316+(I316*I316*N$2*'Materials + Factor'!$U$8))</f>
        <v>7.5209876543209861E-2</v>
      </c>
      <c r="L31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0.14294039346039905</v>
      </c>
      <c r="M31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0.21035174410281213</v>
      </c>
      <c r="N316" s="120">
        <f t="shared" si="42"/>
        <v>0.59001371742112485</v>
      </c>
      <c r="O31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0.26549928868082578</v>
      </c>
      <c r="P316" s="113">
        <f t="shared" si="46"/>
        <v>1.8</v>
      </c>
      <c r="Q316" s="119">
        <f>$G316/($D316+(P316*P316*U$2*'Materials + Factor'!$U$8))</f>
        <v>0.13275308641975309</v>
      </c>
      <c r="R316" s="119">
        <f>$H316/($D316+(P316*P316*U$2*'Materials + Factor'!$U$8))</f>
        <v>5.6407407407407406E-2</v>
      </c>
      <c r="S31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0.13011281666948993</v>
      </c>
      <c r="T31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0.20613168724279834</v>
      </c>
      <c r="U316" s="120">
        <f t="shared" si="43"/>
        <v>0.44251028806584364</v>
      </c>
      <c r="V31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0.3150049423561892</v>
      </c>
      <c r="W316" s="113">
        <f t="shared" si="47"/>
        <v>1.4</v>
      </c>
      <c r="X316" s="119">
        <f>$G316/($D316+(W316*W316*AB$2*'Materials + Factor'!$U$8))</f>
        <v>0.10972448979591838</v>
      </c>
      <c r="Y316" s="119">
        <f>$H316/($D316+(W316*W316*AB$2*'Materials + Factor'!$U$8))</f>
        <v>4.6622448979591842E-2</v>
      </c>
      <c r="Z31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0.10754222602274169</v>
      </c>
      <c r="AA31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0.28135568513119547</v>
      </c>
      <c r="AB316" s="120">
        <f t="shared" si="44"/>
        <v>0.47024781341107885</v>
      </c>
      <c r="AC31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0.62782498672353992</v>
      </c>
    </row>
    <row r="317" spans="1:29" s="86" customFormat="1" hidden="1" outlineLevel="1" x14ac:dyDescent="0.2">
      <c r="A317" s="127"/>
      <c r="B317" s="135" t="s">
        <v>429</v>
      </c>
      <c r="C317" s="150">
        <v>14.169</v>
      </c>
      <c r="D317" s="133">
        <f>Table5[[#This Row],[Vertical Fz (kN)]]*'Materials + Factor'!$U$25</f>
        <v>0</v>
      </c>
      <c r="E317" s="150">
        <v>5.6239999999999997</v>
      </c>
      <c r="F317" s="150">
        <v>0.154</v>
      </c>
      <c r="G317" s="150">
        <v>0.13600000000000001</v>
      </c>
      <c r="H317" s="151">
        <v>12.521000000000001</v>
      </c>
      <c r="I317" s="113">
        <f t="shared" si="45"/>
        <v>1.8</v>
      </c>
      <c r="J317" s="119">
        <f>$G317/($D317+(I317*I317*N$2*'Materials + Factor'!$U$8))</f>
        <v>2.2386831275720163E-3</v>
      </c>
      <c r="K317" s="119">
        <f>$H317/($D317+(I317*I317*N$2*'Materials + Factor'!$U$8))</f>
        <v>0.20610699588477366</v>
      </c>
      <c r="L31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0.14743479055738234</v>
      </c>
      <c r="M31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0.24825329874783281</v>
      </c>
      <c r="N317" s="120">
        <f t="shared" si="42"/>
        <v>0.68702331961591223</v>
      </c>
      <c r="O31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0.25732791321422077</v>
      </c>
      <c r="P317" s="113">
        <f t="shared" si="46"/>
        <v>1.8</v>
      </c>
      <c r="Q317" s="119">
        <f>$G317/($D317+(P317*P317*U$2*'Materials + Factor'!$U$8))</f>
        <v>1.6790123456790125E-3</v>
      </c>
      <c r="R317" s="119">
        <f>$H317/($D317+(P317*P317*U$2*'Materials + Factor'!$U$8))</f>
        <v>0.15458024691358024</v>
      </c>
      <c r="S31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0.13636626016998188</v>
      </c>
      <c r="T31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0.24890260631001368</v>
      </c>
      <c r="U317" s="120">
        <f t="shared" si="43"/>
        <v>0.51526748971193415</v>
      </c>
      <c r="V31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0.30743270990834992</v>
      </c>
      <c r="W317" s="113">
        <f t="shared" si="47"/>
        <v>1.4</v>
      </c>
      <c r="X317" s="119">
        <f>$G317/($D317+(W317*W317*AB$2*'Materials + Factor'!$U$8))</f>
        <v>1.3877551020408166E-3</v>
      </c>
      <c r="Y317" s="119">
        <f>$H317/($D317+(W317*W317*AB$2*'Materials + Factor'!$U$8))</f>
        <v>0.12776530612244902</v>
      </c>
      <c r="Z31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0.11271088850784217</v>
      </c>
      <c r="AA31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0.34648688046647236</v>
      </c>
      <c r="AB317" s="120">
        <f t="shared" si="44"/>
        <v>0.54756559766763868</v>
      </c>
      <c r="AC31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0.61063836654898285</v>
      </c>
    </row>
    <row r="318" spans="1:29" s="86" customFormat="1" hidden="1" outlineLevel="1" x14ac:dyDescent="0.2">
      <c r="A318" s="127"/>
      <c r="B318" s="135" t="s">
        <v>430</v>
      </c>
      <c r="C318" s="150">
        <v>12.172000000000001</v>
      </c>
      <c r="D318" s="133">
        <f>Table5[[#This Row],[Vertical Fz (kN)]]*'Materials + Factor'!$U$25</f>
        <v>0</v>
      </c>
      <c r="E318" s="150">
        <v>2.0030000000000001</v>
      </c>
      <c r="F318" s="150">
        <v>4.242</v>
      </c>
      <c r="G318" s="150">
        <v>10.754</v>
      </c>
      <c r="H318" s="151">
        <v>0.23899999999999999</v>
      </c>
      <c r="I318" s="113">
        <f t="shared" si="45"/>
        <v>1.8</v>
      </c>
      <c r="J318" s="119">
        <f>$G318/($D318+(I318*I318*N$2*'Materials + Factor'!$U$8))</f>
        <v>0.1770205761316872</v>
      </c>
      <c r="K318" s="119">
        <f>$H318/($D318+(I318*I318*N$2*'Materials + Factor'!$U$8))</f>
        <v>3.9341563786008229E-3</v>
      </c>
      <c r="L31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0.12629946650710475</v>
      </c>
      <c r="M31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0.21233494540589787</v>
      </c>
      <c r="N318" s="120">
        <f t="shared" si="42"/>
        <v>0.59006858710562404</v>
      </c>
      <c r="O31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0.2423049719485168</v>
      </c>
      <c r="P318" s="113">
        <f t="shared" si="46"/>
        <v>1.8</v>
      </c>
      <c r="Q318" s="119">
        <f>$G318/($D318+(P318*P318*U$2*'Materials + Factor'!$U$8))</f>
        <v>0.13276543209876543</v>
      </c>
      <c r="R318" s="119">
        <f>$H318/($D318+(P318*P318*U$2*'Materials + Factor'!$U$8))</f>
        <v>2.9506172839506174E-3</v>
      </c>
      <c r="S31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0.11370382341519868</v>
      </c>
      <c r="T31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0.20570644718792863</v>
      </c>
      <c r="U318" s="120">
        <f t="shared" si="43"/>
        <v>0.44255144032921812</v>
      </c>
      <c r="V31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0.2942789139613804</v>
      </c>
      <c r="W318" s="113">
        <f t="shared" si="47"/>
        <v>1.4</v>
      </c>
      <c r="X318" s="119">
        <f>$G318/($D318+(W318*W318*AB$2*'Materials + Factor'!$U$8))</f>
        <v>0.10973469387755103</v>
      </c>
      <c r="Y318" s="119">
        <f>$H318/($D318+(W318*W318*AB$2*'Materials + Factor'!$U$8))</f>
        <v>2.4387755102040819E-3</v>
      </c>
      <c r="Z31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9.3979690781949926E-2</v>
      </c>
      <c r="AA31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0.28043731778425662</v>
      </c>
      <c r="AB318" s="120">
        <f t="shared" si="44"/>
        <v>0.47029154518950445</v>
      </c>
      <c r="AC31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0.58479391596732166</v>
      </c>
    </row>
    <row r="319" spans="1:29" s="86" customFormat="1" hidden="1" outlineLevel="1" x14ac:dyDescent="0.2">
      <c r="A319" s="127"/>
      <c r="B319" s="135" t="s">
        <v>431</v>
      </c>
      <c r="C319" s="150">
        <v>13.538</v>
      </c>
      <c r="D319" s="133">
        <f>Table5[[#This Row],[Vertical Fz (kN)]]*'Materials + Factor'!$U$25</f>
        <v>0</v>
      </c>
      <c r="E319" s="150">
        <v>10.904999999999999</v>
      </c>
      <c r="F319" s="150">
        <v>0.17899999999999999</v>
      </c>
      <c r="G319" s="150">
        <v>0.13400000000000001</v>
      </c>
      <c r="H319" s="151">
        <v>17.416</v>
      </c>
      <c r="I319" s="113">
        <f t="shared" si="45"/>
        <v>1.8</v>
      </c>
      <c r="J319" s="119">
        <f>$G319/($D319+(I319*I319*N$2*'Materials + Factor'!$U$8))</f>
        <v>2.2057613168724277E-3</v>
      </c>
      <c r="K319" s="119">
        <f>$H319/($D319+(I319*I319*N$2*'Materials + Factor'!$U$8))</f>
        <v>0.28668312757201642</v>
      </c>
      <c r="L31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0.28823676967391715</v>
      </c>
      <c r="M31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0.38281567832100882</v>
      </c>
      <c r="N319" s="120">
        <f t="shared" si="42"/>
        <v>0.95561042524005479</v>
      </c>
      <c r="O31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0.289214449562472</v>
      </c>
      <c r="P319" s="113">
        <f t="shared" si="46"/>
        <v>1.8</v>
      </c>
      <c r="Q319" s="119">
        <f>$G319/($D319+(P319*P319*U$2*'Materials + Factor'!$U$8))</f>
        <v>1.6543209876543211E-3</v>
      </c>
      <c r="R319" s="119">
        <f>$H319/($D319+(P319*P319*U$2*'Materials + Factor'!$U$8))</f>
        <v>0.21501234567901234</v>
      </c>
      <c r="S31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0.26435226105599952</v>
      </c>
      <c r="T31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0.38849108367626878</v>
      </c>
      <c r="U319" s="120">
        <f t="shared" si="43"/>
        <v>0.71670781893004121</v>
      </c>
      <c r="V31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0.33283730616460211</v>
      </c>
      <c r="W319" s="113">
        <f t="shared" si="47"/>
        <v>1.4</v>
      </c>
      <c r="X319" s="119">
        <f>$G319/($D319+(W319*W319*AB$2*'Materials + Factor'!$U$8))</f>
        <v>1.3673469387755104E-3</v>
      </c>
      <c r="Y319" s="119">
        <f>$H319/($D319+(W319*W319*AB$2*'Materials + Factor'!$U$8))</f>
        <v>0.17771428571428574</v>
      </c>
      <c r="Z31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0.21849523617893837</v>
      </c>
      <c r="AA31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0.57180758017492728</v>
      </c>
      <c r="AB319" s="120">
        <f t="shared" si="44"/>
        <v>0.76163265306122463</v>
      </c>
      <c r="AC31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0.66613525988280908</v>
      </c>
    </row>
    <row r="320" spans="1:29" s="86" customFormat="1" hidden="1" outlineLevel="1" x14ac:dyDescent="0.2">
      <c r="A320" s="127"/>
      <c r="B320" s="135" t="s">
        <v>432</v>
      </c>
      <c r="C320" s="150">
        <v>11.542</v>
      </c>
      <c r="D320" s="133">
        <f>Table5[[#This Row],[Vertical Fz (kN)]]*'Materials + Factor'!$U$25</f>
        <v>0</v>
      </c>
      <c r="E320" s="150">
        <v>3.2789999999999999</v>
      </c>
      <c r="F320" s="150">
        <v>4.2160000000000002</v>
      </c>
      <c r="G320" s="150">
        <v>10.756</v>
      </c>
      <c r="H320" s="151">
        <v>4.6550000000000002</v>
      </c>
      <c r="I320" s="113">
        <f t="shared" si="45"/>
        <v>1.8</v>
      </c>
      <c r="J320" s="119">
        <f>$G320/($D320+(I320*I320*N$2*'Materials + Factor'!$U$8))</f>
        <v>0.17705349794238681</v>
      </c>
      <c r="K320" s="119">
        <f>$H320/($D320+(I320*I320*N$2*'Materials + Factor'!$U$8))</f>
        <v>7.6625514403292183E-2</v>
      </c>
      <c r="L32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0.14505004281007336</v>
      </c>
      <c r="M32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0.21391640076971782</v>
      </c>
      <c r="N320" s="120">
        <f t="shared" si="42"/>
        <v>0.59017832647462276</v>
      </c>
      <c r="O32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0.26194485085072966</v>
      </c>
      <c r="P320" s="113">
        <f t="shared" si="46"/>
        <v>1.8</v>
      </c>
      <c r="Q320" s="119">
        <f>$G320/($D320+(P320*P320*U$2*'Materials + Factor'!$U$8))</f>
        <v>0.13279012345679012</v>
      </c>
      <c r="R320" s="119">
        <f>$H320/($D320+(P320*P320*U$2*'Materials + Factor'!$U$8))</f>
        <v>5.7469135802469137E-2</v>
      </c>
      <c r="S32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0.12945626783735584</v>
      </c>
      <c r="T32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0.20537722908093278</v>
      </c>
      <c r="U320" s="120">
        <f t="shared" si="43"/>
        <v>0.44263374485596707</v>
      </c>
      <c r="V32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0.31170682237823838</v>
      </c>
      <c r="W320" s="113">
        <f t="shared" si="47"/>
        <v>1.4</v>
      </c>
      <c r="X320" s="119">
        <f>$G320/($D320+(W320*W320*AB$2*'Materials + Factor'!$U$8))</f>
        <v>0.10975510204081634</v>
      </c>
      <c r="Y320" s="119">
        <f>$H320/($D320+(W320*W320*AB$2*'Materials + Factor'!$U$8))</f>
        <v>4.7500000000000007E-2</v>
      </c>
      <c r="Z32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0.10699956831454922</v>
      </c>
      <c r="AA32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0.27970845481049572</v>
      </c>
      <c r="AB320" s="120">
        <f t="shared" si="44"/>
        <v>0.4703790087463558</v>
      </c>
      <c r="AC32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0.62247470030591823</v>
      </c>
    </row>
    <row r="321" spans="1:29" s="86" customFormat="1" hidden="1" outlineLevel="1" x14ac:dyDescent="0.2">
      <c r="A321" s="127"/>
      <c r="B321" s="135" t="s">
        <v>433</v>
      </c>
      <c r="C321" s="150">
        <v>14.95</v>
      </c>
      <c r="D321" s="133">
        <f>Table5[[#This Row],[Vertical Fz (kN)]]*'Materials + Factor'!$U$25</f>
        <v>0</v>
      </c>
      <c r="E321" s="150">
        <v>10.715999999999999</v>
      </c>
      <c r="F321" s="150">
        <v>0.113</v>
      </c>
      <c r="G321" s="150">
        <v>0.11700000000000001</v>
      </c>
      <c r="H321" s="151">
        <v>17.082000000000001</v>
      </c>
      <c r="I321" s="113">
        <f t="shared" si="45"/>
        <v>1.8</v>
      </c>
      <c r="J321" s="119">
        <f>$G321/($D321+(I321*I321*N$2*'Materials + Factor'!$U$8))</f>
        <v>1.9259259259259258E-3</v>
      </c>
      <c r="K321" s="119">
        <f>$H321/($D321+(I321*I321*N$2*'Materials + Factor'!$U$8))</f>
        <v>0.28118518518518515</v>
      </c>
      <c r="L32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0.27793602958338681</v>
      </c>
      <c r="M32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0.36869220607661818</v>
      </c>
      <c r="N321" s="120">
        <f t="shared" si="42"/>
        <v>0.93728395061728387</v>
      </c>
      <c r="O32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0.29079015063757024</v>
      </c>
      <c r="P321" s="113">
        <f t="shared" si="46"/>
        <v>1.8</v>
      </c>
      <c r="Q321" s="119">
        <f>$G321/($D321+(P321*P321*U$2*'Materials + Factor'!$U$8))</f>
        <v>1.4444444444444446E-3</v>
      </c>
      <c r="R321" s="119">
        <f>$H321/($D321+(P321*P321*U$2*'Materials + Factor'!$U$8))</f>
        <v>0.2108888888888889</v>
      </c>
      <c r="S32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0.25975009184521458</v>
      </c>
      <c r="T32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0.38131687242798351</v>
      </c>
      <c r="U321" s="120">
        <f t="shared" si="43"/>
        <v>0.70296296296296301</v>
      </c>
      <c r="V32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0.33456899526262024</v>
      </c>
      <c r="W321" s="113">
        <f t="shared" si="47"/>
        <v>1.4</v>
      </c>
      <c r="X321" s="119">
        <f>$G321/($D321+(W321*W321*AB$2*'Materials + Factor'!$U$8))</f>
        <v>1.1938775510204084E-3</v>
      </c>
      <c r="Y321" s="119">
        <f>$H321/($D321+(W321*W321*AB$2*'Materials + Factor'!$U$8))</f>
        <v>0.17430612244897961</v>
      </c>
      <c r="Z32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0.21469140244349369</v>
      </c>
      <c r="AA32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0.5614285714285715</v>
      </c>
      <c r="AB321" s="120">
        <f t="shared" si="44"/>
        <v>0.74702623906705556</v>
      </c>
      <c r="AC32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0.66805840555950724</v>
      </c>
    </row>
    <row r="322" spans="1:29" s="86" customFormat="1" hidden="1" outlineLevel="1" x14ac:dyDescent="0.2">
      <c r="A322" s="127"/>
      <c r="B322" s="135" t="s">
        <v>434</v>
      </c>
      <c r="C322" s="150">
        <v>12.855</v>
      </c>
      <c r="D322" s="133">
        <f>Table5[[#This Row],[Vertical Fz (kN)]]*'Materials + Factor'!$U$25</f>
        <v>0</v>
      </c>
      <c r="E322" s="150">
        <v>3.1360000000000001</v>
      </c>
      <c r="F322" s="150">
        <v>4.157</v>
      </c>
      <c r="G322" s="150">
        <v>11.036</v>
      </c>
      <c r="H322" s="151">
        <v>4.4130000000000003</v>
      </c>
      <c r="I322" s="113">
        <f t="shared" si="45"/>
        <v>1.8</v>
      </c>
      <c r="J322" s="119">
        <f>$G322/($D322+(I322*I322*N$2*'Materials + Factor'!$U$8))</f>
        <v>0.1816625514403292</v>
      </c>
      <c r="K322" s="119">
        <f>$H322/($D322+(I322*I322*N$2*'Materials + Factor'!$U$8))</f>
        <v>7.2641975308641971E-2</v>
      </c>
      <c r="L32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0.13889369371104604</v>
      </c>
      <c r="M32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0.21365924718278495</v>
      </c>
      <c r="N322" s="120">
        <f t="shared" si="42"/>
        <v>0.60554183813443063</v>
      </c>
      <c r="O32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0.2660383307781759</v>
      </c>
      <c r="P322" s="113">
        <f t="shared" si="46"/>
        <v>1.8</v>
      </c>
      <c r="Q322" s="119">
        <f>$G322/($D322+(P322*P322*U$2*'Materials + Factor'!$U$8))</f>
        <v>0.1362469135802469</v>
      </c>
      <c r="R322" s="119">
        <f>$H322/($D322+(P322*P322*U$2*'Materials + Factor'!$U$8))</f>
        <v>5.4481481481481485E-2</v>
      </c>
      <c r="S32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0.12621321389631537</v>
      </c>
      <c r="T32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0.20840877914951986</v>
      </c>
      <c r="U322" s="120">
        <f t="shared" si="43"/>
        <v>0.45415637860082303</v>
      </c>
      <c r="V32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0.31539995189214448</v>
      </c>
      <c r="W322" s="113">
        <f t="shared" si="47"/>
        <v>1.4</v>
      </c>
      <c r="X322" s="119">
        <f>$G322/($D322+(W322*W322*AB$2*'Materials + Factor'!$U$8))</f>
        <v>0.11261224489795919</v>
      </c>
      <c r="Y322" s="119">
        <f>$H322/($D322+(W322*W322*AB$2*'Materials + Factor'!$U$8))</f>
        <v>4.5030612244897968E-2</v>
      </c>
      <c r="Z32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0.10431908495511782</v>
      </c>
      <c r="AA32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0.28206997084548113</v>
      </c>
      <c r="AB322" s="120">
        <f t="shared" si="44"/>
        <v>0.48262390670553945</v>
      </c>
      <c r="AC32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0.62883232536725941</v>
      </c>
    </row>
    <row r="323" spans="1:29" s="86" customFormat="1" hidden="1" outlineLevel="1" x14ac:dyDescent="0.2">
      <c r="A323" s="127"/>
      <c r="B323" s="135" t="s">
        <v>435</v>
      </c>
      <c r="C323" s="150">
        <v>13.85</v>
      </c>
      <c r="D323" s="133">
        <f>Table5[[#This Row],[Vertical Fz (kN)]]*'Materials + Factor'!$U$25</f>
        <v>0</v>
      </c>
      <c r="E323" s="150">
        <v>5.649</v>
      </c>
      <c r="F323" s="150">
        <v>0.59299999999999997</v>
      </c>
      <c r="G323" s="150">
        <v>0.75700000000000001</v>
      </c>
      <c r="H323" s="151">
        <v>12.442</v>
      </c>
      <c r="I323" s="113">
        <f t="shared" si="45"/>
        <v>1.8</v>
      </c>
      <c r="J323" s="119">
        <f>$G323/($D323+(I323*I323*N$2*'Materials + Factor'!$U$8))</f>
        <v>1.2460905349794237E-2</v>
      </c>
      <c r="K323" s="119">
        <f>$H323/($D323+(I323*I323*N$2*'Materials + Factor'!$U$8))</f>
        <v>0.20480658436213989</v>
      </c>
      <c r="L32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0.14948458705479756</v>
      </c>
      <c r="M32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0.24841748585046167</v>
      </c>
      <c r="N323" s="120">
        <f t="shared" ref="N323:N386" si="48">MAX(K323,J323)/(I323/6)</f>
        <v>0.68268861454046637</v>
      </c>
      <c r="O32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0.25894310905214851</v>
      </c>
      <c r="P323" s="113">
        <f t="shared" si="46"/>
        <v>1.8</v>
      </c>
      <c r="Q323" s="119">
        <f>$G323/($D323+(P323*P323*U$2*'Materials + Factor'!$U$8))</f>
        <v>9.3456790123456791E-3</v>
      </c>
      <c r="R323" s="119">
        <f>$H323/($D323+(P323*P323*U$2*'Materials + Factor'!$U$8))</f>
        <v>0.15360493827160493</v>
      </c>
      <c r="S32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0.13767345918873952</v>
      </c>
      <c r="T32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0.24816186556927297</v>
      </c>
      <c r="U323" s="120">
        <f t="shared" ref="U323:U386" si="49">MAX(R323,Q323)/(P323/6)</f>
        <v>0.5120164609053498</v>
      </c>
      <c r="V32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0.30887411983209562</v>
      </c>
      <c r="W323" s="113">
        <f t="shared" si="47"/>
        <v>1.4</v>
      </c>
      <c r="X323" s="119">
        <f>$G323/($D323+(W323*W323*AB$2*'Materials + Factor'!$U$8))</f>
        <v>7.7244897959183687E-3</v>
      </c>
      <c r="Y323" s="119">
        <f>$H323/($D323+(W323*W323*AB$2*'Materials + Factor'!$U$8))</f>
        <v>0.12695918367346939</v>
      </c>
      <c r="Z32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0.11379132851314185</v>
      </c>
      <c r="AA32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0.34606413994169111</v>
      </c>
      <c r="AB323" s="120">
        <f t="shared" ref="AB323:AB386" si="50">MAX(Y323,X323)/(W323/6)</f>
        <v>0.54411078717201178</v>
      </c>
      <c r="AC32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0.61402074481041469</v>
      </c>
    </row>
    <row r="324" spans="1:29" s="86" customFormat="1" hidden="1" outlineLevel="1" x14ac:dyDescent="0.2">
      <c r="A324" s="127"/>
      <c r="B324" s="135" t="s">
        <v>436</v>
      </c>
      <c r="C324" s="150">
        <v>11.755000000000001</v>
      </c>
      <c r="D324" s="133">
        <f>Table5[[#This Row],[Vertical Fz (kN)]]*'Materials + Factor'!$U$25</f>
        <v>0</v>
      </c>
      <c r="E324" s="150">
        <v>1.931</v>
      </c>
      <c r="F324" s="150">
        <v>3.677</v>
      </c>
      <c r="G324" s="150">
        <v>11.911</v>
      </c>
      <c r="H324" s="151">
        <v>0.22600000000000001</v>
      </c>
      <c r="I324" s="113">
        <f t="shared" ref="I324:I387" si="51">I$258</f>
        <v>1.8</v>
      </c>
      <c r="J324" s="119">
        <f>$G324/($D324+(I324*I324*N$2*'Materials + Factor'!$U$8))</f>
        <v>0.19606584362139914</v>
      </c>
      <c r="K324" s="119">
        <f>$H324/($D324+(I324*I324*N$2*'Materials + Factor'!$U$8))</f>
        <v>3.7201646090534975E-3</v>
      </c>
      <c r="L32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0.1124602426577356</v>
      </c>
      <c r="M32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0.2247929261583492</v>
      </c>
      <c r="N324" s="120">
        <f t="shared" si="48"/>
        <v>0.65355281207133054</v>
      </c>
      <c r="O32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0.24769966682402203</v>
      </c>
      <c r="P324" s="113">
        <f t="shared" ref="P324:P387" si="52">P$258</f>
        <v>1.8</v>
      </c>
      <c r="Q324" s="119">
        <f>$G324/($D324+(P324*P324*U$2*'Materials + Factor'!$U$8))</f>
        <v>0.14704938271604936</v>
      </c>
      <c r="R324" s="119">
        <f>$H324/($D324+(P324*P324*U$2*'Materials + Factor'!$U$8))</f>
        <v>2.7901234567901233E-3</v>
      </c>
      <c r="S32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0.10066580115924841</v>
      </c>
      <c r="T32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0.21382716049382713</v>
      </c>
      <c r="U324" s="120">
        <f t="shared" si="49"/>
        <v>0.4901646090534979</v>
      </c>
      <c r="V32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0.29877914784814869</v>
      </c>
      <c r="W324" s="113">
        <f t="shared" ref="W324:W387" si="53">W$258</f>
        <v>1.4</v>
      </c>
      <c r="X324" s="119">
        <f>$G324/($D324+(W324*W324*AB$2*'Materials + Factor'!$U$8))</f>
        <v>0.12154081632653063</v>
      </c>
      <c r="Y324" s="119">
        <f>$H324/($D324+(W324*W324*AB$2*'Materials + Factor'!$U$8))</f>
        <v>2.3061224489795921E-3</v>
      </c>
      <c r="Z32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8.3203366264276754E-2</v>
      </c>
      <c r="AA32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0.28083090379008757</v>
      </c>
      <c r="AB324" s="120">
        <f t="shared" si="50"/>
        <v>0.5208892128279885</v>
      </c>
      <c r="AC32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0.59489381558237431</v>
      </c>
    </row>
    <row r="325" spans="1:29" s="86" customFormat="1" hidden="1" outlineLevel="1" x14ac:dyDescent="0.2">
      <c r="A325" s="127"/>
      <c r="B325" s="135" t="s">
        <v>437</v>
      </c>
      <c r="C325" s="150">
        <v>13.552</v>
      </c>
      <c r="D325" s="133">
        <f>Table5[[#This Row],[Vertical Fz (kN)]]*'Materials + Factor'!$U$25</f>
        <v>0</v>
      </c>
      <c r="E325" s="150">
        <v>10.773</v>
      </c>
      <c r="F325" s="150">
        <v>0.17399999999999999</v>
      </c>
      <c r="G325" s="150">
        <v>0.123</v>
      </c>
      <c r="H325" s="151">
        <v>17.201000000000001</v>
      </c>
      <c r="I325" s="113">
        <f t="shared" si="51"/>
        <v>1.8</v>
      </c>
      <c r="J325" s="119">
        <f>$G325/($D325+(I325*I325*N$2*'Materials + Factor'!$U$8))</f>
        <v>2.024691358024691E-3</v>
      </c>
      <c r="K325" s="119">
        <f>$H325/($D325+(I325*I325*N$2*'Materials + Factor'!$U$8))</f>
        <v>0.28314403292181067</v>
      </c>
      <c r="L32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0.28469292529941398</v>
      </c>
      <c r="M32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0.3780479963153377</v>
      </c>
      <c r="N325" s="120">
        <f t="shared" si="48"/>
        <v>0.94381344307270232</v>
      </c>
      <c r="O32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0.28753927683782149</v>
      </c>
      <c r="P325" s="113">
        <f t="shared" si="52"/>
        <v>1.8</v>
      </c>
      <c r="Q325" s="119">
        <f>$G325/($D325+(P325*P325*U$2*'Materials + Factor'!$U$8))</f>
        <v>1.5185185185185184E-3</v>
      </c>
      <c r="R325" s="119">
        <f>$H325/($D325+(P325*P325*U$2*'Materials + Factor'!$U$8))</f>
        <v>0.21235802469135803</v>
      </c>
      <c r="S32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0.26115128068638344</v>
      </c>
      <c r="T32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0.38373113854595331</v>
      </c>
      <c r="U325" s="120">
        <f t="shared" si="49"/>
        <v>0.70786008230452679</v>
      </c>
      <c r="V32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0.33154019636357257</v>
      </c>
      <c r="W325" s="113">
        <f t="shared" si="53"/>
        <v>1.4</v>
      </c>
      <c r="X325" s="119">
        <f>$G325/($D325+(W325*W325*AB$2*'Materials + Factor'!$U$8))</f>
        <v>1.2551020408163268E-3</v>
      </c>
      <c r="Y325" s="119">
        <f>$H325/($D325+(W325*W325*AB$2*'Materials + Factor'!$U$8))</f>
        <v>0.17552040816326533</v>
      </c>
      <c r="Z32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0.21584952791425574</v>
      </c>
      <c r="AA32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0.56482507288629757</v>
      </c>
      <c r="AB325" s="120">
        <f t="shared" si="50"/>
        <v>0.75223032069970863</v>
      </c>
      <c r="AC32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0.66330595250232161</v>
      </c>
    </row>
    <row r="326" spans="1:29" s="86" customFormat="1" hidden="1" outlineLevel="1" x14ac:dyDescent="0.2">
      <c r="A326" s="127"/>
      <c r="B326" s="135" t="s">
        <v>438</v>
      </c>
      <c r="C326" s="150">
        <v>11.458</v>
      </c>
      <c r="D326" s="133">
        <f>Table5[[#This Row],[Vertical Fz (kN)]]*'Materials + Factor'!$U$25</f>
        <v>0</v>
      </c>
      <c r="E326" s="150">
        <v>3.194</v>
      </c>
      <c r="F326" s="150">
        <v>4.0970000000000004</v>
      </c>
      <c r="G326" s="150">
        <v>11.03</v>
      </c>
      <c r="H326" s="151">
        <v>4.532</v>
      </c>
      <c r="I326" s="113">
        <f t="shared" si="51"/>
        <v>1.8</v>
      </c>
      <c r="J326" s="119">
        <f>$G326/($D326+(I326*I326*N$2*'Materials + Factor'!$U$8))</f>
        <v>0.18156378600823042</v>
      </c>
      <c r="K326" s="119">
        <f>$H326/($D326+(I326*I326*N$2*'Materials + Factor'!$U$8))</f>
        <v>7.4600823045267481E-2</v>
      </c>
      <c r="L32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0.14124602334086486</v>
      </c>
      <c r="M32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0.21700811852180116</v>
      </c>
      <c r="N326" s="120">
        <f t="shared" si="48"/>
        <v>0.60521262002743481</v>
      </c>
      <c r="O32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0.26270665123031667</v>
      </c>
      <c r="P326" s="113">
        <f t="shared" si="52"/>
        <v>1.8</v>
      </c>
      <c r="Q326" s="119">
        <f>$G326/($D326+(P326*P326*U$2*'Materials + Factor'!$U$8))</f>
        <v>0.13617283950617284</v>
      </c>
      <c r="R326" s="119">
        <f>$H326/($D326+(P326*P326*U$2*'Materials + Factor'!$U$8))</f>
        <v>5.5950617283950621E-2</v>
      </c>
      <c r="S32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0.12591472658515027</v>
      </c>
      <c r="T32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0.20750342935528118</v>
      </c>
      <c r="U326" s="120">
        <f t="shared" si="49"/>
        <v>0.45390946502057616</v>
      </c>
      <c r="V32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0.3123068359629067</v>
      </c>
      <c r="W326" s="113">
        <f t="shared" si="53"/>
        <v>1.4</v>
      </c>
      <c r="X326" s="119">
        <f>$G326/($D326+(W326*W326*AB$2*'Materials + Factor'!$U$8))</f>
        <v>0.11255102040816327</v>
      </c>
      <c r="Y326" s="119">
        <f>$H326/($D326+(W326*W326*AB$2*'Materials + Factor'!$U$8))</f>
        <v>4.6244897959183677E-2</v>
      </c>
      <c r="Z32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0.10407237605507319</v>
      </c>
      <c r="AA32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0.28023323615160356</v>
      </c>
      <c r="AB326" s="120">
        <f t="shared" si="50"/>
        <v>0.4823615160349855</v>
      </c>
      <c r="AC32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0.62387204634968796</v>
      </c>
    </row>
    <row r="327" spans="1:29" s="86" customFormat="1" hidden="1" outlineLevel="1" x14ac:dyDescent="0.2">
      <c r="A327" s="127"/>
      <c r="B327" s="135" t="s">
        <v>439</v>
      </c>
      <c r="C327" s="150">
        <v>14.946999999999999</v>
      </c>
      <c r="D327" s="133">
        <f>Table5[[#This Row],[Vertical Fz (kN)]]*'Materials + Factor'!$U$25</f>
        <v>0</v>
      </c>
      <c r="E327" s="150">
        <v>10.712</v>
      </c>
      <c r="F327" s="150">
        <v>0.108</v>
      </c>
      <c r="G327" s="150">
        <v>0.106</v>
      </c>
      <c r="H327" s="151">
        <v>17.081</v>
      </c>
      <c r="I327" s="113">
        <f t="shared" si="51"/>
        <v>1.8</v>
      </c>
      <c r="J327" s="119">
        <f>$G327/($D327+(I327*I327*N$2*'Materials + Factor'!$U$8))</f>
        <v>1.744855967078189E-3</v>
      </c>
      <c r="K327" s="119">
        <f>$H327/($D327+(I327*I327*N$2*'Materials + Factor'!$U$8))</f>
        <v>0.28116872427983536</v>
      </c>
      <c r="L32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0.27784196824467705</v>
      </c>
      <c r="M32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0.36864810435757761</v>
      </c>
      <c r="N327" s="120">
        <f t="shared" si="48"/>
        <v>0.93722908093278456</v>
      </c>
      <c r="O32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0.29071480486951889</v>
      </c>
      <c r="P327" s="113">
        <f t="shared" si="52"/>
        <v>1.8</v>
      </c>
      <c r="Q327" s="119">
        <f>$G327/($D327+(P327*P327*U$2*'Materials + Factor'!$U$8))</f>
        <v>1.3086419753086419E-3</v>
      </c>
      <c r="R327" s="119">
        <f>$H327/($D327+(P327*P327*U$2*'Materials + Factor'!$U$8))</f>
        <v>0.21087654320987653</v>
      </c>
      <c r="S32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0.25965189469404099</v>
      </c>
      <c r="T32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0.38124828532235938</v>
      </c>
      <c r="U327" s="120">
        <f t="shared" si="49"/>
        <v>0.70292181069958848</v>
      </c>
      <c r="V32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0.33450437166446229</v>
      </c>
      <c r="W327" s="113">
        <f t="shared" si="53"/>
        <v>1.4</v>
      </c>
      <c r="X327" s="119">
        <f>$G327/($D327+(W327*W327*AB$2*'Materials + Factor'!$U$8))</f>
        <v>1.0816326530612246E-3</v>
      </c>
      <c r="Y327" s="119">
        <f>$H327/($D327+(W327*W327*AB$2*'Materials + Factor'!$U$8))</f>
        <v>0.17429591836734695</v>
      </c>
      <c r="Z32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0.21461023949201347</v>
      </c>
      <c r="AA32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0.56129737609329455</v>
      </c>
      <c r="AB327" s="120">
        <f t="shared" si="50"/>
        <v>0.74698250728862992</v>
      </c>
      <c r="AC32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0.66792454332104545</v>
      </c>
    </row>
    <row r="328" spans="1:29" s="86" customFormat="1" hidden="1" outlineLevel="1" x14ac:dyDescent="0.2">
      <c r="A328" s="127"/>
      <c r="B328" s="135" t="s">
        <v>440</v>
      </c>
      <c r="C328" s="150">
        <v>12.760999999999999</v>
      </c>
      <c r="D328" s="133">
        <f>Table5[[#This Row],[Vertical Fz (kN)]]*'Materials + Factor'!$U$25</f>
        <v>0</v>
      </c>
      <c r="E328" s="150">
        <v>3.1320000000000001</v>
      </c>
      <c r="F328" s="150">
        <v>4.4569999999999999</v>
      </c>
      <c r="G328" s="150">
        <v>11.657999999999999</v>
      </c>
      <c r="H328" s="151">
        <v>4.4119999999999999</v>
      </c>
      <c r="I328" s="113">
        <f t="shared" si="51"/>
        <v>1.8</v>
      </c>
      <c r="J328" s="119">
        <f>$G328/($D328+(I328*I328*N$2*'Materials + Factor'!$U$8))</f>
        <v>0.1919012345679012</v>
      </c>
      <c r="K328" s="119">
        <f>$H328/($D328+(I328*I328*N$2*'Materials + Factor'!$U$8))</f>
        <v>7.2625514403292166E-2</v>
      </c>
      <c r="L32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0.14548613023172044</v>
      </c>
      <c r="M32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0.22673477438750661</v>
      </c>
      <c r="N328" s="120">
        <f t="shared" si="48"/>
        <v>0.63967078189300408</v>
      </c>
      <c r="O32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0.26961230405332753</v>
      </c>
      <c r="P328" s="113">
        <f t="shared" si="52"/>
        <v>1.8</v>
      </c>
      <c r="Q328" s="119">
        <f>$G328/($D328+(P328*P328*U$2*'Materials + Factor'!$U$8))</f>
        <v>0.14392592592592593</v>
      </c>
      <c r="R328" s="119">
        <f>$H328/($D328+(P328*P328*U$2*'Materials + Factor'!$U$8))</f>
        <v>5.4469135802469135E-2</v>
      </c>
      <c r="S32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0.1320349496230124</v>
      </c>
      <c r="T32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0.22105624142661176</v>
      </c>
      <c r="U328" s="120">
        <f t="shared" si="49"/>
        <v>0.47975308641975312</v>
      </c>
      <c r="V32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0.31835357117708984</v>
      </c>
      <c r="W328" s="113">
        <f t="shared" si="53"/>
        <v>1.4</v>
      </c>
      <c r="X328" s="119">
        <f>$G328/($D328+(W328*W328*AB$2*'Materials + Factor'!$U$8))</f>
        <v>0.1189591836734694</v>
      </c>
      <c r="Y328" s="119">
        <f>$H328/($D328+(W328*W328*AB$2*'Materials + Factor'!$U$8))</f>
        <v>4.5020408163265309E-2</v>
      </c>
      <c r="Z32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0.10913092774963271</v>
      </c>
      <c r="AA32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0.29988338192419833</v>
      </c>
      <c r="AB328" s="120">
        <f t="shared" si="50"/>
        <v>0.50982507288629753</v>
      </c>
      <c r="AC32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0.63527974262781828</v>
      </c>
    </row>
    <row r="329" spans="1:29" s="86" customFormat="1" hidden="1" outlineLevel="1" x14ac:dyDescent="0.2">
      <c r="A329" s="127"/>
      <c r="B329" s="135" t="s">
        <v>441</v>
      </c>
      <c r="C329" s="150">
        <v>13.55</v>
      </c>
      <c r="D329" s="133">
        <f>Table5[[#This Row],[Vertical Fz (kN)]]*'Materials + Factor'!$U$25</f>
        <v>0</v>
      </c>
      <c r="E329" s="150">
        <v>5.6479999999999997</v>
      </c>
      <c r="F329" s="150">
        <v>0.41799999999999998</v>
      </c>
      <c r="G329" s="150">
        <v>2.847</v>
      </c>
      <c r="H329" s="151">
        <v>12.441000000000001</v>
      </c>
      <c r="I329" s="113">
        <f t="shared" si="51"/>
        <v>1.8</v>
      </c>
      <c r="J329" s="119">
        <f>$G329/($D329+(I329*I329*N$2*'Materials + Factor'!$U$8))</f>
        <v>4.6864197530864189E-2</v>
      </c>
      <c r="K329" s="119">
        <f>$H329/($D329+(I329*I329*N$2*'Materials + Factor'!$U$8))</f>
        <v>0.20479012345679012</v>
      </c>
      <c r="L32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0.14964970992487039</v>
      </c>
      <c r="M32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0.24939434724091514</v>
      </c>
      <c r="N329" s="120">
        <f t="shared" si="48"/>
        <v>0.68263374485596706</v>
      </c>
      <c r="O32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0.26853577472590034</v>
      </c>
      <c r="P329" s="113">
        <f t="shared" si="52"/>
        <v>1.8</v>
      </c>
      <c r="Q329" s="119">
        <f>$G329/($D329+(P329*P329*U$2*'Materials + Factor'!$U$8))</f>
        <v>3.5148148148148151E-2</v>
      </c>
      <c r="R329" s="119">
        <f>$H329/($D329+(P329*P329*U$2*'Materials + Factor'!$U$8))</f>
        <v>0.15359259259259261</v>
      </c>
      <c r="S32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0.13727127712861573</v>
      </c>
      <c r="T32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0.24813443072702329</v>
      </c>
      <c r="U329" s="120">
        <f t="shared" si="49"/>
        <v>0.51197530864197538</v>
      </c>
      <c r="V32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0.31730942500398268</v>
      </c>
      <c r="W329" s="113">
        <f t="shared" si="53"/>
        <v>1.4</v>
      </c>
      <c r="X329" s="119">
        <f>$G329/($D329+(W329*W329*AB$2*'Materials + Factor'!$U$8))</f>
        <v>2.9051020408163271E-2</v>
      </c>
      <c r="Y329" s="119">
        <f>$H329/($D329+(W329*W329*AB$2*'Materials + Factor'!$U$8))</f>
        <v>0.12694897959183676</v>
      </c>
      <c r="Z32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0.11345891272875382</v>
      </c>
      <c r="AA32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0.34602040816326546</v>
      </c>
      <c r="AB329" s="120">
        <f t="shared" si="50"/>
        <v>0.54406705539358624</v>
      </c>
      <c r="AC32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0.63222606421805028</v>
      </c>
    </row>
    <row r="330" spans="1:29" s="86" customFormat="1" hidden="1" outlineLevel="1" x14ac:dyDescent="0.2">
      <c r="A330" s="127"/>
      <c r="B330" s="135" t="s">
        <v>442</v>
      </c>
      <c r="C330" s="150">
        <v>11.364000000000001</v>
      </c>
      <c r="D330" s="133">
        <f>Table5[[#This Row],[Vertical Fz (kN)]]*'Materials + Factor'!$U$25</f>
        <v>0</v>
      </c>
      <c r="E330" s="150">
        <v>1.9319999999999999</v>
      </c>
      <c r="F330" s="150">
        <v>4.9820000000000002</v>
      </c>
      <c r="G330" s="150">
        <v>14.61</v>
      </c>
      <c r="H330" s="151">
        <v>0.22800000000000001</v>
      </c>
      <c r="I330" s="113">
        <f t="shared" si="51"/>
        <v>1.8</v>
      </c>
      <c r="J330" s="119">
        <f>$G330/($D330+(I330*I330*N$2*'Materials + Factor'!$U$8))</f>
        <v>0.24049382716049378</v>
      </c>
      <c r="K330" s="119">
        <f>$H330/($D330+(I330*I330*N$2*'Materials + Factor'!$U$8))</f>
        <v>3.7530864197530861E-3</v>
      </c>
      <c r="L33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0.14547547057177915</v>
      </c>
      <c r="M33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0.28267742740660617</v>
      </c>
      <c r="N330" s="120">
        <f t="shared" si="48"/>
        <v>0.80164609053497926</v>
      </c>
      <c r="O33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0.26329329715548394</v>
      </c>
      <c r="P330" s="113">
        <f t="shared" si="52"/>
        <v>1.8</v>
      </c>
      <c r="Q330" s="119">
        <f>$G330/($D330+(P330*P330*U$2*'Materials + Factor'!$U$8))</f>
        <v>0.18037037037037038</v>
      </c>
      <c r="R330" s="119">
        <f>$H330/($D330+(P330*P330*U$2*'Materials + Factor'!$U$8))</f>
        <v>2.8148148148148151E-3</v>
      </c>
      <c r="S33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0.12951627265201585</v>
      </c>
      <c r="T33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0.26875171467764059</v>
      </c>
      <c r="U330" s="120">
        <f t="shared" si="49"/>
        <v>0.60123456790123464</v>
      </c>
      <c r="V33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0.31161277977850921</v>
      </c>
      <c r="W330" s="113">
        <f t="shared" si="53"/>
        <v>1.4</v>
      </c>
      <c r="X330" s="119">
        <f>$G330/($D330+(W330*W330*AB$2*'Materials + Factor'!$U$8))</f>
        <v>0.14908163265306124</v>
      </c>
      <c r="Y330" s="119">
        <f>$H330/($D330+(W330*W330*AB$2*'Materials + Factor'!$U$8))</f>
        <v>2.3265306122448983E-3</v>
      </c>
      <c r="Z33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0.10704916413074779</v>
      </c>
      <c r="AA33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0.35822157434402341</v>
      </c>
      <c r="AB330" s="120">
        <f t="shared" si="50"/>
        <v>0.63892128279883398</v>
      </c>
      <c r="AC33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0.62295581452812321</v>
      </c>
    </row>
    <row r="331" spans="1:29" s="86" customFormat="1" hidden="1" outlineLevel="1" x14ac:dyDescent="0.2">
      <c r="A331" s="127"/>
      <c r="B331" s="135" t="s">
        <v>443</v>
      </c>
      <c r="C331" s="150">
        <v>13.552</v>
      </c>
      <c r="D331" s="133">
        <f>Table5[[#This Row],[Vertical Fz (kN)]]*'Materials + Factor'!$U$25</f>
        <v>0</v>
      </c>
      <c r="E331" s="150">
        <v>10.773999999999999</v>
      </c>
      <c r="F331" s="150">
        <v>0.16500000000000001</v>
      </c>
      <c r="G331" s="150">
        <v>0.105</v>
      </c>
      <c r="H331" s="151">
        <v>17.196999999999999</v>
      </c>
      <c r="I331" s="113">
        <f t="shared" si="51"/>
        <v>1.8</v>
      </c>
      <c r="J331" s="119">
        <f>$G331/($D331+(I331*I331*N$2*'Materials + Factor'!$U$8))</f>
        <v>1.7283950617283947E-3</v>
      </c>
      <c r="K331" s="119">
        <f>$H331/($D331+(I331*I331*N$2*'Materials + Factor'!$U$8))</f>
        <v>0.28307818930041145</v>
      </c>
      <c r="L33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0.28471560412696562</v>
      </c>
      <c r="M33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0.37799939585894193</v>
      </c>
      <c r="N331" s="120">
        <f t="shared" si="48"/>
        <v>0.94359396433470488</v>
      </c>
      <c r="O33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0.28741375281928278</v>
      </c>
      <c r="P331" s="113">
        <f t="shared" si="52"/>
        <v>1.8</v>
      </c>
      <c r="Q331" s="119">
        <f>$G331/($D331+(P331*P331*U$2*'Materials + Factor'!$U$8))</f>
        <v>1.2962962962962963E-3</v>
      </c>
      <c r="R331" s="119">
        <f>$H331/($D331+(P331*P331*U$2*'Materials + Factor'!$U$8))</f>
        <v>0.21230864197530863</v>
      </c>
      <c r="S33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0.2611720841708865</v>
      </c>
      <c r="T33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0.38368998628257878</v>
      </c>
      <c r="U331" s="120">
        <f t="shared" si="49"/>
        <v>0.70769547325102877</v>
      </c>
      <c r="V33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0.33143441468715823</v>
      </c>
      <c r="W331" s="113">
        <f t="shared" si="53"/>
        <v>1.4</v>
      </c>
      <c r="X331" s="119">
        <f>$G331/($D331+(W331*W331*AB$2*'Materials + Factor'!$U$8))</f>
        <v>1.0714285714285715E-3</v>
      </c>
      <c r="Y331" s="119">
        <f>$H331/($D331+(W331*W331*AB$2*'Materials + Factor'!$U$8))</f>
        <v>0.1754795918367347</v>
      </c>
      <c r="Z33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0.21586672263103884</v>
      </c>
      <c r="AA33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0.56479591836734711</v>
      </c>
      <c r="AB331" s="120">
        <f t="shared" si="50"/>
        <v>0.75205539358600593</v>
      </c>
      <c r="AC33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0.66308003784112479</v>
      </c>
    </row>
    <row r="332" spans="1:29" s="86" customFormat="1" hidden="1" outlineLevel="1" x14ac:dyDescent="0.2">
      <c r="A332" s="127"/>
      <c r="B332" s="135" t="s">
        <v>444</v>
      </c>
      <c r="C332" s="150">
        <v>11.367000000000001</v>
      </c>
      <c r="D332" s="133">
        <f>Table5[[#This Row],[Vertical Fz (kN)]]*'Materials + Factor'!$U$25</f>
        <v>0</v>
      </c>
      <c r="E332" s="150">
        <v>3.194</v>
      </c>
      <c r="F332" s="150">
        <v>4.4000000000000004</v>
      </c>
      <c r="G332" s="150">
        <v>11.659000000000001</v>
      </c>
      <c r="H332" s="151">
        <v>4.5279999999999996</v>
      </c>
      <c r="I332" s="113">
        <f t="shared" si="51"/>
        <v>1.8</v>
      </c>
      <c r="J332" s="119">
        <f>$G332/($D332+(I332*I332*N$2*'Materials + Factor'!$U$8))</f>
        <v>0.19191769547325102</v>
      </c>
      <c r="K332" s="119">
        <f>$H332/($D332+(I332*I332*N$2*'Materials + Factor'!$U$8))</f>
        <v>7.4534979423868303E-2</v>
      </c>
      <c r="L33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0.14801661204723124</v>
      </c>
      <c r="M33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0.23047424478432421</v>
      </c>
      <c r="N332" s="120">
        <f t="shared" si="48"/>
        <v>0.63972565157750338</v>
      </c>
      <c r="O33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0.26626732669168668</v>
      </c>
      <c r="P332" s="113">
        <f t="shared" si="52"/>
        <v>1.8</v>
      </c>
      <c r="Q332" s="119">
        <f>$G332/($D332+(P332*P332*U$2*'Materials + Factor'!$U$8))</f>
        <v>0.14393827160493827</v>
      </c>
      <c r="R332" s="119">
        <f>$H332/($D332+(P332*P332*U$2*'Materials + Factor'!$U$8))</f>
        <v>5.5901234567901227E-2</v>
      </c>
      <c r="S33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0.13178412359271824</v>
      </c>
      <c r="T33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0.2202880658436214</v>
      </c>
      <c r="U332" s="120">
        <f t="shared" si="49"/>
        <v>0.47979423868312759</v>
      </c>
      <c r="V33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0.31525839760743474</v>
      </c>
      <c r="W332" s="113">
        <f t="shared" si="53"/>
        <v>1.4</v>
      </c>
      <c r="X332" s="119">
        <f>$G332/($D332+(W332*W332*AB$2*'Materials + Factor'!$U$8))</f>
        <v>0.11896938775510206</v>
      </c>
      <c r="Y332" s="119">
        <f>$H332/($D332+(W332*W332*AB$2*'Materials + Factor'!$U$8))</f>
        <v>4.6204081632653063E-2</v>
      </c>
      <c r="Z33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0.10892361235724672</v>
      </c>
      <c r="AA33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0.2982361516034987</v>
      </c>
      <c r="AB332" s="120">
        <f t="shared" si="50"/>
        <v>0.50986880466472317</v>
      </c>
      <c r="AC33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0.63032503043057786</v>
      </c>
    </row>
    <row r="333" spans="1:29" s="86" customFormat="1" hidden="1" outlineLevel="1" x14ac:dyDescent="0.2">
      <c r="A333" s="127"/>
      <c r="B333" s="135" t="s">
        <v>445</v>
      </c>
      <c r="C333" s="150">
        <v>14.952999999999999</v>
      </c>
      <c r="D333" s="133">
        <f>Table5[[#This Row],[Vertical Fz (kN)]]*'Materials + Factor'!$U$25</f>
        <v>0</v>
      </c>
      <c r="E333" s="150">
        <v>10.722</v>
      </c>
      <c r="F333" s="150">
        <v>0.122</v>
      </c>
      <c r="G333" s="150">
        <v>0.13700000000000001</v>
      </c>
      <c r="H333" s="151">
        <v>17.09</v>
      </c>
      <c r="I333" s="113">
        <f t="shared" si="51"/>
        <v>1.8</v>
      </c>
      <c r="J333" s="119">
        <f>$G333/($D333+(I333*I333*N$2*'Materials + Factor'!$U$8))</f>
        <v>2.2551440329218104E-3</v>
      </c>
      <c r="K333" s="119">
        <f>$H333/($D333+(I333*I333*N$2*'Materials + Factor'!$U$8))</f>
        <v>0.28131687242798348</v>
      </c>
      <c r="L33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0.27808316889351797</v>
      </c>
      <c r="M33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0.36886106084156356</v>
      </c>
      <c r="N333" s="120">
        <f t="shared" si="48"/>
        <v>0.9377229080932783</v>
      </c>
      <c r="O33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0.29096770810456729</v>
      </c>
      <c r="P333" s="113">
        <f t="shared" si="52"/>
        <v>1.8</v>
      </c>
      <c r="Q333" s="119">
        <f>$G333/($D333+(P333*P333*U$2*'Materials + Factor'!$U$8))</f>
        <v>1.6913580246913581E-3</v>
      </c>
      <c r="R333" s="119">
        <f>$H333/($D333+(P333*P333*U$2*'Materials + Factor'!$U$8))</f>
        <v>0.21098765432098765</v>
      </c>
      <c r="S33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0.25989790289809872</v>
      </c>
      <c r="T33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0.38150891632373107</v>
      </c>
      <c r="U333" s="120">
        <f t="shared" si="49"/>
        <v>0.70329218106995883</v>
      </c>
      <c r="V33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0.33471700628123591</v>
      </c>
      <c r="W333" s="113">
        <f t="shared" si="53"/>
        <v>1.4</v>
      </c>
      <c r="X333" s="119">
        <f>$G333/($D333+(W333*W333*AB$2*'Materials + Factor'!$U$8))</f>
        <v>1.3979591836734697E-3</v>
      </c>
      <c r="Y333" s="119">
        <f>$H333/($D333+(W333*W333*AB$2*'Materials + Factor'!$U$8))</f>
        <v>0.17438775510204085</v>
      </c>
      <c r="Z33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0.21481357280353058</v>
      </c>
      <c r="AA33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0.56172011661807597</v>
      </c>
      <c r="AB333" s="120">
        <f t="shared" si="50"/>
        <v>0.74737609329446086</v>
      </c>
      <c r="AC33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0.6683709675373265</v>
      </c>
    </row>
    <row r="334" spans="1:29" s="86" customFormat="1" hidden="1" outlineLevel="1" x14ac:dyDescent="0.2">
      <c r="A334" s="127"/>
      <c r="B334" s="135" t="s">
        <v>446</v>
      </c>
      <c r="C334" s="150">
        <v>12.768000000000001</v>
      </c>
      <c r="D334" s="133">
        <f>Table5[[#This Row],[Vertical Fz (kN)]]*'Materials + Factor'!$U$25</f>
        <v>0</v>
      </c>
      <c r="E334" s="150">
        <v>3.1429999999999998</v>
      </c>
      <c r="F334" s="150">
        <v>4.4429999999999996</v>
      </c>
      <c r="G334" s="150">
        <v>11.625999999999999</v>
      </c>
      <c r="H334" s="151">
        <v>4.4210000000000003</v>
      </c>
      <c r="I334" s="113">
        <f t="shared" si="51"/>
        <v>1.8</v>
      </c>
      <c r="J334" s="119">
        <f>$G334/($D334+(I334*I334*N$2*'Materials + Factor'!$U$8))</f>
        <v>0.19137448559670778</v>
      </c>
      <c r="K334" s="119">
        <f>$H334/($D334+(I334*I334*N$2*'Materials + Factor'!$U$8))</f>
        <v>7.2773662551440327E-2</v>
      </c>
      <c r="L33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0.14533599121692053</v>
      </c>
      <c r="M33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0.22607086397586681</v>
      </c>
      <c r="N334" s="120">
        <f t="shared" si="48"/>
        <v>0.63791495198902592</v>
      </c>
      <c r="O33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0.26948004216110094</v>
      </c>
      <c r="P334" s="113">
        <f t="shared" si="52"/>
        <v>1.8</v>
      </c>
      <c r="Q334" s="119">
        <f>$G334/($D334+(P334*P334*U$2*'Materials + Factor'!$U$8))</f>
        <v>0.14353086419753086</v>
      </c>
      <c r="R334" s="119">
        <f>$H334/($D334+(P334*P334*U$2*'Materials + Factor'!$U$8))</f>
        <v>5.4580246913580252E-2</v>
      </c>
      <c r="S33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0.13191125188006869</v>
      </c>
      <c r="T33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0.22042524005486966</v>
      </c>
      <c r="U334" s="120">
        <f t="shared" si="49"/>
        <v>0.47843621399176955</v>
      </c>
      <c r="V33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0.31824737372828249</v>
      </c>
      <c r="W334" s="113">
        <f t="shared" si="53"/>
        <v>1.4</v>
      </c>
      <c r="X334" s="119">
        <f>$G334/($D334+(W334*W334*AB$2*'Materials + Factor'!$U$8))</f>
        <v>0.1186326530612245</v>
      </c>
      <c r="Y334" s="119">
        <f>$H334/($D334+(W334*W334*AB$2*'Materials + Factor'!$U$8))</f>
        <v>4.5112244897959196E-2</v>
      </c>
      <c r="Z33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0.10902868777842413</v>
      </c>
      <c r="AA33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0.29900874635568525</v>
      </c>
      <c r="AB334" s="120">
        <f t="shared" si="50"/>
        <v>0.50842565597667644</v>
      </c>
      <c r="AC33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0.63504261146628393</v>
      </c>
    </row>
    <row r="335" spans="1:29" s="86" customFormat="1" hidden="1" outlineLevel="1" x14ac:dyDescent="0.2">
      <c r="A335" s="127"/>
      <c r="B335" s="135" t="s">
        <v>447</v>
      </c>
      <c r="C335" s="150">
        <v>14.194000000000001</v>
      </c>
      <c r="D335" s="133">
        <f>Table5[[#This Row],[Vertical Fz (kN)]]*'Materials + Factor'!$U$25</f>
        <v>0</v>
      </c>
      <c r="E335" s="150">
        <v>5.6479999999999997</v>
      </c>
      <c r="F335" s="150">
        <v>1.296</v>
      </c>
      <c r="G335" s="150">
        <v>1.06</v>
      </c>
      <c r="H335" s="151">
        <v>12.441000000000001</v>
      </c>
      <c r="I335" s="113">
        <f t="shared" si="51"/>
        <v>1.8</v>
      </c>
      <c r="J335" s="119">
        <f>$G335/($D335+(I335*I335*N$2*'Materials + Factor'!$U$8))</f>
        <v>1.7448559670781891E-2</v>
      </c>
      <c r="K335" s="119">
        <f>$H335/($D335+(I335*I335*N$2*'Materials + Factor'!$U$8))</f>
        <v>0.20479012345679012</v>
      </c>
      <c r="L33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0.15180436235150868</v>
      </c>
      <c r="M33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0.24725128095644747</v>
      </c>
      <c r="N335" s="120">
        <f t="shared" si="48"/>
        <v>0.68263374485596706</v>
      </c>
      <c r="O33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0.26133477484034445</v>
      </c>
      <c r="P335" s="113">
        <f t="shared" si="52"/>
        <v>1.8</v>
      </c>
      <c r="Q335" s="119">
        <f>$G335/($D335+(P335*P335*U$2*'Materials + Factor'!$U$8))</f>
        <v>1.308641975308642E-2</v>
      </c>
      <c r="R335" s="119">
        <f>$H335/($D335+(P335*P335*U$2*'Materials + Factor'!$U$8))</f>
        <v>0.15359259259259261</v>
      </c>
      <c r="S33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0.14045464360582058</v>
      </c>
      <c r="T33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0.24813443072702329</v>
      </c>
      <c r="U335" s="120">
        <f t="shared" si="49"/>
        <v>0.51197530864197538</v>
      </c>
      <c r="V33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0.31103779361824141</v>
      </c>
      <c r="W335" s="113">
        <f t="shared" si="53"/>
        <v>1.4</v>
      </c>
      <c r="X335" s="119">
        <f>$G335/($D335+(W335*W335*AB$2*'Materials + Factor'!$U$8))</f>
        <v>1.0816326530612246E-2</v>
      </c>
      <c r="Y335" s="119">
        <f>$H335/($D335+(W335*W335*AB$2*'Materials + Factor'!$U$8))</f>
        <v>0.12694897959183676</v>
      </c>
      <c r="Z33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0.11609006257215784</v>
      </c>
      <c r="AA33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0.34602040816326546</v>
      </c>
      <c r="AB335" s="120">
        <f t="shared" si="50"/>
        <v>0.54406705539358624</v>
      </c>
      <c r="AC33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0.61821610750202471</v>
      </c>
    </row>
    <row r="336" spans="1:29" s="86" customFormat="1" hidden="1" outlineLevel="1" x14ac:dyDescent="0.2">
      <c r="A336" s="127"/>
      <c r="B336" s="135" t="s">
        <v>448</v>
      </c>
      <c r="C336" s="150">
        <v>12.009</v>
      </c>
      <c r="D336" s="133">
        <f>Table5[[#This Row],[Vertical Fz (kN)]]*'Materials + Factor'!$U$25</f>
        <v>0</v>
      </c>
      <c r="E336" s="150">
        <v>1.9319999999999999</v>
      </c>
      <c r="F336" s="150">
        <v>5.8609999999999998</v>
      </c>
      <c r="G336" s="150">
        <v>12.824</v>
      </c>
      <c r="H336" s="151">
        <v>0.22700000000000001</v>
      </c>
      <c r="I336" s="113">
        <f t="shared" si="51"/>
        <v>1.8</v>
      </c>
      <c r="J336" s="119">
        <f>$G336/($D336+(I336*I336*N$2*'Materials + Factor'!$U$8))</f>
        <v>0.21109465020576129</v>
      </c>
      <c r="K336" s="119">
        <f>$H336/($D336+(I336*I336*N$2*'Materials + Factor'!$U$8))</f>
        <v>3.736625514403292E-3</v>
      </c>
      <c r="L33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0.16652065948899838</v>
      </c>
      <c r="M33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0.26296479549685325</v>
      </c>
      <c r="N336" s="120">
        <f t="shared" si="48"/>
        <v>0.70364883401920431</v>
      </c>
      <c r="O33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0.2537936305062265</v>
      </c>
      <c r="P336" s="113">
        <f t="shared" si="52"/>
        <v>1.8</v>
      </c>
      <c r="Q336" s="119">
        <f>$G336/($D336+(P336*P336*U$2*'Materials + Factor'!$U$8))</f>
        <v>0.15832098765432098</v>
      </c>
      <c r="R336" s="119">
        <f>$H336/($D336+(P336*P336*U$2*'Materials + Factor'!$U$8))</f>
        <v>2.8024691358024692E-3</v>
      </c>
      <c r="S33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0.14957872424395105</v>
      </c>
      <c r="T33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0.25631001371742107</v>
      </c>
      <c r="U336" s="120">
        <f t="shared" si="49"/>
        <v>0.52773662551440326</v>
      </c>
      <c r="V33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0.30396017044215012</v>
      </c>
      <c r="W336" s="113">
        <f t="shared" si="53"/>
        <v>1.4</v>
      </c>
      <c r="X336" s="119">
        <f>$G336/($D336+(W336*W336*AB$2*'Materials + Factor'!$U$8))</f>
        <v>0.13085714285714287</v>
      </c>
      <c r="Y336" s="119">
        <f>$H336/($D336+(W336*W336*AB$2*'Materials + Factor'!$U$8))</f>
        <v>2.3163265306122452E-3</v>
      </c>
      <c r="Z33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0.12363139452816363</v>
      </c>
      <c r="AA33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0.35781341107871728</v>
      </c>
      <c r="AB336" s="120">
        <f t="shared" si="50"/>
        <v>0.56081632653061231</v>
      </c>
      <c r="AC33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0.60570661538406412</v>
      </c>
    </row>
    <row r="337" spans="1:29" s="86" customFormat="1" hidden="1" outlineLevel="1" x14ac:dyDescent="0.2">
      <c r="A337" s="127"/>
      <c r="B337" s="135" t="s">
        <v>449</v>
      </c>
      <c r="C337" s="150">
        <v>13.577</v>
      </c>
      <c r="D337" s="133">
        <f>Table5[[#This Row],[Vertical Fz (kN)]]*'Materials + Factor'!$U$25</f>
        <v>0</v>
      </c>
      <c r="E337" s="150">
        <v>10.73</v>
      </c>
      <c r="F337" s="150">
        <v>0.17699999999999999</v>
      </c>
      <c r="G337" s="150">
        <v>0.13300000000000001</v>
      </c>
      <c r="H337" s="151">
        <v>17.138000000000002</v>
      </c>
      <c r="I337" s="113">
        <f t="shared" si="51"/>
        <v>1.8</v>
      </c>
      <c r="J337" s="119">
        <f>$G337/($D337+(I337*I337*N$2*'Materials + Factor'!$U$8))</f>
        <v>2.1893004115226336E-3</v>
      </c>
      <c r="K337" s="119">
        <f>$H337/($D337+(I337*I337*N$2*'Materials + Factor'!$U$8))</f>
        <v>0.28210699588477367</v>
      </c>
      <c r="L33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0.28346280292104464</v>
      </c>
      <c r="M33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0.37649695116026322</v>
      </c>
      <c r="N337" s="120">
        <f t="shared" si="48"/>
        <v>0.94035665294924564</v>
      </c>
      <c r="O33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0.2871844261798297</v>
      </c>
      <c r="P337" s="113">
        <f t="shared" si="52"/>
        <v>1.8</v>
      </c>
      <c r="Q337" s="119">
        <f>$G337/($D337+(P337*P337*U$2*'Materials + Factor'!$U$8))</f>
        <v>1.6419753086419754E-3</v>
      </c>
      <c r="R337" s="119">
        <f>$H337/($D337+(P337*P337*U$2*'Materials + Factor'!$U$8))</f>
        <v>0.21158024691358027</v>
      </c>
      <c r="S33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0.26011036731743814</v>
      </c>
      <c r="T33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0.38227709190672154</v>
      </c>
      <c r="U337" s="120">
        <f t="shared" si="49"/>
        <v>0.7052674897119342</v>
      </c>
      <c r="V33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0.33127850512837387</v>
      </c>
      <c r="W337" s="113">
        <f t="shared" si="53"/>
        <v>1.4</v>
      </c>
      <c r="X337" s="119">
        <f>$G337/($D337+(W337*W337*AB$2*'Materials + Factor'!$U$8))</f>
        <v>1.3571428571428573E-3</v>
      </c>
      <c r="Y337" s="119">
        <f>$H337/($D337+(W337*W337*AB$2*'Materials + Factor'!$U$8))</f>
        <v>0.1748775510204082</v>
      </c>
      <c r="Z33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0.21498918115012747</v>
      </c>
      <c r="AA33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0.56265306122448999</v>
      </c>
      <c r="AB337" s="120">
        <f t="shared" si="50"/>
        <v>0.74947521865889233</v>
      </c>
      <c r="AC33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0.66270426402044758</v>
      </c>
    </row>
    <row r="338" spans="1:29" s="86" customFormat="1" hidden="1" outlineLevel="1" x14ac:dyDescent="0.2">
      <c r="A338" s="127"/>
      <c r="B338" s="135" t="s">
        <v>450</v>
      </c>
      <c r="C338" s="150">
        <v>11.391999999999999</v>
      </c>
      <c r="D338" s="133">
        <f>Table5[[#This Row],[Vertical Fz (kN)]]*'Materials + Factor'!$U$25</f>
        <v>0</v>
      </c>
      <c r="E338" s="150">
        <v>3.15</v>
      </c>
      <c r="F338" s="150">
        <v>4.3879999999999999</v>
      </c>
      <c r="G338" s="150">
        <v>11.63</v>
      </c>
      <c r="H338" s="151">
        <v>4.4690000000000003</v>
      </c>
      <c r="I338" s="113">
        <f t="shared" si="51"/>
        <v>1.8</v>
      </c>
      <c r="J338" s="119">
        <f>$G338/($D338+(I338*I338*N$2*'Materials + Factor'!$U$8))</f>
        <v>0.191440329218107</v>
      </c>
      <c r="K338" s="119">
        <f>$H338/($D338+(I338*I338*N$2*'Materials + Factor'!$U$8))</f>
        <v>7.356378600823045E-2</v>
      </c>
      <c r="L33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0.14699966534984077</v>
      </c>
      <c r="M33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0.22980911104334353</v>
      </c>
      <c r="N338" s="120">
        <f t="shared" si="48"/>
        <v>0.63813443072702336</v>
      </c>
      <c r="O33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0.265846397923029</v>
      </c>
      <c r="P338" s="113">
        <f t="shared" si="52"/>
        <v>1.8</v>
      </c>
      <c r="Q338" s="119">
        <f>$G338/($D338+(P338*P338*U$2*'Materials + Factor'!$U$8))</f>
        <v>0.14358024691358026</v>
      </c>
      <c r="R338" s="119">
        <f>$H338/($D338+(P338*P338*U$2*'Materials + Factor'!$U$8))</f>
        <v>5.5172839506172841E-2</v>
      </c>
      <c r="S33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0.13092407231689154</v>
      </c>
      <c r="T33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0.21972565157750343</v>
      </c>
      <c r="U338" s="120">
        <f t="shared" si="49"/>
        <v>0.47860082304526758</v>
      </c>
      <c r="V33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0.31490270112457969</v>
      </c>
      <c r="W338" s="113">
        <f t="shared" si="53"/>
        <v>1.4</v>
      </c>
      <c r="X338" s="119">
        <f>$G338/($D338+(W338*W338*AB$2*'Materials + Factor'!$U$8))</f>
        <v>0.11867346938775512</v>
      </c>
      <c r="Y338" s="119">
        <f>$H338/($D338+(W338*W338*AB$2*'Materials + Factor'!$U$8))</f>
        <v>4.5602040816326538E-2</v>
      </c>
      <c r="Z33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0.10821275364967567</v>
      </c>
      <c r="AA33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0.29746355685131204</v>
      </c>
      <c r="AB338" s="120">
        <f t="shared" si="50"/>
        <v>0.50860058309037914</v>
      </c>
      <c r="AC33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0.62953409953003969</v>
      </c>
    </row>
    <row r="339" spans="1:29" s="86" customFormat="1" hidden="1" outlineLevel="1" x14ac:dyDescent="0.2">
      <c r="A339" s="127"/>
      <c r="B339" s="135" t="s">
        <v>451</v>
      </c>
      <c r="C339" s="150">
        <v>16.559000000000001</v>
      </c>
      <c r="D339" s="133">
        <f>Table5[[#This Row],[Vertical Fz (kN)]]*'Materials + Factor'!$U$25</f>
        <v>0</v>
      </c>
      <c r="E339" s="150">
        <v>8.6</v>
      </c>
      <c r="F339" s="150">
        <v>0.20499999999999999</v>
      </c>
      <c r="G339" s="150">
        <v>0.187</v>
      </c>
      <c r="H339" s="151">
        <v>14.467000000000001</v>
      </c>
      <c r="I339" s="113">
        <f t="shared" si="51"/>
        <v>1.8</v>
      </c>
      <c r="J339" s="119">
        <f>$G339/($D339+(I339*I339*N$2*'Materials + Factor'!$U$8))</f>
        <v>3.0781893004115223E-3</v>
      </c>
      <c r="K339" s="119">
        <f>$H339/($D339+(I339*I339*N$2*'Materials + Factor'!$U$8))</f>
        <v>0.23813991769547324</v>
      </c>
      <c r="L33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0.21846185920640032</v>
      </c>
      <c r="M33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0.30062620278507174</v>
      </c>
      <c r="N339" s="120">
        <f t="shared" si="48"/>
        <v>0.79379972565157753</v>
      </c>
      <c r="O33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0.27674471829096337</v>
      </c>
      <c r="P339" s="113">
        <f t="shared" si="52"/>
        <v>1.8</v>
      </c>
      <c r="Q339" s="119">
        <f>$G339/($D339+(P339*P339*U$2*'Materials + Factor'!$U$8))</f>
        <v>2.3086419753086422E-3</v>
      </c>
      <c r="R339" s="119">
        <f>$H339/($D339+(P339*P339*U$2*'Materials + Factor'!$U$8))</f>
        <v>0.17860493827160495</v>
      </c>
      <c r="S33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0.20850701078256303</v>
      </c>
      <c r="T33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0.31641975308641973</v>
      </c>
      <c r="U339" s="120">
        <f t="shared" si="49"/>
        <v>0.59534979423868317</v>
      </c>
      <c r="V33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0.32404499271829151</v>
      </c>
      <c r="W339" s="113">
        <f t="shared" si="53"/>
        <v>1.4</v>
      </c>
      <c r="X339" s="119">
        <f>$G339/($D339+(W339*W339*AB$2*'Materials + Factor'!$U$8))</f>
        <v>1.9081632653061228E-3</v>
      </c>
      <c r="Y339" s="119">
        <f>$H339/($D339+(W339*W339*AB$2*'Materials + Factor'!$U$8))</f>
        <v>0.14762244897959187</v>
      </c>
      <c r="Z33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0.17233742727946536</v>
      </c>
      <c r="AA33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0.46161807580174941</v>
      </c>
      <c r="AB339" s="120">
        <f t="shared" si="50"/>
        <v>0.63266763848396523</v>
      </c>
      <c r="AC33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0.64339142291480844</v>
      </c>
    </row>
    <row r="340" spans="1:29" s="86" customFormat="1" hidden="1" outlineLevel="1" x14ac:dyDescent="0.2">
      <c r="A340" s="127"/>
      <c r="B340" s="135" t="s">
        <v>452</v>
      </c>
      <c r="C340" s="150">
        <v>14.176</v>
      </c>
      <c r="D340" s="133">
        <f>Table5[[#This Row],[Vertical Fz (kN)]]*'Materials + Factor'!$U$25</f>
        <v>0</v>
      </c>
      <c r="E340" s="150">
        <v>3.6999999999999998E-2</v>
      </c>
      <c r="F340" s="150">
        <v>4.8600000000000003</v>
      </c>
      <c r="G340" s="150">
        <v>12.871</v>
      </c>
      <c r="H340" s="151">
        <v>6.5000000000000002E-2</v>
      </c>
      <c r="I340" s="113">
        <f t="shared" si="51"/>
        <v>1.8</v>
      </c>
      <c r="J340" s="119">
        <f>$G340/($D340+(I340*I340*N$2*'Materials + Factor'!$U$8))</f>
        <v>0.21186831275720164</v>
      </c>
      <c r="K340" s="119">
        <f>$H340/($D340+(I340*I340*N$2*'Materials + Factor'!$U$8))</f>
        <v>1.0699588477366254E-3</v>
      </c>
      <c r="L34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0.12735036261404778</v>
      </c>
      <c r="M34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0.24492313897860704</v>
      </c>
      <c r="N340" s="120">
        <f t="shared" si="48"/>
        <v>0.70622770919067213</v>
      </c>
      <c r="O34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0.25916386660159585</v>
      </c>
      <c r="P340" s="113">
        <f t="shared" si="52"/>
        <v>1.8</v>
      </c>
      <c r="Q340" s="119">
        <f>$G340/($D340+(P340*P340*U$2*'Materials + Factor'!$U$8))</f>
        <v>0.15890123456790123</v>
      </c>
      <c r="R340" s="119">
        <f>$H340/($D340+(P340*P340*U$2*'Materials + Factor'!$U$8))</f>
        <v>8.024691358024692E-4</v>
      </c>
      <c r="S34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0.11780065764469316</v>
      </c>
      <c r="T34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0.24322359396433471</v>
      </c>
      <c r="U340" s="120">
        <f t="shared" si="49"/>
        <v>0.52967078189300409</v>
      </c>
      <c r="V34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0.30894127356533169</v>
      </c>
      <c r="W340" s="113">
        <f t="shared" si="53"/>
        <v>1.4</v>
      </c>
      <c r="X340" s="119">
        <f>$G340/($D340+(W340*W340*AB$2*'Materials + Factor'!$U$8))</f>
        <v>0.13133673469387758</v>
      </c>
      <c r="Y340" s="119">
        <f>$H340/($D340+(W340*W340*AB$2*'Materials + Factor'!$U$8))</f>
        <v>6.6326530612244913E-4</v>
      </c>
      <c r="Z34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9.7365849685919867E-2</v>
      </c>
      <c r="AA34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0.32931486880466482</v>
      </c>
      <c r="AB340" s="120">
        <f t="shared" si="50"/>
        <v>0.56287172011661823</v>
      </c>
      <c r="AC34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0.6138661773364873</v>
      </c>
    </row>
    <row r="341" spans="1:29" s="86" customFormat="1" hidden="1" outlineLevel="1" x14ac:dyDescent="0.2">
      <c r="A341" s="127"/>
      <c r="B341" s="135" t="s">
        <v>453</v>
      </c>
      <c r="C341" s="150">
        <v>13.209</v>
      </c>
      <c r="D341" s="133">
        <f>Table5[[#This Row],[Vertical Fz (kN)]]*'Materials + Factor'!$U$25</f>
        <v>0</v>
      </c>
      <c r="E341" s="150">
        <v>8.2439999999999998</v>
      </c>
      <c r="F341" s="150">
        <v>0.85</v>
      </c>
      <c r="G341" s="150">
        <v>5.0469999999999997</v>
      </c>
      <c r="H341" s="151">
        <v>13.794</v>
      </c>
      <c r="I341" s="113">
        <f t="shared" si="51"/>
        <v>1.8</v>
      </c>
      <c r="J341" s="119">
        <f>$G341/($D341+(I341*I341*N$2*'Materials + Factor'!$U$8))</f>
        <v>8.3078189300411512E-2</v>
      </c>
      <c r="K341" s="119">
        <f>$H341/($D341+(I341*I341*N$2*'Materials + Factor'!$U$8))</f>
        <v>0.2270617283950617</v>
      </c>
      <c r="L34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0.22000222606030911</v>
      </c>
      <c r="M34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0.30012123834376703</v>
      </c>
      <c r="N341" s="120">
        <f t="shared" si="48"/>
        <v>0.75687242798353904</v>
      </c>
      <c r="O34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0.28868754579606881</v>
      </c>
      <c r="P341" s="113">
        <f t="shared" si="52"/>
        <v>1.8</v>
      </c>
      <c r="Q341" s="119">
        <f>$G341/($D341+(P341*P341*U$2*'Materials + Factor'!$U$8))</f>
        <v>6.2308641975308637E-2</v>
      </c>
      <c r="R341" s="119">
        <f>$H341/($D341+(P341*P341*U$2*'Materials + Factor'!$U$8))</f>
        <v>0.17029629629629631</v>
      </c>
      <c r="S34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0.20087832885425189</v>
      </c>
      <c r="T34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0.30230452674897118</v>
      </c>
      <c r="U341" s="120">
        <f t="shared" si="49"/>
        <v>0.56765432098765434</v>
      </c>
      <c r="V34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0.33416685603989277</v>
      </c>
      <c r="W341" s="113">
        <f t="shared" si="53"/>
        <v>1.4</v>
      </c>
      <c r="X341" s="119">
        <f>$G341/($D341+(W341*W341*AB$2*'Materials + Factor'!$U$8))</f>
        <v>5.1500000000000004E-2</v>
      </c>
      <c r="Y341" s="119">
        <f>$H341/($D341+(W341*W341*AB$2*'Materials + Factor'!$U$8))</f>
        <v>0.14075510204081634</v>
      </c>
      <c r="Z34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0.16603208813463677</v>
      </c>
      <c r="AA34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0.44142857142857156</v>
      </c>
      <c r="AB341" s="120">
        <f t="shared" si="50"/>
        <v>0.60323615160349864</v>
      </c>
      <c r="AC34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0.66869271920686069</v>
      </c>
    </row>
    <row r="342" spans="1:29" s="86" customFormat="1" hidden="1" outlineLevel="1" x14ac:dyDescent="0.2">
      <c r="A342" s="127"/>
      <c r="B342" s="135" t="s">
        <v>454</v>
      </c>
      <c r="C342" s="150">
        <v>11.026</v>
      </c>
      <c r="D342" s="133">
        <f>Table5[[#This Row],[Vertical Fz (kN)]]*'Materials + Factor'!$U$25</f>
        <v>0</v>
      </c>
      <c r="E342" s="150">
        <v>0.622</v>
      </c>
      <c r="F342" s="150">
        <v>5.415</v>
      </c>
      <c r="G342" s="150">
        <v>16.809999999999999</v>
      </c>
      <c r="H342" s="151">
        <v>1.0389999999999999</v>
      </c>
      <c r="I342" s="113">
        <f t="shared" si="51"/>
        <v>1.8</v>
      </c>
      <c r="J342" s="119">
        <f>$G342/($D342+(I342*I342*N$2*'Materials + Factor'!$U$8))</f>
        <v>0.27670781893004109</v>
      </c>
      <c r="K342" s="119">
        <f>$H342/($D342+(I342*I342*N$2*'Materials + Factor'!$U$8))</f>
        <v>1.7102880658436209E-2</v>
      </c>
      <c r="L34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0.14909031788082344</v>
      </c>
      <c r="M34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0.32309236761282006</v>
      </c>
      <c r="N342" s="120">
        <f t="shared" si="48"/>
        <v>0.92235939643347031</v>
      </c>
      <c r="O34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0.28177967949837429</v>
      </c>
      <c r="P342" s="113">
        <f t="shared" si="52"/>
        <v>1.8</v>
      </c>
      <c r="Q342" s="119">
        <f>$G342/($D342+(P342*P342*U$2*'Materials + Factor'!$U$8))</f>
        <v>0.20753086419753086</v>
      </c>
      <c r="R342" s="119">
        <f>$H342/($D342+(P342*P342*U$2*'Materials + Factor'!$U$8))</f>
        <v>1.282716049382716E-2</v>
      </c>
      <c r="S34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0.13211242785449365</v>
      </c>
      <c r="T34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0.30486968449931406</v>
      </c>
      <c r="U342" s="120">
        <f t="shared" si="49"/>
        <v>0.69176954732510287</v>
      </c>
      <c r="V34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0.32657279175249754</v>
      </c>
      <c r="W342" s="113">
        <f t="shared" si="53"/>
        <v>1.4</v>
      </c>
      <c r="X342" s="119">
        <f>$G342/($D342+(W342*W342*AB$2*'Materials + Factor'!$U$8))</f>
        <v>0.17153061224489796</v>
      </c>
      <c r="Y342" s="119">
        <f>$H342/($D342+(W342*W342*AB$2*'Materials + Factor'!$U$8))</f>
        <v>1.0602040816326531E-2</v>
      </c>
      <c r="Z34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0.10919496587973455</v>
      </c>
      <c r="AA34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0.40291545189504385</v>
      </c>
      <c r="AB342" s="120">
        <f t="shared" si="50"/>
        <v>0.73513119533527704</v>
      </c>
      <c r="AC34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0.65566786875555083</v>
      </c>
    </row>
    <row r="343" spans="1:29" s="86" customFormat="1" hidden="1" outlineLevel="1" x14ac:dyDescent="0.2">
      <c r="A343" s="127"/>
      <c r="B343" s="135" t="s">
        <v>455</v>
      </c>
      <c r="C343" s="150">
        <v>15.726000000000001</v>
      </c>
      <c r="D343" s="133">
        <f>Table5[[#This Row],[Vertical Fz (kN)]]*'Materials + Factor'!$U$25</f>
        <v>0</v>
      </c>
      <c r="E343" s="150">
        <v>11.417999999999999</v>
      </c>
      <c r="F343" s="150">
        <v>0.127</v>
      </c>
      <c r="G343" s="150">
        <v>0.14399999999999999</v>
      </c>
      <c r="H343" s="151">
        <v>18.196000000000002</v>
      </c>
      <c r="I343" s="113">
        <f t="shared" si="51"/>
        <v>1.8</v>
      </c>
      <c r="J343" s="119">
        <f>$G343/($D343+(I343*I343*N$2*'Materials + Factor'!$U$8))</f>
        <v>2.3703703703703699E-3</v>
      </c>
      <c r="K343" s="119">
        <f>$H343/($D343+(I343*I343*N$2*'Materials + Factor'!$U$8))</f>
        <v>0.29952263374485594</v>
      </c>
      <c r="L34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0.29314035955537365</v>
      </c>
      <c r="M34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0.38878573379593301</v>
      </c>
      <c r="N343" s="120">
        <f t="shared" si="48"/>
        <v>0.99840877914951986</v>
      </c>
      <c r="O34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0.30221818797246908</v>
      </c>
      <c r="P343" s="113">
        <f t="shared" si="52"/>
        <v>1.8</v>
      </c>
      <c r="Q343" s="119">
        <f>$G343/($D343+(P343*P343*U$2*'Materials + Factor'!$U$8))</f>
        <v>1.7777777777777776E-3</v>
      </c>
      <c r="R343" s="119">
        <f>$H343/($D343+(P343*P343*U$2*'Materials + Factor'!$U$8))</f>
        <v>0.22464197530864199</v>
      </c>
      <c r="S34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0.27676792762168839</v>
      </c>
      <c r="T34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0.40622770919067214</v>
      </c>
      <c r="U343" s="120">
        <f t="shared" si="49"/>
        <v>0.74880658436213998</v>
      </c>
      <c r="V34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0.34364092030752269</v>
      </c>
      <c r="W343" s="113">
        <f t="shared" si="53"/>
        <v>1.4</v>
      </c>
      <c r="X343" s="119">
        <f>$G343/($D343+(W343*W343*AB$2*'Materials + Factor'!$U$8))</f>
        <v>1.469387755102041E-3</v>
      </c>
      <c r="Y343" s="119">
        <f>$H343/($D343+(W343*W343*AB$2*'Materials + Factor'!$U$8))</f>
        <v>0.18567346938775514</v>
      </c>
      <c r="Z34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0.22875716466690574</v>
      </c>
      <c r="AA34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0.59813411078717216</v>
      </c>
      <c r="AB343" s="120">
        <f t="shared" si="50"/>
        <v>0.7957434402332364</v>
      </c>
      <c r="AC34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0.68669262444756629</v>
      </c>
    </row>
    <row r="344" spans="1:29" s="86" customFormat="1" hidden="1" outlineLevel="1" x14ac:dyDescent="0.2">
      <c r="A344" s="127"/>
      <c r="B344" s="135" t="s">
        <v>456</v>
      </c>
      <c r="C344" s="150">
        <v>13.63</v>
      </c>
      <c r="D344" s="133">
        <f>Table5[[#This Row],[Vertical Fz (kN)]]*'Materials + Factor'!$U$25</f>
        <v>0</v>
      </c>
      <c r="E344" s="150">
        <v>3.41</v>
      </c>
      <c r="F344" s="150">
        <v>4.4880000000000004</v>
      </c>
      <c r="G344" s="150">
        <v>11.291</v>
      </c>
      <c r="H344" s="151">
        <v>4.7969999999999997</v>
      </c>
      <c r="I344" s="113">
        <f t="shared" si="51"/>
        <v>1.8</v>
      </c>
      <c r="J344" s="119">
        <f>$G344/($D344+(I344*I344*N$2*'Materials + Factor'!$U$8))</f>
        <v>0.18586008230452675</v>
      </c>
      <c r="K344" s="119">
        <f>$H344/($D344+(I344*I344*N$2*'Materials + Factor'!$U$8))</f>
        <v>7.8962962962962943E-2</v>
      </c>
      <c r="L34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0.14877774783326414</v>
      </c>
      <c r="M34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0.21895073347076571</v>
      </c>
      <c r="N344" s="120">
        <f t="shared" si="48"/>
        <v>0.6195336076817558</v>
      </c>
      <c r="O34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0.27186519500155981</v>
      </c>
      <c r="P344" s="113">
        <f t="shared" si="52"/>
        <v>1.8</v>
      </c>
      <c r="Q344" s="119">
        <f>$G344/($D344+(P344*P344*U$2*'Materials + Factor'!$U$8))</f>
        <v>0.13939506172839505</v>
      </c>
      <c r="R344" s="119">
        <f>$H344/($D344+(P344*P344*U$2*'Materials + Factor'!$U$8))</f>
        <v>5.9222222222222218E-2</v>
      </c>
      <c r="S34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0.13661838128195294</v>
      </c>
      <c r="T34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0.2164471879286694</v>
      </c>
      <c r="U344" s="120">
        <f t="shared" si="49"/>
        <v>0.46465020576131688</v>
      </c>
      <c r="V34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0.32051095117961753</v>
      </c>
      <c r="W344" s="113">
        <f t="shared" si="53"/>
        <v>1.4</v>
      </c>
      <c r="X344" s="119">
        <f>$G344/($D344+(W344*W344*AB$2*'Materials + Factor'!$U$8))</f>
        <v>0.11521428571428574</v>
      </c>
      <c r="Y344" s="119">
        <f>$H344/($D344+(W344*W344*AB$2*'Materials + Factor'!$U$8))</f>
        <v>4.8948979591836736E-2</v>
      </c>
      <c r="Z34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0.11291927432487948</v>
      </c>
      <c r="AA34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0.29543731778425669</v>
      </c>
      <c r="AB344" s="120">
        <f t="shared" si="50"/>
        <v>0.49377551020408178</v>
      </c>
      <c r="AC34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0.63882448491145782</v>
      </c>
    </row>
    <row r="345" spans="1:29" s="86" customFormat="1" hidden="1" outlineLevel="1" x14ac:dyDescent="0.2">
      <c r="A345" s="127"/>
      <c r="B345" s="135" t="s">
        <v>457</v>
      </c>
      <c r="C345" s="150">
        <v>14.877000000000001</v>
      </c>
      <c r="D345" s="133">
        <f>Table5[[#This Row],[Vertical Fz (kN)]]*'Materials + Factor'!$U$25</f>
        <v>0</v>
      </c>
      <c r="E345" s="150">
        <v>5.9050000000000002</v>
      </c>
      <c r="F345" s="150">
        <v>0.16200000000000001</v>
      </c>
      <c r="G345" s="150">
        <v>0.14299999999999999</v>
      </c>
      <c r="H345" s="151">
        <v>13.147</v>
      </c>
      <c r="I345" s="113">
        <f t="shared" si="51"/>
        <v>1.8</v>
      </c>
      <c r="J345" s="119">
        <f>$G345/($D345+(I345*I345*N$2*'Materials + Factor'!$U$8))</f>
        <v>2.3539094650205758E-3</v>
      </c>
      <c r="K345" s="119">
        <f>$H345/($D345+(I345*I345*N$2*'Materials + Factor'!$U$8))</f>
        <v>0.21641152263374483</v>
      </c>
      <c r="L34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0.15335229553673865</v>
      </c>
      <c r="M34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0.25822273938026241</v>
      </c>
      <c r="N345" s="120">
        <f t="shared" si="48"/>
        <v>0.72137174211248278</v>
      </c>
      <c r="O34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0.26316345953278825</v>
      </c>
      <c r="P345" s="113">
        <f t="shared" si="52"/>
        <v>1.8</v>
      </c>
      <c r="Q345" s="119">
        <f>$G345/($D345+(P345*P345*U$2*'Materials + Factor'!$U$8))</f>
        <v>1.765432098765432E-3</v>
      </c>
      <c r="R345" s="119">
        <f>$H345/($D345+(P345*P345*U$2*'Materials + Factor'!$U$8))</f>
        <v>0.16230864197530864</v>
      </c>
      <c r="S34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0.14317992659946835</v>
      </c>
      <c r="T34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0.26134430727023317</v>
      </c>
      <c r="U345" s="120">
        <f t="shared" si="49"/>
        <v>0.54102880658436214</v>
      </c>
      <c r="V34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0.31246421486215281</v>
      </c>
      <c r="W345" s="113">
        <f t="shared" si="53"/>
        <v>1.4</v>
      </c>
      <c r="X345" s="119">
        <f>$G345/($D345+(W345*W345*AB$2*'Materials + Factor'!$U$8))</f>
        <v>1.4591836734693879E-3</v>
      </c>
      <c r="Y345" s="119">
        <f>$H345/($D345+(W345*W345*AB$2*'Materials + Factor'!$U$8))</f>
        <v>0.13415306122448981</v>
      </c>
      <c r="Z34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0.11834259239343813</v>
      </c>
      <c r="AA34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0.36380466472303219</v>
      </c>
      <c r="AB345" s="120">
        <f t="shared" si="50"/>
        <v>0.57494169096209924</v>
      </c>
      <c r="AC34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0.62058023241672366</v>
      </c>
    </row>
    <row r="346" spans="1:29" s="86" customFormat="1" hidden="1" outlineLevel="1" x14ac:dyDescent="0.2">
      <c r="A346" s="127"/>
      <c r="B346" s="135" t="s">
        <v>458</v>
      </c>
      <c r="C346" s="150">
        <v>12.781000000000001</v>
      </c>
      <c r="D346" s="133">
        <f>Table5[[#This Row],[Vertical Fz (kN)]]*'Materials + Factor'!$U$25</f>
        <v>0</v>
      </c>
      <c r="E346" s="150">
        <v>2.1030000000000002</v>
      </c>
      <c r="F346" s="150">
        <v>4.4539999999999997</v>
      </c>
      <c r="G346" s="150">
        <v>11.292</v>
      </c>
      <c r="H346" s="151">
        <v>0.251</v>
      </c>
      <c r="I346" s="113">
        <f t="shared" si="51"/>
        <v>1.8</v>
      </c>
      <c r="J346" s="119">
        <f>$G346/($D346+(I346*I346*N$2*'Materials + Factor'!$U$8))</f>
        <v>0.18587654320987651</v>
      </c>
      <c r="K346" s="119">
        <f>$H346/($D346+(I346*I346*N$2*'Materials + Factor'!$U$8))</f>
        <v>4.1316872427983537E-3</v>
      </c>
      <c r="L34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0.1315119732988001</v>
      </c>
      <c r="M34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0.22110855738849372</v>
      </c>
      <c r="N346" s="120">
        <f t="shared" si="48"/>
        <v>0.61958847736625511</v>
      </c>
      <c r="O34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0.24695045695338522</v>
      </c>
      <c r="P346" s="113">
        <f t="shared" si="52"/>
        <v>1.8</v>
      </c>
      <c r="Q346" s="119">
        <f>$G346/($D346+(P346*P346*U$2*'Materials + Factor'!$U$8))</f>
        <v>0.1394074074074074</v>
      </c>
      <c r="R346" s="119">
        <f>$H346/($D346+(P346*P346*U$2*'Materials + Factor'!$U$8))</f>
        <v>3.0987654320987655E-3</v>
      </c>
      <c r="S34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0.11938527047696383</v>
      </c>
      <c r="T34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0.21599451303155004</v>
      </c>
      <c r="U346" s="120">
        <f t="shared" si="49"/>
        <v>0.46469135802469136</v>
      </c>
      <c r="V34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0.29838566114835247</v>
      </c>
      <c r="W346" s="113">
        <f t="shared" si="53"/>
        <v>1.4</v>
      </c>
      <c r="X346" s="119">
        <f>$G346/($D346+(W346*W346*AB$2*'Materials + Factor'!$U$8))</f>
        <v>0.11522448979591839</v>
      </c>
      <c r="Y346" s="119">
        <f>$H346/($D346+(W346*W346*AB$2*'Materials + Factor'!$U$8))</f>
        <v>2.5612244897959186E-3</v>
      </c>
      <c r="Z34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9.8675580700347668E-2</v>
      </c>
      <c r="AA34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0.29446064139941697</v>
      </c>
      <c r="AB346" s="120">
        <f t="shared" si="50"/>
        <v>0.49381924198250743</v>
      </c>
      <c r="AC34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0.59287621037512195</v>
      </c>
    </row>
    <row r="347" spans="1:29" s="86" customFormat="1" hidden="1" outlineLevel="1" x14ac:dyDescent="0.2">
      <c r="A347" s="127"/>
      <c r="B347" s="135" t="s">
        <v>459</v>
      </c>
      <c r="C347" s="150">
        <v>14.215</v>
      </c>
      <c r="D347" s="133">
        <f>Table5[[#This Row],[Vertical Fz (kN)]]*'Materials + Factor'!$U$25</f>
        <v>0</v>
      </c>
      <c r="E347" s="150">
        <v>11.45</v>
      </c>
      <c r="F347" s="150">
        <v>0.188</v>
      </c>
      <c r="G347" s="150">
        <v>0.14099999999999999</v>
      </c>
      <c r="H347" s="151">
        <v>18.286000000000001</v>
      </c>
      <c r="I347" s="113">
        <f t="shared" si="51"/>
        <v>1.8</v>
      </c>
      <c r="J347" s="119">
        <f>$G347/($D347+(I347*I347*N$2*'Materials + Factor'!$U$8))</f>
        <v>2.3209876543209872E-3</v>
      </c>
      <c r="K347" s="119">
        <f>$H347/($D347+(I347*I347*N$2*'Materials + Factor'!$U$8))</f>
        <v>0.30100411522633741</v>
      </c>
      <c r="L34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0.29990889959879874</v>
      </c>
      <c r="M34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0.39831180476815103</v>
      </c>
      <c r="N347" s="120">
        <f t="shared" si="48"/>
        <v>1.0033470507544582</v>
      </c>
      <c r="O34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0.2982655139671791</v>
      </c>
      <c r="P347" s="113">
        <f t="shared" si="52"/>
        <v>1.8</v>
      </c>
      <c r="Q347" s="119">
        <f>$G347/($D347+(P347*P347*U$2*'Materials + Factor'!$U$8))</f>
        <v>1.7407407407407406E-3</v>
      </c>
      <c r="R347" s="119">
        <f>$H347/($D347+(P347*P347*U$2*'Materials + Factor'!$U$8))</f>
        <v>0.22575308641975311</v>
      </c>
      <c r="S34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0.27756383528918455</v>
      </c>
      <c r="T34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0.40790123456790123</v>
      </c>
      <c r="U347" s="120">
        <f t="shared" si="49"/>
        <v>0.75251028806584375</v>
      </c>
      <c r="V34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0.34003494666355244</v>
      </c>
      <c r="W347" s="113">
        <f t="shared" si="53"/>
        <v>1.4</v>
      </c>
      <c r="X347" s="119">
        <f>$G347/($D347+(W347*W347*AB$2*'Materials + Factor'!$U$8))</f>
        <v>1.4387755102040817E-3</v>
      </c>
      <c r="Y347" s="119">
        <f>$H347/($D347+(W347*W347*AB$2*'Materials + Factor'!$U$8))</f>
        <v>0.18659183673469393</v>
      </c>
      <c r="Z34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0.22941500671861173</v>
      </c>
      <c r="AA34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0.60037900874635586</v>
      </c>
      <c r="AB347" s="120">
        <f t="shared" si="50"/>
        <v>0.79967930029154544</v>
      </c>
      <c r="AC34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0.68086905147508969</v>
      </c>
    </row>
    <row r="348" spans="1:29" s="86" customFormat="1" hidden="1" outlineLevel="1" x14ac:dyDescent="0.2">
      <c r="A348" s="127"/>
      <c r="B348" s="135" t="s">
        <v>460</v>
      </c>
      <c r="C348" s="150">
        <v>12.119</v>
      </c>
      <c r="D348" s="133">
        <f>Table5[[#This Row],[Vertical Fz (kN)]]*'Materials + Factor'!$U$25</f>
        <v>0</v>
      </c>
      <c r="E348" s="150">
        <v>3.4430000000000001</v>
      </c>
      <c r="F348" s="150">
        <v>4.4269999999999996</v>
      </c>
      <c r="G348" s="150">
        <v>11.294</v>
      </c>
      <c r="H348" s="151">
        <v>4.8869999999999996</v>
      </c>
      <c r="I348" s="113">
        <f t="shared" si="51"/>
        <v>1.8</v>
      </c>
      <c r="J348" s="119">
        <f>$G348/($D348+(I348*I348*N$2*'Materials + Factor'!$U$8))</f>
        <v>0.18590946502057612</v>
      </c>
      <c r="K348" s="119">
        <f>$H348/($D348+(I348*I348*N$2*'Materials + Factor'!$U$8))</f>
        <v>8.044444444444443E-2</v>
      </c>
      <c r="L34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0.15110164535830187</v>
      </c>
      <c r="M34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0.2228390063752152</v>
      </c>
      <c r="N348" s="120">
        <f t="shared" si="48"/>
        <v>0.61969821673525372</v>
      </c>
      <c r="O34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0.26807236981440391</v>
      </c>
      <c r="P348" s="113">
        <f t="shared" si="52"/>
        <v>1.8</v>
      </c>
      <c r="Q348" s="119">
        <f>$G348/($D348+(P348*P348*U$2*'Materials + Factor'!$U$8))</f>
        <v>0.13943209876543211</v>
      </c>
      <c r="R348" s="119">
        <f>$H348/($D348+(P348*P348*U$2*'Materials + Factor'!$U$8))</f>
        <v>6.0333333333333329E-2</v>
      </c>
      <c r="S34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0.13593365179770495</v>
      </c>
      <c r="T34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0.21565157750342934</v>
      </c>
      <c r="U348" s="120">
        <f t="shared" si="49"/>
        <v>0.46477366255144037</v>
      </c>
      <c r="V34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0.31700732711430785</v>
      </c>
      <c r="W348" s="113">
        <f t="shared" si="53"/>
        <v>1.4</v>
      </c>
      <c r="X348" s="119">
        <f>$G348/($D348+(W348*W348*AB$2*'Materials + Factor'!$U$8))</f>
        <v>0.11524489795918369</v>
      </c>
      <c r="Y348" s="119">
        <f>$H348/($D348+(W348*W348*AB$2*'Materials + Factor'!$U$8))</f>
        <v>4.9867346938775516E-2</v>
      </c>
      <c r="Z34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0.11235332444504184</v>
      </c>
      <c r="AA34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0.2937026239067056</v>
      </c>
      <c r="AB348" s="120">
        <f t="shared" si="50"/>
        <v>0.49390670553935873</v>
      </c>
      <c r="AC34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0.63313611092520106</v>
      </c>
    </row>
    <row r="349" spans="1:29" s="86" customFormat="1" hidden="1" outlineLevel="1" x14ac:dyDescent="0.2">
      <c r="A349" s="127"/>
      <c r="B349" s="135" t="s">
        <v>461</v>
      </c>
      <c r="C349" s="150">
        <v>15.698</v>
      </c>
      <c r="D349" s="133">
        <f>Table5[[#This Row],[Vertical Fz (kN)]]*'Materials + Factor'!$U$25</f>
        <v>0</v>
      </c>
      <c r="E349" s="150">
        <v>11.250999999999999</v>
      </c>
      <c r="F349" s="150">
        <v>0.11899999999999999</v>
      </c>
      <c r="G349" s="150">
        <v>0.123</v>
      </c>
      <c r="H349" s="151">
        <v>17.936</v>
      </c>
      <c r="I349" s="113">
        <f t="shared" si="51"/>
        <v>1.8</v>
      </c>
      <c r="J349" s="119">
        <f>$G349/($D349+(I349*I349*N$2*'Materials + Factor'!$U$8))</f>
        <v>2.024691358024691E-3</v>
      </c>
      <c r="K349" s="119">
        <f>$H349/($D349+(I349*I349*N$2*'Materials + Factor'!$U$8))</f>
        <v>0.29524279835390943</v>
      </c>
      <c r="L34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0.28895696454619357</v>
      </c>
      <c r="M34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0.38332882772894283</v>
      </c>
      <c r="N349" s="120">
        <f t="shared" si="48"/>
        <v>0.98414266117969817</v>
      </c>
      <c r="O34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0.29987795553155389</v>
      </c>
      <c r="P349" s="113">
        <f t="shared" si="52"/>
        <v>1.8</v>
      </c>
      <c r="Q349" s="119">
        <f>$G349/($D349+(P349*P349*U$2*'Materials + Factor'!$U$8))</f>
        <v>1.5185185185185184E-3</v>
      </c>
      <c r="R349" s="119">
        <f>$H349/($D349+(P349*P349*U$2*'Materials + Factor'!$U$8))</f>
        <v>0.2214320987654321</v>
      </c>
      <c r="S34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0.2727182966126841</v>
      </c>
      <c r="T34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0.40037037037037032</v>
      </c>
      <c r="U349" s="120">
        <f t="shared" si="49"/>
        <v>0.73810699588477369</v>
      </c>
      <c r="V34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0.34184013970310251</v>
      </c>
      <c r="W349" s="113">
        <f t="shared" si="53"/>
        <v>1.4</v>
      </c>
      <c r="X349" s="119">
        <f>$G349/($D349+(W349*W349*AB$2*'Materials + Factor'!$U$8))</f>
        <v>1.2551020408163268E-3</v>
      </c>
      <c r="Y349" s="119">
        <f>$H349/($D349+(W349*W349*AB$2*'Materials + Factor'!$U$8))</f>
        <v>0.18302040816326534</v>
      </c>
      <c r="Z34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0.22541002066966748</v>
      </c>
      <c r="AA34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0.5894752186588923</v>
      </c>
      <c r="AB349" s="120">
        <f t="shared" si="50"/>
        <v>0.78437317784256588</v>
      </c>
      <c r="AC34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0.68282992687126021</v>
      </c>
    </row>
    <row r="350" spans="1:29" s="86" customFormat="1" hidden="1" outlineLevel="1" x14ac:dyDescent="0.2">
      <c r="A350" s="127"/>
      <c r="B350" s="135" t="s">
        <v>462</v>
      </c>
      <c r="C350" s="150">
        <v>13.497999999999999</v>
      </c>
      <c r="D350" s="133">
        <f>Table5[[#This Row],[Vertical Fz (kN)]]*'Materials + Factor'!$U$25</f>
        <v>0</v>
      </c>
      <c r="E350" s="150">
        <v>3.2930000000000001</v>
      </c>
      <c r="F350" s="150">
        <v>4.3650000000000002</v>
      </c>
      <c r="G350" s="150">
        <v>11.587999999999999</v>
      </c>
      <c r="H350" s="151">
        <v>4.6340000000000003</v>
      </c>
      <c r="I350" s="113">
        <f t="shared" si="51"/>
        <v>1.8</v>
      </c>
      <c r="J350" s="119">
        <f>$G350/($D350+(I350*I350*N$2*'Materials + Factor'!$U$8))</f>
        <v>0.19074897119341561</v>
      </c>
      <c r="K350" s="119">
        <f>$H350/($D350+(I350*I350*N$2*'Materials + Factor'!$U$8))</f>
        <v>7.6279835390946502E-2</v>
      </c>
      <c r="L35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0.14458174516747233</v>
      </c>
      <c r="M35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0.22240404530163174</v>
      </c>
      <c r="N350" s="120">
        <f t="shared" si="48"/>
        <v>0.63582990397805206</v>
      </c>
      <c r="O35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0.27247094386513754</v>
      </c>
      <c r="P350" s="113">
        <f t="shared" si="52"/>
        <v>1.8</v>
      </c>
      <c r="Q350" s="119">
        <f>$G350/($D350+(P350*P350*U$2*'Materials + Factor'!$U$8))</f>
        <v>0.1430617283950617</v>
      </c>
      <c r="R350" s="119">
        <f>$H350/($D350+(P350*P350*U$2*'Materials + Factor'!$U$8))</f>
        <v>5.720987654320988E-2</v>
      </c>
      <c r="S35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0.13252969648388255</v>
      </c>
      <c r="T35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0.21883401920438955</v>
      </c>
      <c r="U350" s="120">
        <f t="shared" si="49"/>
        <v>0.47687242798353902</v>
      </c>
      <c r="V35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0.32094967359353904</v>
      </c>
      <c r="W350" s="113">
        <f t="shared" si="53"/>
        <v>1.4</v>
      </c>
      <c r="X350" s="119">
        <f>$G350/($D350+(W350*W350*AB$2*'Materials + Factor'!$U$8))</f>
        <v>0.11824489795918368</v>
      </c>
      <c r="Y350" s="119">
        <f>$H350/($D350+(W350*W350*AB$2*'Materials + Factor'!$U$8))</f>
        <v>4.7285714285714299E-2</v>
      </c>
      <c r="Z35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0.10953985117545395</v>
      </c>
      <c r="AA35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0.29618075801749277</v>
      </c>
      <c r="AB350" s="120">
        <f t="shared" si="50"/>
        <v>0.50676384839650157</v>
      </c>
      <c r="AC35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0.63993667041261282</v>
      </c>
    </row>
    <row r="351" spans="1:29" s="86" customFormat="1" hidden="1" outlineLevel="1" x14ac:dyDescent="0.2">
      <c r="A351" s="127"/>
      <c r="B351" s="135" t="s">
        <v>463</v>
      </c>
      <c r="C351" s="150">
        <v>14.542</v>
      </c>
      <c r="D351" s="133">
        <f>Table5[[#This Row],[Vertical Fz (kN)]]*'Materials + Factor'!$U$25</f>
        <v>0</v>
      </c>
      <c r="E351" s="150">
        <v>5.931</v>
      </c>
      <c r="F351" s="150">
        <v>0.623</v>
      </c>
      <c r="G351" s="150">
        <v>0.79500000000000004</v>
      </c>
      <c r="H351" s="151">
        <v>13.064</v>
      </c>
      <c r="I351" s="113">
        <f t="shared" si="51"/>
        <v>1.8</v>
      </c>
      <c r="J351" s="119">
        <f>$G351/($D351+(I351*I351*N$2*'Materials + Factor'!$U$8))</f>
        <v>1.3086419753086418E-2</v>
      </c>
      <c r="K351" s="119">
        <f>$H351/($D351+(I351*I351*N$2*'Materials + Factor'!$U$8))</f>
        <v>0.21504526748971192</v>
      </c>
      <c r="L35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0.15550550944704972</v>
      </c>
      <c r="M35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0.2584345688194703</v>
      </c>
      <c r="N351" s="120">
        <f t="shared" si="48"/>
        <v>0.71681755829903981</v>
      </c>
      <c r="O35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0.26489764260185239</v>
      </c>
      <c r="P351" s="113">
        <f t="shared" si="52"/>
        <v>1.8</v>
      </c>
      <c r="Q351" s="119">
        <f>$G351/($D351+(P351*P351*U$2*'Materials + Factor'!$U$8))</f>
        <v>9.8148148148148161E-3</v>
      </c>
      <c r="R351" s="119">
        <f>$H351/($D351+(P351*P351*U$2*'Materials + Factor'!$U$8))</f>
        <v>0.16128395061728396</v>
      </c>
      <c r="S35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0.14454717058379343</v>
      </c>
      <c r="T35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0.26056241426611798</v>
      </c>
      <c r="U351" s="120">
        <f t="shared" si="49"/>
        <v>0.53761316872427989</v>
      </c>
      <c r="V35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0.31400323077100012</v>
      </c>
      <c r="W351" s="113">
        <f t="shared" si="53"/>
        <v>1.4</v>
      </c>
      <c r="X351" s="119">
        <f>$G351/($D351+(W351*W351*AB$2*'Materials + Factor'!$U$8))</f>
        <v>8.1122448979591855E-3</v>
      </c>
      <c r="Y351" s="119">
        <f>$H351/($D351+(W351*W351*AB$2*'Materials + Factor'!$U$8))</f>
        <v>0.1333061224489796</v>
      </c>
      <c r="Z35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0.1194726614008905</v>
      </c>
      <c r="AA35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0.36335276967930041</v>
      </c>
      <c r="AB351" s="120">
        <f t="shared" si="50"/>
        <v>0.57131195335276974</v>
      </c>
      <c r="AC35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0.62418722426353368</v>
      </c>
    </row>
    <row r="352" spans="1:29" s="86" customFormat="1" hidden="1" outlineLevel="1" x14ac:dyDescent="0.2">
      <c r="A352" s="127"/>
      <c r="B352" s="135" t="s">
        <v>464</v>
      </c>
      <c r="C352" s="150">
        <v>12.343</v>
      </c>
      <c r="D352" s="133">
        <f>Table5[[#This Row],[Vertical Fz (kN)]]*'Materials + Factor'!$U$25</f>
        <v>0</v>
      </c>
      <c r="E352" s="150">
        <v>2.0270000000000001</v>
      </c>
      <c r="F352" s="150">
        <v>3.8610000000000002</v>
      </c>
      <c r="G352" s="150">
        <v>12.506</v>
      </c>
      <c r="H352" s="151">
        <v>0.23699999999999999</v>
      </c>
      <c r="I352" s="113">
        <f t="shared" si="51"/>
        <v>1.8</v>
      </c>
      <c r="J352" s="119">
        <f>$G352/($D352+(I352*I352*N$2*'Materials + Factor'!$U$8))</f>
        <v>0.20586008230452674</v>
      </c>
      <c r="K352" s="119">
        <f>$H352/($D352+(I352*I352*N$2*'Materials + Factor'!$U$8))</f>
        <v>3.9012345679012338E-3</v>
      </c>
      <c r="L35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0.11713002799949723</v>
      </c>
      <c r="M35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0.23412714699842055</v>
      </c>
      <c r="N352" s="120">
        <f t="shared" si="48"/>
        <v>0.68620027434842246</v>
      </c>
      <c r="O35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0.25282095704958063</v>
      </c>
      <c r="P352" s="113">
        <f t="shared" si="52"/>
        <v>1.8</v>
      </c>
      <c r="Q352" s="119">
        <f>$G352/($D352+(P352*P352*U$2*'Materials + Factor'!$U$8))</f>
        <v>0.15439506172839507</v>
      </c>
      <c r="R352" s="119">
        <f>$H352/($D352+(P352*P352*U$2*'Materials + Factor'!$U$8))</f>
        <v>2.9259259259259256E-3</v>
      </c>
      <c r="S35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0.10569611279712658</v>
      </c>
      <c r="T35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0.22451303155006858</v>
      </c>
      <c r="U352" s="120">
        <f t="shared" si="49"/>
        <v>0.51465020576131693</v>
      </c>
      <c r="V35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0.30323356088326087</v>
      </c>
      <c r="W352" s="113">
        <f t="shared" si="53"/>
        <v>1.4</v>
      </c>
      <c r="X352" s="119">
        <f>$G352/($D352+(W352*W352*AB$2*'Materials + Factor'!$U$8))</f>
        <v>0.12761224489795919</v>
      </c>
      <c r="Y352" s="119">
        <f>$H352/($D352+(W352*W352*AB$2*'Materials + Factor'!$U$8))</f>
        <v>2.4183673469387757E-3</v>
      </c>
      <c r="Z35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8.7361072822114832E-2</v>
      </c>
      <c r="AA35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0.29486880466472315</v>
      </c>
      <c r="AB352" s="120">
        <f t="shared" si="50"/>
        <v>0.54690962099125373</v>
      </c>
      <c r="AC35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0.60375508129297129</v>
      </c>
    </row>
    <row r="353" spans="1:29" s="86" customFormat="1" hidden="1" outlineLevel="1" x14ac:dyDescent="0.2">
      <c r="A353" s="127"/>
      <c r="B353" s="135" t="s">
        <v>465</v>
      </c>
      <c r="C353" s="150">
        <v>14.23</v>
      </c>
      <c r="D353" s="133">
        <f>Table5[[#This Row],[Vertical Fz (kN)]]*'Materials + Factor'!$U$25</f>
        <v>0</v>
      </c>
      <c r="E353" s="150">
        <v>11.311999999999999</v>
      </c>
      <c r="F353" s="150">
        <v>0.182</v>
      </c>
      <c r="G353" s="150">
        <v>0.13</v>
      </c>
      <c r="H353" s="151">
        <v>18.061</v>
      </c>
      <c r="I353" s="113">
        <f t="shared" si="51"/>
        <v>1.8</v>
      </c>
      <c r="J353" s="119">
        <f>$G353/($D353+(I353*I353*N$2*'Materials + Factor'!$U$8))</f>
        <v>2.1399176954732509E-3</v>
      </c>
      <c r="K353" s="119">
        <f>$H353/($D353+(I353*I353*N$2*'Materials + Factor'!$U$8))</f>
        <v>0.2973004115226337</v>
      </c>
      <c r="L35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0.29623341334266207</v>
      </c>
      <c r="M35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0.39336415636762401</v>
      </c>
      <c r="N353" s="120">
        <f t="shared" si="48"/>
        <v>0.99100137174211234</v>
      </c>
      <c r="O35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0.29641903330300234</v>
      </c>
      <c r="P353" s="113">
        <f t="shared" si="52"/>
        <v>1.8</v>
      </c>
      <c r="Q353" s="119">
        <f>$G353/($D353+(P353*P353*U$2*'Materials + Factor'!$U$8))</f>
        <v>1.6049382716049384E-3</v>
      </c>
      <c r="R353" s="119">
        <f>$H353/($D353+(P353*P353*U$2*'Materials + Factor'!$U$8))</f>
        <v>0.22297530864197532</v>
      </c>
      <c r="S35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0.27421705348682474</v>
      </c>
      <c r="T35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0.40292181069958843</v>
      </c>
      <c r="U353" s="120">
        <f t="shared" si="49"/>
        <v>0.74325102880658445</v>
      </c>
      <c r="V35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0.33862972395892688</v>
      </c>
      <c r="W353" s="113">
        <f t="shared" si="53"/>
        <v>1.4</v>
      </c>
      <c r="X353" s="119">
        <f>$G353/($D353+(W353*W353*AB$2*'Materials + Factor'!$U$8))</f>
        <v>1.3265306122448983E-3</v>
      </c>
      <c r="Y353" s="119">
        <f>$H353/($D353+(W353*W353*AB$2*'Materials + Factor'!$U$8))</f>
        <v>0.18429591836734696</v>
      </c>
      <c r="Z35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0.22664878910645719</v>
      </c>
      <c r="AA35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0.59307580174927133</v>
      </c>
      <c r="AB353" s="120">
        <f t="shared" si="50"/>
        <v>0.78983965014577273</v>
      </c>
      <c r="AC35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0.67779830482074388</v>
      </c>
    </row>
    <row r="354" spans="1:29" s="86" customFormat="1" hidden="1" outlineLevel="1" x14ac:dyDescent="0.2">
      <c r="A354" s="127"/>
      <c r="B354" s="135" t="s">
        <v>466</v>
      </c>
      <c r="C354" s="150">
        <v>12.031000000000001</v>
      </c>
      <c r="D354" s="133">
        <f>Table5[[#This Row],[Vertical Fz (kN)]]*'Materials + Factor'!$U$25</f>
        <v>0</v>
      </c>
      <c r="E354" s="150">
        <v>3.3540000000000001</v>
      </c>
      <c r="F354" s="150">
        <v>4.3010000000000002</v>
      </c>
      <c r="G354" s="150">
        <v>11.581</v>
      </c>
      <c r="H354" s="151">
        <v>4.7590000000000003</v>
      </c>
      <c r="I354" s="113">
        <f t="shared" si="51"/>
        <v>1.8</v>
      </c>
      <c r="J354" s="119">
        <f>$G354/($D354+(I354*I354*N$2*'Materials + Factor'!$U$8))</f>
        <v>0.19063374485596704</v>
      </c>
      <c r="K354" s="119">
        <f>$H354/($D354+(I354*I354*N$2*'Materials + Factor'!$U$8))</f>
        <v>7.8337448559670772E-2</v>
      </c>
      <c r="L35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0.14712759678113463</v>
      </c>
      <c r="M35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0.22604724370982043</v>
      </c>
      <c r="N354" s="120">
        <f t="shared" si="48"/>
        <v>0.63544581618655682</v>
      </c>
      <c r="O35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0.26891406308188792</v>
      </c>
      <c r="P354" s="113">
        <f t="shared" si="52"/>
        <v>1.8</v>
      </c>
      <c r="Q354" s="119">
        <f>$G354/($D354+(P354*P354*U$2*'Materials + Factor'!$U$8))</f>
        <v>0.1429753086419753</v>
      </c>
      <c r="R354" s="119">
        <f>$H354/($D354+(P354*P354*U$2*'Materials + Factor'!$U$8))</f>
        <v>5.8753086419753089E-2</v>
      </c>
      <c r="S35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0.13219868668305876</v>
      </c>
      <c r="T35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0.21786008230452672</v>
      </c>
      <c r="U354" s="120">
        <f t="shared" si="49"/>
        <v>0.47658436213991767</v>
      </c>
      <c r="V35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0.31766248725472013</v>
      </c>
      <c r="W354" s="113">
        <f t="shared" si="53"/>
        <v>1.4</v>
      </c>
      <c r="X354" s="119">
        <f>$G354/($D354+(W354*W354*AB$2*'Materials + Factor'!$U$8))</f>
        <v>0.11817346938775511</v>
      </c>
      <c r="Y354" s="119">
        <f>$H354/($D354+(W354*W354*AB$2*'Materials + Factor'!$U$8))</f>
        <v>4.8561224489795926E-2</v>
      </c>
      <c r="Z35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0.10926626144212001</v>
      </c>
      <c r="AA35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0.29421282798833825</v>
      </c>
      <c r="AB354" s="120">
        <f t="shared" si="50"/>
        <v>0.50645772594752192</v>
      </c>
      <c r="AC35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0.6346601705958631</v>
      </c>
    </row>
    <row r="355" spans="1:29" s="86" customFormat="1" hidden="1" outlineLevel="1" x14ac:dyDescent="0.2">
      <c r="A355" s="127"/>
      <c r="B355" s="135" t="s">
        <v>467</v>
      </c>
      <c r="C355" s="150">
        <v>15.694000000000001</v>
      </c>
      <c r="D355" s="133">
        <f>Table5[[#This Row],[Vertical Fz (kN)]]*'Materials + Factor'!$U$25</f>
        <v>0</v>
      </c>
      <c r="E355" s="150">
        <v>11.247</v>
      </c>
      <c r="F355" s="150">
        <v>0.114</v>
      </c>
      <c r="G355" s="150">
        <v>0.111</v>
      </c>
      <c r="H355" s="151">
        <v>17.934999999999999</v>
      </c>
      <c r="I355" s="113">
        <f t="shared" si="51"/>
        <v>1.8</v>
      </c>
      <c r="J355" s="119">
        <f>$G355/($D355+(I355*I355*N$2*'Materials + Factor'!$U$8))</f>
        <v>1.8271604938271604E-3</v>
      </c>
      <c r="K355" s="119">
        <f>$H355/($D355+(I355*I355*N$2*'Materials + Factor'!$U$8))</f>
        <v>0.29522633744855964</v>
      </c>
      <c r="L35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0.28886802939537365</v>
      </c>
      <c r="M35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0.38329074587642953</v>
      </c>
      <c r="N355" s="120">
        <f t="shared" si="48"/>
        <v>0.98408779149519887</v>
      </c>
      <c r="O35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0.29979157128679546</v>
      </c>
      <c r="P355" s="113">
        <f t="shared" si="52"/>
        <v>1.8</v>
      </c>
      <c r="Q355" s="119">
        <f>$G355/($D355+(P355*P355*U$2*'Materials + Factor'!$U$8))</f>
        <v>1.3703703703703703E-3</v>
      </c>
      <c r="R355" s="119">
        <f>$H355/($D355+(P355*P355*U$2*'Materials + Factor'!$U$8))</f>
        <v>0.22141975308641973</v>
      </c>
      <c r="S35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0.27262009430987588</v>
      </c>
      <c r="T35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0.40030178326474619</v>
      </c>
      <c r="U355" s="120">
        <f t="shared" si="49"/>
        <v>0.73806584362139915</v>
      </c>
      <c r="V35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0.34176663302041949</v>
      </c>
      <c r="W355" s="113">
        <f t="shared" si="53"/>
        <v>1.4</v>
      </c>
      <c r="X355" s="119">
        <f>$G355/($D355+(W355*W355*AB$2*'Materials + Factor'!$U$8))</f>
        <v>1.1326530612244901E-3</v>
      </c>
      <c r="Y355" s="119">
        <f>$H355/($D355+(W355*W355*AB$2*'Materials + Factor'!$U$8))</f>
        <v>0.18301020408163265</v>
      </c>
      <c r="Z35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0.22532885346020354</v>
      </c>
      <c r="AA35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0.58934402332361535</v>
      </c>
      <c r="AB355" s="120">
        <f t="shared" si="50"/>
        <v>0.78432944606414001</v>
      </c>
      <c r="AC35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0.68267836131497883</v>
      </c>
    </row>
    <row r="356" spans="1:29" s="86" customFormat="1" hidden="1" outlineLevel="1" x14ac:dyDescent="0.2">
      <c r="A356" s="127"/>
      <c r="B356" s="135" t="s">
        <v>468</v>
      </c>
      <c r="C356" s="150">
        <v>13.398999999999999</v>
      </c>
      <c r="D356" s="133">
        <f>Table5[[#This Row],[Vertical Fz (kN)]]*'Materials + Factor'!$U$25</f>
        <v>0</v>
      </c>
      <c r="E356" s="150">
        <v>3.2890000000000001</v>
      </c>
      <c r="F356" s="150">
        <v>4.68</v>
      </c>
      <c r="G356" s="150">
        <v>12.24</v>
      </c>
      <c r="H356" s="151">
        <v>4.6319999999999997</v>
      </c>
      <c r="I356" s="113">
        <f t="shared" si="51"/>
        <v>1.8</v>
      </c>
      <c r="J356" s="119">
        <f>$G356/($D356+(I356*I356*N$2*'Materials + Factor'!$U$8))</f>
        <v>0.20148148148148146</v>
      </c>
      <c r="K356" s="119">
        <f>$H356/($D356+(I356*I356*N$2*'Materials + Factor'!$U$8))</f>
        <v>7.6246913580246906E-2</v>
      </c>
      <c r="L35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0.15145537963265235</v>
      </c>
      <c r="M35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0.23601127459574642</v>
      </c>
      <c r="N356" s="120">
        <f t="shared" si="48"/>
        <v>0.67160493827160483</v>
      </c>
      <c r="O35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0.27635956102672166</v>
      </c>
      <c r="P356" s="113">
        <f t="shared" si="52"/>
        <v>1.8</v>
      </c>
      <c r="Q356" s="119">
        <f>$G356/($D356+(P356*P356*U$2*'Materials + Factor'!$U$8))</f>
        <v>0.15111111111111111</v>
      </c>
      <c r="R356" s="119">
        <f>$H356/($D356+(P356*P356*U$2*'Materials + Factor'!$U$8))</f>
        <v>5.7185185185185179E-2</v>
      </c>
      <c r="S35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0.13864524622693258</v>
      </c>
      <c r="T35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0.23209876543209876</v>
      </c>
      <c r="U356" s="120">
        <f t="shared" si="49"/>
        <v>0.50370370370370376</v>
      </c>
      <c r="V35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0.3241284588979827</v>
      </c>
      <c r="W356" s="113">
        <f t="shared" si="53"/>
        <v>1.4</v>
      </c>
      <c r="X356" s="119">
        <f>$G356/($D356+(W356*W356*AB$2*'Materials + Factor'!$U$8))</f>
        <v>0.1248979591836735</v>
      </c>
      <c r="Y356" s="119">
        <f>$H356/($D356+(W356*W356*AB$2*'Materials + Factor'!$U$8))</f>
        <v>4.7265306122448981E-2</v>
      </c>
      <c r="Z35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0.11459454024879122</v>
      </c>
      <c r="AA35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0.31486880466472317</v>
      </c>
      <c r="AB356" s="120">
        <f t="shared" si="50"/>
        <v>0.53527696793002932</v>
      </c>
      <c r="AC35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0.64687998682035608</v>
      </c>
    </row>
    <row r="357" spans="1:29" s="86" customFormat="1" hidden="1" outlineLevel="1" x14ac:dyDescent="0.2">
      <c r="A357" s="127"/>
      <c r="B357" s="135" t="s">
        <v>469</v>
      </c>
      <c r="C357" s="150">
        <v>14.227</v>
      </c>
      <c r="D357" s="133">
        <f>Table5[[#This Row],[Vertical Fz (kN)]]*'Materials + Factor'!$U$25</f>
        <v>0</v>
      </c>
      <c r="E357" s="150">
        <v>5.93</v>
      </c>
      <c r="F357" s="150">
        <v>0.438</v>
      </c>
      <c r="G357" s="150">
        <v>2.9889999999999999</v>
      </c>
      <c r="H357" s="151">
        <v>13.063000000000001</v>
      </c>
      <c r="I357" s="113">
        <f t="shared" si="51"/>
        <v>1.8</v>
      </c>
      <c r="J357" s="119">
        <f>$G357/($D357+(I357*I357*N$2*'Materials + Factor'!$U$8))</f>
        <v>4.920164609053497E-2</v>
      </c>
      <c r="K357" s="119">
        <f>$H357/($D357+(I357*I357*N$2*'Materials + Factor'!$U$8))</f>
        <v>0.21502880658436213</v>
      </c>
      <c r="L35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0.15570119713802597</v>
      </c>
      <c r="M35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0.25949439309536404</v>
      </c>
      <c r="N357" s="120">
        <f t="shared" si="48"/>
        <v>0.71676268861454051</v>
      </c>
      <c r="O35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0.27523468273542478</v>
      </c>
      <c r="P357" s="113">
        <f t="shared" si="52"/>
        <v>1.8</v>
      </c>
      <c r="Q357" s="119">
        <f>$G357/($D357+(P357*P357*U$2*'Materials + Factor'!$U$8))</f>
        <v>3.6901234567901231E-2</v>
      </c>
      <c r="R357" s="119">
        <f>$H357/($D357+(P357*P357*U$2*'Materials + Factor'!$U$8))</f>
        <v>0.16127160493827161</v>
      </c>
      <c r="S35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0.14412356367676266</v>
      </c>
      <c r="T35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0.26053497942386833</v>
      </c>
      <c r="U357" s="120">
        <f t="shared" si="49"/>
        <v>0.53757201646090536</v>
      </c>
      <c r="V35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0.3230286998918665</v>
      </c>
      <c r="W357" s="113">
        <f t="shared" si="53"/>
        <v>1.4</v>
      </c>
      <c r="X357" s="119">
        <f>$G357/($D357+(W357*W357*AB$2*'Materials + Factor'!$U$8))</f>
        <v>3.0500000000000003E-2</v>
      </c>
      <c r="Y357" s="119">
        <f>$H357/($D357+(W357*W357*AB$2*'Materials + Factor'!$U$8))</f>
        <v>0.13329591836734697</v>
      </c>
      <c r="Z35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0.11912253732467117</v>
      </c>
      <c r="AA35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0.36330903790087477</v>
      </c>
      <c r="AB357" s="120">
        <f t="shared" si="50"/>
        <v>0.5712682215743442</v>
      </c>
      <c r="AC35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0.64366439391503594</v>
      </c>
    </row>
    <row r="358" spans="1:29" s="86" customFormat="1" hidden="1" outlineLevel="1" x14ac:dyDescent="0.2">
      <c r="A358" s="127"/>
      <c r="B358" s="135" t="s">
        <v>470</v>
      </c>
      <c r="C358" s="150">
        <v>11.933</v>
      </c>
      <c r="D358" s="133">
        <f>Table5[[#This Row],[Vertical Fz (kN)]]*'Materials + Factor'!$U$25</f>
        <v>0</v>
      </c>
      <c r="E358" s="150">
        <v>2.0289999999999999</v>
      </c>
      <c r="F358" s="150">
        <v>5.2320000000000002</v>
      </c>
      <c r="G358" s="150">
        <v>15.34</v>
      </c>
      <c r="H358" s="151">
        <v>0.23899999999999999</v>
      </c>
      <c r="I358" s="113">
        <f t="shared" si="51"/>
        <v>1.8</v>
      </c>
      <c r="J358" s="119">
        <f>$G358/($D358+(I358*I358*N$2*'Materials + Factor'!$U$8))</f>
        <v>0.25251028806584358</v>
      </c>
      <c r="K358" s="119">
        <f>$H358/($D358+(I358*I358*N$2*'Materials + Factor'!$U$8))</f>
        <v>3.9341563786008229E-3</v>
      </c>
      <c r="L35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0.15158001664617349</v>
      </c>
      <c r="M35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0.29449038213123346</v>
      </c>
      <c r="N358" s="120">
        <f t="shared" si="48"/>
        <v>0.8417009602194786</v>
      </c>
      <c r="O35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0.26986833923994963</v>
      </c>
      <c r="P358" s="113">
        <f t="shared" si="52"/>
        <v>1.8</v>
      </c>
      <c r="Q358" s="119">
        <f>$G358/($D358+(P358*P358*U$2*'Materials + Factor'!$U$8))</f>
        <v>0.18938271604938273</v>
      </c>
      <c r="R358" s="119">
        <f>$H358/($D358+(P358*P358*U$2*'Materials + Factor'!$U$8))</f>
        <v>2.9506172839506174E-3</v>
      </c>
      <c r="S35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0.13601593024560282</v>
      </c>
      <c r="T35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0.28219478737997256</v>
      </c>
      <c r="U358" s="120">
        <f t="shared" si="49"/>
        <v>0.63127572016460909</v>
      </c>
      <c r="V35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0.31710023397371934</v>
      </c>
      <c r="W358" s="113">
        <f t="shared" si="53"/>
        <v>1.4</v>
      </c>
      <c r="X358" s="119">
        <f>$G358/($D358+(W358*W358*AB$2*'Materials + Factor'!$U$8))</f>
        <v>0.15653061224489798</v>
      </c>
      <c r="Y358" s="119">
        <f>$H358/($D358+(W358*W358*AB$2*'Materials + Factor'!$U$8))</f>
        <v>2.4387755102040819E-3</v>
      </c>
      <c r="Z35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0.11242133010095745</v>
      </c>
      <c r="AA35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0.37615160349854243</v>
      </c>
      <c r="AB358" s="120">
        <f t="shared" si="50"/>
        <v>0.67084548104956288</v>
      </c>
      <c r="AC35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0.63409739444236513</v>
      </c>
    </row>
    <row r="359" spans="1:29" s="86" customFormat="1" hidden="1" outlineLevel="1" x14ac:dyDescent="0.2">
      <c r="A359" s="127"/>
      <c r="B359" s="135" t="s">
        <v>471</v>
      </c>
      <c r="C359" s="150">
        <v>14.23</v>
      </c>
      <c r="D359" s="133">
        <f>Table5[[#This Row],[Vertical Fz (kN)]]*'Materials + Factor'!$U$25</f>
        <v>0</v>
      </c>
      <c r="E359" s="150">
        <v>11.313000000000001</v>
      </c>
      <c r="F359" s="150">
        <v>0.17399999999999999</v>
      </c>
      <c r="G359" s="150">
        <v>0.11</v>
      </c>
      <c r="H359" s="151">
        <v>18.056999999999999</v>
      </c>
      <c r="I359" s="113">
        <f t="shared" si="51"/>
        <v>1.8</v>
      </c>
      <c r="J359" s="119">
        <f>$G359/($D359+(I359*I359*N$2*'Materials + Factor'!$U$8))</f>
        <v>1.810699588477366E-3</v>
      </c>
      <c r="K359" s="119">
        <f>$H359/($D359+(I359*I359*N$2*'Materials + Factor'!$U$8))</f>
        <v>0.29723456790123454</v>
      </c>
      <c r="L35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0.29625629863612335</v>
      </c>
      <c r="M35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0.39331599537654488</v>
      </c>
      <c r="N359" s="120">
        <f t="shared" si="48"/>
        <v>0.99078189300411512</v>
      </c>
      <c r="O35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0.29627801752623523</v>
      </c>
      <c r="P359" s="113">
        <f t="shared" si="52"/>
        <v>1.8</v>
      </c>
      <c r="Q359" s="119">
        <f>$G359/($D359+(P359*P359*U$2*'Materials + Factor'!$U$8))</f>
        <v>1.3580246913580246E-3</v>
      </c>
      <c r="R359" s="119">
        <f>$H359/($D359+(P359*P359*U$2*'Materials + Factor'!$U$8))</f>
        <v>0.22292592592592592</v>
      </c>
      <c r="S35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0.27423823792267321</v>
      </c>
      <c r="T35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0.4028806584362139</v>
      </c>
      <c r="U359" s="120">
        <f t="shared" si="49"/>
        <v>0.74308641975308642</v>
      </c>
      <c r="V35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0.33851198970230123</v>
      </c>
      <c r="W359" s="113">
        <f t="shared" si="53"/>
        <v>1.4</v>
      </c>
      <c r="X359" s="119">
        <f>$G359/($D359+(W359*W359*AB$2*'Materials + Factor'!$U$8))</f>
        <v>1.122448979591837E-3</v>
      </c>
      <c r="Y359" s="119">
        <f>$H359/($D359+(W359*W359*AB$2*'Materials + Factor'!$U$8))</f>
        <v>0.18425510204081633</v>
      </c>
      <c r="Z35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0.22666629869118909</v>
      </c>
      <c r="AA35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0.59304664723032086</v>
      </c>
      <c r="AB359" s="120">
        <f t="shared" si="50"/>
        <v>0.78966472303207003</v>
      </c>
      <c r="AC35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0.67754675295546218</v>
      </c>
    </row>
    <row r="360" spans="1:29" s="86" customFormat="1" hidden="1" outlineLevel="1" x14ac:dyDescent="0.2">
      <c r="A360" s="127"/>
      <c r="B360" s="135" t="s">
        <v>472</v>
      </c>
      <c r="C360" s="150">
        <v>11.935</v>
      </c>
      <c r="D360" s="133">
        <f>Table5[[#This Row],[Vertical Fz (kN)]]*'Materials + Factor'!$U$25</f>
        <v>0</v>
      </c>
      <c r="E360" s="150">
        <v>3.3540000000000001</v>
      </c>
      <c r="F360" s="150">
        <v>4.62</v>
      </c>
      <c r="G360" s="150">
        <v>12.241</v>
      </c>
      <c r="H360" s="151">
        <v>4.7549999999999999</v>
      </c>
      <c r="I360" s="113">
        <f t="shared" si="51"/>
        <v>1.8</v>
      </c>
      <c r="J360" s="119">
        <f>$G360/($D360+(I360*I360*N$2*'Materials + Factor'!$U$8))</f>
        <v>0.20149794238683125</v>
      </c>
      <c r="K360" s="119">
        <f>$H360/($D360+(I360*I360*N$2*'Materials + Factor'!$U$8))</f>
        <v>7.8271604938271594E-2</v>
      </c>
      <c r="L36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0.1542076868881832</v>
      </c>
      <c r="M36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0.24009233144543043</v>
      </c>
      <c r="N360" s="120">
        <f t="shared" si="48"/>
        <v>0.67165980795610414</v>
      </c>
      <c r="O36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0.27279599698738899</v>
      </c>
      <c r="P360" s="113">
        <f t="shared" si="52"/>
        <v>1.8</v>
      </c>
      <c r="Q360" s="119">
        <f>$G360/($D360+(P360*P360*U$2*'Materials + Factor'!$U$8))</f>
        <v>0.15112345679012346</v>
      </c>
      <c r="R360" s="119">
        <f>$H360/($D360+(P360*P360*U$2*'Materials + Factor'!$U$8))</f>
        <v>5.8703703703703702E-2</v>
      </c>
      <c r="S36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0.13837760149959999</v>
      </c>
      <c r="T36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0.23128943758573386</v>
      </c>
      <c r="U360" s="120">
        <f t="shared" si="49"/>
        <v>0.50374485596707819</v>
      </c>
      <c r="V36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0.32084600614680264</v>
      </c>
      <c r="W360" s="113">
        <f t="shared" si="53"/>
        <v>1.4</v>
      </c>
      <c r="X360" s="119">
        <f>$G360/($D360+(W360*W360*AB$2*'Materials + Factor'!$U$8))</f>
        <v>0.12490816326530614</v>
      </c>
      <c r="Y360" s="119">
        <f>$H360/($D360+(W360*W360*AB$2*'Materials + Factor'!$U$8))</f>
        <v>4.8520408163265312E-2</v>
      </c>
      <c r="Z36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0.11437332368844488</v>
      </c>
      <c r="AA36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0.31313411078717213</v>
      </c>
      <c r="AB360" s="120">
        <f t="shared" si="50"/>
        <v>0.53532069970845497</v>
      </c>
      <c r="AC36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0.64162516643962964</v>
      </c>
    </row>
    <row r="361" spans="1:29" s="86" customFormat="1" hidden="1" outlineLevel="1" x14ac:dyDescent="0.2">
      <c r="A361" s="127"/>
      <c r="B361" s="135" t="s">
        <v>473</v>
      </c>
      <c r="C361" s="150">
        <v>15.701000000000001</v>
      </c>
      <c r="D361" s="133">
        <f>Table5[[#This Row],[Vertical Fz (kN)]]*'Materials + Factor'!$U$25</f>
        <v>0</v>
      </c>
      <c r="E361" s="150">
        <v>11.257999999999999</v>
      </c>
      <c r="F361" s="150">
        <v>0.128</v>
      </c>
      <c r="G361" s="150">
        <v>0.14399999999999999</v>
      </c>
      <c r="H361" s="151">
        <v>17.943999999999999</v>
      </c>
      <c r="I361" s="113">
        <f t="shared" si="51"/>
        <v>1.8</v>
      </c>
      <c r="J361" s="119">
        <f>$G361/($D361+(I361*I361*N$2*'Materials + Factor'!$U$8))</f>
        <v>2.3703703703703699E-3</v>
      </c>
      <c r="K361" s="119">
        <f>$H361/($D361+(I361*I361*N$2*'Materials + Factor'!$U$8))</f>
        <v>0.29537448559670776</v>
      </c>
      <c r="L36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0.28912791320619319</v>
      </c>
      <c r="M36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0.3835063562863068</v>
      </c>
      <c r="N361" s="120">
        <f t="shared" si="48"/>
        <v>0.9845816186556926</v>
      </c>
      <c r="O36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0.30006799031008008</v>
      </c>
      <c r="P361" s="113">
        <f t="shared" si="52"/>
        <v>1.8</v>
      </c>
      <c r="Q361" s="119">
        <f>$G361/($D361+(P361*P361*U$2*'Materials + Factor'!$U$8))</f>
        <v>1.7777777777777776E-3</v>
      </c>
      <c r="R361" s="119">
        <f>$H361/($D361+(P361*P361*U$2*'Materials + Factor'!$U$8))</f>
        <v>0.22153086419753085</v>
      </c>
      <c r="S36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0.27289034682131708</v>
      </c>
      <c r="T36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0.40057613168724276</v>
      </c>
      <c r="U361" s="120">
        <f t="shared" si="49"/>
        <v>0.73843621399176951</v>
      </c>
      <c r="V36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0.34199678802013322</v>
      </c>
      <c r="W361" s="113">
        <f t="shared" si="53"/>
        <v>1.4</v>
      </c>
      <c r="X361" s="119">
        <f>$G361/($D361+(W361*W361*AB$2*'Materials + Factor'!$U$8))</f>
        <v>1.469387755102041E-3</v>
      </c>
      <c r="Y361" s="119">
        <f>$H361/($D361+(W361*W361*AB$2*'Materials + Factor'!$U$8))</f>
        <v>0.18310204081632656</v>
      </c>
      <c r="Z36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0.22555222543394574</v>
      </c>
      <c r="AA36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0.58979591836734702</v>
      </c>
      <c r="AB361" s="120">
        <f t="shared" si="50"/>
        <v>0.78472303206997107</v>
      </c>
      <c r="AC36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0.68316111494524245</v>
      </c>
    </row>
    <row r="362" spans="1:29" s="86" customFormat="1" hidden="1" outlineLevel="1" x14ac:dyDescent="0.2">
      <c r="A362" s="127"/>
      <c r="B362" s="135" t="s">
        <v>474</v>
      </c>
      <c r="C362" s="150">
        <v>13.406000000000001</v>
      </c>
      <c r="D362" s="133">
        <f>Table5[[#This Row],[Vertical Fz (kN)]]*'Materials + Factor'!$U$25</f>
        <v>0</v>
      </c>
      <c r="E362" s="150">
        <v>3.3</v>
      </c>
      <c r="F362" s="150">
        <v>4.665</v>
      </c>
      <c r="G362" s="150">
        <v>12.207000000000001</v>
      </c>
      <c r="H362" s="151">
        <v>4.6420000000000003</v>
      </c>
      <c r="I362" s="113">
        <f t="shared" si="51"/>
        <v>1.8</v>
      </c>
      <c r="J362" s="119">
        <f>$G362/($D362+(I362*I362*N$2*'Materials + Factor'!$U$8))</f>
        <v>0.20093827160493827</v>
      </c>
      <c r="K362" s="119">
        <f>$H362/($D362+(I362*I362*N$2*'Materials + Factor'!$U$8))</f>
        <v>7.6411522633744858E-2</v>
      </c>
      <c r="L36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0.1512843395050926</v>
      </c>
      <c r="M36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0.23532597946670983</v>
      </c>
      <c r="N362" s="120">
        <f t="shared" si="48"/>
        <v>0.6697942386831276</v>
      </c>
      <c r="O36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0.27622027060508253</v>
      </c>
      <c r="P362" s="113">
        <f t="shared" si="52"/>
        <v>1.8</v>
      </c>
      <c r="Q362" s="119">
        <f>$G362/($D362+(P362*P362*U$2*'Materials + Factor'!$U$8))</f>
        <v>0.1507037037037037</v>
      </c>
      <c r="R362" s="119">
        <f>$H362/($D362+(P362*P362*U$2*'Materials + Factor'!$U$8))</f>
        <v>5.7308641975308647E-2</v>
      </c>
      <c r="S36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0.13850174667085985</v>
      </c>
      <c r="T36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0.23144032921810698</v>
      </c>
      <c r="U362" s="120">
        <f t="shared" si="49"/>
        <v>0.50234567901234572</v>
      </c>
      <c r="V36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0.32401816043653298</v>
      </c>
      <c r="W362" s="113">
        <f t="shared" si="53"/>
        <v>1.4</v>
      </c>
      <c r="X362" s="119">
        <f>$G362/($D362+(W362*W362*AB$2*'Materials + Factor'!$U$8))</f>
        <v>0.12456122448979594</v>
      </c>
      <c r="Y362" s="119">
        <f>$H362/($D362+(W362*W362*AB$2*'Materials + Factor'!$U$8))</f>
        <v>4.736734693877552E-2</v>
      </c>
      <c r="Z36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0.11447593347285355</v>
      </c>
      <c r="AA36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0.31395043731778433</v>
      </c>
      <c r="AB362" s="120">
        <f t="shared" si="50"/>
        <v>0.5338338192419827</v>
      </c>
      <c r="AC36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0.64663359395237752</v>
      </c>
    </row>
    <row r="363" spans="1:29" s="86" customFormat="1" hidden="1" outlineLevel="1" x14ac:dyDescent="0.2">
      <c r="A363" s="127"/>
      <c r="B363" s="135" t="s">
        <v>475</v>
      </c>
      <c r="C363" s="150">
        <v>14.904</v>
      </c>
      <c r="D363" s="133">
        <f>Table5[[#This Row],[Vertical Fz (kN)]]*'Materials + Factor'!$U$25</f>
        <v>0</v>
      </c>
      <c r="E363" s="150">
        <v>5.93</v>
      </c>
      <c r="F363" s="150">
        <v>1.361</v>
      </c>
      <c r="G363" s="150">
        <v>1.113</v>
      </c>
      <c r="H363" s="151">
        <v>13.063000000000001</v>
      </c>
      <c r="I363" s="113">
        <f t="shared" si="51"/>
        <v>1.8</v>
      </c>
      <c r="J363" s="119">
        <f>$G363/($D363+(I363*I363*N$2*'Materials + Factor'!$U$8))</f>
        <v>1.8320987654320987E-2</v>
      </c>
      <c r="K363" s="119">
        <f>$H363/($D363+(I363*I363*N$2*'Materials + Factor'!$U$8))</f>
        <v>0.21502880658436213</v>
      </c>
      <c r="L36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0.15788973281883839</v>
      </c>
      <c r="M36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0.25717227259776226</v>
      </c>
      <c r="N363" s="120">
        <f t="shared" si="48"/>
        <v>0.71676268861454051</v>
      </c>
      <c r="O36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0.26746296886726539</v>
      </c>
      <c r="P363" s="113">
        <f t="shared" si="52"/>
        <v>1.8</v>
      </c>
      <c r="Q363" s="119">
        <f>$G363/($D363+(P363*P363*U$2*'Materials + Factor'!$U$8))</f>
        <v>1.3740740740740741E-2</v>
      </c>
      <c r="R363" s="119">
        <f>$H363/($D363+(P363*P363*U$2*'Materials + Factor'!$U$8))</f>
        <v>0.16127160493827161</v>
      </c>
      <c r="S36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0.14746901045279506</v>
      </c>
      <c r="T36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0.26053497942386833</v>
      </c>
      <c r="U363" s="120">
        <f t="shared" si="49"/>
        <v>0.53757201646090536</v>
      </c>
      <c r="V36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0.31631045721907841</v>
      </c>
      <c r="W363" s="113">
        <f t="shared" si="53"/>
        <v>1.4</v>
      </c>
      <c r="X363" s="119">
        <f>$G363/($D363+(W363*W363*AB$2*'Materials + Factor'!$U$8))</f>
        <v>1.1357142857142859E-2</v>
      </c>
      <c r="Y363" s="119">
        <f>$H363/($D363+(W363*W363*AB$2*'Materials + Factor'!$U$8))</f>
        <v>0.13329591836734697</v>
      </c>
      <c r="Z36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0.12188765149669797</v>
      </c>
      <c r="AA36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0.36330903790087477</v>
      </c>
      <c r="AB363" s="120">
        <f t="shared" si="50"/>
        <v>0.5712682215743442</v>
      </c>
      <c r="AC36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0.6286631048949376</v>
      </c>
    </row>
    <row r="364" spans="1:29" s="86" customFormat="1" hidden="1" outlineLevel="1" x14ac:dyDescent="0.2">
      <c r="A364" s="127"/>
      <c r="B364" s="135" t="s">
        <v>476</v>
      </c>
      <c r="C364" s="150">
        <v>12.609</v>
      </c>
      <c r="D364" s="133">
        <f>Table5[[#This Row],[Vertical Fz (kN)]]*'Materials + Factor'!$U$25</f>
        <v>0</v>
      </c>
      <c r="E364" s="150">
        <v>2.0289999999999999</v>
      </c>
      <c r="F364" s="150">
        <v>6.1539999999999999</v>
      </c>
      <c r="G364" s="150">
        <v>13.465</v>
      </c>
      <c r="H364" s="151">
        <v>0.23899999999999999</v>
      </c>
      <c r="I364" s="113">
        <f t="shared" si="51"/>
        <v>1.8</v>
      </c>
      <c r="J364" s="119">
        <f>$G364/($D364+(I364*I364*N$2*'Materials + Factor'!$U$8))</f>
        <v>0.22164609053497938</v>
      </c>
      <c r="K364" s="119">
        <f>$H364/($D364+(I364*I364*N$2*'Materials + Factor'!$U$8))</f>
        <v>3.9341563786008229E-3</v>
      </c>
      <c r="L36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0.17341870999373429</v>
      </c>
      <c r="M36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0.27385112180433813</v>
      </c>
      <c r="N364" s="120">
        <f t="shared" si="48"/>
        <v>0.73882030178326463</v>
      </c>
      <c r="O36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0.25944321814537546</v>
      </c>
      <c r="P364" s="113">
        <f t="shared" si="52"/>
        <v>1.8</v>
      </c>
      <c r="Q364" s="119">
        <f>$G364/($D364+(P364*P364*U$2*'Materials + Factor'!$U$8))</f>
        <v>0.16623456790123456</v>
      </c>
      <c r="R364" s="119">
        <f>$H364/($D364+(P364*P364*U$2*'Materials + Factor'!$U$8))</f>
        <v>2.9506172839506174E-3</v>
      </c>
      <c r="S36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0.15705954501765873</v>
      </c>
      <c r="T36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0.26912208504801094</v>
      </c>
      <c r="U364" s="120">
        <f t="shared" si="49"/>
        <v>0.55411522633744859</v>
      </c>
      <c r="V36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0.30880832837900568</v>
      </c>
      <c r="W364" s="113">
        <f t="shared" si="53"/>
        <v>1.4</v>
      </c>
      <c r="X364" s="119">
        <f>$G364/($D364+(W364*W364*AB$2*'Materials + Factor'!$U$8))</f>
        <v>0.13739795918367348</v>
      </c>
      <c r="Y364" s="119">
        <f>$H364/($D364+(W364*W364*AB$2*'Materials + Factor'!$U$8))</f>
        <v>2.4387755102040819E-3</v>
      </c>
      <c r="Z36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0.12981452190235057</v>
      </c>
      <c r="AA36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0.3756997084548106</v>
      </c>
      <c r="AB364" s="120">
        <f t="shared" si="50"/>
        <v>0.58884839650145782</v>
      </c>
      <c r="AC36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0.61540422635370273</v>
      </c>
    </row>
    <row r="365" spans="1:29" s="86" customFormat="1" hidden="1" outlineLevel="1" x14ac:dyDescent="0.2">
      <c r="A365" s="127"/>
      <c r="B365" s="135" t="s">
        <v>477</v>
      </c>
      <c r="C365" s="150">
        <v>14.256</v>
      </c>
      <c r="D365" s="133">
        <f>Table5[[#This Row],[Vertical Fz (kN)]]*'Materials + Factor'!$U$25</f>
        <v>0</v>
      </c>
      <c r="E365" s="150">
        <v>11.266</v>
      </c>
      <c r="F365" s="150">
        <v>0.186</v>
      </c>
      <c r="G365" s="150">
        <v>0.14000000000000001</v>
      </c>
      <c r="H365" s="151">
        <v>17.995000000000001</v>
      </c>
      <c r="I365" s="113">
        <f t="shared" si="51"/>
        <v>1.8</v>
      </c>
      <c r="J365" s="119">
        <f>$G365/($D365+(I365*I365*N$2*'Materials + Factor'!$U$8))</f>
        <v>2.3045267489711935E-3</v>
      </c>
      <c r="K365" s="119">
        <f>$H365/($D365+(I365*I365*N$2*'Materials + Factor'!$U$8))</f>
        <v>0.29621399176954732</v>
      </c>
      <c r="L36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0.29492854024480059</v>
      </c>
      <c r="M36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0.39173903124787052</v>
      </c>
      <c r="N365" s="120">
        <f t="shared" si="48"/>
        <v>0.98737997256515775</v>
      </c>
      <c r="O36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0.29601987754242548</v>
      </c>
      <c r="P365" s="113">
        <f t="shared" si="52"/>
        <v>1.8</v>
      </c>
      <c r="Q365" s="119">
        <f>$G365/($D365+(P365*P365*U$2*'Materials + Factor'!$U$8))</f>
        <v>1.7283950617283952E-3</v>
      </c>
      <c r="R365" s="119">
        <f>$H365/($D365+(P365*P365*U$2*'Materials + Factor'!$U$8))</f>
        <v>0.22216049382716049</v>
      </c>
      <c r="S36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0.27310382826668539</v>
      </c>
      <c r="T36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0.40138545953360771</v>
      </c>
      <c r="U365" s="120">
        <f t="shared" si="49"/>
        <v>0.74053497942386837</v>
      </c>
      <c r="V36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0.33834031834385936</v>
      </c>
      <c r="W365" s="113">
        <f t="shared" si="53"/>
        <v>1.4</v>
      </c>
      <c r="X365" s="119">
        <f>$G365/($D365+(W365*W365*AB$2*'Materials + Factor'!$U$8))</f>
        <v>1.428571428571429E-3</v>
      </c>
      <c r="Y365" s="119">
        <f>$H365/($D365+(W365*W365*AB$2*'Materials + Factor'!$U$8))</f>
        <v>0.18362244897959187</v>
      </c>
      <c r="Z36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0.22572867438368896</v>
      </c>
      <c r="AA36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0.5907725947521868</v>
      </c>
      <c r="AB365" s="120">
        <f t="shared" si="50"/>
        <v>0.78695335276967959</v>
      </c>
      <c r="AC36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0.67713331268340193</v>
      </c>
    </row>
    <row r="366" spans="1:29" s="86" customFormat="1" hidden="1" outlineLevel="1" x14ac:dyDescent="0.2">
      <c r="A366" s="127"/>
      <c r="B366" s="135" t="s">
        <v>478</v>
      </c>
      <c r="C366" s="150">
        <v>11.961</v>
      </c>
      <c r="D366" s="133">
        <f>Table5[[#This Row],[Vertical Fz (kN)]]*'Materials + Factor'!$U$25</f>
        <v>0</v>
      </c>
      <c r="E366" s="150">
        <v>3.3079999999999998</v>
      </c>
      <c r="F366" s="150">
        <v>4.6070000000000002</v>
      </c>
      <c r="G366" s="150">
        <v>12.211</v>
      </c>
      <c r="H366" s="151">
        <v>4.6920000000000002</v>
      </c>
      <c r="I366" s="113">
        <f t="shared" si="51"/>
        <v>1.8</v>
      </c>
      <c r="J366" s="119">
        <f>$G366/($D366+(I366*I366*N$2*'Materials + Factor'!$U$8))</f>
        <v>0.20100411522633743</v>
      </c>
      <c r="K366" s="119">
        <f>$H366/($D366+(I366*I366*N$2*'Materials + Factor'!$U$8))</f>
        <v>7.7234567901234563E-2</v>
      </c>
      <c r="L36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0.15314088548957699</v>
      </c>
      <c r="M36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0.23939905164891756</v>
      </c>
      <c r="N366" s="120">
        <f t="shared" si="48"/>
        <v>0.67001371742112481</v>
      </c>
      <c r="O36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0.27233502286229938</v>
      </c>
      <c r="P366" s="113">
        <f t="shared" si="52"/>
        <v>1.8</v>
      </c>
      <c r="Q366" s="119">
        <f>$G366/($D366+(P366*P366*U$2*'Materials + Factor'!$U$8))</f>
        <v>0.1507530864197531</v>
      </c>
      <c r="R366" s="119">
        <f>$H366/($D366+(P366*P366*U$2*'Materials + Factor'!$U$8))</f>
        <v>5.7925925925925929E-2</v>
      </c>
      <c r="S36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0.13746946820781031</v>
      </c>
      <c r="T36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0.23069958847736627</v>
      </c>
      <c r="U366" s="120">
        <f t="shared" si="49"/>
        <v>0.50251028806584375</v>
      </c>
      <c r="V36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0.3204598856175036</v>
      </c>
      <c r="W366" s="113">
        <f t="shared" si="53"/>
        <v>1.4</v>
      </c>
      <c r="X366" s="119">
        <f>$G366/($D366+(W366*W366*AB$2*'Materials + Factor'!$U$8))</f>
        <v>0.12460204081632655</v>
      </c>
      <c r="Y366" s="119">
        <f>$H366/($D366+(W366*W366*AB$2*'Materials + Factor'!$U$8))</f>
        <v>4.7877551020408173E-2</v>
      </c>
      <c r="Z36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0.11362272372278198</v>
      </c>
      <c r="AA36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0.31231778425655987</v>
      </c>
      <c r="AB366" s="120">
        <f t="shared" si="50"/>
        <v>0.53400874635568529</v>
      </c>
      <c r="AC36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0.64076712213014231</v>
      </c>
    </row>
    <row r="367" spans="1:29" s="86" customFormat="1" hidden="1" outlineLevel="1" x14ac:dyDescent="0.2">
      <c r="A367" s="127"/>
      <c r="B367" s="135" t="s">
        <v>479</v>
      </c>
      <c r="C367" s="150">
        <v>23.183</v>
      </c>
      <c r="D367" s="133">
        <f>Table5[[#This Row],[Vertical Fz (kN)]]*'Materials + Factor'!$U$25</f>
        <v>0</v>
      </c>
      <c r="E367" s="150">
        <v>12.041</v>
      </c>
      <c r="F367" s="150">
        <v>0.28799999999999998</v>
      </c>
      <c r="G367" s="150">
        <v>0.26200000000000001</v>
      </c>
      <c r="H367" s="151">
        <v>20.254000000000001</v>
      </c>
      <c r="I367" s="113">
        <f t="shared" si="51"/>
        <v>1.8</v>
      </c>
      <c r="J367" s="119">
        <f>$G367/($D367+(I367*I367*N$2*'Materials + Factor'!$U$8))</f>
        <v>4.31275720164609E-3</v>
      </c>
      <c r="K367" s="119">
        <f>$H367/($D367+(I367*I367*N$2*'Materials + Factor'!$U$8))</f>
        <v>0.33339917695473248</v>
      </c>
      <c r="L36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0.28173310397837853</v>
      </c>
      <c r="M36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0.38767363386404763</v>
      </c>
      <c r="N367" s="120">
        <f t="shared" si="48"/>
        <v>1.1113305898491084</v>
      </c>
      <c r="O36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0.34547157674051104</v>
      </c>
      <c r="P367" s="113">
        <f t="shared" si="52"/>
        <v>1.8</v>
      </c>
      <c r="Q367" s="119">
        <f>$G367/($D367+(P367*P367*U$2*'Materials + Factor'!$U$8))</f>
        <v>3.2345679012345681E-3</v>
      </c>
      <c r="R367" s="119">
        <f>$H367/($D367+(P367*P367*U$2*'Materials + Factor'!$U$8))</f>
        <v>0.25004938271604937</v>
      </c>
      <c r="S36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0.29193462489157096</v>
      </c>
      <c r="T36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0.44300411522633742</v>
      </c>
      <c r="U367" s="120">
        <f t="shared" si="49"/>
        <v>0.83349794238683128</v>
      </c>
      <c r="V36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0.37897761536343538</v>
      </c>
      <c r="W367" s="113">
        <f t="shared" si="53"/>
        <v>1.4</v>
      </c>
      <c r="X367" s="119">
        <f>$G367/($D367+(W367*W367*AB$2*'Materials + Factor'!$U$8))</f>
        <v>2.6734693877551027E-3</v>
      </c>
      <c r="Y367" s="119">
        <f>$H367/($D367+(W367*W367*AB$2*'Materials + Factor'!$U$8))</f>
        <v>0.20667346938775513</v>
      </c>
      <c r="Z36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0.24129290424711478</v>
      </c>
      <c r="AA36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0.64629737609329463</v>
      </c>
      <c r="AB367" s="120">
        <f t="shared" si="50"/>
        <v>0.88574344023323637</v>
      </c>
      <c r="AC36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0.75328791562386543</v>
      </c>
    </row>
    <row r="368" spans="1:29" s="86" customFormat="1" hidden="1" outlineLevel="1" x14ac:dyDescent="0.2">
      <c r="A368" s="127"/>
      <c r="B368" s="135" t="s">
        <v>480</v>
      </c>
      <c r="C368" s="150">
        <v>19.846</v>
      </c>
      <c r="D368" s="133">
        <f>Table5[[#This Row],[Vertical Fz (kN)]]*'Materials + Factor'!$U$25</f>
        <v>0</v>
      </c>
      <c r="E368" s="150">
        <v>5.1999999999999998E-2</v>
      </c>
      <c r="F368" s="150">
        <v>6.8040000000000003</v>
      </c>
      <c r="G368" s="150">
        <v>18.02</v>
      </c>
      <c r="H368" s="151">
        <v>9.0999999999999998E-2</v>
      </c>
      <c r="I368" s="113">
        <f t="shared" si="51"/>
        <v>1.8</v>
      </c>
      <c r="J368" s="119">
        <f>$G368/($D368+(I368*I368*N$2*'Materials + Factor'!$U$8))</f>
        <v>0.29662551440329216</v>
      </c>
      <c r="K368" s="119">
        <f>$H368/($D368+(I368*I368*N$2*'Materials + Factor'!$U$8))</f>
        <v>1.4979423868312755E-3</v>
      </c>
      <c r="L36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0.16574764965953268</v>
      </c>
      <c r="M36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0.31877788255275968</v>
      </c>
      <c r="N368" s="120">
        <f t="shared" si="48"/>
        <v>0.98875171467764056</v>
      </c>
      <c r="O36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0.31314105352643279</v>
      </c>
      <c r="P368" s="113">
        <f t="shared" si="52"/>
        <v>1.8</v>
      </c>
      <c r="Q368" s="119">
        <f>$G368/($D368+(P368*P368*U$2*'Materials + Factor'!$U$8))</f>
        <v>0.22246913580246913</v>
      </c>
      <c r="R368" s="119">
        <f>$H368/($D368+(P368*P368*U$2*'Materials + Factor'!$U$8))</f>
        <v>1.1234567901234568E-3</v>
      </c>
      <c r="S36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0.16492095767851478</v>
      </c>
      <c r="T36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0.34052126200274341</v>
      </c>
      <c r="U368" s="120">
        <f t="shared" si="49"/>
        <v>0.74156378600823047</v>
      </c>
      <c r="V36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0.35356452725244175</v>
      </c>
      <c r="W368" s="113">
        <f t="shared" si="53"/>
        <v>1.4</v>
      </c>
      <c r="X368" s="119">
        <f>$G368/($D368+(W368*W368*AB$2*'Materials + Factor'!$U$8))</f>
        <v>0.18387755102040818</v>
      </c>
      <c r="Y368" s="119">
        <f>$H368/($D368+(W368*W368*AB$2*'Materials + Factor'!$U$8))</f>
        <v>9.2857142857142867E-4</v>
      </c>
      <c r="Z36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0.13631222012203772</v>
      </c>
      <c r="AA36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0.46104956268221586</v>
      </c>
      <c r="AB368" s="120">
        <f t="shared" si="50"/>
        <v>0.78804664723032081</v>
      </c>
      <c r="AC36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0.70280523321251698</v>
      </c>
    </row>
    <row r="369" spans="1:29" s="86" customFormat="1" hidden="1" outlineLevel="1" x14ac:dyDescent="0.2">
      <c r="A369" s="127"/>
      <c r="B369" s="135" t="s">
        <v>481</v>
      </c>
      <c r="C369" s="150">
        <v>15.851000000000001</v>
      </c>
      <c r="D369" s="133">
        <f>Table5[[#This Row],[Vertical Fz (kN)]]*'Materials + Factor'!$U$25</f>
        <v>0</v>
      </c>
      <c r="E369" s="150">
        <v>9.8919999999999995</v>
      </c>
      <c r="F369" s="150">
        <v>1.0209999999999999</v>
      </c>
      <c r="G369" s="150">
        <v>6.056</v>
      </c>
      <c r="H369" s="151">
        <v>16.553000000000001</v>
      </c>
      <c r="I369" s="113">
        <f t="shared" si="51"/>
        <v>1.8</v>
      </c>
      <c r="J369" s="119">
        <f>$G369/($D369+(I369*I369*N$2*'Materials + Factor'!$U$8))</f>
        <v>9.9687242798353892E-2</v>
      </c>
      <c r="K369" s="119">
        <f>$H369/($D369+(I369*I369*N$2*'Materials + Factor'!$U$8))</f>
        <v>0.27247736625514402</v>
      </c>
      <c r="L36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0.25487934477998159</v>
      </c>
      <c r="M36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0.34771811798221369</v>
      </c>
      <c r="N369" s="120">
        <f t="shared" si="48"/>
        <v>0.90825788751714676</v>
      </c>
      <c r="O36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0.32477333053423257</v>
      </c>
      <c r="P369" s="113">
        <f t="shared" si="52"/>
        <v>1.8</v>
      </c>
      <c r="Q369" s="119">
        <f>$G369/($D369+(P369*P369*U$2*'Materials + Factor'!$U$8))</f>
        <v>7.4765432098765433E-2</v>
      </c>
      <c r="R369" s="119">
        <f>$H369/($D369+(P369*P369*U$2*'Materials + Factor'!$U$8))</f>
        <v>0.20435802469135803</v>
      </c>
      <c r="S36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0.24103719369742438</v>
      </c>
      <c r="T36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0.36275720164609049</v>
      </c>
      <c r="U369" s="120">
        <f t="shared" si="49"/>
        <v>0.68119341563786007</v>
      </c>
      <c r="V36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0.36349074368811085</v>
      </c>
      <c r="W369" s="113">
        <f t="shared" si="53"/>
        <v>1.4</v>
      </c>
      <c r="X369" s="119">
        <f>$G369/($D369+(W369*W369*AB$2*'Materials + Factor'!$U$8))</f>
        <v>6.179591836734695E-2</v>
      </c>
      <c r="Y369" s="119">
        <f>$H369/($D369+(W369*W369*AB$2*'Materials + Factor'!$U$8))</f>
        <v>0.16890816326530617</v>
      </c>
      <c r="Z36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0.19922461928052423</v>
      </c>
      <c r="AA36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0.5296938775510206</v>
      </c>
      <c r="AB369" s="120">
        <f t="shared" si="50"/>
        <v>0.7238921282798837</v>
      </c>
      <c r="AC36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0.7284909038756745</v>
      </c>
    </row>
    <row r="370" spans="1:29" s="86" customFormat="1" hidden="1" outlineLevel="1" x14ac:dyDescent="0.2">
      <c r="A370" s="127"/>
      <c r="B370" s="135" t="s">
        <v>482</v>
      </c>
      <c r="C370" s="150">
        <v>13.231</v>
      </c>
      <c r="D370" s="133">
        <f>Table5[[#This Row],[Vertical Fz (kN)]]*'Materials + Factor'!$U$25</f>
        <v>0</v>
      </c>
      <c r="E370" s="150">
        <v>0.746</v>
      </c>
      <c r="F370" s="150">
        <v>6.4989999999999997</v>
      </c>
      <c r="G370" s="150">
        <v>20.172000000000001</v>
      </c>
      <c r="H370" s="151">
        <v>1.2470000000000001</v>
      </c>
      <c r="I370" s="113">
        <f t="shared" si="51"/>
        <v>1.8</v>
      </c>
      <c r="J370" s="119">
        <f>$G370/($D370+(I370*I370*N$2*'Materials + Factor'!$U$8))</f>
        <v>0.33204938271604933</v>
      </c>
      <c r="K370" s="119">
        <f>$H370/($D370+(I370*I370*N$2*'Materials + Factor'!$U$8))</f>
        <v>2.0526748971193415E-2</v>
      </c>
      <c r="L37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0.17360117965509284</v>
      </c>
      <c r="M37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0.37616640308547683</v>
      </c>
      <c r="N370" s="120">
        <f t="shared" si="48"/>
        <v>1.1068312757201646</v>
      </c>
      <c r="O37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0.31779779905820738</v>
      </c>
      <c r="P370" s="113">
        <f t="shared" si="52"/>
        <v>1.8</v>
      </c>
      <c r="Q370" s="119">
        <f>$G370/($D370+(P370*P370*U$2*'Materials + Factor'!$U$8))</f>
        <v>0.24903703703703706</v>
      </c>
      <c r="R370" s="119">
        <f>$H370/($D370+(P370*P370*U$2*'Materials + Factor'!$U$8))</f>
        <v>1.5395061728395063E-2</v>
      </c>
      <c r="S37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0.15855788730942502</v>
      </c>
      <c r="T37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0.36585733882030175</v>
      </c>
      <c r="U370" s="120">
        <f t="shared" si="49"/>
        <v>0.83012345679012356</v>
      </c>
      <c r="V37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0.35478583357544852</v>
      </c>
      <c r="W370" s="113">
        <f t="shared" si="53"/>
        <v>1.4</v>
      </c>
      <c r="X370" s="119">
        <f>$G370/($D370+(W370*W370*AB$2*'Materials + Factor'!$U$8))</f>
        <v>0.20583673469387759</v>
      </c>
      <c r="Y370" s="119">
        <f>$H370/($D370+(W370*W370*AB$2*'Materials + Factor'!$U$8))</f>
        <v>1.272448979591837E-2</v>
      </c>
      <c r="Z37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0.1310529476741166</v>
      </c>
      <c r="AA37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0.48352769679300306</v>
      </c>
      <c r="AB370" s="120">
        <f t="shared" si="50"/>
        <v>0.88215743440233263</v>
      </c>
      <c r="AC37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0.71417219255312625</v>
      </c>
    </row>
    <row r="371" spans="1:29" s="86" customFormat="1" hidden="1" outlineLevel="1" x14ac:dyDescent="0.2">
      <c r="A371" s="127"/>
      <c r="B371" s="135" t="s">
        <v>483</v>
      </c>
      <c r="C371" s="150">
        <v>20.129000000000001</v>
      </c>
      <c r="D371" s="133">
        <f>Table5[[#This Row],[Vertical Fz (kN)]]*'Materials + Factor'!$U$25</f>
        <v>0</v>
      </c>
      <c r="E371" s="150">
        <v>7.1</v>
      </c>
      <c r="F371" s="150">
        <v>1.5189999999999999</v>
      </c>
      <c r="G371" s="150">
        <v>7.0000000000000007E-2</v>
      </c>
      <c r="H371" s="151">
        <v>14.207000000000001</v>
      </c>
      <c r="I371" s="113">
        <f t="shared" si="51"/>
        <v>1.8</v>
      </c>
      <c r="J371" s="119">
        <f>$G371/($D371+(I371*I371*N$2*'Materials + Factor'!$U$8))</f>
        <v>1.1522633744855968E-3</v>
      </c>
      <c r="K371" s="119">
        <f>$H371/($D371+(I371*I371*N$2*'Materials + Factor'!$U$8))</f>
        <v>0.23386008230452673</v>
      </c>
      <c r="L37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0.17624830008425571</v>
      </c>
      <c r="M37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0.26832950731614169</v>
      </c>
      <c r="N371" s="120">
        <f t="shared" si="48"/>
        <v>0.77953360768175584</v>
      </c>
      <c r="O37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0.28431475111593135</v>
      </c>
      <c r="P371" s="113">
        <f t="shared" si="52"/>
        <v>1.8</v>
      </c>
      <c r="Q371" s="119">
        <f>$G371/($D371+(P371*P371*U$2*'Materials + Factor'!$U$8))</f>
        <v>8.6419753086419758E-4</v>
      </c>
      <c r="R371" s="119">
        <f>$H371/($D371+(P371*P371*U$2*'Materials + Factor'!$U$8))</f>
        <v>0.17539506172839506</v>
      </c>
      <c r="S37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0.17598501558659899</v>
      </c>
      <c r="T37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0.29227709190672152</v>
      </c>
      <c r="U371" s="120">
        <f t="shared" si="49"/>
        <v>0.58465020576131688</v>
      </c>
      <c r="V37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0.33122377733727876</v>
      </c>
      <c r="W371" s="113">
        <f t="shared" si="53"/>
        <v>1.4</v>
      </c>
      <c r="X371" s="119">
        <f>$G371/($D371+(W371*W371*AB$2*'Materials + Factor'!$U$8))</f>
        <v>7.142857142857145E-4</v>
      </c>
      <c r="Y371" s="119">
        <f>$H371/($D371+(W371*W371*AB$2*'Materials + Factor'!$U$8))</f>
        <v>0.14496938775510207</v>
      </c>
      <c r="Z37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0.14545700267871958</v>
      </c>
      <c r="AA37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0.41409620991253654</v>
      </c>
      <c r="AB371" s="120">
        <f t="shared" si="50"/>
        <v>0.62129737609329461</v>
      </c>
      <c r="AC37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0.65455290858799287</v>
      </c>
    </row>
    <row r="372" spans="1:29" s="86" customFormat="1" hidden="1" outlineLevel="1" x14ac:dyDescent="0.2">
      <c r="A372" s="127"/>
      <c r="B372" s="135" t="s">
        <v>484</v>
      </c>
      <c r="C372" s="150">
        <v>14.362</v>
      </c>
      <c r="D372" s="133">
        <f>Table5[[#This Row],[Vertical Fz (kN)]]*'Materials + Factor'!$U$25</f>
        <v>0</v>
      </c>
      <c r="E372" s="150">
        <v>2.3210000000000002</v>
      </c>
      <c r="F372" s="150">
        <v>4.1459999999999999</v>
      </c>
      <c r="G372" s="150">
        <v>8.9559999999999995</v>
      </c>
      <c r="H372" s="151">
        <v>3.8079999999999998</v>
      </c>
      <c r="I372" s="113">
        <f t="shared" si="51"/>
        <v>1.8</v>
      </c>
      <c r="J372" s="119">
        <f>$G372/($D372+(I372*I372*N$2*'Materials + Factor'!$U$8))</f>
        <v>0.14742386831275717</v>
      </c>
      <c r="K372" s="119">
        <f>$H372/($D372+(I372*I372*N$2*'Materials + Factor'!$U$8))</f>
        <v>6.2683127572016453E-2</v>
      </c>
      <c r="L37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0.12419424880608303</v>
      </c>
      <c r="M37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0.1784816156021822</v>
      </c>
      <c r="N372" s="120">
        <f t="shared" si="48"/>
        <v>0.49141289437585722</v>
      </c>
      <c r="O37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0.25490045141954709</v>
      </c>
      <c r="P372" s="113">
        <f t="shared" si="52"/>
        <v>1.8</v>
      </c>
      <c r="Q372" s="119">
        <f>$G372/($D372+(P372*P372*U$2*'Materials + Factor'!$U$8))</f>
        <v>0.11056790123456789</v>
      </c>
      <c r="R372" s="119">
        <f>$H372/($D372+(P372*P372*U$2*'Materials + Factor'!$U$8))</f>
        <v>4.7012345679012343E-2</v>
      </c>
      <c r="S37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0.11516640020151246</v>
      </c>
      <c r="T37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0.17972565157750342</v>
      </c>
      <c r="U372" s="120">
        <f t="shared" si="49"/>
        <v>0.368559670781893</v>
      </c>
      <c r="V37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0.30619849451579345</v>
      </c>
      <c r="W372" s="113">
        <f t="shared" si="53"/>
        <v>1.4</v>
      </c>
      <c r="X372" s="119">
        <f>$G372/($D372+(W372*W372*AB$2*'Materials + Factor'!$U$8))</f>
        <v>9.1387755102040821E-2</v>
      </c>
      <c r="Y372" s="119">
        <f>$H372/($D372+(W372*W372*AB$2*'Materials + Factor'!$U$8))</f>
        <v>3.8857142857142861E-2</v>
      </c>
      <c r="Z37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9.5188555268597042E-2</v>
      </c>
      <c r="AA37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0.25142857142857145</v>
      </c>
      <c r="AB372" s="120">
        <f t="shared" si="50"/>
        <v>0.39166180758017499</v>
      </c>
      <c r="AC37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0.60747772324569926</v>
      </c>
    </row>
    <row r="373" spans="1:29" s="86" customFormat="1" hidden="1" outlineLevel="1" x14ac:dyDescent="0.2">
      <c r="A373" s="127"/>
      <c r="B373" s="135" t="s">
        <v>485</v>
      </c>
      <c r="C373" s="150">
        <v>20.66</v>
      </c>
      <c r="D373" s="133">
        <f>Table5[[#This Row],[Vertical Fz (kN)]]*'Materials + Factor'!$U$25</f>
        <v>0</v>
      </c>
      <c r="E373" s="150">
        <v>7.3319999999999999</v>
      </c>
      <c r="F373" s="150">
        <v>1.91</v>
      </c>
      <c r="G373" s="150">
        <v>0.50900000000000001</v>
      </c>
      <c r="H373" s="151">
        <v>13.991</v>
      </c>
      <c r="I373" s="113">
        <f t="shared" si="51"/>
        <v>1.8</v>
      </c>
      <c r="J373" s="119">
        <f>$G373/($D373+(I373*I373*N$2*'Materials + Factor'!$U$8))</f>
        <v>8.3786008230452673E-3</v>
      </c>
      <c r="K373" s="119">
        <f>$H373/($D373+(I373*I373*N$2*'Materials + Factor'!$U$8))</f>
        <v>0.23030452674897117</v>
      </c>
      <c r="L37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0.18271996072214275</v>
      </c>
      <c r="M37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0.26600608715827972</v>
      </c>
      <c r="N373" s="120">
        <f t="shared" si="48"/>
        <v>0.76768175582990394</v>
      </c>
      <c r="O37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0.2865794468137432</v>
      </c>
      <c r="P373" s="113">
        <f t="shared" si="52"/>
        <v>1.8</v>
      </c>
      <c r="Q373" s="119">
        <f>$G373/($D373+(P373*P373*U$2*'Materials + Factor'!$U$8))</f>
        <v>6.2839506172839505E-3</v>
      </c>
      <c r="R373" s="119">
        <f>$H373/($D373+(P373*P373*U$2*'Materials + Factor'!$U$8))</f>
        <v>0.17272839506172838</v>
      </c>
      <c r="S37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0.18364483953567462</v>
      </c>
      <c r="T37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0.29249657064471879</v>
      </c>
      <c r="U373" s="120">
        <f t="shared" si="49"/>
        <v>0.57576131687242793</v>
      </c>
      <c r="V37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0.33337215251212715</v>
      </c>
      <c r="W373" s="113">
        <f t="shared" si="53"/>
        <v>1.4</v>
      </c>
      <c r="X373" s="119">
        <f>$G373/($D373+(W373*W373*AB$2*'Materials + Factor'!$U$8))</f>
        <v>5.1938775510204094E-3</v>
      </c>
      <c r="Y373" s="119">
        <f>$H373/($D373+(W373*W373*AB$2*'Materials + Factor'!$U$8))</f>
        <v>0.142765306122449</v>
      </c>
      <c r="Z37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0.15178808165703719</v>
      </c>
      <c r="AA37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0.4177113702623908</v>
      </c>
      <c r="AB373" s="120">
        <f t="shared" si="50"/>
        <v>0.61185131195335296</v>
      </c>
      <c r="AC37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0.65845308951435833</v>
      </c>
    </row>
    <row r="374" spans="1:29" s="86" customFormat="1" hidden="1" outlineLevel="1" x14ac:dyDescent="0.2">
      <c r="A374" s="127"/>
      <c r="B374" s="135" t="s">
        <v>486</v>
      </c>
      <c r="C374" s="150">
        <v>14.893000000000001</v>
      </c>
      <c r="D374" s="133">
        <f>Table5[[#This Row],[Vertical Fz (kN)]]*'Materials + Factor'!$U$25</f>
        <v>0</v>
      </c>
      <c r="E374" s="150">
        <v>2.5539999999999998</v>
      </c>
      <c r="F374" s="150">
        <v>4.5369999999999999</v>
      </c>
      <c r="G374" s="150">
        <v>9.3949999999999996</v>
      </c>
      <c r="H374" s="151">
        <v>3.5920000000000001</v>
      </c>
      <c r="I374" s="113">
        <f t="shared" si="51"/>
        <v>1.8</v>
      </c>
      <c r="J374" s="119">
        <f>$G374/($D374+(I374*I374*N$2*'Materials + Factor'!$U$8))</f>
        <v>0.15465020576131686</v>
      </c>
      <c r="K374" s="119">
        <f>$H374/($D374+(I374*I374*N$2*'Materials + Factor'!$U$8))</f>
        <v>5.9127572016460898E-2</v>
      </c>
      <c r="L37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0.13513198159069043</v>
      </c>
      <c r="M37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0.1879846413048428</v>
      </c>
      <c r="N374" s="120">
        <f t="shared" si="48"/>
        <v>0.51550068587105624</v>
      </c>
      <c r="O37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0.25769555539481698</v>
      </c>
      <c r="P374" s="113">
        <f t="shared" si="52"/>
        <v>1.8</v>
      </c>
      <c r="Q374" s="119">
        <f>$G374/($D374+(P374*P374*U$2*'Materials + Factor'!$U$8))</f>
        <v>0.11598765432098765</v>
      </c>
      <c r="R374" s="119">
        <f>$H374/($D374+(P374*P374*U$2*'Materials + Factor'!$U$8))</f>
        <v>4.4345679012345679E-2</v>
      </c>
      <c r="S37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0.12619491954894563</v>
      </c>
      <c r="T37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0.19111111111111106</v>
      </c>
      <c r="U374" s="120">
        <f t="shared" si="49"/>
        <v>0.38662551440329218</v>
      </c>
      <c r="V37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0.30867355923616152</v>
      </c>
      <c r="W374" s="113">
        <f t="shared" si="53"/>
        <v>1.4</v>
      </c>
      <c r="X374" s="119">
        <f>$G374/($D374+(W374*W374*AB$2*'Materials + Factor'!$U$8))</f>
        <v>9.5867346938775522E-2</v>
      </c>
      <c r="Y374" s="119">
        <f>$H374/($D374+(W374*W374*AB$2*'Materials + Factor'!$U$8))</f>
        <v>3.6653061224489802E-2</v>
      </c>
      <c r="Z37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0.10430396411698568</v>
      </c>
      <c r="AA37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0.26922740524781352</v>
      </c>
      <c r="AB374" s="120">
        <f t="shared" si="50"/>
        <v>0.41086005830903799</v>
      </c>
      <c r="AC37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0.61215706693002436</v>
      </c>
    </row>
    <row r="375" spans="1:29" s="86" customFormat="1" hidden="1" outlineLevel="1" x14ac:dyDescent="0.2">
      <c r="A375" s="127"/>
      <c r="B375" s="135" t="s">
        <v>487</v>
      </c>
      <c r="C375" s="150">
        <v>20.835999999999999</v>
      </c>
      <c r="D375" s="133">
        <f>Table5[[#This Row],[Vertical Fz (kN)]]*'Materials + Factor'!$U$25</f>
        <v>0</v>
      </c>
      <c r="E375" s="150">
        <v>2.1469999999999998</v>
      </c>
      <c r="F375" s="150">
        <v>0.63100000000000001</v>
      </c>
      <c r="G375" s="150">
        <v>1.224</v>
      </c>
      <c r="H375" s="151">
        <v>10.099</v>
      </c>
      <c r="I375" s="113">
        <f t="shared" si="51"/>
        <v>1.8</v>
      </c>
      <c r="J375" s="119">
        <f>$G375/($D375+(I375*I375*N$2*'Materials + Factor'!$U$8))</f>
        <v>2.0148148148148144E-2</v>
      </c>
      <c r="K375" s="119">
        <f>$H375/($D375+(I375*I375*N$2*'Materials + Factor'!$U$8))</f>
        <v>0.16623868312757201</v>
      </c>
      <c r="L37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5.3850584934933061E-2</v>
      </c>
      <c r="M37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0.15946703819010338</v>
      </c>
      <c r="N375" s="120">
        <f t="shared" si="48"/>
        <v>0.55412894375857336</v>
      </c>
      <c r="O37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0.26551089507032166</v>
      </c>
      <c r="P375" s="113">
        <f t="shared" si="52"/>
        <v>1.8</v>
      </c>
      <c r="Q375" s="119">
        <f>$G375/($D375+(P375*P375*U$2*'Materials + Factor'!$U$8))</f>
        <v>1.5111111111111112E-2</v>
      </c>
      <c r="R375" s="119">
        <f>$H375/($D375+(P375*P375*U$2*'Materials + Factor'!$U$8))</f>
        <v>0.12467901234567902</v>
      </c>
      <c r="S37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5.4240170648166053E-2</v>
      </c>
      <c r="T37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0.16798353909465019</v>
      </c>
      <c r="U375" s="120">
        <f t="shared" si="49"/>
        <v>0.4155967078189301</v>
      </c>
      <c r="V37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0.31625889615161346</v>
      </c>
      <c r="W375" s="113">
        <f t="shared" si="53"/>
        <v>1.4</v>
      </c>
      <c r="X375" s="119">
        <f>$G375/($D375+(W375*W375*AB$2*'Materials + Factor'!$U$8))</f>
        <v>1.2489795918367349E-2</v>
      </c>
      <c r="Y375" s="119">
        <f>$H375/($D375+(W375*W375*AB$2*'Materials + Factor'!$U$8))</f>
        <v>0.10305102040816329</v>
      </c>
      <c r="Z37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4.4831161454096435E-2</v>
      </c>
      <c r="AA37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0.20981049562682222</v>
      </c>
      <c r="AB375" s="120">
        <f t="shared" si="50"/>
        <v>0.44164723032069986</v>
      </c>
      <c r="AC37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0.62188443336770716</v>
      </c>
    </row>
    <row r="376" spans="1:29" s="86" customFormat="1" hidden="1" outlineLevel="1" x14ac:dyDescent="0.2">
      <c r="A376" s="127"/>
      <c r="B376" s="135" t="s">
        <v>488</v>
      </c>
      <c r="C376" s="150">
        <v>15.069000000000001</v>
      </c>
      <c r="D376" s="133">
        <f>Table5[[#This Row],[Vertical Fz (kN)]]*'Materials + Factor'!$U$25</f>
        <v>0</v>
      </c>
      <c r="E376" s="150">
        <v>2.6320000000000001</v>
      </c>
      <c r="F376" s="150">
        <v>3.258</v>
      </c>
      <c r="G376" s="150">
        <v>7.6619999999999999</v>
      </c>
      <c r="H376" s="151">
        <v>0.3</v>
      </c>
      <c r="I376" s="113">
        <f t="shared" si="51"/>
        <v>1.8</v>
      </c>
      <c r="J376" s="119">
        <f>$G376/($D376+(I376*I376*N$2*'Materials + Factor'!$U$8))</f>
        <v>0.12612345679012343</v>
      </c>
      <c r="K376" s="119">
        <f>$H376/($D376+(I376*I376*N$2*'Materials + Factor'!$U$8))</f>
        <v>4.9382716049382706E-3</v>
      </c>
      <c r="L37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0.10845391445858636</v>
      </c>
      <c r="M37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0.14809392544524899</v>
      </c>
      <c r="N376" s="120">
        <f t="shared" si="48"/>
        <v>0.42041152263374482</v>
      </c>
      <c r="O37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0.2335933940135414</v>
      </c>
      <c r="P376" s="113">
        <f t="shared" si="52"/>
        <v>1.8</v>
      </c>
      <c r="Q376" s="119">
        <f>$G376/($D376+(P376*P376*U$2*'Materials + Factor'!$U$8))</f>
        <v>9.4592592592592589E-2</v>
      </c>
      <c r="R376" s="119">
        <f>$H376/($D376+(P376*P376*U$2*'Materials + Factor'!$U$8))</f>
        <v>3.7037037037037034E-3</v>
      </c>
      <c r="S37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0.10151688074488345</v>
      </c>
      <c r="T37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0.14979423868312755</v>
      </c>
      <c r="U376" s="120">
        <f t="shared" si="49"/>
        <v>0.31530864197530867</v>
      </c>
      <c r="V37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0.2872554219147741</v>
      </c>
      <c r="W376" s="113">
        <f t="shared" si="53"/>
        <v>1.4</v>
      </c>
      <c r="X376" s="119">
        <f>$G376/($D376+(W376*W376*AB$2*'Materials + Factor'!$U$8))</f>
        <v>7.818367346938776E-2</v>
      </c>
      <c r="Y376" s="119">
        <f>$H376/($D376+(W376*W376*AB$2*'Materials + Factor'!$U$8))</f>
        <v>3.0612244897959186E-3</v>
      </c>
      <c r="Z37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8.3906809595260812E-2</v>
      </c>
      <c r="AA37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0.20667638483965023</v>
      </c>
      <c r="AB376" s="120">
        <f t="shared" si="50"/>
        <v>0.33507288629737614</v>
      </c>
      <c r="AC37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0.56675862421575585</v>
      </c>
    </row>
    <row r="377" spans="1:29" s="86" customFormat="1" hidden="1" outlineLevel="1" x14ac:dyDescent="0.2">
      <c r="A377" s="127"/>
      <c r="B377" s="135" t="s">
        <v>489</v>
      </c>
      <c r="C377" s="150">
        <v>20.074999999999999</v>
      </c>
      <c r="D377" s="133">
        <f>Table5[[#This Row],[Vertical Fz (kN)]]*'Materials + Factor'!$U$25</f>
        <v>0</v>
      </c>
      <c r="E377" s="150">
        <v>7.0220000000000002</v>
      </c>
      <c r="F377" s="150">
        <v>1.5</v>
      </c>
      <c r="G377" s="150">
        <v>5.3999999999999999E-2</v>
      </c>
      <c r="H377" s="151">
        <v>14.025</v>
      </c>
      <c r="I377" s="113">
        <f t="shared" si="51"/>
        <v>1.8</v>
      </c>
      <c r="J377" s="119">
        <f>$G377/($D377+(I377*I377*N$2*'Materials + Factor'!$U$8))</f>
        <v>8.8888888888888882E-4</v>
      </c>
      <c r="K377" s="119">
        <f>$H377/($D377+(I377*I377*N$2*'Materials + Factor'!$U$8))</f>
        <v>0.23086419753086418</v>
      </c>
      <c r="L37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0.17441676827942362</v>
      </c>
      <c r="M37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0.26520259820600056</v>
      </c>
      <c r="N377" s="120">
        <f t="shared" si="48"/>
        <v>0.7695473251028806</v>
      </c>
      <c r="O37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0.28280929937636007</v>
      </c>
      <c r="P377" s="113">
        <f t="shared" si="52"/>
        <v>1.8</v>
      </c>
      <c r="Q377" s="119">
        <f>$G377/($D377+(P377*P377*U$2*'Materials + Factor'!$U$8))</f>
        <v>6.6666666666666664E-4</v>
      </c>
      <c r="R377" s="119">
        <f>$H377/($D377+(P377*P377*U$2*'Materials + Factor'!$U$8))</f>
        <v>0.17314814814814816</v>
      </c>
      <c r="S37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0.17403994192820266</v>
      </c>
      <c r="T37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0.28871056241426613</v>
      </c>
      <c r="U377" s="120">
        <f t="shared" si="49"/>
        <v>0.57716049382716061</v>
      </c>
      <c r="V37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0.32998965971491034</v>
      </c>
      <c r="W377" s="113">
        <f t="shared" si="53"/>
        <v>1.4</v>
      </c>
      <c r="X377" s="119">
        <f>$G377/($D377+(W377*W377*AB$2*'Materials + Factor'!$U$8))</f>
        <v>5.5102040816326539E-4</v>
      </c>
      <c r="Y377" s="119">
        <f>$H377/($D377+(W377*W377*AB$2*'Materials + Factor'!$U$8))</f>
        <v>0.14311224489795921</v>
      </c>
      <c r="Z37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0.14384933975698383</v>
      </c>
      <c r="AA37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0.40916909620991271</v>
      </c>
      <c r="AB377" s="120">
        <f t="shared" si="50"/>
        <v>0.61333819241982523</v>
      </c>
      <c r="AC37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0.65198673311399302</v>
      </c>
    </row>
    <row r="378" spans="1:29" s="86" customFormat="1" hidden="1" outlineLevel="1" x14ac:dyDescent="0.2">
      <c r="A378" s="127"/>
      <c r="B378" s="135" t="s">
        <v>490</v>
      </c>
      <c r="C378" s="150">
        <v>14.233000000000001</v>
      </c>
      <c r="D378" s="133">
        <f>Table5[[#This Row],[Vertical Fz (kN)]]*'Materials + Factor'!$U$25</f>
        <v>0</v>
      </c>
      <c r="E378" s="150">
        <v>2.246</v>
      </c>
      <c r="F378" s="150">
        <v>4.0529999999999999</v>
      </c>
      <c r="G378" s="150">
        <v>9.2170000000000005</v>
      </c>
      <c r="H378" s="151">
        <v>3.6680000000000001</v>
      </c>
      <c r="I378" s="113">
        <f t="shared" si="51"/>
        <v>1.8</v>
      </c>
      <c r="J378" s="119">
        <f>$G378/($D378+(I378*I378*N$2*'Materials + Factor'!$U$8))</f>
        <v>0.15172016460905349</v>
      </c>
      <c r="K378" s="119">
        <f>$H378/($D378+(I378*I378*N$2*'Materials + Factor'!$U$8))</f>
        <v>6.0378600823045261E-2</v>
      </c>
      <c r="L37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0.12132505300568543</v>
      </c>
      <c r="M37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0.1816226492819854</v>
      </c>
      <c r="N378" s="120">
        <f t="shared" si="48"/>
        <v>0.50573388203017833</v>
      </c>
      <c r="O37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0.25531812230804002</v>
      </c>
      <c r="P378" s="113">
        <f t="shared" si="52"/>
        <v>1.8</v>
      </c>
      <c r="Q378" s="119">
        <f>$G378/($D378+(P378*P378*U$2*'Materials + Factor'!$U$8))</f>
        <v>0.11379012345679013</v>
      </c>
      <c r="R378" s="119">
        <f>$H378/($D378+(P378*P378*U$2*'Materials + Factor'!$U$8))</f>
        <v>4.528395061728395E-2</v>
      </c>
      <c r="S37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0.11231254875957174</v>
      </c>
      <c r="T37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0.18203017832647461</v>
      </c>
      <c r="U378" s="120">
        <f t="shared" si="49"/>
        <v>0.37930041152263377</v>
      </c>
      <c r="V37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0.30651175093989225</v>
      </c>
      <c r="W378" s="113">
        <f t="shared" si="53"/>
        <v>1.4</v>
      </c>
      <c r="X378" s="119">
        <f>$G378/($D378+(W378*W378*AB$2*'Materials + Factor'!$U$8))</f>
        <v>9.405102040816328E-2</v>
      </c>
      <c r="Y378" s="119">
        <f>$H378/($D378+(W378*W378*AB$2*'Materials + Factor'!$U$8))</f>
        <v>3.7428571428571436E-2</v>
      </c>
      <c r="Z37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9.2829759689033786E-2</v>
      </c>
      <c r="AA37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0.25252186588921288</v>
      </c>
      <c r="AB378" s="120">
        <f t="shared" si="50"/>
        <v>0.40307580174927127</v>
      </c>
      <c r="AC37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0.60829665452627513</v>
      </c>
    </row>
    <row r="379" spans="1:29" s="86" customFormat="1" hidden="1" outlineLevel="1" x14ac:dyDescent="0.2">
      <c r="A379" s="127"/>
      <c r="B379" s="135" t="s">
        <v>491</v>
      </c>
      <c r="C379" s="150">
        <v>20.59</v>
      </c>
      <c r="D379" s="133">
        <f>Table5[[#This Row],[Vertical Fz (kN)]]*'Materials + Factor'!$U$25</f>
        <v>0</v>
      </c>
      <c r="E379" s="150">
        <v>7.2530000000000001</v>
      </c>
      <c r="F379" s="150">
        <v>1.8959999999999999</v>
      </c>
      <c r="G379" s="150">
        <v>0.50800000000000001</v>
      </c>
      <c r="H379" s="151">
        <v>13.827999999999999</v>
      </c>
      <c r="I379" s="113">
        <f t="shared" si="51"/>
        <v>1.8</v>
      </c>
      <c r="J379" s="119">
        <f>$G379/($D379+(I379*I379*N$2*'Materials + Factor'!$U$8))</f>
        <v>8.3621399176954728E-3</v>
      </c>
      <c r="K379" s="119">
        <f>$H379/($D379+(I379*I379*N$2*'Materials + Factor'!$U$8))</f>
        <v>0.2276213991769547</v>
      </c>
      <c r="L37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0.18094686219494646</v>
      </c>
      <c r="M37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0.26319905472229049</v>
      </c>
      <c r="N379" s="120">
        <f t="shared" si="48"/>
        <v>0.75873799725651569</v>
      </c>
      <c r="O37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0.28523598094911573</v>
      </c>
      <c r="P379" s="113">
        <f t="shared" si="52"/>
        <v>1.8</v>
      </c>
      <c r="Q379" s="119">
        <f>$G379/($D379+(P379*P379*U$2*'Materials + Factor'!$U$8))</f>
        <v>6.2716049382716054E-3</v>
      </c>
      <c r="R379" s="119">
        <f>$H379/($D379+(P379*P379*U$2*'Materials + Factor'!$U$8))</f>
        <v>0.17071604938271603</v>
      </c>
      <c r="S37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0.18170639223378948</v>
      </c>
      <c r="T37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0.28917695473251026</v>
      </c>
      <c r="U379" s="120">
        <f t="shared" si="49"/>
        <v>0.5690534979423868</v>
      </c>
      <c r="V37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0.33226867498183416</v>
      </c>
      <c r="W379" s="113">
        <f t="shared" si="53"/>
        <v>1.4</v>
      </c>
      <c r="X379" s="119">
        <f>$G379/($D379+(W379*W379*AB$2*'Materials + Factor'!$U$8))</f>
        <v>5.1836734693877558E-3</v>
      </c>
      <c r="Y379" s="119">
        <f>$H379/($D379+(W379*W379*AB$2*'Materials + Factor'!$U$8))</f>
        <v>0.14110204081632655</v>
      </c>
      <c r="Z37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0.15018589562180559</v>
      </c>
      <c r="AA37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0.41303206997084557</v>
      </c>
      <c r="AB379" s="120">
        <f t="shared" si="50"/>
        <v>0.60472303206997102</v>
      </c>
      <c r="AC37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0.65618347888363127</v>
      </c>
    </row>
    <row r="380" spans="1:29" s="86" customFormat="1" hidden="1" outlineLevel="1" x14ac:dyDescent="0.2">
      <c r="A380" s="127"/>
      <c r="B380" s="135" t="s">
        <v>492</v>
      </c>
      <c r="C380" s="150">
        <v>14.747999999999999</v>
      </c>
      <c r="D380" s="133">
        <f>Table5[[#This Row],[Vertical Fz (kN)]]*'Materials + Factor'!$U$25</f>
        <v>0</v>
      </c>
      <c r="E380" s="150">
        <v>2.476</v>
      </c>
      <c r="F380" s="150">
        <v>4.4489999999999998</v>
      </c>
      <c r="G380" s="150">
        <v>9.6709999999999994</v>
      </c>
      <c r="H380" s="151">
        <v>3.4710000000000001</v>
      </c>
      <c r="I380" s="113">
        <f t="shared" si="51"/>
        <v>1.8</v>
      </c>
      <c r="J380" s="119">
        <f>$G380/($D380+(I380*I380*N$2*'Materials + Factor'!$U$8))</f>
        <v>0.15919341563786005</v>
      </c>
      <c r="K380" s="119">
        <f>$H380/($D380+(I380*I380*N$2*'Materials + Factor'!$U$8))</f>
        <v>5.7135802469135799E-2</v>
      </c>
      <c r="L38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0.13240394373975251</v>
      </c>
      <c r="M38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0.19143627057081719</v>
      </c>
      <c r="N380" s="120">
        <f t="shared" si="48"/>
        <v>0.5306447187928669</v>
      </c>
      <c r="O38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0.25827621490834801</v>
      </c>
      <c r="P380" s="113">
        <f t="shared" si="52"/>
        <v>1.8</v>
      </c>
      <c r="Q380" s="119">
        <f>$G380/($D380+(P380*P380*U$2*'Materials + Factor'!$U$8))</f>
        <v>0.11939506172839505</v>
      </c>
      <c r="R380" s="119">
        <f>$H380/($D380+(P380*P380*U$2*'Materials + Factor'!$U$8))</f>
        <v>4.2851851851851856E-2</v>
      </c>
      <c r="S38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0.12341028326498564</v>
      </c>
      <c r="T38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0.19368998628257886</v>
      </c>
      <c r="U380" s="120">
        <f t="shared" si="49"/>
        <v>0.39798353909465017</v>
      </c>
      <c r="V38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0.30911946021463921</v>
      </c>
      <c r="W380" s="113">
        <f t="shared" si="53"/>
        <v>1.4</v>
      </c>
      <c r="X380" s="119">
        <f>$G380/($D380+(W380*W380*AB$2*'Materials + Factor'!$U$8))</f>
        <v>9.8683673469387764E-2</v>
      </c>
      <c r="Y380" s="119">
        <f>$H380/($D380+(W380*W380*AB$2*'Materials + Factor'!$U$8))</f>
        <v>3.5418367346938782E-2</v>
      </c>
      <c r="Z38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0.10200237698432488</v>
      </c>
      <c r="AA38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0.27068513119533533</v>
      </c>
      <c r="AB380" s="120">
        <f t="shared" si="50"/>
        <v>0.42293002915451905</v>
      </c>
      <c r="AC38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0.61327680826199049</v>
      </c>
    </row>
    <row r="381" spans="1:29" s="86" customFormat="1" hidden="1" outlineLevel="1" x14ac:dyDescent="0.2">
      <c r="A381" s="127"/>
      <c r="B381" s="135" t="s">
        <v>493</v>
      </c>
      <c r="C381" s="150">
        <v>20.382999999999999</v>
      </c>
      <c r="D381" s="133">
        <f>Table5[[#This Row],[Vertical Fz (kN)]]*'Materials + Factor'!$U$25</f>
        <v>0</v>
      </c>
      <c r="E381" s="150">
        <v>2.2189999999999999</v>
      </c>
      <c r="F381" s="150">
        <v>0.35199999999999998</v>
      </c>
      <c r="G381" s="150">
        <v>0.26600000000000001</v>
      </c>
      <c r="H381" s="151">
        <v>10.016</v>
      </c>
      <c r="I381" s="113">
        <f t="shared" si="51"/>
        <v>1.8</v>
      </c>
      <c r="J381" s="119">
        <f>$G381/($D381+(I381*I381*N$2*'Materials + Factor'!$U$8))</f>
        <v>4.3786008230452672E-3</v>
      </c>
      <c r="K381" s="119">
        <f>$H381/($D381+(I381*I381*N$2*'Materials + Factor'!$U$8))</f>
        <v>0.16487242798353907</v>
      </c>
      <c r="L38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5.4367606010692029E-2</v>
      </c>
      <c r="M38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0.15996025730042712</v>
      </c>
      <c r="N381" s="120">
        <f t="shared" si="48"/>
        <v>0.54957475994513028</v>
      </c>
      <c r="O38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0.2592044463399974</v>
      </c>
      <c r="P381" s="113">
        <f t="shared" si="52"/>
        <v>1.8</v>
      </c>
      <c r="Q381" s="119">
        <f>$G381/($D381+(P381*P381*U$2*'Materials + Factor'!$U$8))</f>
        <v>3.2839506172839508E-3</v>
      </c>
      <c r="R381" s="119">
        <f>$H381/($D381+(P381*P381*U$2*'Materials + Factor'!$U$8))</f>
        <v>0.12365432098765432</v>
      </c>
      <c r="S38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5.445687627735158E-2</v>
      </c>
      <c r="T38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0.16783264746227708</v>
      </c>
      <c r="U381" s="120">
        <f t="shared" si="49"/>
        <v>0.41218106995884773</v>
      </c>
      <c r="V38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0.31059118640644479</v>
      </c>
      <c r="W381" s="113">
        <f t="shared" si="53"/>
        <v>1.4</v>
      </c>
      <c r="X381" s="119">
        <f>$G381/($D381+(W381*W381*AB$2*'Materials + Factor'!$U$8))</f>
        <v>2.7142857142857147E-3</v>
      </c>
      <c r="Y381" s="119">
        <f>$H381/($D381+(W381*W381*AB$2*'Materials + Factor'!$U$8))</f>
        <v>0.10220408163265307</v>
      </c>
      <c r="Z38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4.5010275290464058E-2</v>
      </c>
      <c r="AA38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0.21069970845481056</v>
      </c>
      <c r="AB381" s="120">
        <f t="shared" si="50"/>
        <v>0.43801749271137036</v>
      </c>
      <c r="AC38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0.6104860172072567</v>
      </c>
    </row>
    <row r="382" spans="1:29" s="86" customFormat="1" hidden="1" outlineLevel="1" x14ac:dyDescent="0.2">
      <c r="A382" s="127"/>
      <c r="B382" s="135" t="s">
        <v>494</v>
      </c>
      <c r="C382" s="150">
        <v>14.541</v>
      </c>
      <c r="D382" s="133">
        <f>Table5[[#This Row],[Vertical Fz (kN)]]*'Materials + Factor'!$U$25</f>
        <v>0</v>
      </c>
      <c r="E382" s="150">
        <v>2.5579999999999998</v>
      </c>
      <c r="F382" s="150">
        <v>2.9039999999999999</v>
      </c>
      <c r="G382" s="150">
        <v>8.8960000000000008</v>
      </c>
      <c r="H382" s="151">
        <v>0.34100000000000003</v>
      </c>
      <c r="I382" s="113">
        <f t="shared" si="51"/>
        <v>1.8</v>
      </c>
      <c r="J382" s="119">
        <f>$G382/($D382+(I382*I382*N$2*'Materials + Factor'!$U$8))</f>
        <v>0.14643621399176954</v>
      </c>
      <c r="K382" s="119">
        <f>$H382/($D382+(I382*I382*N$2*'Materials + Factor'!$U$8))</f>
        <v>5.6131687242798349E-3</v>
      </c>
      <c r="L38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0.10091300503731279</v>
      </c>
      <c r="M38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0.16342516960120657</v>
      </c>
      <c r="N382" s="120">
        <f t="shared" si="48"/>
        <v>0.48812071330589846</v>
      </c>
      <c r="O38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0.23876537958213032</v>
      </c>
      <c r="P382" s="113">
        <f t="shared" si="52"/>
        <v>1.8</v>
      </c>
      <c r="Q382" s="119">
        <f>$G382/($D382+(P382*P382*U$2*'Materials + Factor'!$U$8))</f>
        <v>0.10982716049382717</v>
      </c>
      <c r="R382" s="119">
        <f>$H382/($D382+(P382*P382*U$2*'Materials + Factor'!$U$8))</f>
        <v>4.2098765432098768E-3</v>
      </c>
      <c r="S38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9.3800506941534814E-2</v>
      </c>
      <c r="T38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0.16186556927297668</v>
      </c>
      <c r="U382" s="120">
        <f t="shared" si="49"/>
        <v>0.3660905349794239</v>
      </c>
      <c r="V38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0.29171592655122502</v>
      </c>
      <c r="W382" s="113">
        <f t="shared" si="53"/>
        <v>1.4</v>
      </c>
      <c r="X382" s="119">
        <f>$G382/($D382+(W382*W382*AB$2*'Materials + Factor'!$U$8))</f>
        <v>9.0775510204081658E-2</v>
      </c>
      <c r="Y382" s="119">
        <f>$H382/($D382+(W382*W382*AB$2*'Materials + Factor'!$U$8))</f>
        <v>3.4795918367346947E-3</v>
      </c>
      <c r="Z38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7.7528990431268568E-2</v>
      </c>
      <c r="AA38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0.21434402332361524</v>
      </c>
      <c r="AB382" s="120">
        <f t="shared" si="50"/>
        <v>0.38903790087463574</v>
      </c>
      <c r="AC38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0.57674638924486299</v>
      </c>
    </row>
    <row r="383" spans="1:29" s="86" customFormat="1" hidden="1" outlineLevel="1" x14ac:dyDescent="0.2">
      <c r="A383" s="127"/>
      <c r="B383" s="135" t="s">
        <v>495</v>
      </c>
      <c r="C383" s="150">
        <v>20.074999999999999</v>
      </c>
      <c r="D383" s="133">
        <f>Table5[[#This Row],[Vertical Fz (kN)]]*'Materials + Factor'!$U$25</f>
        <v>0</v>
      </c>
      <c r="E383" s="150">
        <v>7.0170000000000003</v>
      </c>
      <c r="F383" s="150">
        <v>1.486</v>
      </c>
      <c r="G383" s="150">
        <v>4.5999999999999999E-2</v>
      </c>
      <c r="H383" s="151">
        <v>14.018000000000001</v>
      </c>
      <c r="I383" s="113">
        <f t="shared" si="51"/>
        <v>1.8</v>
      </c>
      <c r="J383" s="119">
        <f>$G383/($D383+(I383*I383*N$2*'Materials + Factor'!$U$8))</f>
        <v>7.572016460905349E-4</v>
      </c>
      <c r="K383" s="119">
        <f>$H383/($D383+(I383*I383*N$2*'Materials + Factor'!$U$8))</f>
        <v>0.23074897119341561</v>
      </c>
      <c r="L38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0.17422722504413862</v>
      </c>
      <c r="M38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0.26505481664776437</v>
      </c>
      <c r="N383" s="120">
        <f t="shared" si="48"/>
        <v>0.76916323731138536</v>
      </c>
      <c r="O38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0.28271919938051521</v>
      </c>
      <c r="P383" s="113">
        <f t="shared" si="52"/>
        <v>1.8</v>
      </c>
      <c r="Q383" s="119">
        <f>$G383/($D383+(P383*P383*U$2*'Materials + Factor'!$U$8))</f>
        <v>5.6790123456790123E-4</v>
      </c>
      <c r="R383" s="119">
        <f>$H383/($D383+(P383*P383*U$2*'Materials + Factor'!$U$8))</f>
        <v>0.17306172839506173</v>
      </c>
      <c r="S38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0.17385080819990748</v>
      </c>
      <c r="T38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0.28854595336076816</v>
      </c>
      <c r="U383" s="120">
        <f t="shared" si="49"/>
        <v>0.5768724279835391</v>
      </c>
      <c r="V38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0.32991419852574633</v>
      </c>
      <c r="W383" s="113">
        <f t="shared" si="53"/>
        <v>1.4</v>
      </c>
      <c r="X383" s="119">
        <f>$G383/($D383+(W383*W383*AB$2*'Materials + Factor'!$U$8))</f>
        <v>4.6938775510204088E-4</v>
      </c>
      <c r="Y383" s="119">
        <f>$H383/($D383+(W383*W383*AB$2*'Materials + Factor'!$U$8))</f>
        <v>0.14304081632653065</v>
      </c>
      <c r="Z38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0.14369301494073985</v>
      </c>
      <c r="AA38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0.40892128279883394</v>
      </c>
      <c r="AB383" s="120">
        <f t="shared" si="50"/>
        <v>0.61303206997084569</v>
      </c>
      <c r="AC38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0.65182704280633919</v>
      </c>
    </row>
    <row r="384" spans="1:29" s="86" customFormat="1" hidden="1" outlineLevel="1" x14ac:dyDescent="0.2">
      <c r="A384" s="127"/>
      <c r="B384" s="135" t="s">
        <v>496</v>
      </c>
      <c r="C384" s="150">
        <v>14.121</v>
      </c>
      <c r="D384" s="133">
        <f>Table5[[#This Row],[Vertical Fz (kN)]]*'Materials + Factor'!$U$25</f>
        <v>0</v>
      </c>
      <c r="E384" s="150">
        <v>2.2410000000000001</v>
      </c>
      <c r="F384" s="150">
        <v>4.2949999999999999</v>
      </c>
      <c r="G384" s="150">
        <v>9.7089999999999996</v>
      </c>
      <c r="H384" s="151">
        <v>3.673</v>
      </c>
      <c r="I384" s="113">
        <f t="shared" si="51"/>
        <v>1.8</v>
      </c>
      <c r="J384" s="119">
        <f>$G384/($D384+(I384*I384*N$2*'Materials + Factor'!$U$8))</f>
        <v>0.15981893004115225</v>
      </c>
      <c r="K384" s="119">
        <f>$H384/($D384+(I384*I384*N$2*'Materials + Factor'!$U$8))</f>
        <v>6.0460905349794231E-2</v>
      </c>
      <c r="L38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0.12703357450431688</v>
      </c>
      <c r="M38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0.1918893088705165</v>
      </c>
      <c r="N384" s="120">
        <f t="shared" si="48"/>
        <v>0.53272976680384088</v>
      </c>
      <c r="O38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0.25783662357224102</v>
      </c>
      <c r="P384" s="113">
        <f t="shared" si="52"/>
        <v>1.8</v>
      </c>
      <c r="Q384" s="119">
        <f>$G384/($D384+(P384*P384*U$2*'Materials + Factor'!$U$8))</f>
        <v>0.11986419753086419</v>
      </c>
      <c r="R384" s="119">
        <f>$H384/($D384+(P384*P384*U$2*'Materials + Factor'!$U$8))</f>
        <v>4.534567901234568E-2</v>
      </c>
      <c r="S38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0.11742136736682357</v>
      </c>
      <c r="T38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0.19209876543209875</v>
      </c>
      <c r="U384" s="120">
        <f t="shared" si="49"/>
        <v>0.39954732510288066</v>
      </c>
      <c r="V38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0.30864057059828376</v>
      </c>
      <c r="W384" s="113">
        <f t="shared" si="53"/>
        <v>1.4</v>
      </c>
      <c r="X384" s="119">
        <f>$G384/($D384+(W384*W384*AB$2*'Materials + Factor'!$U$8))</f>
        <v>9.9071428571428588E-2</v>
      </c>
      <c r="Y384" s="119">
        <f>$H384/($D384+(W384*W384*AB$2*'Materials + Factor'!$U$8))</f>
        <v>3.7479591836734702E-2</v>
      </c>
      <c r="Z38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9.7052354660333781E-2</v>
      </c>
      <c r="AA38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0.26674927113702629</v>
      </c>
      <c r="AB384" s="120">
        <f t="shared" si="50"/>
        <v>0.42459183673469397</v>
      </c>
      <c r="AC38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0.61295699315965602</v>
      </c>
    </row>
    <row r="385" spans="1:29" s="86" customFormat="1" hidden="1" outlineLevel="1" x14ac:dyDescent="0.2">
      <c r="A385" s="127"/>
      <c r="B385" s="135" t="s">
        <v>497</v>
      </c>
      <c r="C385" s="150">
        <v>20.582000000000001</v>
      </c>
      <c r="D385" s="133">
        <f>Table5[[#This Row],[Vertical Fz (kN)]]*'Materials + Factor'!$U$25</f>
        <v>0</v>
      </c>
      <c r="E385" s="150">
        <v>7.2450000000000001</v>
      </c>
      <c r="F385" s="150">
        <v>1.881</v>
      </c>
      <c r="G385" s="150">
        <v>0.50700000000000001</v>
      </c>
      <c r="H385" s="151">
        <v>13.826000000000001</v>
      </c>
      <c r="I385" s="113">
        <f t="shared" si="51"/>
        <v>1.8</v>
      </c>
      <c r="J385" s="119">
        <f>$G385/($D385+(I385*I385*N$2*'Materials + Factor'!$U$8))</f>
        <v>8.3456790123456782E-3</v>
      </c>
      <c r="K385" s="119">
        <f>$H385/($D385+(I385*I385*N$2*'Materials + Factor'!$U$8))</f>
        <v>0.22758847736625512</v>
      </c>
      <c r="L38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0.18068650103585723</v>
      </c>
      <c r="M38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0.26311565216916122</v>
      </c>
      <c r="N385" s="120">
        <f t="shared" si="48"/>
        <v>0.75862825788751709</v>
      </c>
      <c r="O38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0.28519451147680525</v>
      </c>
      <c r="P385" s="113">
        <f t="shared" si="52"/>
        <v>1.8</v>
      </c>
      <c r="Q385" s="119">
        <f>$G385/($D385+(P385*P385*U$2*'Materials + Factor'!$U$8))</f>
        <v>6.2592592592592596E-3</v>
      </c>
      <c r="R385" s="119">
        <f>$H385/($D385+(P385*P385*U$2*'Materials + Factor'!$U$8))</f>
        <v>0.17069135802469138</v>
      </c>
      <c r="S38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0.18142709262034989</v>
      </c>
      <c r="T38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0.289039780521262</v>
      </c>
      <c r="U385" s="120">
        <f t="shared" si="49"/>
        <v>0.56897119341563795</v>
      </c>
      <c r="V38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0.33223238034191743</v>
      </c>
      <c r="W385" s="113">
        <f t="shared" si="53"/>
        <v>1.4</v>
      </c>
      <c r="X385" s="119">
        <f>$G385/($D385+(W385*W385*AB$2*'Materials + Factor'!$U$8))</f>
        <v>5.1734693877551032E-3</v>
      </c>
      <c r="Y385" s="119">
        <f>$H385/($D385+(W385*W385*AB$2*'Materials + Factor'!$U$8))</f>
        <v>0.14108163265306126</v>
      </c>
      <c r="Z38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0.14995504594130962</v>
      </c>
      <c r="AA38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0.41276967930029168</v>
      </c>
      <c r="AB385" s="120">
        <f t="shared" si="50"/>
        <v>0.60463556851311973</v>
      </c>
      <c r="AC38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0.65611554981342157</v>
      </c>
    </row>
    <row r="386" spans="1:29" s="86" customFormat="1" hidden="1" outlineLevel="1" x14ac:dyDescent="0.2">
      <c r="A386" s="127"/>
      <c r="B386" s="135" t="s">
        <v>498</v>
      </c>
      <c r="C386" s="150">
        <v>14.628</v>
      </c>
      <c r="D386" s="133">
        <f>Table5[[#This Row],[Vertical Fz (kN)]]*'Materials + Factor'!$U$25</f>
        <v>0</v>
      </c>
      <c r="E386" s="150">
        <v>2.4689999999999999</v>
      </c>
      <c r="F386" s="150">
        <v>4.6890000000000001</v>
      </c>
      <c r="G386" s="150">
        <v>10.17</v>
      </c>
      <c r="H386" s="151">
        <v>3.4809999999999999</v>
      </c>
      <c r="I386" s="113">
        <f t="shared" si="51"/>
        <v>1.8</v>
      </c>
      <c r="J386" s="119">
        <f>$G386/($D386+(I386*I386*N$2*'Materials + Factor'!$U$8))</f>
        <v>0.16740740740740739</v>
      </c>
      <c r="K386" s="119">
        <f>$H386/($D386+(I386*I386*N$2*'Materials + Factor'!$U$8))</f>
        <v>5.7300411522633737E-2</v>
      </c>
      <c r="L38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0.13802525557328726</v>
      </c>
      <c r="M38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0.20174984743559127</v>
      </c>
      <c r="N386" s="120">
        <f t="shared" si="48"/>
        <v>0.55802469135802468</v>
      </c>
      <c r="O38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0.26089911920033126</v>
      </c>
      <c r="P386" s="113">
        <f t="shared" si="52"/>
        <v>1.8</v>
      </c>
      <c r="Q386" s="119">
        <f>$G386/($D386+(P386*P386*U$2*'Materials + Factor'!$U$8))</f>
        <v>0.12555555555555556</v>
      </c>
      <c r="R386" s="119">
        <f>$H386/($D386+(P386*P386*U$2*'Materials + Factor'!$U$8))</f>
        <v>4.297530864197531E-2</v>
      </c>
      <c r="S38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0.12844528042720063</v>
      </c>
      <c r="T38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0.20382716049382715</v>
      </c>
      <c r="U386" s="120">
        <f t="shared" si="49"/>
        <v>0.41851851851851857</v>
      </c>
      <c r="V38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0.31132197195732575</v>
      </c>
      <c r="W386" s="113">
        <f t="shared" si="53"/>
        <v>1.4</v>
      </c>
      <c r="X386" s="119">
        <f>$G386/($D386+(W386*W386*AB$2*'Materials + Factor'!$U$8))</f>
        <v>0.10377551020408164</v>
      </c>
      <c r="Y386" s="119">
        <f>$H386/($D386+(W386*W386*AB$2*'Materials + Factor'!$U$8))</f>
        <v>3.5520408163265307E-2</v>
      </c>
      <c r="Z38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0.10616395627146176</v>
      </c>
      <c r="AA38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0.28495626822157444</v>
      </c>
      <c r="AB386" s="120">
        <f t="shared" si="50"/>
        <v>0.44475218658892135</v>
      </c>
      <c r="AC38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0.61810443391651426</v>
      </c>
    </row>
    <row r="387" spans="1:29" s="86" customFormat="1" hidden="1" outlineLevel="1" x14ac:dyDescent="0.2">
      <c r="A387" s="127"/>
      <c r="B387" s="135" t="s">
        <v>499</v>
      </c>
      <c r="C387" s="150">
        <v>20</v>
      </c>
      <c r="D387" s="133">
        <f>Table5[[#This Row],[Vertical Fz (kN)]]*'Materials + Factor'!$U$25</f>
        <v>0</v>
      </c>
      <c r="E387" s="150">
        <v>2.2130000000000001</v>
      </c>
      <c r="F387" s="150">
        <v>1.22</v>
      </c>
      <c r="G387" s="150">
        <v>1.4770000000000001</v>
      </c>
      <c r="H387" s="151">
        <v>10.045</v>
      </c>
      <c r="I387" s="113">
        <f t="shared" si="51"/>
        <v>1.8</v>
      </c>
      <c r="J387" s="119">
        <f>$G387/($D387+(I387*I387*N$2*'Materials + Factor'!$U$8))</f>
        <v>2.431275720164609E-2</v>
      </c>
      <c r="K387" s="119">
        <f>$H387/($D387+(I387*I387*N$2*'Materials + Factor'!$U$8))</f>
        <v>0.1653497942386831</v>
      </c>
      <c r="L38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6.1439539250449399E-2</v>
      </c>
      <c r="M38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0.16105607155142759</v>
      </c>
      <c r="N387" s="120">
        <f t="shared" ref="N387:N450" si="54">MAX(K387,J387)/(I387/6)</f>
        <v>0.5511659807956103</v>
      </c>
      <c r="O38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0.26428499904720559</v>
      </c>
      <c r="P387" s="113">
        <f t="shared" si="52"/>
        <v>1.8</v>
      </c>
      <c r="Q387" s="119">
        <f>$G387/($D387+(P387*P387*U$2*'Materials + Factor'!$U$8))</f>
        <v>1.823456790123457E-2</v>
      </c>
      <c r="R387" s="119">
        <f>$H387/($D387+(P387*P387*U$2*'Materials + Factor'!$U$8))</f>
        <v>0.12401234567901234</v>
      </c>
      <c r="S38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6.1249911042886282E-2</v>
      </c>
      <c r="T38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0.16814814814814813</v>
      </c>
      <c r="U387" s="120">
        <f t="shared" ref="U387:U450" si="55">MAX(R387,Q387)/(P387/6)</f>
        <v>0.41337448559670781</v>
      </c>
      <c r="V38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0.31507018043787982</v>
      </c>
      <c r="W387" s="113">
        <f t="shared" si="53"/>
        <v>1.4</v>
      </c>
      <c r="X387" s="119">
        <f>$G387/($D387+(W387*W387*AB$2*'Materials + Factor'!$U$8))</f>
        <v>1.5071428571428574E-2</v>
      </c>
      <c r="Y387" s="119">
        <f>$H387/($D387+(W387*W387*AB$2*'Materials + Factor'!$U$8))</f>
        <v>0.10250000000000001</v>
      </c>
      <c r="Z38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5.0624926474222336E-2</v>
      </c>
      <c r="AA38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0.21094752186588928</v>
      </c>
      <c r="AB387" s="120">
        <f t="shared" ref="AB387:AB450" si="56">MAX(Y387,X387)/(W387/6)</f>
        <v>0.43928571428571439</v>
      </c>
      <c r="AC38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0.62024812543079866</v>
      </c>
    </row>
    <row r="388" spans="1:29" s="86" customFormat="1" hidden="1" outlineLevel="1" x14ac:dyDescent="0.2">
      <c r="A388" s="127"/>
      <c r="B388" s="135" t="s">
        <v>500</v>
      </c>
      <c r="C388" s="150">
        <v>14.045999999999999</v>
      </c>
      <c r="D388" s="133">
        <f>Table5[[#This Row],[Vertical Fz (kN)]]*'Materials + Factor'!$U$25</f>
        <v>0</v>
      </c>
      <c r="E388" s="150">
        <v>2.5630000000000002</v>
      </c>
      <c r="F388" s="150">
        <v>4.0289999999999999</v>
      </c>
      <c r="G388" s="150">
        <v>11.141</v>
      </c>
      <c r="H388" s="151">
        <v>0.3</v>
      </c>
      <c r="I388" s="113">
        <f t="shared" ref="I388:I451" si="57">I$258</f>
        <v>1.8</v>
      </c>
      <c r="J388" s="119">
        <f>$G388/($D388+(I388*I388*N$2*'Materials + Factor'!$U$8))</f>
        <v>0.18339094650205759</v>
      </c>
      <c r="K388" s="119">
        <f>$H388/($D388+(I388*I388*N$2*'Materials + Factor'!$U$8))</f>
        <v>4.9382716049382706E-3</v>
      </c>
      <c r="L38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0.12534013766489047</v>
      </c>
      <c r="M38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0.2103907814440463</v>
      </c>
      <c r="N388" s="120">
        <f t="shared" si="54"/>
        <v>0.61130315500685861</v>
      </c>
      <c r="O38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0.24960269599029214</v>
      </c>
      <c r="P388" s="113">
        <f t="shared" ref="P388:P451" si="58">P$258</f>
        <v>1.8</v>
      </c>
      <c r="Q388" s="119">
        <f>$G388/($D388+(P388*P388*U$2*'Materials + Factor'!$U$8))</f>
        <v>0.1375432098765432</v>
      </c>
      <c r="R388" s="119">
        <f>$H388/($D388+(P388*P388*U$2*'Materials + Factor'!$U$8))</f>
        <v>3.7037037037037034E-3</v>
      </c>
      <c r="S38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0.11574001156522407</v>
      </c>
      <c r="T38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0.20809327846364881</v>
      </c>
      <c r="U388" s="120">
        <f t="shared" si="55"/>
        <v>0.45847736625514401</v>
      </c>
      <c r="V38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0.30094213189926883</v>
      </c>
      <c r="W388" s="113">
        <f t="shared" ref="W388:W451" si="59">W$258</f>
        <v>1.4</v>
      </c>
      <c r="X388" s="119">
        <f>$G388/($D388+(W388*W388*AB$2*'Materials + Factor'!$U$8))</f>
        <v>0.11368367346938778</v>
      </c>
      <c r="Y388" s="119">
        <f>$H388/($D388+(W388*W388*AB$2*'Materials + Factor'!$U$8))</f>
        <v>3.0612244897959186E-3</v>
      </c>
      <c r="Z38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9.5662662620236219E-2</v>
      </c>
      <c r="AA38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0.27986880466472308</v>
      </c>
      <c r="AB388" s="120">
        <f t="shared" si="56"/>
        <v>0.48721574344023338</v>
      </c>
      <c r="AC38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0.59690194016246401</v>
      </c>
    </row>
    <row r="389" spans="1:29" s="86" customFormat="1" hidden="1" outlineLevel="1" x14ac:dyDescent="0.2">
      <c r="A389" s="127"/>
      <c r="B389" s="135" t="s">
        <v>501</v>
      </c>
      <c r="C389" s="150">
        <v>20.074999999999999</v>
      </c>
      <c r="D389" s="133">
        <f>Table5[[#This Row],[Vertical Fz (kN)]]*'Materials + Factor'!$U$25</f>
        <v>0</v>
      </c>
      <c r="E389" s="150">
        <v>7.0229999999999997</v>
      </c>
      <c r="F389" s="150">
        <v>1.4890000000000001</v>
      </c>
      <c r="G389" s="150">
        <v>5.1999999999999998E-2</v>
      </c>
      <c r="H389" s="151">
        <v>14.03</v>
      </c>
      <c r="I389" s="113">
        <f t="shared" si="57"/>
        <v>1.8</v>
      </c>
      <c r="J389" s="119">
        <f>$G389/($D389+(I389*I389*N$2*'Materials + Factor'!$U$8))</f>
        <v>8.5596707818930032E-4</v>
      </c>
      <c r="K389" s="119">
        <f>$H389/($D389+(I389*I389*N$2*'Materials + Factor'!$U$8))</f>
        <v>0.23094650205761313</v>
      </c>
      <c r="L38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0.17438490867836315</v>
      </c>
      <c r="M38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0.26528164415575484</v>
      </c>
      <c r="N389" s="120">
        <f t="shared" si="54"/>
        <v>0.76982167352537711</v>
      </c>
      <c r="O38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0.28283373332042849</v>
      </c>
      <c r="P389" s="113">
        <f t="shared" si="58"/>
        <v>1.8</v>
      </c>
      <c r="Q389" s="119">
        <f>$G389/($D389+(P389*P389*U$2*'Materials + Factor'!$U$8))</f>
        <v>6.4197530864197529E-4</v>
      </c>
      <c r="R389" s="119">
        <f>$H389/($D389+(P389*P389*U$2*'Materials + Factor'!$U$8))</f>
        <v>0.17320987654320988</v>
      </c>
      <c r="S38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0.17400815115961363</v>
      </c>
      <c r="T38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0.28879286694101503</v>
      </c>
      <c r="U389" s="120">
        <f t="shared" si="55"/>
        <v>0.57736625514403295</v>
      </c>
      <c r="V38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0.33000862624862848</v>
      </c>
      <c r="W389" s="113">
        <f t="shared" si="59"/>
        <v>1.4</v>
      </c>
      <c r="X389" s="119">
        <f>$G389/($D389+(W389*W389*AB$2*'Materials + Factor'!$U$8))</f>
        <v>5.3061224489795919E-4</v>
      </c>
      <c r="Y389" s="119">
        <f>$H389/($D389+(W389*W389*AB$2*'Materials + Factor'!$U$8))</f>
        <v>0.14316326530612247</v>
      </c>
      <c r="Z38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0.14382306371355821</v>
      </c>
      <c r="AA38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0.40927113702623918</v>
      </c>
      <c r="AB389" s="120">
        <f t="shared" si="56"/>
        <v>0.61355685131195348</v>
      </c>
      <c r="AC38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0.65202744716003702</v>
      </c>
    </row>
    <row r="390" spans="1:29" s="86" customFormat="1" hidden="1" outlineLevel="1" x14ac:dyDescent="0.2">
      <c r="A390" s="127"/>
      <c r="B390" s="135" t="s">
        <v>502</v>
      </c>
      <c r="C390" s="150">
        <v>14.121</v>
      </c>
      <c r="D390" s="133">
        <f>Table5[[#This Row],[Vertical Fz (kN)]]*'Materials + Factor'!$U$25</f>
        <v>0</v>
      </c>
      <c r="E390" s="150">
        <v>2.2469999999999999</v>
      </c>
      <c r="F390" s="150">
        <v>4.298</v>
      </c>
      <c r="G390" s="150">
        <v>9.7159999999999993</v>
      </c>
      <c r="H390" s="151">
        <v>3.6850000000000001</v>
      </c>
      <c r="I390" s="113">
        <f t="shared" si="57"/>
        <v>1.8</v>
      </c>
      <c r="J390" s="119">
        <f>$G390/($D390+(I390*I390*N$2*'Materials + Factor'!$U$8))</f>
        <v>0.15993415637860078</v>
      </c>
      <c r="K390" s="119">
        <f>$H390/($D390+(I390*I390*N$2*'Materials + Factor'!$U$8))</f>
        <v>6.0658436213991765E-2</v>
      </c>
      <c r="L39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0.12717614072732328</v>
      </c>
      <c r="M39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0.19202658201736611</v>
      </c>
      <c r="N390" s="120">
        <f t="shared" si="54"/>
        <v>0.533113854595336</v>
      </c>
      <c r="O39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0.25793745685392527</v>
      </c>
      <c r="P390" s="113">
        <f t="shared" si="58"/>
        <v>1.8</v>
      </c>
      <c r="Q390" s="119">
        <f>$G390/($D390+(P390*P390*U$2*'Materials + Factor'!$U$8))</f>
        <v>0.11995061728395061</v>
      </c>
      <c r="R390" s="119">
        <f>$H390/($D390+(P390*P390*U$2*'Materials + Factor'!$U$8))</f>
        <v>4.5493827160493827E-2</v>
      </c>
      <c r="S39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0.11755314607895584</v>
      </c>
      <c r="T39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0.19223593964334704</v>
      </c>
      <c r="U390" s="120">
        <f t="shared" si="55"/>
        <v>0.39983539094650206</v>
      </c>
      <c r="V39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0.30872827994369523</v>
      </c>
      <c r="W390" s="113">
        <f t="shared" si="59"/>
        <v>1.4</v>
      </c>
      <c r="X390" s="119">
        <f>$G390/($D390+(W390*W390*AB$2*'Materials + Factor'!$U$8))</f>
        <v>9.9142857142857144E-2</v>
      </c>
      <c r="Y390" s="119">
        <f>$H390/($D390+(W390*W390*AB$2*'Materials + Factor'!$U$8))</f>
        <v>3.7602040816326537E-2</v>
      </c>
      <c r="Z39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9.7161273799953304E-2</v>
      </c>
      <c r="AA39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0.26693877551020412</v>
      </c>
      <c r="AB390" s="120">
        <f t="shared" si="56"/>
        <v>0.42489795918367351</v>
      </c>
      <c r="AC39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0.61314318306953142</v>
      </c>
    </row>
    <row r="391" spans="1:29" s="86" customFormat="1" hidden="1" outlineLevel="1" x14ac:dyDescent="0.2">
      <c r="A391" s="127"/>
      <c r="B391" s="135" t="s">
        <v>503</v>
      </c>
      <c r="C391" s="150">
        <v>20.577000000000002</v>
      </c>
      <c r="D391" s="133">
        <f>Table5[[#This Row],[Vertical Fz (kN)]]*'Materials + Factor'!$U$25</f>
        <v>0</v>
      </c>
      <c r="E391" s="150">
        <v>7.2389999999999999</v>
      </c>
      <c r="F391" s="150">
        <v>1.863</v>
      </c>
      <c r="G391" s="150">
        <v>0.47399999999999998</v>
      </c>
      <c r="H391" s="151">
        <v>13.813000000000001</v>
      </c>
      <c r="I391" s="113">
        <f t="shared" si="57"/>
        <v>1.8</v>
      </c>
      <c r="J391" s="119">
        <f>$G391/($D391+(I391*I391*N$2*'Materials + Factor'!$U$8))</f>
        <v>7.8024691358024676E-3</v>
      </c>
      <c r="K391" s="119">
        <f>$H391/($D391+(I391*I391*N$2*'Materials + Factor'!$U$8))</f>
        <v>0.22737448559670781</v>
      </c>
      <c r="L39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0.18044862660170205</v>
      </c>
      <c r="M39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0.26289273891546194</v>
      </c>
      <c r="N391" s="120">
        <f t="shared" si="54"/>
        <v>0.75791495198902603</v>
      </c>
      <c r="O39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0.28491630835479642</v>
      </c>
      <c r="P391" s="113">
        <f t="shared" si="58"/>
        <v>1.8</v>
      </c>
      <c r="Q391" s="119">
        <f>$G391/($D391+(P391*P391*U$2*'Materials + Factor'!$U$8))</f>
        <v>5.8518518518518511E-3</v>
      </c>
      <c r="R391" s="119">
        <f>$H391/($D391+(P391*P391*U$2*'Materials + Factor'!$U$8))</f>
        <v>0.17053086419753088</v>
      </c>
      <c r="S39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0.18117710439057563</v>
      </c>
      <c r="T39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0.28877914951989025</v>
      </c>
      <c r="U391" s="120">
        <f t="shared" si="55"/>
        <v>0.56843621399176969</v>
      </c>
      <c r="V39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0.33199516394484319</v>
      </c>
      <c r="W391" s="113">
        <f t="shared" si="59"/>
        <v>1.4</v>
      </c>
      <c r="X391" s="119">
        <f>$G391/($D391+(W391*W391*AB$2*'Materials + Factor'!$U$8))</f>
        <v>4.8367346938775514E-3</v>
      </c>
      <c r="Y391" s="119">
        <f>$H391/($D391+(W391*W391*AB$2*'Materials + Factor'!$U$8))</f>
        <v>0.14094897959183675</v>
      </c>
      <c r="Z39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0.14974842301670027</v>
      </c>
      <c r="AA39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0.4124052478134112</v>
      </c>
      <c r="AB391" s="120">
        <f t="shared" si="56"/>
        <v>0.60406705539358607</v>
      </c>
      <c r="AC39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0.65562067757919207</v>
      </c>
    </row>
    <row r="392" spans="1:29" s="86" customFormat="1" hidden="1" outlineLevel="1" x14ac:dyDescent="0.2">
      <c r="A392" s="127"/>
      <c r="B392" s="135" t="s">
        <v>504</v>
      </c>
      <c r="C392" s="150">
        <v>14.622999999999999</v>
      </c>
      <c r="D392" s="133">
        <f>Table5[[#This Row],[Vertical Fz (kN)]]*'Materials + Factor'!$U$25</f>
        <v>0</v>
      </c>
      <c r="E392" s="150">
        <v>2.4630000000000001</v>
      </c>
      <c r="F392" s="150">
        <v>4.6719999999999997</v>
      </c>
      <c r="G392" s="150">
        <v>10.138</v>
      </c>
      <c r="H392" s="151">
        <v>3.468</v>
      </c>
      <c r="I392" s="113">
        <f t="shared" si="57"/>
        <v>1.8</v>
      </c>
      <c r="J392" s="119">
        <f>$G392/($D392+(I392*I392*N$2*'Materials + Factor'!$U$8))</f>
        <v>0.16688065843621397</v>
      </c>
      <c r="K392" s="119">
        <f>$H392/($D392+(I392*I392*N$2*'Materials + Factor'!$U$8))</f>
        <v>5.7086419753086412E-2</v>
      </c>
      <c r="L39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0.13756980130449317</v>
      </c>
      <c r="M39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0.20110354872139594</v>
      </c>
      <c r="N392" s="120">
        <f t="shared" si="54"/>
        <v>0.55626886145404664</v>
      </c>
      <c r="O39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0.26063198962940715</v>
      </c>
      <c r="P392" s="113">
        <f t="shared" si="58"/>
        <v>1.8</v>
      </c>
      <c r="Q392" s="119">
        <f>$G392/($D392+(P392*P392*U$2*'Materials + Factor'!$U$8))</f>
        <v>0.12516049382716049</v>
      </c>
      <c r="R392" s="119">
        <f>$H392/($D392+(P392*P392*U$2*'Materials + Factor'!$U$8))</f>
        <v>4.2814814814814812E-2</v>
      </c>
      <c r="S39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0.12801294609535266</v>
      </c>
      <c r="T39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0.20315500685871052</v>
      </c>
      <c r="U392" s="120">
        <f t="shared" si="55"/>
        <v>0.41720164609053501</v>
      </c>
      <c r="V39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0.3110924335293605</v>
      </c>
      <c r="W392" s="113">
        <f t="shared" si="59"/>
        <v>1.4</v>
      </c>
      <c r="X392" s="119">
        <f>$G392/($D392+(W392*W392*AB$2*'Materials + Factor'!$U$8))</f>
        <v>0.10344897959183674</v>
      </c>
      <c r="Y392" s="119">
        <f>$H392/($D392+(W392*W392*AB$2*'Materials + Factor'!$U$8))</f>
        <v>3.538775510204082E-2</v>
      </c>
      <c r="Z39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0.10580661871146496</v>
      </c>
      <c r="AA39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0.28399416909621</v>
      </c>
      <c r="AB392" s="120">
        <f t="shared" si="56"/>
        <v>0.44335276967930037</v>
      </c>
      <c r="AC39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0.61762178436451132</v>
      </c>
    </row>
    <row r="393" spans="1:29" s="86" customFormat="1" hidden="1" outlineLevel="1" x14ac:dyDescent="0.2">
      <c r="A393" s="127"/>
      <c r="B393" s="135" t="s">
        <v>505</v>
      </c>
      <c r="C393" s="150">
        <v>20.745999999999999</v>
      </c>
      <c r="D393" s="133">
        <f>Table5[[#This Row],[Vertical Fz (kN)]]*'Materials + Factor'!$U$25</f>
        <v>0</v>
      </c>
      <c r="E393" s="150">
        <v>2.2549999999999999</v>
      </c>
      <c r="F393" s="150">
        <v>1.7769999999999999</v>
      </c>
      <c r="G393" s="150">
        <v>0.41899999999999998</v>
      </c>
      <c r="H393" s="151">
        <v>10.141999999999999</v>
      </c>
      <c r="I393" s="113">
        <f t="shared" si="57"/>
        <v>1.8</v>
      </c>
      <c r="J393" s="119">
        <f>$G393/($D393+(I393*I393*N$2*'Materials + Factor'!$U$8))</f>
        <v>6.8971193415637852E-3</v>
      </c>
      <c r="K393" s="119">
        <f>$H393/($D393+(I393*I393*N$2*'Materials + Factor'!$U$8))</f>
        <v>0.16694650205761313</v>
      </c>
      <c r="L39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6.9164581790364194E-2</v>
      </c>
      <c r="M39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0.16133375325851027</v>
      </c>
      <c r="N393" s="120">
        <f t="shared" si="54"/>
        <v>0.55648834019204385</v>
      </c>
      <c r="O39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0.26159494355111301</v>
      </c>
      <c r="P393" s="113">
        <f t="shared" si="58"/>
        <v>1.8</v>
      </c>
      <c r="Q393" s="119">
        <f>$G393/($D393+(P393*P393*U$2*'Materials + Factor'!$U$8))</f>
        <v>5.1728395061728391E-3</v>
      </c>
      <c r="R393" s="119">
        <f>$H393/($D393+(P393*P393*U$2*'Materials + Factor'!$U$8))</f>
        <v>0.12520987654320986</v>
      </c>
      <c r="S39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6.9588108118364467E-2</v>
      </c>
      <c r="T39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0.17005486968449929</v>
      </c>
      <c r="U393" s="120">
        <f t="shared" si="55"/>
        <v>0.41736625514403292</v>
      </c>
      <c r="V39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0.31274434076324148</v>
      </c>
      <c r="W393" s="113">
        <f t="shared" si="59"/>
        <v>1.4</v>
      </c>
      <c r="X393" s="119">
        <f>$G393/($D393+(W393*W393*AB$2*'Materials + Factor'!$U$8))</f>
        <v>4.2755102040816333E-3</v>
      </c>
      <c r="Y393" s="119">
        <f>$H393/($D393+(W393*W393*AB$2*'Materials + Factor'!$U$8))</f>
        <v>0.10348979591836735</v>
      </c>
      <c r="Z39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5.7516701608035938E-2</v>
      </c>
      <c r="AA39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0.21358600583090384</v>
      </c>
      <c r="AB393" s="120">
        <f t="shared" si="56"/>
        <v>0.44352769679300297</v>
      </c>
      <c r="AC39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0.61463256229649277</v>
      </c>
    </row>
    <row r="394" spans="1:29" s="86" customFormat="1" hidden="1" outlineLevel="1" x14ac:dyDescent="0.2">
      <c r="A394" s="127"/>
      <c r="B394" s="135" t="s">
        <v>506</v>
      </c>
      <c r="C394" s="150">
        <v>14.792</v>
      </c>
      <c r="D394" s="133">
        <f>Table5[[#This Row],[Vertical Fz (kN)]]*'Materials + Factor'!$U$25</f>
        <v>0</v>
      </c>
      <c r="E394" s="150">
        <v>2.5209999999999999</v>
      </c>
      <c r="F394" s="150">
        <v>4.5860000000000003</v>
      </c>
      <c r="G394" s="150">
        <v>9.2439999999999998</v>
      </c>
      <c r="H394" s="151">
        <v>0.20200000000000001</v>
      </c>
      <c r="I394" s="113">
        <f t="shared" si="57"/>
        <v>1.8</v>
      </c>
      <c r="J394" s="119">
        <f>$G394/($D394+(I394*I394*N$2*'Materials + Factor'!$U$8))</f>
        <v>0.15216460905349793</v>
      </c>
      <c r="K394" s="119">
        <f>$H394/($D394+(I394*I394*N$2*'Materials + Factor'!$U$8))</f>
        <v>3.3251028806584359E-3</v>
      </c>
      <c r="L39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0.13600859015343925</v>
      </c>
      <c r="M39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0.18655552908021733</v>
      </c>
      <c r="N394" s="120">
        <f t="shared" si="54"/>
        <v>0.50721536351165986</v>
      </c>
      <c r="O39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0.2406042365194285</v>
      </c>
      <c r="P394" s="113">
        <f t="shared" si="58"/>
        <v>1.8</v>
      </c>
      <c r="Q394" s="119">
        <f>$G394/($D394+(P394*P394*U$2*'Materials + Factor'!$U$8))</f>
        <v>0.11412345679012345</v>
      </c>
      <c r="R394" s="119">
        <f>$H394/($D394+(P394*P394*U$2*'Materials + Factor'!$U$8))</f>
        <v>2.4938271604938271E-3</v>
      </c>
      <c r="S39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0.12684396194285319</v>
      </c>
      <c r="T39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0.18971193415637858</v>
      </c>
      <c r="U394" s="120">
        <f t="shared" si="55"/>
        <v>0.38041152263374484</v>
      </c>
      <c r="V39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0.29334299181064466</v>
      </c>
      <c r="W394" s="113">
        <f t="shared" si="59"/>
        <v>1.4</v>
      </c>
      <c r="X394" s="119">
        <f>$G394/($D394+(W394*W394*AB$2*'Materials + Factor'!$U$8))</f>
        <v>9.4326530612244913E-2</v>
      </c>
      <c r="Y394" s="119">
        <f>$H394/($D394+(W394*W394*AB$2*'Materials + Factor'!$U$8))</f>
        <v>2.0612244897959186E-3</v>
      </c>
      <c r="Z39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0.104840417524195</v>
      </c>
      <c r="AA39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0.26845481049562692</v>
      </c>
      <c r="AB394" s="120">
        <f t="shared" si="56"/>
        <v>0.40425655976676395</v>
      </c>
      <c r="AC39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0.57993847880260541</v>
      </c>
    </row>
    <row r="395" spans="1:29" s="86" customFormat="1" hidden="1" outlineLevel="1" x14ac:dyDescent="0.2">
      <c r="A395" s="127"/>
      <c r="B395" s="135" t="s">
        <v>507</v>
      </c>
      <c r="C395" s="150">
        <v>22.231000000000002</v>
      </c>
      <c r="D395" s="133">
        <f>Table5[[#This Row],[Vertical Fz (kN)]]*'Materials + Factor'!$U$25</f>
        <v>0</v>
      </c>
      <c r="E395" s="150">
        <v>5.6890000000000001</v>
      </c>
      <c r="F395" s="150">
        <v>1.1040000000000001</v>
      </c>
      <c r="G395" s="150">
        <v>0.376</v>
      </c>
      <c r="H395" s="151">
        <v>12.06</v>
      </c>
      <c r="I395" s="113">
        <f t="shared" si="57"/>
        <v>1.8</v>
      </c>
      <c r="J395" s="119">
        <f>$G395/($D395+(I395*I395*N$2*'Materials + Factor'!$U$8))</f>
        <v>6.1893004115226328E-3</v>
      </c>
      <c r="K395" s="119">
        <f>$H395/($D395+(I395*I395*N$2*'Materials + Factor'!$U$8))</f>
        <v>0.19851851851851851</v>
      </c>
      <c r="L39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0.13710977930600035</v>
      </c>
      <c r="M39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0.2186143012657516</v>
      </c>
      <c r="N395" s="120">
        <f t="shared" si="54"/>
        <v>0.66172839506172842</v>
      </c>
      <c r="O39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0.27709964819828137</v>
      </c>
      <c r="P395" s="113">
        <f t="shared" si="58"/>
        <v>1.8</v>
      </c>
      <c r="Q395" s="119">
        <f>$G395/($D395+(P395*P395*U$2*'Materials + Factor'!$U$8))</f>
        <v>4.6419753086419753E-3</v>
      </c>
      <c r="R395" s="119">
        <f>$H395/($D395+(P395*P395*U$2*'Materials + Factor'!$U$8))</f>
        <v>0.1488888888888889</v>
      </c>
      <c r="S39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0.14046304440236071</v>
      </c>
      <c r="T39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0.24347050754458163</v>
      </c>
      <c r="U395" s="120">
        <f t="shared" si="55"/>
        <v>0.49629629629629635</v>
      </c>
      <c r="V39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0.32609265400492599</v>
      </c>
      <c r="W395" s="113">
        <f t="shared" si="59"/>
        <v>1.4</v>
      </c>
      <c r="X395" s="119">
        <f>$G395/($D395+(W395*W395*AB$2*'Materials + Factor'!$U$8))</f>
        <v>3.8367346938775514E-3</v>
      </c>
      <c r="Y395" s="119">
        <f>$H395/($D395+(W395*W395*AB$2*'Materials + Factor'!$U$8))</f>
        <v>0.12306122448979594</v>
      </c>
      <c r="Z39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0.11609700608766549</v>
      </c>
      <c r="AA39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0.34166180758017506</v>
      </c>
      <c r="AB395" s="120">
        <f t="shared" si="56"/>
        <v>0.52740524781341125</v>
      </c>
      <c r="AC39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0.64124432285510502</v>
      </c>
    </row>
    <row r="396" spans="1:29" s="86" customFormat="1" hidden="1" outlineLevel="1" x14ac:dyDescent="0.2">
      <c r="A396" s="127"/>
      <c r="B396" s="135" t="s">
        <v>508</v>
      </c>
      <c r="C396" s="150">
        <v>15.481999999999999</v>
      </c>
      <c r="D396" s="133">
        <f>Table5[[#This Row],[Vertical Fz (kN)]]*'Materials + Factor'!$U$25</f>
        <v>0</v>
      </c>
      <c r="E396" s="150">
        <v>0.36299999999999999</v>
      </c>
      <c r="F396" s="150">
        <v>4.1130000000000004</v>
      </c>
      <c r="G396" s="150">
        <v>10.247999999999999</v>
      </c>
      <c r="H396" s="151">
        <v>0.28100000000000003</v>
      </c>
      <c r="I396" s="113">
        <f t="shared" si="57"/>
        <v>1.8</v>
      </c>
      <c r="J396" s="119">
        <f>$G396/($D396+(I396*I396*N$2*'Materials + Factor'!$U$8))</f>
        <v>0.16869135802469132</v>
      </c>
      <c r="K396" s="119">
        <f>$H396/($D396+(I396*I396*N$2*'Materials + Factor'!$U$8))</f>
        <v>4.6255144032921807E-3</v>
      </c>
      <c r="L39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0.10633840356776192</v>
      </c>
      <c r="M39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0.19433002763493895</v>
      </c>
      <c r="N396" s="120">
        <f t="shared" si="54"/>
        <v>0.56230452674897113</v>
      </c>
      <c r="O39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0.24815523749558405</v>
      </c>
      <c r="P396" s="113">
        <f t="shared" si="58"/>
        <v>1.8</v>
      </c>
      <c r="Q396" s="119">
        <f>$G396/($D396+(P396*P396*U$2*'Materials + Factor'!$U$8))</f>
        <v>0.1265185185185185</v>
      </c>
      <c r="R396" s="119">
        <f>$H396/($D396+(P396*P396*U$2*'Materials + Factor'!$U$8))</f>
        <v>3.4691358024691362E-3</v>
      </c>
      <c r="S39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0.10007887877503242</v>
      </c>
      <c r="T39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0.19699588477366253</v>
      </c>
      <c r="U396" s="120">
        <f t="shared" si="55"/>
        <v>0.42172839506172838</v>
      </c>
      <c r="V39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0.30002642875876234</v>
      </c>
      <c r="W396" s="113">
        <f t="shared" si="59"/>
        <v>1.4</v>
      </c>
      <c r="X396" s="119">
        <f>$G396/($D396+(W396*W396*AB$2*'Materials + Factor'!$U$8))</f>
        <v>0.10457142857142858</v>
      </c>
      <c r="Y396" s="119">
        <f>$H396/($D396+(W396*W396*AB$2*'Materials + Factor'!$U$8))</f>
        <v>2.8673469387755111E-3</v>
      </c>
      <c r="Z39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8.2718256946710478E-2</v>
      </c>
      <c r="AA39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0.26930029154518959</v>
      </c>
      <c r="AB396" s="120">
        <f t="shared" si="56"/>
        <v>0.44816326530612255</v>
      </c>
      <c r="AC39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0.59336946543826796</v>
      </c>
    </row>
    <row r="397" spans="1:29" s="86" customFormat="1" hidden="1" outlineLevel="1" x14ac:dyDescent="0.2">
      <c r="A397" s="127"/>
      <c r="B397" s="135" t="s">
        <v>509</v>
      </c>
      <c r="C397" s="150">
        <v>18.366</v>
      </c>
      <c r="D397" s="133">
        <f>Table5[[#This Row],[Vertical Fz (kN)]]*'Materials + Factor'!$U$25</f>
        <v>0</v>
      </c>
      <c r="E397" s="150">
        <v>4.0369999999999999</v>
      </c>
      <c r="F397" s="150">
        <v>1.9910000000000001</v>
      </c>
      <c r="G397" s="150">
        <v>4.125</v>
      </c>
      <c r="H397" s="151">
        <v>11.051</v>
      </c>
      <c r="I397" s="113">
        <f t="shared" si="57"/>
        <v>1.8</v>
      </c>
      <c r="J397" s="119">
        <f>$G397/($D397+(I397*I397*N$2*'Materials + Factor'!$U$8))</f>
        <v>6.7901234567901231E-2</v>
      </c>
      <c r="K397" s="119">
        <f>$H397/($D397+(I397*I397*N$2*'Materials + Factor'!$U$8))</f>
        <v>0.18190946502057612</v>
      </c>
      <c r="L39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0.11170042315259214</v>
      </c>
      <c r="M39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0.19772303396981078</v>
      </c>
      <c r="N397" s="120">
        <f t="shared" si="54"/>
        <v>0.60636488340192041</v>
      </c>
      <c r="O39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0.27998539077834544</v>
      </c>
      <c r="P397" s="113">
        <f t="shared" si="58"/>
        <v>1.8</v>
      </c>
      <c r="Q397" s="119">
        <f>$G397/($D397+(P397*P397*U$2*'Materials + Factor'!$U$8))</f>
        <v>5.0925925925925923E-2</v>
      </c>
      <c r="R397" s="119">
        <f>$H397/($D397+(P397*P397*U$2*'Materials + Factor'!$U$8))</f>
        <v>0.13643209876543211</v>
      </c>
      <c r="S39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0.10910235405111707</v>
      </c>
      <c r="T39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0.20696844993141289</v>
      </c>
      <c r="U397" s="120">
        <f t="shared" si="55"/>
        <v>0.45477366255144036</v>
      </c>
      <c r="V39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0.32832262724217015</v>
      </c>
      <c r="W397" s="113">
        <f t="shared" si="59"/>
        <v>1.4</v>
      </c>
      <c r="X397" s="119">
        <f>$G397/($D397+(W397*W397*AB$2*'Materials + Factor'!$U$8))</f>
        <v>4.2091836734693883E-2</v>
      </c>
      <c r="Y397" s="119">
        <f>$H397/($D397+(W397*W397*AB$2*'Materials + Factor'!$U$8))</f>
        <v>0.11276530612244899</v>
      </c>
      <c r="Z39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9.0176435491229417E-2</v>
      </c>
      <c r="AA39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0.27879008746355693</v>
      </c>
      <c r="AB397" s="120">
        <f t="shared" si="56"/>
        <v>0.48327988338192429</v>
      </c>
      <c r="AC39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0.64996059429666464</v>
      </c>
    </row>
    <row r="398" spans="1:29" s="86" customFormat="1" hidden="1" outlineLevel="1" x14ac:dyDescent="0.2">
      <c r="A398" s="127"/>
      <c r="B398" s="135" t="s">
        <v>510</v>
      </c>
      <c r="C398" s="150">
        <v>12.38</v>
      </c>
      <c r="D398" s="133">
        <f>Table5[[#This Row],[Vertical Fz (kN)]]*'Materials + Factor'!$U$25</f>
        <v>0</v>
      </c>
      <c r="E398" s="150">
        <v>0.75</v>
      </c>
      <c r="F398" s="150">
        <v>4.7880000000000003</v>
      </c>
      <c r="G398" s="150">
        <v>13.784000000000001</v>
      </c>
      <c r="H398" s="151">
        <v>0.64800000000000002</v>
      </c>
      <c r="I398" s="113">
        <f t="shared" si="57"/>
        <v>1.8</v>
      </c>
      <c r="J398" s="119">
        <f>$G398/($D398+(I398*I398*N$2*'Materials + Factor'!$U$8))</f>
        <v>0.22689711934156376</v>
      </c>
      <c r="K398" s="119">
        <f>$H398/($D398+(I398*I398*N$2*'Materials + Factor'!$U$8))</f>
        <v>1.0666666666666666E-2</v>
      </c>
      <c r="L39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0.13010865412332726</v>
      </c>
      <c r="M39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0.2639895467736299</v>
      </c>
      <c r="N398" s="120">
        <f t="shared" si="54"/>
        <v>0.7563237311385459</v>
      </c>
      <c r="O39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0.26280899077802078</v>
      </c>
      <c r="P398" s="113">
        <f t="shared" si="58"/>
        <v>1.8</v>
      </c>
      <c r="Q398" s="119">
        <f>$G398/($D398+(P398*P398*U$2*'Materials + Factor'!$U$8))</f>
        <v>0.17017283950617285</v>
      </c>
      <c r="R398" s="119">
        <f>$H398/($D398+(P398*P398*U$2*'Materials + Factor'!$U$8))</f>
        <v>8.0000000000000002E-3</v>
      </c>
      <c r="S39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0.11746723303751756</v>
      </c>
      <c r="T39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0.25475994513031552</v>
      </c>
      <c r="U398" s="120">
        <f t="shared" si="55"/>
        <v>0.56724279835390956</v>
      </c>
      <c r="V39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0.31164595594828071</v>
      </c>
      <c r="W398" s="113">
        <f t="shared" si="59"/>
        <v>1.4</v>
      </c>
      <c r="X398" s="119">
        <f>$G398/($D398+(W398*W398*AB$2*'Materials + Factor'!$U$8))</f>
        <v>0.14065306122448981</v>
      </c>
      <c r="Y398" s="119">
        <f>$H398/($D398+(W398*W398*AB$2*'Materials + Factor'!$U$8))</f>
        <v>6.6122448979591851E-3</v>
      </c>
      <c r="Z39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9.70902640412135E-2</v>
      </c>
      <c r="AA39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0.34052478134110797</v>
      </c>
      <c r="AB398" s="120">
        <f t="shared" si="56"/>
        <v>0.60279883381924215</v>
      </c>
      <c r="AC39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0.62172712611074477</v>
      </c>
    </row>
    <row r="399" spans="1:29" s="86" customFormat="1" hidden="1" outlineLevel="1" x14ac:dyDescent="0.2">
      <c r="A399" s="127"/>
      <c r="B399" s="135" t="s">
        <v>511</v>
      </c>
      <c r="C399" s="150">
        <v>21.135999999999999</v>
      </c>
      <c r="D399" s="133">
        <f>Table5[[#This Row],[Vertical Fz (kN)]]*'Materials + Factor'!$U$25</f>
        <v>0</v>
      </c>
      <c r="E399" s="150">
        <v>7.4550000000000001</v>
      </c>
      <c r="F399" s="150">
        <v>1.595</v>
      </c>
      <c r="G399" s="150">
        <v>7.3999999999999996E-2</v>
      </c>
      <c r="H399" s="151">
        <v>14.917999999999999</v>
      </c>
      <c r="I399" s="113">
        <f t="shared" si="57"/>
        <v>1.8</v>
      </c>
      <c r="J399" s="119">
        <f>$G399/($D399+(I399*I399*N$2*'Materials + Factor'!$U$8))</f>
        <v>1.2181069958847734E-3</v>
      </c>
      <c r="K399" s="119">
        <f>$H399/($D399+(I399*I399*N$2*'Materials + Factor'!$U$8))</f>
        <v>0.24556378600823042</v>
      </c>
      <c r="L39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0.18278516611930157</v>
      </c>
      <c r="M39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0.27829000751722582</v>
      </c>
      <c r="N399" s="120">
        <f t="shared" si="54"/>
        <v>0.81854595336076807</v>
      </c>
      <c r="O39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0.29227389577833485</v>
      </c>
      <c r="P399" s="113">
        <f t="shared" si="58"/>
        <v>1.8</v>
      </c>
      <c r="Q399" s="119">
        <f>$G399/($D399+(P399*P399*U$2*'Materials + Factor'!$U$8))</f>
        <v>9.1358024691358018E-4</v>
      </c>
      <c r="R399" s="119">
        <f>$H399/($D399+(P399*P399*U$2*'Materials + Factor'!$U$8))</f>
        <v>0.18417283950617283</v>
      </c>
      <c r="S39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0.18478451991166828</v>
      </c>
      <c r="T39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0.30689986282578868</v>
      </c>
      <c r="U399" s="120">
        <f t="shared" si="55"/>
        <v>0.61390946502057608</v>
      </c>
      <c r="V39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0.33791156612759243</v>
      </c>
      <c r="W399" s="113">
        <f t="shared" si="59"/>
        <v>1.4</v>
      </c>
      <c r="X399" s="119">
        <f>$G399/($D399+(W399*W399*AB$2*'Materials + Factor'!$U$8))</f>
        <v>7.5510204081632656E-4</v>
      </c>
      <c r="Y399" s="119">
        <f>$H399/($D399+(W399*W399*AB$2*'Materials + Factor'!$U$8))</f>
        <v>0.15222448979591838</v>
      </c>
      <c r="Z39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0.15273006237597073</v>
      </c>
      <c r="AA39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0.43481049562682228</v>
      </c>
      <c r="AB399" s="120">
        <f t="shared" si="56"/>
        <v>0.65239067055393596</v>
      </c>
      <c r="AC39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0.66764269185013703</v>
      </c>
    </row>
    <row r="400" spans="1:29" s="86" customFormat="1" hidden="1" outlineLevel="1" x14ac:dyDescent="0.2">
      <c r="A400" s="127"/>
      <c r="B400" s="135" t="s">
        <v>512</v>
      </c>
      <c r="C400" s="150">
        <v>15.08</v>
      </c>
      <c r="D400" s="133">
        <f>Table5[[#This Row],[Vertical Fz (kN)]]*'Materials + Factor'!$U$25</f>
        <v>0</v>
      </c>
      <c r="E400" s="150">
        <v>2.4369999999999998</v>
      </c>
      <c r="F400" s="150">
        <v>4.3529999999999998</v>
      </c>
      <c r="G400" s="150">
        <v>9.4039999999999999</v>
      </c>
      <c r="H400" s="151">
        <v>3.9980000000000002</v>
      </c>
      <c r="I400" s="113">
        <f t="shared" si="57"/>
        <v>1.8</v>
      </c>
      <c r="J400" s="119">
        <f>$G400/($D400+(I400*I400*N$2*'Materials + Factor'!$U$8))</f>
        <v>0.154798353909465</v>
      </c>
      <c r="K400" s="119">
        <f>$H400/($D400+(I400*I400*N$2*'Materials + Factor'!$U$8))</f>
        <v>6.5810699588477364E-2</v>
      </c>
      <c r="L40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0.12916181529153903</v>
      </c>
      <c r="M40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0.18563087022140162</v>
      </c>
      <c r="N400" s="120">
        <f t="shared" si="54"/>
        <v>0.51599451303155008</v>
      </c>
      <c r="O40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0.26031309313866352</v>
      </c>
      <c r="P400" s="113">
        <f t="shared" si="58"/>
        <v>1.8</v>
      </c>
      <c r="Q400" s="119">
        <f>$G400/($D400+(P400*P400*U$2*'Materials + Factor'!$U$8))</f>
        <v>0.11609876543209877</v>
      </c>
      <c r="R400" s="119">
        <f>$H400/($D400+(P400*P400*U$2*'Materials + Factor'!$U$8))</f>
        <v>4.9358024691358027E-2</v>
      </c>
      <c r="S40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0.12091778337725195</v>
      </c>
      <c r="T40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0.18871056241426609</v>
      </c>
      <c r="U400" s="120">
        <f t="shared" si="55"/>
        <v>0.38699588477366259</v>
      </c>
      <c r="V40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0.31100379819033441</v>
      </c>
      <c r="W400" s="113">
        <f t="shared" si="59"/>
        <v>1.4</v>
      </c>
      <c r="X400" s="119">
        <f>$G400/($D400+(W400*W400*AB$2*'Materials + Factor'!$U$8))</f>
        <v>9.5959183673469395E-2</v>
      </c>
      <c r="Y400" s="119">
        <f>$H400/($D400+(W400*W400*AB$2*'Materials + Factor'!$U$8))</f>
        <v>4.0795918367346945E-2</v>
      </c>
      <c r="Z40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9.9942249526096011E-2</v>
      </c>
      <c r="AA40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0.26399416909620999</v>
      </c>
      <c r="AB400" s="120">
        <f t="shared" si="56"/>
        <v>0.41125364431486888</v>
      </c>
      <c r="AC40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0.61688062232122409</v>
      </c>
    </row>
    <row r="401" spans="1:29" s="86" customFormat="1" hidden="1" outlineLevel="1" x14ac:dyDescent="0.2">
      <c r="A401" s="127"/>
      <c r="B401" s="135" t="s">
        <v>513</v>
      </c>
      <c r="C401" s="150">
        <v>21.693000000000001</v>
      </c>
      <c r="D401" s="133">
        <f>Table5[[#This Row],[Vertical Fz (kN)]]*'Materials + Factor'!$U$25</f>
        <v>0</v>
      </c>
      <c r="E401" s="150">
        <v>7.6989999999999998</v>
      </c>
      <c r="F401" s="150">
        <v>2.0049999999999999</v>
      </c>
      <c r="G401" s="150">
        <v>0.53500000000000003</v>
      </c>
      <c r="H401" s="151">
        <v>14.691000000000001</v>
      </c>
      <c r="I401" s="113">
        <f t="shared" si="57"/>
        <v>1.8</v>
      </c>
      <c r="J401" s="119">
        <f>$G401/($D401+(I401*I401*N$2*'Materials + Factor'!$U$8))</f>
        <v>8.806584362139918E-3</v>
      </c>
      <c r="K401" s="119">
        <f>$H401/($D401+(I401*I401*N$2*'Materials + Factor'!$U$8))</f>
        <v>0.24182716049382713</v>
      </c>
      <c r="L40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0.1894582455254547</v>
      </c>
      <c r="M40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0.27581682697944837</v>
      </c>
      <c r="N401" s="120">
        <f t="shared" si="54"/>
        <v>0.80609053497942385</v>
      </c>
      <c r="O40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0.29467182555800764</v>
      </c>
      <c r="P401" s="113">
        <f t="shared" si="58"/>
        <v>1.8</v>
      </c>
      <c r="Q401" s="119">
        <f>$G401/($D401+(P401*P401*U$2*'Materials + Factor'!$U$8))</f>
        <v>6.6049382716049385E-3</v>
      </c>
      <c r="R401" s="119">
        <f>$H401/($D401+(P401*P401*U$2*'Materials + Factor'!$U$8))</f>
        <v>0.18137037037037038</v>
      </c>
      <c r="S40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0.19283340908463042</v>
      </c>
      <c r="T40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0.30713305898491083</v>
      </c>
      <c r="U401" s="120">
        <f t="shared" si="55"/>
        <v>0.60456790123456794</v>
      </c>
      <c r="V40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0.34018402040492762</v>
      </c>
      <c r="W401" s="113">
        <f t="shared" si="59"/>
        <v>1.4</v>
      </c>
      <c r="X401" s="119">
        <f>$G401/($D401+(W401*W401*AB$2*'Materials + Factor'!$U$8))</f>
        <v>5.459183673469389E-3</v>
      </c>
      <c r="Y401" s="119">
        <f>$H401/($D401+(W401*W401*AB$2*'Materials + Factor'!$U$8))</f>
        <v>0.14990816326530615</v>
      </c>
      <c r="Z40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0.15938271567199047</v>
      </c>
      <c r="AA40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0.43861516034985432</v>
      </c>
      <c r="AB401" s="120">
        <f t="shared" si="56"/>
        <v>0.64246355685131218</v>
      </c>
      <c r="AC40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0.67176404618737029</v>
      </c>
    </row>
    <row r="402" spans="1:29" s="86" customFormat="1" hidden="1" outlineLevel="1" x14ac:dyDescent="0.2">
      <c r="A402" s="127"/>
      <c r="B402" s="135" t="s">
        <v>514</v>
      </c>
      <c r="C402" s="150">
        <v>15.637</v>
      </c>
      <c r="D402" s="133">
        <f>Table5[[#This Row],[Vertical Fz (kN)]]*'Materials + Factor'!$U$25</f>
        <v>0</v>
      </c>
      <c r="E402" s="150">
        <v>2.681</v>
      </c>
      <c r="F402" s="150">
        <v>4.7640000000000002</v>
      </c>
      <c r="G402" s="150">
        <v>9.8640000000000008</v>
      </c>
      <c r="H402" s="151">
        <v>3.7709999999999999</v>
      </c>
      <c r="I402" s="113">
        <f t="shared" si="57"/>
        <v>1.8</v>
      </c>
      <c r="J402" s="119">
        <f>$G402/($D402+(I402*I402*N$2*'Materials + Factor'!$U$8))</f>
        <v>0.16237037037037036</v>
      </c>
      <c r="K402" s="119">
        <f>$H402/($D402+(I402*I402*N$2*'Materials + Factor'!$U$8))</f>
        <v>6.2074074074074066E-2</v>
      </c>
      <c r="L40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0.14050113844805617</v>
      </c>
      <c r="M40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0.19545210572479613</v>
      </c>
      <c r="N402" s="120">
        <f t="shared" si="54"/>
        <v>0.54123456790123459</v>
      </c>
      <c r="O40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0.26331451027306202</v>
      </c>
      <c r="P402" s="113">
        <f t="shared" si="58"/>
        <v>1.8</v>
      </c>
      <c r="Q402" s="119">
        <f>$G402/($D402+(P402*P402*U$2*'Materials + Factor'!$U$8))</f>
        <v>0.12177777777777779</v>
      </c>
      <c r="R402" s="119">
        <f>$H402/($D402+(P402*P402*U$2*'Materials + Factor'!$U$8))</f>
        <v>4.6555555555555551E-2</v>
      </c>
      <c r="S40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0.13249951188434159</v>
      </c>
      <c r="T40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0.20065843621399176</v>
      </c>
      <c r="U402" s="120">
        <f t="shared" si="55"/>
        <v>0.40592592592592597</v>
      </c>
      <c r="V40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0.31364235780680982</v>
      </c>
      <c r="W402" s="113">
        <f t="shared" si="59"/>
        <v>1.4</v>
      </c>
      <c r="X402" s="119">
        <f>$G402/($D402+(W402*W402*AB$2*'Materials + Factor'!$U$8))</f>
        <v>0.10065306122448982</v>
      </c>
      <c r="Y402" s="119">
        <f>$H402/($D402+(W402*W402*AB$2*'Materials + Factor'!$U$8))</f>
        <v>3.8479591836734696E-2</v>
      </c>
      <c r="Z40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0.10951490267991498</v>
      </c>
      <c r="AA40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0.28268221574344038</v>
      </c>
      <c r="AB402" s="120">
        <f t="shared" si="56"/>
        <v>0.43137026239067067</v>
      </c>
      <c r="AC40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0.62187631824721623</v>
      </c>
    </row>
    <row r="403" spans="1:29" s="86" customFormat="1" hidden="1" outlineLevel="1" x14ac:dyDescent="0.2">
      <c r="A403" s="127"/>
      <c r="B403" s="135" t="s">
        <v>515</v>
      </c>
      <c r="C403" s="150">
        <v>21.878</v>
      </c>
      <c r="D403" s="133">
        <f>Table5[[#This Row],[Vertical Fz (kN)]]*'Materials + Factor'!$U$25</f>
        <v>0</v>
      </c>
      <c r="E403" s="150">
        <v>2.254</v>
      </c>
      <c r="F403" s="150">
        <v>0.66200000000000003</v>
      </c>
      <c r="G403" s="150">
        <v>1.2849999999999999</v>
      </c>
      <c r="H403" s="151">
        <v>10.603999999999999</v>
      </c>
      <c r="I403" s="113">
        <f t="shared" si="57"/>
        <v>1.8</v>
      </c>
      <c r="J403" s="119">
        <f>$G403/($D403+(I403*I403*N$2*'Materials + Factor'!$U$8))</f>
        <v>2.1152263374485593E-2</v>
      </c>
      <c r="K403" s="119">
        <f>$H403/($D403+(I403*I403*N$2*'Materials + Factor'!$U$8))</f>
        <v>0.17455144032921807</v>
      </c>
      <c r="L40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5.5818401103511973E-2</v>
      </c>
      <c r="M40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0.16532598581056726</v>
      </c>
      <c r="N403" s="120">
        <f t="shared" si="54"/>
        <v>0.58183813443072696</v>
      </c>
      <c r="O40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0.27158409016372126</v>
      </c>
      <c r="P403" s="113">
        <f t="shared" si="58"/>
        <v>1.8</v>
      </c>
      <c r="Q403" s="119">
        <f>$G403/($D403+(P403*P403*U$2*'Materials + Factor'!$U$8))</f>
        <v>1.5864197530864196E-2</v>
      </c>
      <c r="R403" s="119">
        <f>$H403/($D403+(P403*P403*U$2*'Materials + Factor'!$U$8))</f>
        <v>0.13091358024691357</v>
      </c>
      <c r="S40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5.6940282054086279E-2</v>
      </c>
      <c r="T40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0.17637860082304524</v>
      </c>
      <c r="U403" s="120">
        <f t="shared" si="55"/>
        <v>0.43637860082304525</v>
      </c>
      <c r="V40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0.32164821038356106</v>
      </c>
      <c r="W403" s="113">
        <f t="shared" si="59"/>
        <v>1.4</v>
      </c>
      <c r="X403" s="119">
        <f>$G403/($D403+(W403*W403*AB$2*'Materials + Factor'!$U$8))</f>
        <v>1.3112244897959185E-2</v>
      </c>
      <c r="Y403" s="119">
        <f>$H403/($D403+(W403*W403*AB$2*'Materials + Factor'!$U$8))</f>
        <v>0.10820408163265306</v>
      </c>
      <c r="Z40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4.7062886187561111E-2</v>
      </c>
      <c r="AA40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0.22029154518950442</v>
      </c>
      <c r="AB403" s="120">
        <f t="shared" si="56"/>
        <v>0.46373177842565605</v>
      </c>
      <c r="AC40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0.63214021146249422</v>
      </c>
    </row>
    <row r="404" spans="1:29" s="86" customFormat="1" hidden="1" outlineLevel="1" x14ac:dyDescent="0.2">
      <c r="A404" s="127"/>
      <c r="B404" s="135" t="s">
        <v>516</v>
      </c>
      <c r="C404" s="150">
        <v>15.823</v>
      </c>
      <c r="D404" s="133">
        <f>Table5[[#This Row],[Vertical Fz (kN)]]*'Materials + Factor'!$U$25</f>
        <v>0</v>
      </c>
      <c r="E404" s="150">
        <v>2.7629999999999999</v>
      </c>
      <c r="F404" s="150">
        <v>3.4209999999999998</v>
      </c>
      <c r="G404" s="150">
        <v>8.0449999999999999</v>
      </c>
      <c r="H404" s="151">
        <v>0.315</v>
      </c>
      <c r="I404" s="113">
        <f t="shared" si="57"/>
        <v>1.8</v>
      </c>
      <c r="J404" s="119">
        <f>$G404/($D404+(I404*I404*N$2*'Materials + Factor'!$U$8))</f>
        <v>0.13242798353909463</v>
      </c>
      <c r="K404" s="119">
        <f>$H404/($D404+(I404*I404*N$2*'Materials + Factor'!$U$8))</f>
        <v>5.185185185185185E-3</v>
      </c>
      <c r="L40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0.1127476164494738</v>
      </c>
      <c r="M40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0.1539670931297222</v>
      </c>
      <c r="N404" s="120">
        <f t="shared" si="54"/>
        <v>0.44142661179698212</v>
      </c>
      <c r="O40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0.23740667169634</v>
      </c>
      <c r="P404" s="113">
        <f t="shared" si="58"/>
        <v>1.8</v>
      </c>
      <c r="Q404" s="119">
        <f>$G404/($D404+(P404*P404*U$2*'Materials + Factor'!$U$8))</f>
        <v>9.9320987654320986E-2</v>
      </c>
      <c r="R404" s="119">
        <f>$H404/($D404+(P404*P404*U$2*'Materials + Factor'!$U$8))</f>
        <v>3.8888888888888888E-3</v>
      </c>
      <c r="S40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0.10658547202945136</v>
      </c>
      <c r="T40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0.15728395061728392</v>
      </c>
      <c r="U404" s="120">
        <f t="shared" si="55"/>
        <v>0.33106995884773666</v>
      </c>
      <c r="V40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0.29076297485214647</v>
      </c>
      <c r="W404" s="113">
        <f t="shared" si="59"/>
        <v>1.4</v>
      </c>
      <c r="X404" s="119">
        <f>$G404/($D404+(W404*W404*AB$2*'Materials + Factor'!$U$8))</f>
        <v>8.209183673469389E-2</v>
      </c>
      <c r="Y404" s="119">
        <f>$H404/($D404+(W404*W404*AB$2*'Materials + Factor'!$U$8))</f>
        <v>3.2142857142857147E-3</v>
      </c>
      <c r="Z40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8.8096155452913882E-2</v>
      </c>
      <c r="AA40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0.21701166180758025</v>
      </c>
      <c r="AB404" s="120">
        <f t="shared" si="56"/>
        <v>0.35182215743440243</v>
      </c>
      <c r="AC40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0.57338731151112698</v>
      </c>
    </row>
    <row r="405" spans="1:29" s="86" customFormat="1" hidden="1" outlineLevel="1" x14ac:dyDescent="0.2">
      <c r="A405" s="127"/>
      <c r="B405" s="135" t="s">
        <v>517</v>
      </c>
      <c r="C405" s="150">
        <v>21.079000000000001</v>
      </c>
      <c r="D405" s="133">
        <f>Table5[[#This Row],[Vertical Fz (kN)]]*'Materials + Factor'!$U$25</f>
        <v>0</v>
      </c>
      <c r="E405" s="150">
        <v>7.3730000000000002</v>
      </c>
      <c r="F405" s="150">
        <v>1.575</v>
      </c>
      <c r="G405" s="150">
        <v>5.6000000000000001E-2</v>
      </c>
      <c r="H405" s="151">
        <v>14.726000000000001</v>
      </c>
      <c r="I405" s="113">
        <f t="shared" si="57"/>
        <v>1.8</v>
      </c>
      <c r="J405" s="119">
        <f>$G405/($D405+(I405*I405*N$2*'Materials + Factor'!$U$8))</f>
        <v>9.2181069958847733E-4</v>
      </c>
      <c r="K405" s="119">
        <f>$H405/($D405+(I405*I405*N$2*'Materials + Factor'!$U$8))</f>
        <v>0.24240329218106996</v>
      </c>
      <c r="L40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0.18088825555690097</v>
      </c>
      <c r="M40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0.27504171979235831</v>
      </c>
      <c r="N405" s="120">
        <f t="shared" si="54"/>
        <v>0.80801097393689991</v>
      </c>
      <c r="O40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0.29061265075899051</v>
      </c>
      <c r="P405" s="113">
        <f t="shared" si="58"/>
        <v>1.8</v>
      </c>
      <c r="Q405" s="119">
        <f>$G405/($D405+(P405*P405*U$2*'Materials + Factor'!$U$8))</f>
        <v>6.91358024691358E-4</v>
      </c>
      <c r="R405" s="119">
        <f>$H405/($D405+(P405*P405*U$2*'Materials + Factor'!$U$8))</f>
        <v>0.18180246913580247</v>
      </c>
      <c r="S40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0.18273956869093397</v>
      </c>
      <c r="T40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0.30314128943758573</v>
      </c>
      <c r="U405" s="120">
        <f t="shared" si="55"/>
        <v>0.60600823045267493</v>
      </c>
      <c r="V40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0.33656599872180909</v>
      </c>
      <c r="W405" s="113">
        <f t="shared" si="59"/>
        <v>1.4</v>
      </c>
      <c r="X405" s="119">
        <f>$G405/($D405+(W405*W405*AB$2*'Materials + Factor'!$U$8))</f>
        <v>5.7142857142857147E-4</v>
      </c>
      <c r="Y405" s="119">
        <f>$H405/($D405+(W405*W405*AB$2*'Materials + Factor'!$U$8))</f>
        <v>0.15026530612244901</v>
      </c>
      <c r="Z40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0.15103984759148625</v>
      </c>
      <c r="AA40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0.42962099125364445</v>
      </c>
      <c r="AB405" s="120">
        <f t="shared" si="56"/>
        <v>0.6439941690962101</v>
      </c>
      <c r="AC40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0.66484152373047023</v>
      </c>
    </row>
    <row r="406" spans="1:29" s="86" customFormat="1" hidden="1" outlineLevel="1" x14ac:dyDescent="0.2">
      <c r="A406" s="127"/>
      <c r="B406" s="135" t="s">
        <v>518</v>
      </c>
      <c r="C406" s="150">
        <v>14.945</v>
      </c>
      <c r="D406" s="133">
        <f>Table5[[#This Row],[Vertical Fz (kN)]]*'Materials + Factor'!$U$25</f>
        <v>0</v>
      </c>
      <c r="E406" s="150">
        <v>2.3580000000000001</v>
      </c>
      <c r="F406" s="150">
        <v>4.2560000000000002</v>
      </c>
      <c r="G406" s="150">
        <v>9.6769999999999996</v>
      </c>
      <c r="H406" s="151">
        <v>3.851</v>
      </c>
      <c r="I406" s="113">
        <f t="shared" si="57"/>
        <v>1.8</v>
      </c>
      <c r="J406" s="119">
        <f>$G406/($D406+(I406*I406*N$2*'Materials + Factor'!$U$8))</f>
        <v>0.15929218106995882</v>
      </c>
      <c r="K406" s="119">
        <f>$H406/($D406+(I406*I406*N$2*'Materials + Factor'!$U$8))</f>
        <v>6.3390946502057607E-2</v>
      </c>
      <c r="L40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0.12619721061266201</v>
      </c>
      <c r="M40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0.18890136586153494</v>
      </c>
      <c r="N406" s="120">
        <f t="shared" si="54"/>
        <v>0.53097393689986272</v>
      </c>
      <c r="O40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0.26077182677951732</v>
      </c>
      <c r="P406" s="113">
        <f t="shared" si="58"/>
        <v>1.8</v>
      </c>
      <c r="Q406" s="119">
        <f>$G406/($D406+(P406*P406*U$2*'Materials + Factor'!$U$8))</f>
        <v>0.11946913580246914</v>
      </c>
      <c r="R406" s="119">
        <f>$H406/($D406+(P406*P406*U$2*'Materials + Factor'!$U$8))</f>
        <v>4.7543209876543209E-2</v>
      </c>
      <c r="S40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0.1179320723126599</v>
      </c>
      <c r="T40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0.19112482853223592</v>
      </c>
      <c r="U406" s="120">
        <f t="shared" si="55"/>
        <v>0.39823045267489715</v>
      </c>
      <c r="V40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0.31134360734903072</v>
      </c>
      <c r="W406" s="113">
        <f t="shared" si="59"/>
        <v>1.4</v>
      </c>
      <c r="X406" s="119">
        <f>$G406/($D406+(W406*W406*AB$2*'Materials + Factor'!$U$8))</f>
        <v>9.8744897959183689E-2</v>
      </c>
      <c r="Y406" s="119">
        <f>$H406/($D406+(W406*W406*AB$2*'Materials + Factor'!$U$8))</f>
        <v>3.9295918367346944E-2</v>
      </c>
      <c r="Z40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9.7474467931892378E-2</v>
      </c>
      <c r="AA40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0.26514577259475225</v>
      </c>
      <c r="AB406" s="120">
        <f t="shared" si="56"/>
        <v>0.423192419825073</v>
      </c>
      <c r="AC40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0.61776534454218457</v>
      </c>
    </row>
    <row r="407" spans="1:29" s="86" customFormat="1" hidden="1" outlineLevel="1" x14ac:dyDescent="0.2">
      <c r="A407" s="127"/>
      <c r="B407" s="135" t="s">
        <v>519</v>
      </c>
      <c r="C407" s="150">
        <v>21.62</v>
      </c>
      <c r="D407" s="133">
        <f>Table5[[#This Row],[Vertical Fz (kN)]]*'Materials + Factor'!$U$25</f>
        <v>0</v>
      </c>
      <c r="E407" s="150">
        <v>7.6150000000000002</v>
      </c>
      <c r="F407" s="150">
        <v>1.9910000000000001</v>
      </c>
      <c r="G407" s="150">
        <v>0.53300000000000003</v>
      </c>
      <c r="H407" s="151">
        <v>14.519</v>
      </c>
      <c r="I407" s="113">
        <f t="shared" si="57"/>
        <v>1.8</v>
      </c>
      <c r="J407" s="119">
        <f>$G407/($D407+(I407*I407*N$2*'Materials + Factor'!$U$8))</f>
        <v>8.7736625514403289E-3</v>
      </c>
      <c r="K407" s="119">
        <f>$H407/($D407+(I407*I407*N$2*'Materials + Factor'!$U$8))</f>
        <v>0.23899588477366251</v>
      </c>
      <c r="L40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0.1876046295194832</v>
      </c>
      <c r="M40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0.27289128997882178</v>
      </c>
      <c r="N407" s="120">
        <f t="shared" si="54"/>
        <v>0.79665294924554175</v>
      </c>
      <c r="O40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0.29319229239865657</v>
      </c>
      <c r="P407" s="113">
        <f t="shared" si="58"/>
        <v>1.8</v>
      </c>
      <c r="Q407" s="119">
        <f>$G407/($D407+(P407*P407*U$2*'Materials + Factor'!$U$8))</f>
        <v>6.5802469135802476E-3</v>
      </c>
      <c r="R407" s="119">
        <f>$H407/($D407+(P407*P407*U$2*'Materials + Factor'!$U$8))</f>
        <v>0.17924691358024691</v>
      </c>
      <c r="S40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0.19077769547555348</v>
      </c>
      <c r="T40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0.30362139917695469</v>
      </c>
      <c r="U407" s="120">
        <f t="shared" si="55"/>
        <v>0.59748971193415645</v>
      </c>
      <c r="V40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0.33898346610563945</v>
      </c>
      <c r="W407" s="113">
        <f t="shared" si="59"/>
        <v>1.4</v>
      </c>
      <c r="X407" s="119">
        <f>$G407/($D407+(W407*W407*AB$2*'Materials + Factor'!$U$8))</f>
        <v>5.4387755102040828E-3</v>
      </c>
      <c r="Y407" s="119">
        <f>$H407/($D407+(W407*W407*AB$2*'Materials + Factor'!$U$8))</f>
        <v>0.14815306122448982</v>
      </c>
      <c r="Z40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0.15768360544407994</v>
      </c>
      <c r="AA40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0.43365889212828002</v>
      </c>
      <c r="AB407" s="120">
        <f t="shared" si="56"/>
        <v>0.63494169096209929</v>
      </c>
      <c r="AC40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0.66929045653260077</v>
      </c>
    </row>
    <row r="408" spans="1:29" s="86" customFormat="1" hidden="1" outlineLevel="1" x14ac:dyDescent="0.2">
      <c r="A408" s="127"/>
      <c r="B408" s="135" t="s">
        <v>520</v>
      </c>
      <c r="C408" s="150">
        <v>15.486000000000001</v>
      </c>
      <c r="D408" s="133">
        <f>Table5[[#This Row],[Vertical Fz (kN)]]*'Materials + Factor'!$U$25</f>
        <v>0</v>
      </c>
      <c r="E408" s="150">
        <v>2.6</v>
      </c>
      <c r="F408" s="150">
        <v>4.6710000000000003</v>
      </c>
      <c r="G408" s="150">
        <v>10.154</v>
      </c>
      <c r="H408" s="151">
        <v>3.6440000000000001</v>
      </c>
      <c r="I408" s="113">
        <f t="shared" si="57"/>
        <v>1.8</v>
      </c>
      <c r="J408" s="119">
        <f>$G408/($D408+(I408*I408*N$2*'Materials + Factor'!$U$8))</f>
        <v>0.16714403292181068</v>
      </c>
      <c r="K408" s="119">
        <f>$H408/($D408+(I408*I408*N$2*'Materials + Factor'!$U$8))</f>
        <v>5.99835390946502E-2</v>
      </c>
      <c r="L40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0.13767070132631071</v>
      </c>
      <c r="M40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0.19904929721158274</v>
      </c>
      <c r="N408" s="120">
        <f t="shared" si="54"/>
        <v>0.5571467764060356</v>
      </c>
      <c r="O40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0.26396130021536274</v>
      </c>
      <c r="P408" s="113">
        <f t="shared" si="58"/>
        <v>1.8</v>
      </c>
      <c r="Q408" s="119">
        <f>$G408/($D408+(P408*P408*U$2*'Materials + Factor'!$U$8))</f>
        <v>0.12535802469135801</v>
      </c>
      <c r="R408" s="119">
        <f>$H408/($D408+(P408*P408*U$2*'Materials + Factor'!$U$8))</f>
        <v>4.4987654320987655E-2</v>
      </c>
      <c r="S40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0.12957362452237806</v>
      </c>
      <c r="T40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0.20336076817558296</v>
      </c>
      <c r="U408" s="120">
        <f t="shared" si="55"/>
        <v>0.4178600823045267</v>
      </c>
      <c r="V40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0.31413417203425492</v>
      </c>
      <c r="W408" s="113">
        <f t="shared" si="59"/>
        <v>1.4</v>
      </c>
      <c r="X408" s="119">
        <f>$G408/($D408+(W408*W408*AB$2*'Materials + Factor'!$U$8))</f>
        <v>0.1036122448979592</v>
      </c>
      <c r="Y408" s="119">
        <f>$H408/($D408+(W408*W408*AB$2*'Materials + Factor'!$U$8))</f>
        <v>3.7183673469387765E-2</v>
      </c>
      <c r="Z40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0.10709656720727168</v>
      </c>
      <c r="AA40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0.28419825072886307</v>
      </c>
      <c r="AB408" s="120">
        <f t="shared" si="56"/>
        <v>0.44405247813411092</v>
      </c>
      <c r="AC40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0.62310341108727163</v>
      </c>
    </row>
    <row r="409" spans="1:29" s="86" customFormat="1" hidden="1" outlineLevel="1" x14ac:dyDescent="0.2">
      <c r="A409" s="127"/>
      <c r="B409" s="135" t="s">
        <v>521</v>
      </c>
      <c r="C409" s="150">
        <v>21.402000000000001</v>
      </c>
      <c r="D409" s="133">
        <f>Table5[[#This Row],[Vertical Fz (kN)]]*'Materials + Factor'!$U$25</f>
        <v>0</v>
      </c>
      <c r="E409" s="150">
        <v>2.33</v>
      </c>
      <c r="F409" s="150">
        <v>0.36899999999999999</v>
      </c>
      <c r="G409" s="150">
        <v>0.28000000000000003</v>
      </c>
      <c r="H409" s="151">
        <v>10.516999999999999</v>
      </c>
      <c r="I409" s="113">
        <f t="shared" si="57"/>
        <v>1.8</v>
      </c>
      <c r="J409" s="119">
        <f>$G409/($D409+(I409*I409*N$2*'Materials + Factor'!$U$8))</f>
        <v>4.6090534979423871E-3</v>
      </c>
      <c r="K409" s="119">
        <f>$H409/($D409+(I409*I409*N$2*'Materials + Factor'!$U$8))</f>
        <v>0.17311934156378597</v>
      </c>
      <c r="L40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5.6376836538716529E-2</v>
      </c>
      <c r="M40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0.16587815539758274</v>
      </c>
      <c r="N409" s="120">
        <f t="shared" si="54"/>
        <v>0.57706447187928656</v>
      </c>
      <c r="O40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0.26482219104646915</v>
      </c>
      <c r="P409" s="113">
        <f t="shared" si="58"/>
        <v>1.8</v>
      </c>
      <c r="Q409" s="119">
        <f>$G409/($D409+(P409*P409*U$2*'Materials + Factor'!$U$8))</f>
        <v>3.4567901234567903E-3</v>
      </c>
      <c r="R409" s="119">
        <f>$H409/($D409+(P409*P409*U$2*'Materials + Factor'!$U$8))</f>
        <v>0.12983950617283949</v>
      </c>
      <c r="S40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5.7178640436156065E-2</v>
      </c>
      <c r="T40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0.17622770919067213</v>
      </c>
      <c r="U409" s="120">
        <f t="shared" si="55"/>
        <v>0.43279835390946497</v>
      </c>
      <c r="V40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0.31560554671481889</v>
      </c>
      <c r="W409" s="113">
        <f t="shared" si="59"/>
        <v>1.4</v>
      </c>
      <c r="X409" s="119">
        <f>$G409/($D409+(W409*W409*AB$2*'Materials + Factor'!$U$8))</f>
        <v>2.857142857142858E-3</v>
      </c>
      <c r="Y409" s="119">
        <f>$H409/($D409+(W409*W409*AB$2*'Materials + Factor'!$U$8))</f>
        <v>0.10731632653061225</v>
      </c>
      <c r="Z40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4.7259896687026952E-2</v>
      </c>
      <c r="AA40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0.22123906705539365</v>
      </c>
      <c r="AB409" s="120">
        <f t="shared" si="56"/>
        <v>0.45992711370262396</v>
      </c>
      <c r="AC40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0.61998834059682284</v>
      </c>
    </row>
    <row r="410" spans="1:29" s="86" customFormat="1" hidden="1" outlineLevel="1" x14ac:dyDescent="0.2">
      <c r="A410" s="127"/>
      <c r="B410" s="135" t="s">
        <v>522</v>
      </c>
      <c r="C410" s="150">
        <v>15.268000000000001</v>
      </c>
      <c r="D410" s="133">
        <f>Table5[[#This Row],[Vertical Fz (kN)]]*'Materials + Factor'!$U$25</f>
        <v>0</v>
      </c>
      <c r="E410" s="150">
        <v>2.6850000000000001</v>
      </c>
      <c r="F410" s="150">
        <v>3.0489999999999999</v>
      </c>
      <c r="G410" s="150">
        <v>9.3409999999999993</v>
      </c>
      <c r="H410" s="151">
        <v>0.35799999999999998</v>
      </c>
      <c r="I410" s="113">
        <f t="shared" si="57"/>
        <v>1.8</v>
      </c>
      <c r="J410" s="119">
        <f>$G410/($D410+(I410*I410*N$2*'Materials + Factor'!$U$8))</f>
        <v>0.15376131687242794</v>
      </c>
      <c r="K410" s="119">
        <f>$H410/($D410+(I410*I410*N$2*'Materials + Factor'!$U$8))</f>
        <v>5.8930041152263366E-3</v>
      </c>
      <c r="L41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0.10492607800811307</v>
      </c>
      <c r="M41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0.16995609227054409</v>
      </c>
      <c r="N410" s="120">
        <f t="shared" si="54"/>
        <v>0.51253772290809319</v>
      </c>
      <c r="O41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0.24300057022044674</v>
      </c>
      <c r="P410" s="113">
        <f t="shared" si="58"/>
        <v>1.8</v>
      </c>
      <c r="Q410" s="119">
        <f>$G410/($D410+(P410*P410*U$2*'Materials + Factor'!$U$8))</f>
        <v>0.11532098765432097</v>
      </c>
      <c r="R410" s="119">
        <f>$H410/($D410+(P410*P410*U$2*'Materials + Factor'!$U$8))</f>
        <v>4.4197530864197527E-3</v>
      </c>
      <c r="S41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9.8472476518774568E-2</v>
      </c>
      <c r="T41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0.16995884773662548</v>
      </c>
      <c r="U410" s="120">
        <f t="shared" si="55"/>
        <v>0.38440329218106994</v>
      </c>
      <c r="V41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0.29555137466247083</v>
      </c>
      <c r="W410" s="113">
        <f t="shared" si="59"/>
        <v>1.4</v>
      </c>
      <c r="X410" s="119">
        <f>$G410/($D410+(W410*W410*AB$2*'Materials + Factor'!$U$8))</f>
        <v>9.5316326530612255E-2</v>
      </c>
      <c r="Y410" s="119">
        <f>$H410/($D410+(W410*W410*AB$2*'Materials + Factor'!$U$8))</f>
        <v>3.6530612244897961E-3</v>
      </c>
      <c r="Z41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8.1390516306334093E-2</v>
      </c>
      <c r="AA41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0.22505830903790094</v>
      </c>
      <c r="AB410" s="120">
        <f t="shared" si="56"/>
        <v>0.40849854227405258</v>
      </c>
      <c r="AC41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0.58409975950432402</v>
      </c>
    </row>
    <row r="411" spans="1:29" s="86" customFormat="1" hidden="1" outlineLevel="1" x14ac:dyDescent="0.2">
      <c r="A411" s="127"/>
      <c r="B411" s="135" t="s">
        <v>523</v>
      </c>
      <c r="C411" s="150">
        <v>21.079000000000001</v>
      </c>
      <c r="D411" s="133">
        <f>Table5[[#This Row],[Vertical Fz (kN)]]*'Materials + Factor'!$U$25</f>
        <v>0</v>
      </c>
      <c r="E411" s="150">
        <v>7.3680000000000003</v>
      </c>
      <c r="F411" s="150">
        <v>1.56</v>
      </c>
      <c r="G411" s="150">
        <v>4.8000000000000001E-2</v>
      </c>
      <c r="H411" s="151">
        <v>14.718999999999999</v>
      </c>
      <c r="I411" s="113">
        <f t="shared" si="57"/>
        <v>1.8</v>
      </c>
      <c r="J411" s="119">
        <f>$G411/($D411+(I411*I411*N$2*'Materials + Factor'!$U$8))</f>
        <v>7.9012345679012341E-4</v>
      </c>
      <c r="K411" s="119">
        <f>$H411/($D411+(I411*I411*N$2*'Materials + Factor'!$U$8))</f>
        <v>0.24228806584362136</v>
      </c>
      <c r="L41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0.18069605311746781</v>
      </c>
      <c r="M41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0.27489575143829742</v>
      </c>
      <c r="N411" s="120">
        <f t="shared" si="54"/>
        <v>0.80762688614540457</v>
      </c>
      <c r="O41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0.29051918543446009</v>
      </c>
      <c r="P411" s="113">
        <f t="shared" si="58"/>
        <v>1.8</v>
      </c>
      <c r="Q411" s="119">
        <f>$G411/($D411+(P411*P411*U$2*'Materials + Factor'!$U$8))</f>
        <v>5.9259259259259258E-4</v>
      </c>
      <c r="R411" s="119">
        <f>$H411/($D411+(P411*P411*U$2*'Materials + Factor'!$U$8))</f>
        <v>0.18171604938271604</v>
      </c>
      <c r="S41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0.18254539914258364</v>
      </c>
      <c r="T41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0.30297668038408776</v>
      </c>
      <c r="U411" s="120">
        <f t="shared" si="55"/>
        <v>0.60572016460905354</v>
      </c>
      <c r="V41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0.33648855062693495</v>
      </c>
      <c r="W411" s="113">
        <f t="shared" si="59"/>
        <v>1.4</v>
      </c>
      <c r="X411" s="119">
        <f>$G411/($D411+(W411*W411*AB$2*'Materials + Factor'!$U$8))</f>
        <v>4.8979591836734702E-4</v>
      </c>
      <c r="Y411" s="119">
        <f>$H411/($D411+(W411*W411*AB$2*'Materials + Factor'!$U$8))</f>
        <v>0.15019387755102043</v>
      </c>
      <c r="Z41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0.15087936051580894</v>
      </c>
      <c r="AA41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0.42937317784256568</v>
      </c>
      <c r="AB411" s="120">
        <f t="shared" si="56"/>
        <v>0.64368804664723045</v>
      </c>
      <c r="AC41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0.66467757348077505</v>
      </c>
    </row>
    <row r="412" spans="1:29" s="86" customFormat="1" hidden="1" outlineLevel="1" x14ac:dyDescent="0.2">
      <c r="A412" s="127"/>
      <c r="B412" s="135" t="s">
        <v>524</v>
      </c>
      <c r="C412" s="150">
        <v>14.827</v>
      </c>
      <c r="D412" s="133">
        <f>Table5[[#This Row],[Vertical Fz (kN)]]*'Materials + Factor'!$U$25</f>
        <v>0</v>
      </c>
      <c r="E412" s="150">
        <v>2.3530000000000002</v>
      </c>
      <c r="F412" s="150">
        <v>4.5090000000000003</v>
      </c>
      <c r="G412" s="150">
        <v>10.195</v>
      </c>
      <c r="H412" s="151">
        <v>3.8570000000000002</v>
      </c>
      <c r="I412" s="113">
        <f t="shared" si="57"/>
        <v>1.8</v>
      </c>
      <c r="J412" s="119">
        <f>$G412/($D412+(I412*I412*N$2*'Materials + Factor'!$U$8))</f>
        <v>0.16781893004115225</v>
      </c>
      <c r="K412" s="119">
        <f>$H412/($D412+(I412*I412*N$2*'Materials + Factor'!$U$8))</f>
        <v>6.3489711934156381E-2</v>
      </c>
      <c r="L41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0.13212136567026506</v>
      </c>
      <c r="M41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0.19960143665106811</v>
      </c>
      <c r="N412" s="120">
        <f t="shared" si="54"/>
        <v>0.55939643347050749</v>
      </c>
      <c r="O41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0.26351873990404134</v>
      </c>
      <c r="P412" s="113">
        <f t="shared" si="58"/>
        <v>1.8</v>
      </c>
      <c r="Q412" s="119">
        <f>$G412/($D412+(P412*P412*U$2*'Materials + Factor'!$U$8))</f>
        <v>0.1258641975308642</v>
      </c>
      <c r="R412" s="119">
        <f>$H412/($D412+(P412*P412*U$2*'Materials + Factor'!$U$8))</f>
        <v>4.761728395061729E-2</v>
      </c>
      <c r="S41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0.12327575868224228</v>
      </c>
      <c r="T41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0.20170096021947873</v>
      </c>
      <c r="U412" s="120">
        <f t="shared" si="55"/>
        <v>0.41954732510288067</v>
      </c>
      <c r="V41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0.31364482405102306</v>
      </c>
      <c r="W412" s="113">
        <f t="shared" si="59"/>
        <v>1.4</v>
      </c>
      <c r="X412" s="119">
        <f>$G412/($D412+(W412*W412*AB$2*'Materials + Factor'!$U$8))</f>
        <v>0.10403061224489797</v>
      </c>
      <c r="Y412" s="119">
        <f>$H412/($D412+(W412*W412*AB$2*'Materials + Factor'!$U$8))</f>
        <v>3.9357142857142868E-2</v>
      </c>
      <c r="Z41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0.10189118829858801</v>
      </c>
      <c r="AA41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0.2800728862973762</v>
      </c>
      <c r="AB412" s="120">
        <f t="shared" si="56"/>
        <v>0.44584548104956279</v>
      </c>
      <c r="AC41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0.6228026227925707</v>
      </c>
    </row>
    <row r="413" spans="1:29" s="86" customFormat="1" hidden="1" outlineLevel="1" x14ac:dyDescent="0.2">
      <c r="A413" s="127"/>
      <c r="B413" s="135" t="s">
        <v>525</v>
      </c>
      <c r="C413" s="150">
        <v>21.611000000000001</v>
      </c>
      <c r="D413" s="133">
        <f>Table5[[#This Row],[Vertical Fz (kN)]]*'Materials + Factor'!$U$25</f>
        <v>0</v>
      </c>
      <c r="E413" s="150">
        <v>7.6070000000000002</v>
      </c>
      <c r="F413" s="150">
        <v>1.9750000000000001</v>
      </c>
      <c r="G413" s="150">
        <v>0.53200000000000003</v>
      </c>
      <c r="H413" s="151">
        <v>14.516999999999999</v>
      </c>
      <c r="I413" s="113">
        <f t="shared" si="57"/>
        <v>1.8</v>
      </c>
      <c r="J413" s="119">
        <f>$G413/($D413+(I413*I413*N$2*'Materials + Factor'!$U$8))</f>
        <v>8.7572016460905344E-3</v>
      </c>
      <c r="K413" s="119">
        <f>$H413/($D413+(I413*I413*N$2*'Materials + Factor'!$U$8))</f>
        <v>0.23896296296296293</v>
      </c>
      <c r="L41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0.18734442864408785</v>
      </c>
      <c r="M41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0.27281318423363804</v>
      </c>
      <c r="N413" s="120">
        <f t="shared" si="54"/>
        <v>0.79654320987654315</v>
      </c>
      <c r="O41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0.29314681493778705</v>
      </c>
      <c r="P413" s="113">
        <f t="shared" si="58"/>
        <v>1.8</v>
      </c>
      <c r="Q413" s="119">
        <f>$G413/($D413+(P413*P413*U$2*'Materials + Factor'!$U$8))</f>
        <v>6.5679012345679017E-3</v>
      </c>
      <c r="R413" s="119">
        <f>$H413/($D413+(P413*P413*U$2*'Materials + Factor'!$U$8))</f>
        <v>0.17922222222222223</v>
      </c>
      <c r="S41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0.19049227762414467</v>
      </c>
      <c r="T41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0.30348422496570643</v>
      </c>
      <c r="U413" s="120">
        <f t="shared" si="55"/>
        <v>0.5974074074074075</v>
      </c>
      <c r="V41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0.33894387654541719</v>
      </c>
      <c r="W413" s="113">
        <f t="shared" si="59"/>
        <v>1.4</v>
      </c>
      <c r="X413" s="119">
        <f>$G413/($D413+(W413*W413*AB$2*'Materials + Factor'!$U$8))</f>
        <v>5.4285714285714293E-3</v>
      </c>
      <c r="Y413" s="119">
        <f>$H413/($D413+(W413*W413*AB$2*'Materials + Factor'!$U$8))</f>
        <v>0.1481326530612245</v>
      </c>
      <c r="Z41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0.1574476988526094</v>
      </c>
      <c r="AA41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0.43339650145772612</v>
      </c>
      <c r="AB413" s="120">
        <f t="shared" si="56"/>
        <v>0.63485422740524788</v>
      </c>
      <c r="AC41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0.669216741044248</v>
      </c>
    </row>
    <row r="414" spans="1:29" s="86" customFormat="1" hidden="1" outlineLevel="1" x14ac:dyDescent="0.2">
      <c r="A414" s="127"/>
      <c r="B414" s="135" t="s">
        <v>526</v>
      </c>
      <c r="C414" s="150">
        <v>15.359</v>
      </c>
      <c r="D414" s="133">
        <f>Table5[[#This Row],[Vertical Fz (kN)]]*'Materials + Factor'!$U$25</f>
        <v>0</v>
      </c>
      <c r="E414" s="150">
        <v>2.5920000000000001</v>
      </c>
      <c r="F414" s="150">
        <v>4.9240000000000004</v>
      </c>
      <c r="G414" s="150">
        <v>10.679</v>
      </c>
      <c r="H414" s="151">
        <v>3.6549999999999998</v>
      </c>
      <c r="I414" s="113">
        <f t="shared" si="57"/>
        <v>1.8</v>
      </c>
      <c r="J414" s="119">
        <f>$G414/($D414+(I414*I414*N$2*'Materials + Factor'!$U$8))</f>
        <v>0.17578600823045265</v>
      </c>
      <c r="K414" s="119">
        <f>$H414/($D414+(I414*I414*N$2*'Materials + Factor'!$U$8))</f>
        <v>6.0164609053497929E-2</v>
      </c>
      <c r="L41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0.14354169681971271</v>
      </c>
      <c r="M41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0.20981603869304402</v>
      </c>
      <c r="N414" s="120">
        <f t="shared" si="54"/>
        <v>0.5859533607681755</v>
      </c>
      <c r="O41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0.26682070469275138</v>
      </c>
      <c r="P414" s="113">
        <f t="shared" si="58"/>
        <v>1.8</v>
      </c>
      <c r="Q414" s="119">
        <f>$G414/($D414+(P414*P414*U$2*'Materials + Factor'!$U$8))</f>
        <v>0.13183950617283952</v>
      </c>
      <c r="R414" s="119">
        <f>$H414/($D414+(P414*P414*U$2*'Materials + Factor'!$U$8))</f>
        <v>4.5123456790123452E-2</v>
      </c>
      <c r="S41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0.13487425929940142</v>
      </c>
      <c r="T41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0.21403292181069961</v>
      </c>
      <c r="U414" s="120">
        <f t="shared" si="55"/>
        <v>0.43946502057613174</v>
      </c>
      <c r="V41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0.3165127270963779</v>
      </c>
      <c r="W414" s="113">
        <f t="shared" si="59"/>
        <v>1.4</v>
      </c>
      <c r="X414" s="119">
        <f>$G414/($D414+(W414*W414*AB$2*'Materials + Factor'!$U$8))</f>
        <v>0.10896938775510207</v>
      </c>
      <c r="Y414" s="119">
        <f>$H414/($D414+(W414*W414*AB$2*'Materials + Factor'!$U$8))</f>
        <v>3.7295918367346942E-2</v>
      </c>
      <c r="Z41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0.11147770411481138</v>
      </c>
      <c r="AA41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0.29922740524781349</v>
      </c>
      <c r="AB414" s="120">
        <f t="shared" si="56"/>
        <v>0.4670116618075803</v>
      </c>
      <c r="AC41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0.62831734886571888</v>
      </c>
    </row>
    <row r="415" spans="1:29" s="86" customFormat="1" hidden="1" outlineLevel="1" x14ac:dyDescent="0.2">
      <c r="A415" s="127"/>
      <c r="B415" s="135" t="s">
        <v>527</v>
      </c>
      <c r="C415" s="150">
        <v>21</v>
      </c>
      <c r="D415" s="133">
        <f>Table5[[#This Row],[Vertical Fz (kN)]]*'Materials + Factor'!$U$25</f>
        <v>0</v>
      </c>
      <c r="E415" s="150">
        <v>2.3239999999999998</v>
      </c>
      <c r="F415" s="150">
        <v>1.2809999999999999</v>
      </c>
      <c r="G415" s="150">
        <v>1.5509999999999999</v>
      </c>
      <c r="H415" s="151">
        <v>10.547000000000001</v>
      </c>
      <c r="I415" s="113">
        <f t="shared" si="57"/>
        <v>1.8</v>
      </c>
      <c r="J415" s="119">
        <f>$G415/($D415+(I415*I415*N$2*'Materials + Factor'!$U$8))</f>
        <v>2.553086419753086E-2</v>
      </c>
      <c r="K415" s="119">
        <f>$H415/($D415+(I415*I415*N$2*'Materials + Factor'!$U$8))</f>
        <v>0.17361316872427981</v>
      </c>
      <c r="L41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6.3729745681922315E-2</v>
      </c>
      <c r="M41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0.16704043493034321</v>
      </c>
      <c r="N415" s="120">
        <f t="shared" si="54"/>
        <v>0.57871056241426611</v>
      </c>
      <c r="O41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0.27028766645604041</v>
      </c>
      <c r="P415" s="113">
        <f t="shared" si="58"/>
        <v>1.8</v>
      </c>
      <c r="Q415" s="119">
        <f>$G415/($D415+(P415*P415*U$2*'Materials + Factor'!$U$8))</f>
        <v>1.9148148148148147E-2</v>
      </c>
      <c r="R415" s="119">
        <f>$H415/($D415+(P415*P415*U$2*'Materials + Factor'!$U$8))</f>
        <v>0.1302098765432099</v>
      </c>
      <c r="S41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6.4319835919717891E-2</v>
      </c>
      <c r="T41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0.17655692729766803</v>
      </c>
      <c r="U415" s="120">
        <f t="shared" si="55"/>
        <v>0.43403292181069969</v>
      </c>
      <c r="V41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0.32039415065247634</v>
      </c>
      <c r="W415" s="113">
        <f t="shared" si="59"/>
        <v>1.4</v>
      </c>
      <c r="X415" s="119">
        <f>$G415/($D415+(W415*W415*AB$2*'Materials + Factor'!$U$8))</f>
        <v>1.5826530612244899E-2</v>
      </c>
      <c r="Y415" s="119">
        <f>$H415/($D415+(W415*W415*AB$2*'Materials + Factor'!$U$8))</f>
        <v>0.10762244897959186</v>
      </c>
      <c r="Z41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5.3162313362215809E-2</v>
      </c>
      <c r="AA41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0.22150145772594759</v>
      </c>
      <c r="AB415" s="120">
        <f t="shared" si="56"/>
        <v>0.46123906705539375</v>
      </c>
      <c r="AC41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0.6304143396655888</v>
      </c>
    </row>
    <row r="416" spans="1:29" s="86" customFormat="1" hidden="1" outlineLevel="1" x14ac:dyDescent="0.2">
      <c r="A416" s="127"/>
      <c r="B416" s="135" t="s">
        <v>528</v>
      </c>
      <c r="C416" s="150">
        <v>14.747999999999999</v>
      </c>
      <c r="D416" s="133">
        <f>Table5[[#This Row],[Vertical Fz (kN)]]*'Materials + Factor'!$U$25</f>
        <v>0</v>
      </c>
      <c r="E416" s="150">
        <v>2.6909999999999998</v>
      </c>
      <c r="F416" s="150">
        <v>4.2300000000000004</v>
      </c>
      <c r="G416" s="150">
        <v>11.698</v>
      </c>
      <c r="H416" s="151">
        <v>0.314</v>
      </c>
      <c r="I416" s="113">
        <f t="shared" si="57"/>
        <v>1.8</v>
      </c>
      <c r="J416" s="119">
        <f>$G416/($D416+(I416*I416*N$2*'Materials + Factor'!$U$8))</f>
        <v>0.19255967078189298</v>
      </c>
      <c r="K416" s="119">
        <f>$H416/($D416+(I416*I416*N$2*'Materials + Factor'!$U$8))</f>
        <v>5.1687242798353905E-3</v>
      </c>
      <c r="L41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0.13037145999000868</v>
      </c>
      <c r="M41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0.21885053614370947</v>
      </c>
      <c r="N416" s="120">
        <f t="shared" si="54"/>
        <v>0.64186556927297667</v>
      </c>
      <c r="O41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0.25475099235333409</v>
      </c>
      <c r="P416" s="113">
        <f t="shared" si="58"/>
        <v>1.8</v>
      </c>
      <c r="Q416" s="119">
        <f>$G416/($D416+(P416*P416*U$2*'Materials + Factor'!$U$8))</f>
        <v>0.14441975308641974</v>
      </c>
      <c r="R416" s="119">
        <f>$H416/($D416+(P416*P416*U$2*'Materials + Factor'!$U$8))</f>
        <v>3.8765432098765433E-3</v>
      </c>
      <c r="S41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0.12151585785587256</v>
      </c>
      <c r="T41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0.21849108367626885</v>
      </c>
      <c r="U416" s="120">
        <f t="shared" si="55"/>
        <v>0.4813991769547325</v>
      </c>
      <c r="V41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0.30546755641671569</v>
      </c>
      <c r="W416" s="113">
        <f t="shared" si="59"/>
        <v>1.4</v>
      </c>
      <c r="X416" s="119">
        <f>$G416/($D416+(W416*W416*AB$2*'Materials + Factor'!$U$8))</f>
        <v>0.11936734693877553</v>
      </c>
      <c r="Y416" s="119">
        <f>$H416/($D416+(W416*W416*AB$2*'Materials + Factor'!$U$8))</f>
        <v>3.2040816326530616E-3</v>
      </c>
      <c r="Z41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0.10043657639107834</v>
      </c>
      <c r="AA41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0.29384839650145783</v>
      </c>
      <c r="AB416" s="120">
        <f t="shared" si="56"/>
        <v>0.5115743440233238</v>
      </c>
      <c r="AC41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0.60576031484407566</v>
      </c>
    </row>
    <row r="417" spans="1:29" s="86" customFormat="1" hidden="1" outlineLevel="1" x14ac:dyDescent="0.2">
      <c r="A417" s="127"/>
      <c r="B417" s="135" t="s">
        <v>529</v>
      </c>
      <c r="C417" s="150">
        <v>21.077999999999999</v>
      </c>
      <c r="D417" s="133">
        <f>Table5[[#This Row],[Vertical Fz (kN)]]*'Materials + Factor'!$U$25</f>
        <v>0</v>
      </c>
      <c r="E417" s="150">
        <v>7.3739999999999997</v>
      </c>
      <c r="F417" s="150">
        <v>1.5640000000000001</v>
      </c>
      <c r="G417" s="150">
        <v>5.5E-2</v>
      </c>
      <c r="H417" s="151">
        <v>14.731</v>
      </c>
      <c r="I417" s="113">
        <f t="shared" si="57"/>
        <v>1.8</v>
      </c>
      <c r="J417" s="119">
        <f>$G417/($D417+(I417*I417*N$2*'Materials + Factor'!$U$8))</f>
        <v>9.0534979423868302E-4</v>
      </c>
      <c r="K417" s="119">
        <f>$H417/($D417+(I417*I417*N$2*'Materials + Factor'!$U$8))</f>
        <v>0.24248559670781891</v>
      </c>
      <c r="L41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0.18085898676594986</v>
      </c>
      <c r="M41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0.27512315806053889</v>
      </c>
      <c r="N417" s="120">
        <f t="shared" si="54"/>
        <v>0.80828532235939643</v>
      </c>
      <c r="O41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0.29064088769670715</v>
      </c>
      <c r="P417" s="113">
        <f t="shared" si="58"/>
        <v>1.8</v>
      </c>
      <c r="Q417" s="119">
        <f>$G417/($D417+(P417*P417*U$2*'Materials + Factor'!$U$8))</f>
        <v>6.7901234567901232E-4</v>
      </c>
      <c r="R417" s="119">
        <f>$H417/($D417+(P417*P417*U$2*'Materials + Factor'!$U$8))</f>
        <v>0.18186419753086419</v>
      </c>
      <c r="S41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0.18270776751955733</v>
      </c>
      <c r="T41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0.30322359396433468</v>
      </c>
      <c r="U417" s="120">
        <f t="shared" si="55"/>
        <v>0.60621399176954738</v>
      </c>
      <c r="V41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0.33658772739535348</v>
      </c>
      <c r="W417" s="113">
        <f t="shared" si="59"/>
        <v>1.4</v>
      </c>
      <c r="X417" s="119">
        <f>$G417/($D417+(W417*W417*AB$2*'Materials + Factor'!$U$8))</f>
        <v>5.6122448979591848E-4</v>
      </c>
      <c r="Y417" s="119">
        <f>$H417/($D417+(W417*W417*AB$2*'Materials + Factor'!$U$8))</f>
        <v>0.15031632653061228</v>
      </c>
      <c r="Z41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0.15101356294983823</v>
      </c>
      <c r="AA41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0.42972303206997098</v>
      </c>
      <c r="AB417" s="120">
        <f t="shared" si="56"/>
        <v>0.64421282798833834</v>
      </c>
      <c r="AC41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0.66488919761730969</v>
      </c>
    </row>
    <row r="418" spans="1:29" s="86" customFormat="1" hidden="1" outlineLevel="1" x14ac:dyDescent="0.2">
      <c r="A418" s="127"/>
      <c r="B418" s="135" t="s">
        <v>530</v>
      </c>
      <c r="C418" s="150">
        <v>14.827</v>
      </c>
      <c r="D418" s="133">
        <f>Table5[[#This Row],[Vertical Fz (kN)]]*'Materials + Factor'!$U$25</f>
        <v>0</v>
      </c>
      <c r="E418" s="150">
        <v>2.359</v>
      </c>
      <c r="F418" s="150">
        <v>4.5129999999999999</v>
      </c>
      <c r="G418" s="150">
        <v>10.201000000000001</v>
      </c>
      <c r="H418" s="151">
        <v>3.87</v>
      </c>
      <c r="I418" s="113">
        <f t="shared" si="57"/>
        <v>1.8</v>
      </c>
      <c r="J418" s="119">
        <f>$G418/($D418+(I418*I418*N$2*'Materials + Factor'!$U$8))</f>
        <v>0.16791769547325103</v>
      </c>
      <c r="K418" s="119">
        <f>$H418/($D418+(I418*I418*N$2*'Materials + Factor'!$U$8))</f>
        <v>6.3703703703703693E-2</v>
      </c>
      <c r="L41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0.13228562557315277</v>
      </c>
      <c r="M41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0.19973375203802446</v>
      </c>
      <c r="N418" s="120">
        <f t="shared" si="54"/>
        <v>0.55972565157750342</v>
      </c>
      <c r="O41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0.26362172965042463</v>
      </c>
      <c r="P418" s="113">
        <f t="shared" si="58"/>
        <v>1.8</v>
      </c>
      <c r="Q418" s="119">
        <f>$G418/($D418+(P418*P418*U$2*'Materials + Factor'!$U$8))</f>
        <v>0.12593827160493828</v>
      </c>
      <c r="R418" s="119">
        <f>$H418/($D418+(P418*P418*U$2*'Materials + Factor'!$U$8))</f>
        <v>4.777777777777778E-2</v>
      </c>
      <c r="S41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0.12342902128323664</v>
      </c>
      <c r="T41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0.20183813443072701</v>
      </c>
      <c r="U418" s="120">
        <f t="shared" si="55"/>
        <v>0.41979423868312765</v>
      </c>
      <c r="V41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0.31373391086275421</v>
      </c>
      <c r="W418" s="113">
        <f t="shared" si="59"/>
        <v>1.4</v>
      </c>
      <c r="X418" s="119">
        <f>$G418/($D418+(W418*W418*AB$2*'Materials + Factor'!$U$8))</f>
        <v>0.1040918367346939</v>
      </c>
      <c r="Y418" s="119">
        <f>$H418/($D418+(W418*W418*AB$2*'Materials + Factor'!$U$8))</f>
        <v>3.9489795918367356E-2</v>
      </c>
      <c r="Z41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0.10201786453002212</v>
      </c>
      <c r="AA41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0.28027696793002926</v>
      </c>
      <c r="AB418" s="120">
        <f t="shared" si="56"/>
        <v>0.44610787172011673</v>
      </c>
      <c r="AC41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0.62299170339799981</v>
      </c>
    </row>
    <row r="419" spans="1:29" s="86" customFormat="1" hidden="1" outlineLevel="1" x14ac:dyDescent="0.2">
      <c r="A419" s="127"/>
      <c r="B419" s="135" t="s">
        <v>531</v>
      </c>
      <c r="C419" s="150">
        <v>21.606000000000002</v>
      </c>
      <c r="D419" s="133">
        <f>Table5[[#This Row],[Vertical Fz (kN)]]*'Materials + Factor'!$U$25</f>
        <v>0</v>
      </c>
      <c r="E419" s="150">
        <v>7.601</v>
      </c>
      <c r="F419" s="150">
        <v>1.956</v>
      </c>
      <c r="G419" s="150">
        <v>0.498</v>
      </c>
      <c r="H419" s="151">
        <v>14.503</v>
      </c>
      <c r="I419" s="113">
        <f t="shared" si="57"/>
        <v>1.8</v>
      </c>
      <c r="J419" s="119">
        <f>$G419/($D419+(I419*I419*N$2*'Materials + Factor'!$U$8))</f>
        <v>8.1975308641975293E-3</v>
      </c>
      <c r="K419" s="119">
        <f>$H419/($D419+(I419*I419*N$2*'Materials + Factor'!$U$8))</f>
        <v>0.23873251028806583</v>
      </c>
      <c r="L41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0.18710396814143213</v>
      </c>
      <c r="M41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0.27258015337208108</v>
      </c>
      <c r="N419" s="120">
        <f t="shared" si="54"/>
        <v>0.79577503429355279</v>
      </c>
      <c r="O41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0.29284661505839132</v>
      </c>
      <c r="P419" s="113">
        <f t="shared" si="58"/>
        <v>1.8</v>
      </c>
      <c r="Q419" s="119">
        <f>$G419/($D419+(P419*P419*U$2*'Materials + Factor'!$U$8))</f>
        <v>6.1481481481481482E-3</v>
      </c>
      <c r="R419" s="119">
        <f>$H419/($D419+(P419*P419*U$2*'Materials + Factor'!$U$8))</f>
        <v>0.17904938271604939</v>
      </c>
      <c r="S41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0.19023622716365168</v>
      </c>
      <c r="T41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0.30320987654320986</v>
      </c>
      <c r="U419" s="120">
        <f t="shared" si="55"/>
        <v>0.5968312757201647</v>
      </c>
      <c r="V41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0.3386905572551871</v>
      </c>
      <c r="W419" s="113">
        <f t="shared" si="59"/>
        <v>1.4</v>
      </c>
      <c r="X419" s="119">
        <f>$G419/($D419+(W419*W419*AB$2*'Materials + Factor'!$U$8))</f>
        <v>5.0816326530612249E-3</v>
      </c>
      <c r="Y419" s="119">
        <f>$H419/($D419+(W419*W419*AB$2*'Materials + Factor'!$U$8))</f>
        <v>0.14798979591836736</v>
      </c>
      <c r="Z41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0.15723606530873252</v>
      </c>
      <c r="AA41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0.43301749271137036</v>
      </c>
      <c r="AB419" s="120">
        <f t="shared" si="56"/>
        <v>0.6342419825072888</v>
      </c>
      <c r="AC41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0.66868780685964313</v>
      </c>
    </row>
    <row r="420" spans="1:29" s="86" customFormat="1" hidden="1" outlineLevel="1" x14ac:dyDescent="0.2">
      <c r="A420" s="127"/>
      <c r="B420" s="135" t="s">
        <v>532</v>
      </c>
      <c r="C420" s="150">
        <v>15.353999999999999</v>
      </c>
      <c r="D420" s="133">
        <f>Table5[[#This Row],[Vertical Fz (kN)]]*'Materials + Factor'!$U$25</f>
        <v>0</v>
      </c>
      <c r="E420" s="150">
        <v>2.5859999999999999</v>
      </c>
      <c r="F420" s="150">
        <v>4.9050000000000002</v>
      </c>
      <c r="G420" s="150">
        <v>10.644</v>
      </c>
      <c r="H420" s="151">
        <v>3.641</v>
      </c>
      <c r="I420" s="113">
        <f t="shared" si="57"/>
        <v>1.8</v>
      </c>
      <c r="J420" s="119">
        <f>$G420/($D420+(I420*I420*N$2*'Materials + Factor'!$U$8))</f>
        <v>0.17520987654320985</v>
      </c>
      <c r="K420" s="119">
        <f>$H420/($D420+(I420*I420*N$2*'Materials + Factor'!$U$8))</f>
        <v>5.993415637860082E-2</v>
      </c>
      <c r="L42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0.14304532871732492</v>
      </c>
      <c r="M42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0.20911077823329474</v>
      </c>
      <c r="N420" s="120">
        <f t="shared" si="54"/>
        <v>0.58403292181069955</v>
      </c>
      <c r="O42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0.26652178593781511</v>
      </c>
      <c r="P420" s="113">
        <f t="shared" si="58"/>
        <v>1.8</v>
      </c>
      <c r="Q420" s="119">
        <f>$G420/($D420+(P420*P420*U$2*'Materials + Factor'!$U$8))</f>
        <v>0.13140740740740742</v>
      </c>
      <c r="R420" s="119">
        <f>$H420/($D420+(P420*P420*U$2*'Materials + Factor'!$U$8))</f>
        <v>4.4950617283950618E-2</v>
      </c>
      <c r="S42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0.13439903329263331</v>
      </c>
      <c r="T42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0.21329218106995881</v>
      </c>
      <c r="U420" s="120">
        <f t="shared" si="55"/>
        <v>0.43802469135802474</v>
      </c>
      <c r="V42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0.31625816108248345</v>
      </c>
      <c r="W420" s="113">
        <f t="shared" si="59"/>
        <v>1.4</v>
      </c>
      <c r="X420" s="119">
        <f>$G420/($D420+(W420*W420*AB$2*'Materials + Factor'!$U$8))</f>
        <v>0.1086122448979592</v>
      </c>
      <c r="Y420" s="119">
        <f>$H420/($D420+(W420*W420*AB$2*'Materials + Factor'!$U$8))</f>
        <v>3.7153061224489803E-2</v>
      </c>
      <c r="Z42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0.11108491527248264</v>
      </c>
      <c r="AA42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0.29816326530612253</v>
      </c>
      <c r="AB420" s="120">
        <f t="shared" si="56"/>
        <v>0.46548104956268233</v>
      </c>
      <c r="AC42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0.62778131193486175</v>
      </c>
    </row>
    <row r="421" spans="1:29" s="86" customFormat="1" hidden="1" outlineLevel="1" x14ac:dyDescent="0.2">
      <c r="A421" s="127"/>
      <c r="B421" s="135" t="s">
        <v>533</v>
      </c>
      <c r="C421" s="150">
        <v>21.783000000000001</v>
      </c>
      <c r="D421" s="133">
        <f>Table5[[#This Row],[Vertical Fz (kN)]]*'Materials + Factor'!$U$25</f>
        <v>0</v>
      </c>
      <c r="E421" s="150">
        <v>2.3679999999999999</v>
      </c>
      <c r="F421" s="150">
        <v>1.8660000000000001</v>
      </c>
      <c r="G421" s="150">
        <v>0.44</v>
      </c>
      <c r="H421" s="151">
        <v>10.65</v>
      </c>
      <c r="I421" s="113">
        <f t="shared" si="57"/>
        <v>1.8</v>
      </c>
      <c r="J421" s="119">
        <f>$G421/($D421+(I421*I421*N$2*'Materials + Factor'!$U$8))</f>
        <v>7.2427983539094642E-3</v>
      </c>
      <c r="K421" s="119">
        <f>$H421/($D421+(I421*I421*N$2*'Materials + Factor'!$U$8))</f>
        <v>0.17530864197530863</v>
      </c>
      <c r="L42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7.1717208624241691E-2</v>
      </c>
      <c r="M42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0.16728662070525321</v>
      </c>
      <c r="N421" s="120">
        <f t="shared" si="54"/>
        <v>0.58436213991769548</v>
      </c>
      <c r="O42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0.26738733352347482</v>
      </c>
      <c r="P421" s="113">
        <f t="shared" si="58"/>
        <v>1.8</v>
      </c>
      <c r="Q421" s="119">
        <f>$G421/($D421+(P421*P421*U$2*'Materials + Factor'!$U$8))</f>
        <v>5.4320987654320986E-3</v>
      </c>
      <c r="R421" s="119">
        <f>$H421/($D421+(P421*P421*U$2*'Materials + Factor'!$U$8))</f>
        <v>0.13148148148148148</v>
      </c>
      <c r="S42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7.307452320227828E-2</v>
      </c>
      <c r="T42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0.17857338820301782</v>
      </c>
      <c r="U421" s="120">
        <f t="shared" si="55"/>
        <v>0.43827160493827161</v>
      </c>
      <c r="V42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0.31790188188580987</v>
      </c>
      <c r="W421" s="113">
        <f t="shared" si="59"/>
        <v>1.4</v>
      </c>
      <c r="X421" s="119">
        <f>$G421/($D421+(W421*W421*AB$2*'Materials + Factor'!$U$8))</f>
        <v>4.4897959183673479E-3</v>
      </c>
      <c r="Y421" s="119">
        <f>$H421/($D421+(W421*W421*AB$2*'Materials + Factor'!$U$8))</f>
        <v>0.10867346938775513</v>
      </c>
      <c r="Z42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6.0398330401883069E-2</v>
      </c>
      <c r="AA42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0.22428571428571434</v>
      </c>
      <c r="AB421" s="120">
        <f t="shared" si="56"/>
        <v>0.46574344023323633</v>
      </c>
      <c r="AC42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0.62441396075619671</v>
      </c>
    </row>
    <row r="422" spans="1:29" s="86" customFormat="1" hidden="1" outlineLevel="1" x14ac:dyDescent="0.2">
      <c r="A422" s="127"/>
      <c r="B422" s="135" t="s">
        <v>534</v>
      </c>
      <c r="C422" s="150">
        <v>15.531000000000001</v>
      </c>
      <c r="D422" s="133">
        <f>Table5[[#This Row],[Vertical Fz (kN)]]*'Materials + Factor'!$U$25</f>
        <v>0</v>
      </c>
      <c r="E422" s="150">
        <v>2.6469999999999998</v>
      </c>
      <c r="F422" s="150">
        <v>4.8150000000000004</v>
      </c>
      <c r="G422" s="150">
        <v>9.7059999999999995</v>
      </c>
      <c r="H422" s="151">
        <v>0.21199999999999999</v>
      </c>
      <c r="I422" s="113">
        <f t="shared" si="57"/>
        <v>1.8</v>
      </c>
      <c r="J422" s="119">
        <f>$G422/($D422+(I422*I422*N$2*'Materials + Factor'!$U$8))</f>
        <v>0.15976954732510285</v>
      </c>
      <c r="K422" s="119">
        <f>$H422/($D422+(I422*I422*N$2*'Materials + Factor'!$U$8))</f>
        <v>3.4897119341563781E-3</v>
      </c>
      <c r="L42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0.14141811900287785</v>
      </c>
      <c r="M42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0.1939794240301575</v>
      </c>
      <c r="N422" s="120">
        <f t="shared" si="54"/>
        <v>0.53256515775034285</v>
      </c>
      <c r="O42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0.24497674435550043</v>
      </c>
      <c r="P422" s="113">
        <f t="shared" si="58"/>
        <v>1.8</v>
      </c>
      <c r="Q422" s="119">
        <f>$G422/($D422+(P422*P422*U$2*'Materials + Factor'!$U$8))</f>
        <v>0.11982716049382715</v>
      </c>
      <c r="R422" s="119">
        <f>$H422/($D422+(P422*P422*U$2*'Materials + Factor'!$U$8))</f>
        <v>2.6172839506172839E-3</v>
      </c>
      <c r="S42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0.13317920414393242</v>
      </c>
      <c r="T42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0.19919067215363512</v>
      </c>
      <c r="U422" s="120">
        <f t="shared" si="55"/>
        <v>0.39942386831275717</v>
      </c>
      <c r="V42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0.29728745956037772</v>
      </c>
      <c r="W422" s="113">
        <f t="shared" si="59"/>
        <v>1.4</v>
      </c>
      <c r="X422" s="119">
        <f>$G422/($D422+(W422*W422*AB$2*'Materials + Factor'!$U$8))</f>
        <v>9.9040816326530626E-2</v>
      </c>
      <c r="Y422" s="119">
        <f>$H422/($D422+(W422*W422*AB$2*'Materials + Factor'!$U$8))</f>
        <v>2.1632653061224492E-3</v>
      </c>
      <c r="Z42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0.11007668913937271</v>
      </c>
      <c r="AA42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0.28186588921282807</v>
      </c>
      <c r="AB422" s="120">
        <f t="shared" si="56"/>
        <v>0.42446064139941703</v>
      </c>
      <c r="AC42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0.58751026722113031</v>
      </c>
    </row>
    <row r="423" spans="1:29" s="86" customFormat="1" hidden="1" outlineLevel="1" x14ac:dyDescent="0.2">
      <c r="A423" s="127"/>
      <c r="B423" s="135" t="s">
        <v>535</v>
      </c>
      <c r="C423" s="150">
        <v>31.123999999999999</v>
      </c>
      <c r="D423" s="133">
        <f>Table5[[#This Row],[Vertical Fz (kN)]]*'Materials + Factor'!$U$25</f>
        <v>0</v>
      </c>
      <c r="E423" s="150">
        <v>7.9640000000000004</v>
      </c>
      <c r="F423" s="150">
        <v>1.5449999999999999</v>
      </c>
      <c r="G423" s="150">
        <v>0.52700000000000002</v>
      </c>
      <c r="H423" s="151">
        <v>16.885000000000002</v>
      </c>
      <c r="I423" s="113">
        <f t="shared" si="57"/>
        <v>1.8</v>
      </c>
      <c r="J423" s="119">
        <f>$G423/($D423+(I423*I423*N$2*'Materials + Factor'!$U$8))</f>
        <v>8.6748971193415635E-3</v>
      </c>
      <c r="K423" s="119">
        <f>$H423/($D423+(I423*I423*N$2*'Materials + Factor'!$U$8))</f>
        <v>0.2779423868312757</v>
      </c>
      <c r="L42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0.1733583870709505</v>
      </c>
      <c r="M42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0.27644140646731152</v>
      </c>
      <c r="N423" s="120">
        <f t="shared" si="54"/>
        <v>0.92647462277091908</v>
      </c>
      <c r="O42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0.34008285763069307</v>
      </c>
      <c r="P423" s="113">
        <f t="shared" si="58"/>
        <v>1.8</v>
      </c>
      <c r="Q423" s="119">
        <f>$G423/($D423+(P423*P423*U$2*'Materials + Factor'!$U$8))</f>
        <v>6.5061728395061731E-3</v>
      </c>
      <c r="R423" s="119">
        <f>$H423/($D423+(P423*P423*U$2*'Materials + Factor'!$U$8))</f>
        <v>0.2084567901234568</v>
      </c>
      <c r="S42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0.19663121547847542</v>
      </c>
      <c r="T42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0.34086419753086422</v>
      </c>
      <c r="U423" s="120">
        <f t="shared" si="55"/>
        <v>0.69485596707818942</v>
      </c>
      <c r="V42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0.37890804022368091</v>
      </c>
      <c r="W423" s="113">
        <f t="shared" si="59"/>
        <v>1.4</v>
      </c>
      <c r="X423" s="119">
        <f>$G423/($D423+(W423*W423*AB$2*'Materials + Factor'!$U$8))</f>
        <v>5.3775510204081643E-3</v>
      </c>
      <c r="Y423" s="119">
        <f>$H423/($D423+(W423*W423*AB$2*'Materials + Factor'!$U$8))</f>
        <v>0.17229591836734698</v>
      </c>
      <c r="Z42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0.16252171891588277</v>
      </c>
      <c r="AA42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0.47832361516035005</v>
      </c>
      <c r="AB423" s="120">
        <f t="shared" si="56"/>
        <v>0.73841107871720146</v>
      </c>
      <c r="AC42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0.74306245419509875</v>
      </c>
    </row>
    <row r="424" spans="1:29" s="86" customFormat="1" hidden="1" outlineLevel="1" x14ac:dyDescent="0.2">
      <c r="A424" s="127"/>
      <c r="B424" s="135" t="s">
        <v>536</v>
      </c>
      <c r="C424" s="150">
        <v>21.673999999999999</v>
      </c>
      <c r="D424" s="133">
        <f>Table5[[#This Row],[Vertical Fz (kN)]]*'Materials + Factor'!$U$25</f>
        <v>0</v>
      </c>
      <c r="E424" s="150">
        <v>0.50900000000000001</v>
      </c>
      <c r="F424" s="150">
        <v>5.7590000000000003</v>
      </c>
      <c r="G424" s="150">
        <v>14.347</v>
      </c>
      <c r="H424" s="151">
        <v>0.39300000000000002</v>
      </c>
      <c r="I424" s="113">
        <f t="shared" si="57"/>
        <v>1.8</v>
      </c>
      <c r="J424" s="119">
        <f>$G424/($D424+(I424*I424*N$2*'Materials + Factor'!$U$8))</f>
        <v>0.2361646090534979</v>
      </c>
      <c r="K424" s="119">
        <f>$H424/($D424+(I424*I424*N$2*'Materials + Factor'!$U$8))</f>
        <v>6.4691358024691354E-3</v>
      </c>
      <c r="L42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0.13771046749832333</v>
      </c>
      <c r="M42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0.25162911018365736</v>
      </c>
      <c r="N424" s="120">
        <f t="shared" si="54"/>
        <v>0.78721536351165966</v>
      </c>
      <c r="O42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0.29134059569610604</v>
      </c>
      <c r="P424" s="113">
        <f t="shared" si="58"/>
        <v>1.8</v>
      </c>
      <c r="Q424" s="119">
        <f>$G424/($D424+(P424*P424*U$2*'Materials + Factor'!$U$8))</f>
        <v>0.17712345679012345</v>
      </c>
      <c r="R424" s="119">
        <f>$H424/($D424+(P424*P424*U$2*'Materials + Factor'!$U$8))</f>
        <v>4.851851851851852E-3</v>
      </c>
      <c r="S42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0.14013145151952844</v>
      </c>
      <c r="T42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0.27580246913580247</v>
      </c>
      <c r="U424" s="120">
        <f t="shared" si="55"/>
        <v>0.59041152263374486</v>
      </c>
      <c r="V42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0.33747418203950402</v>
      </c>
      <c r="W424" s="113">
        <f t="shared" si="59"/>
        <v>1.4</v>
      </c>
      <c r="X424" s="119">
        <f>$G424/($D424+(W424*W424*AB$2*'Materials + Factor'!$U$8))</f>
        <v>0.14639795918367349</v>
      </c>
      <c r="Y424" s="119">
        <f>$H424/($D424+(W424*W424*AB$2*'Materials + Factor'!$U$8))</f>
        <v>4.0102040816326536E-3</v>
      </c>
      <c r="Z42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0.11582293441920209</v>
      </c>
      <c r="AA42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0.37704081632653075</v>
      </c>
      <c r="AB424" s="120">
        <f t="shared" si="56"/>
        <v>0.62741982507288641</v>
      </c>
      <c r="AC42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0.66603275351896063</v>
      </c>
    </row>
    <row r="425" spans="1:29" s="86" customFormat="1" hidden="1" outlineLevel="1" x14ac:dyDescent="0.2">
      <c r="A425" s="127"/>
      <c r="B425" s="135" t="s">
        <v>537</v>
      </c>
      <c r="C425" s="150">
        <v>22.039000000000001</v>
      </c>
      <c r="D425" s="133">
        <f>Table5[[#This Row],[Vertical Fz (kN)]]*'Materials + Factor'!$U$25</f>
        <v>0</v>
      </c>
      <c r="E425" s="150">
        <v>4.8440000000000003</v>
      </c>
      <c r="F425" s="150">
        <v>2.3889999999999998</v>
      </c>
      <c r="G425" s="150">
        <v>4.95</v>
      </c>
      <c r="H425" s="151">
        <v>13.260999999999999</v>
      </c>
      <c r="I425" s="113">
        <f t="shared" si="57"/>
        <v>1.8</v>
      </c>
      <c r="J425" s="119">
        <f>$G425/($D425+(I425*I425*N$2*'Materials + Factor'!$U$8))</f>
        <v>8.1481481481481474E-2</v>
      </c>
      <c r="K425" s="119">
        <f>$H425/($D425+(I425*I425*N$2*'Materials + Factor'!$U$8))</f>
        <v>0.21828806584362137</v>
      </c>
      <c r="L42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0.12808308855115774</v>
      </c>
      <c r="M42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0.22673436218713963</v>
      </c>
      <c r="N425" s="120">
        <f t="shared" si="54"/>
        <v>0.72762688614540461</v>
      </c>
      <c r="O42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0.31079046664767002</v>
      </c>
      <c r="P425" s="113">
        <f t="shared" si="58"/>
        <v>1.8</v>
      </c>
      <c r="Q425" s="119">
        <f>$G425/($D425+(P425*P425*U$2*'Materials + Factor'!$U$8))</f>
        <v>6.1111111111111116E-2</v>
      </c>
      <c r="R425" s="119">
        <f>$H425/($D425+(P425*P425*U$2*'Materials + Factor'!$U$8))</f>
        <v>0.16371604938271603</v>
      </c>
      <c r="S42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0.13091198540817039</v>
      </c>
      <c r="T42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0.24835390946502056</v>
      </c>
      <c r="U425" s="120">
        <f t="shared" si="55"/>
        <v>0.54572016460905348</v>
      </c>
      <c r="V42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0.35453407360777417</v>
      </c>
      <c r="W425" s="113">
        <f t="shared" si="59"/>
        <v>1.4</v>
      </c>
      <c r="X425" s="119">
        <f>$G425/($D425+(W425*W425*AB$2*'Materials + Factor'!$U$8))</f>
        <v>5.0510204081632662E-2</v>
      </c>
      <c r="Y425" s="119">
        <f>$H425/($D425+(W425*W425*AB$2*'Materials + Factor'!$U$8))</f>
        <v>0.13531632653061226</v>
      </c>
      <c r="Z42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0.10820276344961022</v>
      </c>
      <c r="AA42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0.33453352769679306</v>
      </c>
      <c r="AB425" s="120">
        <f t="shared" si="56"/>
        <v>0.57992711370262406</v>
      </c>
      <c r="AC42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0.70136948704289737</v>
      </c>
    </row>
    <row r="426" spans="1:29" s="86" customFormat="1" hidden="1" outlineLevel="1" x14ac:dyDescent="0.2">
      <c r="A426" s="127"/>
      <c r="B426" s="135" t="s">
        <v>538</v>
      </c>
      <c r="C426" s="150">
        <v>14.856</v>
      </c>
      <c r="D426" s="133">
        <f>Table5[[#This Row],[Vertical Fz (kN)]]*'Materials + Factor'!$U$25</f>
        <v>0</v>
      </c>
      <c r="E426" s="150">
        <v>0.9</v>
      </c>
      <c r="F426" s="150">
        <v>5.7460000000000004</v>
      </c>
      <c r="G426" s="150">
        <v>16.541</v>
      </c>
      <c r="H426" s="151">
        <v>0.77700000000000002</v>
      </c>
      <c r="I426" s="113">
        <f t="shared" si="57"/>
        <v>1.8</v>
      </c>
      <c r="J426" s="119">
        <f>$G426/($D426+(I426*I426*N$2*'Materials + Factor'!$U$8))</f>
        <v>0.27227983539094647</v>
      </c>
      <c r="K426" s="119">
        <f>$H426/($D426+(I426*I426*N$2*'Materials + Factor'!$U$8))</f>
        <v>1.2790123456790122E-2</v>
      </c>
      <c r="L42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0.15102757593478372</v>
      </c>
      <c r="M42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0.30642041930828529</v>
      </c>
      <c r="N426" s="120">
        <f t="shared" si="54"/>
        <v>0.90759945130315489</v>
      </c>
      <c r="O42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0.28989376629240021</v>
      </c>
      <c r="P426" s="113">
        <f t="shared" si="58"/>
        <v>1.8</v>
      </c>
      <c r="Q426" s="119">
        <f>$G426/($D426+(P426*P426*U$2*'Materials + Factor'!$U$8))</f>
        <v>0.20420987654320988</v>
      </c>
      <c r="R426" s="119">
        <f>$H426/($D426+(P426*P426*U$2*'Materials + Factor'!$U$8))</f>
        <v>9.5925925925925935E-3</v>
      </c>
      <c r="S42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0.14097025810031183</v>
      </c>
      <c r="T42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0.30572016460905344</v>
      </c>
      <c r="U426" s="120">
        <f t="shared" si="55"/>
        <v>0.68069958847736634</v>
      </c>
      <c r="V42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0.33413679400620039</v>
      </c>
      <c r="W426" s="113">
        <f t="shared" si="59"/>
        <v>1.4</v>
      </c>
      <c r="X426" s="119">
        <f>$G426/($D426+(W426*W426*AB$2*'Materials + Factor'!$U$8))</f>
        <v>0.16878571428571432</v>
      </c>
      <c r="Y426" s="119">
        <f>$H426/($D426+(W426*W426*AB$2*'Materials + Factor'!$U$8))</f>
        <v>7.9285714285714307E-3</v>
      </c>
      <c r="Z42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0.11651623373597203</v>
      </c>
      <c r="AA42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0.40864431486880481</v>
      </c>
      <c r="AB426" s="120">
        <f t="shared" si="56"/>
        <v>0.72336734693877569</v>
      </c>
      <c r="AC42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0.66712322130452872</v>
      </c>
    </row>
    <row r="427" spans="1:29" s="86" customFormat="1" hidden="1" outlineLevel="1" x14ac:dyDescent="0.2">
      <c r="A427" s="127"/>
      <c r="B427" s="135" t="s">
        <v>539</v>
      </c>
      <c r="C427" s="150">
        <v>19.971</v>
      </c>
      <c r="D427" s="133">
        <f>Table5[[#This Row],[Vertical Fz (kN)]]*'Materials + Factor'!$U$25</f>
        <v>0</v>
      </c>
      <c r="E427" s="150">
        <v>7.0919999999999996</v>
      </c>
      <c r="F427" s="150">
        <v>1.5189999999999999</v>
      </c>
      <c r="G427" s="150">
        <v>7.0999999999999994E-2</v>
      </c>
      <c r="H427" s="151">
        <v>14.209</v>
      </c>
      <c r="I427" s="113">
        <f t="shared" si="57"/>
        <v>1.8</v>
      </c>
      <c r="J427" s="119">
        <f>$G427/($D427+(I427*I427*N$2*'Materials + Factor'!$U$8))</f>
        <v>1.1687242798353906E-3</v>
      </c>
      <c r="K427" s="119">
        <f>$H427/($D427+(I427*I427*N$2*'Materials + Factor'!$U$8))</f>
        <v>0.23389300411522632</v>
      </c>
      <c r="L42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0.17640301667320657</v>
      </c>
      <c r="M42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0.26879966523925342</v>
      </c>
      <c r="N427" s="120">
        <f t="shared" si="54"/>
        <v>0.77964334705075444</v>
      </c>
      <c r="O42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0.28389418145068912</v>
      </c>
      <c r="P427" s="113">
        <f t="shared" si="58"/>
        <v>1.8</v>
      </c>
      <c r="Q427" s="119">
        <f>$G427/($D427+(P427*P427*U$2*'Materials + Factor'!$U$8))</f>
        <v>8.7654320987654315E-4</v>
      </c>
      <c r="R427" s="119">
        <f>$H427/($D427+(P427*P427*U$2*'Materials + Factor'!$U$8))</f>
        <v>0.17541975308641974</v>
      </c>
      <c r="S42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0.17579540628244333</v>
      </c>
      <c r="T42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0.29219478737997251</v>
      </c>
      <c r="U427" s="120">
        <f t="shared" si="55"/>
        <v>0.58473251028806583</v>
      </c>
      <c r="V42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0.33083540904375752</v>
      </c>
      <c r="W427" s="113">
        <f t="shared" si="59"/>
        <v>1.4</v>
      </c>
      <c r="X427" s="119">
        <f>$G427/($D427+(W427*W427*AB$2*'Materials + Factor'!$U$8))</f>
        <v>7.2448979591836738E-4</v>
      </c>
      <c r="Y427" s="119">
        <f>$H427/($D427+(W427*W427*AB$2*'Materials + Factor'!$U$8))</f>
        <v>0.14498979591836736</v>
      </c>
      <c r="Z42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0.14530028478446849</v>
      </c>
      <c r="AA42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0.41389212827988353</v>
      </c>
      <c r="AB427" s="120">
        <f t="shared" si="56"/>
        <v>0.6213848396501459</v>
      </c>
      <c r="AC42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0.65390801837525037</v>
      </c>
    </row>
    <row r="428" spans="1:29" s="86" customFormat="1" hidden="1" outlineLevel="1" x14ac:dyDescent="0.2">
      <c r="A428" s="127"/>
      <c r="B428" s="135" t="s">
        <v>540</v>
      </c>
      <c r="C428" s="150">
        <v>18.712</v>
      </c>
      <c r="D428" s="133">
        <f>Table5[[#This Row],[Vertical Fz (kN)]]*'Materials + Factor'!$U$25</f>
        <v>0</v>
      </c>
      <c r="E428" s="150">
        <v>2.2989999999999999</v>
      </c>
      <c r="F428" s="150">
        <v>3.19</v>
      </c>
      <c r="G428" s="150">
        <v>8.2100000000000009</v>
      </c>
      <c r="H428" s="151">
        <v>3.589</v>
      </c>
      <c r="I428" s="113">
        <f t="shared" si="57"/>
        <v>1.8</v>
      </c>
      <c r="J428" s="119">
        <f>$G428/($D428+(I428*I428*N$2*'Materials + Factor'!$U$8))</f>
        <v>0.13514403292181071</v>
      </c>
      <c r="K428" s="119">
        <f>$H428/($D428+(I428*I428*N$2*'Materials + Factor'!$U$8))</f>
        <v>5.9078189300411518E-2</v>
      </c>
      <c r="L42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9.7151657336756972E-2</v>
      </c>
      <c r="M42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0.14825395227348365</v>
      </c>
      <c r="N428" s="120">
        <f t="shared" si="54"/>
        <v>0.45048010973936903</v>
      </c>
      <c r="O42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0.26100485982868121</v>
      </c>
      <c r="P428" s="113">
        <f t="shared" si="58"/>
        <v>1.8</v>
      </c>
      <c r="Q428" s="119">
        <f>$G428/($D428+(P428*P428*U$2*'Materials + Factor'!$U$8))</f>
        <v>0.10135802469135803</v>
      </c>
      <c r="R428" s="119">
        <f>$H428/($D428+(P428*P428*U$2*'Materials + Factor'!$U$8))</f>
        <v>4.4308641975308642E-2</v>
      </c>
      <c r="S42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9.5306975250535594E-2</v>
      </c>
      <c r="T42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0.15637860082304525</v>
      </c>
      <c r="U428" s="120">
        <f t="shared" si="55"/>
        <v>0.3378600823045268</v>
      </c>
      <c r="V42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0.31231996805587209</v>
      </c>
      <c r="W428" s="113">
        <f t="shared" si="59"/>
        <v>1.4</v>
      </c>
      <c r="X428" s="119">
        <f>$G428/($D428+(W428*W428*AB$2*'Materials + Factor'!$U$8))</f>
        <v>8.3775510204081652E-2</v>
      </c>
      <c r="Y428" s="119">
        <f>$H428/($D428+(W428*W428*AB$2*'Materials + Factor'!$U$8))</f>
        <v>3.662244897959184E-2</v>
      </c>
      <c r="Z42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7.8774132605034519E-2</v>
      </c>
      <c r="AA42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0.21268221574344029</v>
      </c>
      <c r="AB428" s="120">
        <f t="shared" si="56"/>
        <v>0.35903790087463566</v>
      </c>
      <c r="AC42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0.61568770975274945</v>
      </c>
    </row>
    <row r="429" spans="1:29" s="86" customFormat="1" hidden="1" outlineLevel="1" x14ac:dyDescent="0.2">
      <c r="A429" s="127"/>
      <c r="B429" s="135" t="s">
        <v>541</v>
      </c>
      <c r="C429" s="150">
        <v>20.501999999999999</v>
      </c>
      <c r="D429" s="133">
        <f>Table5[[#This Row],[Vertical Fz (kN)]]*'Materials + Factor'!$U$25</f>
        <v>0</v>
      </c>
      <c r="E429" s="150">
        <v>7.3250000000000002</v>
      </c>
      <c r="F429" s="150">
        <v>1.91</v>
      </c>
      <c r="G429" s="150">
        <v>0.51</v>
      </c>
      <c r="H429" s="151">
        <v>13.994</v>
      </c>
      <c r="I429" s="113">
        <f t="shared" si="57"/>
        <v>1.8</v>
      </c>
      <c r="J429" s="119">
        <f>$G429/($D429+(I429*I429*N$2*'Materials + Factor'!$U$8))</f>
        <v>8.3950617283950601E-3</v>
      </c>
      <c r="K429" s="119">
        <f>$H429/($D429+(I429*I429*N$2*'Materials + Factor'!$U$8))</f>
        <v>0.23035390946502055</v>
      </c>
      <c r="L42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0.18291159894083947</v>
      </c>
      <c r="M42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0.26649258548165644</v>
      </c>
      <c r="N429" s="120">
        <f t="shared" si="54"/>
        <v>0.76784636488340186</v>
      </c>
      <c r="O42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0.2861648215117274</v>
      </c>
      <c r="P429" s="113">
        <f t="shared" si="58"/>
        <v>1.8</v>
      </c>
      <c r="Q429" s="119">
        <f>$G429/($D429+(P429*P429*U$2*'Materials + Factor'!$U$8))</f>
        <v>6.2962962962962964E-3</v>
      </c>
      <c r="R429" s="119">
        <f>$H429/($D429+(P429*P429*U$2*'Materials + Factor'!$U$8))</f>
        <v>0.17276543209876544</v>
      </c>
      <c r="S42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0.18348065724865542</v>
      </c>
      <c r="T42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0.29244170096021943</v>
      </c>
      <c r="U429" s="120">
        <f t="shared" si="55"/>
        <v>0.57588477366255153</v>
      </c>
      <c r="V42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0.33298856569604124</v>
      </c>
      <c r="W429" s="113">
        <f t="shared" si="59"/>
        <v>1.4</v>
      </c>
      <c r="X429" s="119">
        <f>$G429/($D429+(W429*W429*AB$2*'Materials + Factor'!$U$8))</f>
        <v>5.204081632653062E-3</v>
      </c>
      <c r="Y429" s="119">
        <f>$H429/($D429+(W429*W429*AB$2*'Materials + Factor'!$U$8))</f>
        <v>0.14279591836734695</v>
      </c>
      <c r="Z42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0.15165237997082745</v>
      </c>
      <c r="AA42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0.41755102040816339</v>
      </c>
      <c r="AB429" s="120">
        <f t="shared" si="56"/>
        <v>0.61198250728862991</v>
      </c>
      <c r="AC42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0.65781873880896913</v>
      </c>
    </row>
    <row r="430" spans="1:29" s="86" customFormat="1" hidden="1" outlineLevel="1" x14ac:dyDescent="0.2">
      <c r="A430" s="127"/>
      <c r="B430" s="135" t="s">
        <v>542</v>
      </c>
      <c r="C430" s="150">
        <v>19.242999999999999</v>
      </c>
      <c r="D430" s="133">
        <f>Table5[[#This Row],[Vertical Fz (kN)]]*'Materials + Factor'!$U$25</f>
        <v>0</v>
      </c>
      <c r="E430" s="150">
        <v>2.5310000000000001</v>
      </c>
      <c r="F430" s="150">
        <v>2.7989999999999999</v>
      </c>
      <c r="G430" s="150">
        <v>7.7720000000000002</v>
      </c>
      <c r="H430" s="151">
        <v>3.3730000000000002</v>
      </c>
      <c r="I430" s="113">
        <f t="shared" si="57"/>
        <v>1.8</v>
      </c>
      <c r="J430" s="119">
        <f>$G430/($D430+(I430*I430*N$2*'Materials + Factor'!$U$8))</f>
        <v>0.12793415637860081</v>
      </c>
      <c r="K430" s="119">
        <f>$H430/($D430+(I430*I430*N$2*'Materials + Factor'!$U$8))</f>
        <v>5.5522633744855963E-2</v>
      </c>
      <c r="L43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9.2617362494245903E-2</v>
      </c>
      <c r="M43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0.13711269180497737</v>
      </c>
      <c r="N430" s="120">
        <f t="shared" si="54"/>
        <v>0.42644718792866937</v>
      </c>
      <c r="O43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0.25883620192729562</v>
      </c>
      <c r="P430" s="113">
        <f t="shared" si="58"/>
        <v>1.8</v>
      </c>
      <c r="Q430" s="119">
        <f>$G430/($D430+(P430*P430*U$2*'Materials + Factor'!$U$8))</f>
        <v>9.5950617283950615E-2</v>
      </c>
      <c r="R430" s="119">
        <f>$H430/($D430+(P430*P430*U$2*'Materials + Factor'!$U$8))</f>
        <v>4.1641975308641978E-2</v>
      </c>
      <c r="S43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9.1465934296323617E-2</v>
      </c>
      <c r="T43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0.1450068587105624</v>
      </c>
      <c r="U430" s="120">
        <f t="shared" si="55"/>
        <v>0.31983539094650204</v>
      </c>
      <c r="V43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0.3105380941979069</v>
      </c>
      <c r="W430" s="113">
        <f t="shared" si="59"/>
        <v>1.4</v>
      </c>
      <c r="X430" s="119">
        <f>$G430/($D430+(W430*W430*AB$2*'Materials + Factor'!$U$8))</f>
        <v>7.930612244897961E-2</v>
      </c>
      <c r="Y430" s="119">
        <f>$H430/($D430+(W430*W430*AB$2*'Materials + Factor'!$U$8))</f>
        <v>3.4418367346938782E-2</v>
      </c>
      <c r="Z43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7.5599394673491971E-2</v>
      </c>
      <c r="AA43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0.19489795918367353</v>
      </c>
      <c r="AB430" s="120">
        <f t="shared" si="56"/>
        <v>0.33988338192419837</v>
      </c>
      <c r="AC43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0.61137241534918429</v>
      </c>
    </row>
    <row r="431" spans="1:29" s="86" customFormat="1" hidden="1" outlineLevel="1" x14ac:dyDescent="0.2">
      <c r="A431" s="127"/>
      <c r="B431" s="135" t="s">
        <v>543</v>
      </c>
      <c r="C431" s="150">
        <v>20.678000000000001</v>
      </c>
      <c r="D431" s="133">
        <f>Table5[[#This Row],[Vertical Fz (kN)]]*'Materials + Factor'!$U$25</f>
        <v>0</v>
      </c>
      <c r="E431" s="150">
        <v>2.1389999999999998</v>
      </c>
      <c r="F431" s="150">
        <v>0.63100000000000001</v>
      </c>
      <c r="G431" s="150">
        <v>1.2230000000000001</v>
      </c>
      <c r="H431" s="151">
        <v>10.102</v>
      </c>
      <c r="I431" s="113">
        <f t="shared" si="57"/>
        <v>1.8</v>
      </c>
      <c r="J431" s="119">
        <f>$G431/($D431+(I431*I431*N$2*'Materials + Factor'!$U$8))</f>
        <v>2.0131687242798353E-2</v>
      </c>
      <c r="K431" s="119">
        <f>$H431/($D431+(I431*I431*N$2*'Materials + Factor'!$U$8))</f>
        <v>0.16628806584362138</v>
      </c>
      <c r="L43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5.377004331389091E-2</v>
      </c>
      <c r="M43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0.15973552640915217</v>
      </c>
      <c r="N431" s="120">
        <f t="shared" si="54"/>
        <v>0.55429355281207127</v>
      </c>
      <c r="O43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0.2651158894228679</v>
      </c>
      <c r="P431" s="113">
        <f t="shared" si="58"/>
        <v>1.8</v>
      </c>
      <c r="Q431" s="119">
        <f>$G431/($D431+(P431*P431*U$2*'Materials + Factor'!$U$8))</f>
        <v>1.5098765432098767E-2</v>
      </c>
      <c r="R431" s="119">
        <f>$H431/($D431+(P431*P431*U$2*'Materials + Factor'!$U$8))</f>
        <v>0.12471604938271605</v>
      </c>
      <c r="S43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5.4054161567450743E-2</v>
      </c>
      <c r="T43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0.16791495198902603</v>
      </c>
      <c r="U431" s="120">
        <f t="shared" si="55"/>
        <v>0.41572016460905353</v>
      </c>
      <c r="V43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0.31588575204238029</v>
      </c>
      <c r="W431" s="113">
        <f t="shared" si="59"/>
        <v>1.4</v>
      </c>
      <c r="X431" s="119">
        <f>$G431/($D431+(W431*W431*AB$2*'Materials + Factor'!$U$8))</f>
        <v>1.2479591836734697E-2</v>
      </c>
      <c r="Y431" s="119">
        <f>$H431/($D431+(W431*W431*AB$2*'Materials + Factor'!$U$8))</f>
        <v>0.10308163265306124</v>
      </c>
      <c r="Z43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4.4677419254729699E-2</v>
      </c>
      <c r="AA43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0.20962099125364436</v>
      </c>
      <c r="AB431" s="120">
        <f t="shared" si="56"/>
        <v>0.44177842565597675</v>
      </c>
      <c r="AC43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0.62126543508044141</v>
      </c>
    </row>
    <row r="432" spans="1:29" s="86" customFormat="1" hidden="1" outlineLevel="1" x14ac:dyDescent="0.2">
      <c r="A432" s="127"/>
      <c r="B432" s="135" t="s">
        <v>544</v>
      </c>
      <c r="C432" s="150">
        <v>19.419</v>
      </c>
      <c r="D432" s="133">
        <f>Table5[[#This Row],[Vertical Fz (kN)]]*'Materials + Factor'!$U$25</f>
        <v>0</v>
      </c>
      <c r="E432" s="150">
        <v>2.6539999999999999</v>
      </c>
      <c r="F432" s="150">
        <v>4.0780000000000003</v>
      </c>
      <c r="G432" s="150">
        <v>9.5039999999999996</v>
      </c>
      <c r="H432" s="151">
        <v>0.51800000000000002</v>
      </c>
      <c r="I432" s="113">
        <f t="shared" si="57"/>
        <v>1.8</v>
      </c>
      <c r="J432" s="119">
        <f>$G432/($D432+(I432*I432*N$2*'Materials + Factor'!$U$8))</f>
        <v>0.15644444444444441</v>
      </c>
      <c r="K432" s="119">
        <f>$H432/($D432+(I432*I432*N$2*'Materials + Factor'!$U$8))</f>
        <v>8.5267489711934145E-3</v>
      </c>
      <c r="L43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0.11915476097546279</v>
      </c>
      <c r="M43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0.17411135642621625</v>
      </c>
      <c r="N432" s="120">
        <f t="shared" si="54"/>
        <v>0.52148148148148143</v>
      </c>
      <c r="O43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0.25503504277500688</v>
      </c>
      <c r="P432" s="113">
        <f t="shared" si="58"/>
        <v>1.8</v>
      </c>
      <c r="Q432" s="119">
        <f>$G432/($D432+(P432*P432*U$2*'Materials + Factor'!$U$8))</f>
        <v>0.11733333333333333</v>
      </c>
      <c r="R432" s="119">
        <f>$H432/($D432+(P432*P432*U$2*'Materials + Factor'!$U$8))</f>
        <v>6.3950617283950618E-3</v>
      </c>
      <c r="S43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0.11793232139064047</v>
      </c>
      <c r="T43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0.18631001371742112</v>
      </c>
      <c r="U432" s="120">
        <f t="shared" si="55"/>
        <v>0.39111111111111113</v>
      </c>
      <c r="V43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0.3068581586610542</v>
      </c>
      <c r="W432" s="113">
        <f t="shared" si="59"/>
        <v>1.4</v>
      </c>
      <c r="X432" s="119">
        <f>$G432/($D432+(W432*W432*AB$2*'Materials + Factor'!$U$8))</f>
        <v>9.6979591836734699E-2</v>
      </c>
      <c r="Y432" s="119">
        <f>$H432/($D432+(W432*W432*AB$2*'Materials + Factor'!$U$8))</f>
        <v>5.2857142857142868E-3</v>
      </c>
      <c r="Z43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9.7474673802468145E-2</v>
      </c>
      <c r="AA43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0.25743440233236159</v>
      </c>
      <c r="AB432" s="120">
        <f t="shared" si="56"/>
        <v>0.41562682215743446</v>
      </c>
      <c r="AC43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0.60360173756181323</v>
      </c>
    </row>
    <row r="433" spans="1:29" s="86" customFormat="1" hidden="1" outlineLevel="1" x14ac:dyDescent="0.2">
      <c r="A433" s="127"/>
      <c r="B433" s="135" t="s">
        <v>545</v>
      </c>
      <c r="C433" s="150">
        <v>19.969000000000001</v>
      </c>
      <c r="D433" s="133">
        <f>Table5[[#This Row],[Vertical Fz (kN)]]*'Materials + Factor'!$U$25</f>
        <v>0</v>
      </c>
      <c r="E433" s="150">
        <v>7.0890000000000004</v>
      </c>
      <c r="F433" s="150">
        <v>1.5069999999999999</v>
      </c>
      <c r="G433" s="150">
        <v>6.8000000000000005E-2</v>
      </c>
      <c r="H433" s="151">
        <v>14.208</v>
      </c>
      <c r="I433" s="113">
        <f t="shared" si="57"/>
        <v>1.8</v>
      </c>
      <c r="J433" s="119">
        <f>$G433/($D433+(I433*I433*N$2*'Materials + Factor'!$U$8))</f>
        <v>1.1193415637860082E-3</v>
      </c>
      <c r="K433" s="119">
        <f>$H433/($D433+(I433*I433*N$2*'Materials + Factor'!$U$8))</f>
        <v>0.23387654320987653</v>
      </c>
      <c r="L43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0.17627511741188109</v>
      </c>
      <c r="M43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0.26876158855618459</v>
      </c>
      <c r="N433" s="120">
        <f t="shared" si="54"/>
        <v>0.77958847736625514</v>
      </c>
      <c r="O43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0.28386600279534252</v>
      </c>
      <c r="P433" s="113">
        <f t="shared" si="58"/>
        <v>1.8</v>
      </c>
      <c r="Q433" s="119">
        <f>$G433/($D433+(P433*P433*U$2*'Materials + Factor'!$U$8))</f>
        <v>8.3950617283950623E-4</v>
      </c>
      <c r="R433" s="119">
        <f>$H433/($D433+(P433*P433*U$2*'Materials + Factor'!$U$8))</f>
        <v>0.1754074074074074</v>
      </c>
      <c r="S43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0.17566359509098312</v>
      </c>
      <c r="T43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0.29213991769547326</v>
      </c>
      <c r="U433" s="120">
        <f t="shared" si="55"/>
        <v>0.58469135802469141</v>
      </c>
      <c r="V43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0.33081102893136283</v>
      </c>
      <c r="W433" s="113">
        <f t="shared" si="59"/>
        <v>1.4</v>
      </c>
      <c r="X433" s="119">
        <f>$G433/($D433+(W433*W433*AB$2*'Materials + Factor'!$U$8))</f>
        <v>6.9387755102040831E-4</v>
      </c>
      <c r="Y433" s="119">
        <f>$H433/($D433+(W433*W433*AB$2*'Materials + Factor'!$U$8))</f>
        <v>0.14497959183673473</v>
      </c>
      <c r="Z43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0.14519133879969015</v>
      </c>
      <c r="AA43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0.413790087463557</v>
      </c>
      <c r="AB433" s="120">
        <f t="shared" si="56"/>
        <v>0.62134110787172037</v>
      </c>
      <c r="AC43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0.65385878362425087</v>
      </c>
    </row>
    <row r="434" spans="1:29" s="86" customFormat="1" hidden="1" outlineLevel="1" x14ac:dyDescent="0.2">
      <c r="A434" s="127"/>
      <c r="B434" s="135" t="s">
        <v>546</v>
      </c>
      <c r="C434" s="150">
        <v>18.823</v>
      </c>
      <c r="D434" s="133">
        <f>Table5[[#This Row],[Vertical Fz (kN)]]*'Materials + Factor'!$U$25</f>
        <v>0</v>
      </c>
      <c r="E434" s="150">
        <v>2.2989999999999999</v>
      </c>
      <c r="F434" s="150">
        <v>3.448</v>
      </c>
      <c r="G434" s="150">
        <v>8.7119999999999997</v>
      </c>
      <c r="H434" s="151">
        <v>3.58</v>
      </c>
      <c r="I434" s="113">
        <f t="shared" si="57"/>
        <v>1.8</v>
      </c>
      <c r="J434" s="119">
        <f>$G434/($D434+(I434*I434*N$2*'Materials + Factor'!$U$8))</f>
        <v>0.1434074074074074</v>
      </c>
      <c r="K434" s="119">
        <f>$H434/($D434+(I434*I434*N$2*'Materials + Factor'!$U$8))</f>
        <v>5.8930041152263371E-2</v>
      </c>
      <c r="L43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0.10224809000461496</v>
      </c>
      <c r="M43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0.1577587037479212</v>
      </c>
      <c r="N434" s="120">
        <f t="shared" si="54"/>
        <v>0.47802469135802467</v>
      </c>
      <c r="O43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0.26409975571119376</v>
      </c>
      <c r="P434" s="113">
        <f t="shared" si="58"/>
        <v>1.8</v>
      </c>
      <c r="Q434" s="119">
        <f>$G434/($D434+(P434*P434*U$2*'Materials + Factor'!$U$8))</f>
        <v>0.10755555555555556</v>
      </c>
      <c r="R434" s="119">
        <f>$H434/($D434+(P434*P434*U$2*'Materials + Factor'!$U$8))</f>
        <v>4.4197530864197532E-2</v>
      </c>
      <c r="S43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0.10044675636959541</v>
      </c>
      <c r="T43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0.16680384087791494</v>
      </c>
      <c r="U434" s="120">
        <f t="shared" si="55"/>
        <v>0.35851851851851851</v>
      </c>
      <c r="V43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0.3149944768327142</v>
      </c>
      <c r="W434" s="113">
        <f t="shared" si="59"/>
        <v>1.4</v>
      </c>
      <c r="X434" s="119">
        <f>$G434/($D434+(W434*W434*AB$2*'Materials + Factor'!$U$8))</f>
        <v>8.8897959183673478E-2</v>
      </c>
      <c r="Y434" s="119">
        <f>$H434/($D434+(W434*W434*AB$2*'Materials + Factor'!$U$8))</f>
        <v>3.6530612244897967E-2</v>
      </c>
      <c r="Z43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8.302231904017579E-2</v>
      </c>
      <c r="AA43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0.22752186588921292</v>
      </c>
      <c r="AB434" s="120">
        <f t="shared" si="56"/>
        <v>0.38099125364431496</v>
      </c>
      <c r="AC43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0.62121894599712013</v>
      </c>
    </row>
    <row r="435" spans="1:29" s="86" customFormat="1" hidden="1" outlineLevel="1" x14ac:dyDescent="0.2">
      <c r="A435" s="127"/>
      <c r="B435" s="135" t="s">
        <v>547</v>
      </c>
      <c r="C435" s="150">
        <v>20.507999999999999</v>
      </c>
      <c r="D435" s="133">
        <f>Table5[[#This Row],[Vertical Fz (kN)]]*'Materials + Factor'!$U$25</f>
        <v>0</v>
      </c>
      <c r="E435" s="150">
        <v>7.3239999999999998</v>
      </c>
      <c r="F435" s="150">
        <v>1.883</v>
      </c>
      <c r="G435" s="150">
        <v>0.47899999999999998</v>
      </c>
      <c r="H435" s="151">
        <v>13.989000000000001</v>
      </c>
      <c r="I435" s="113">
        <f t="shared" si="57"/>
        <v>1.8</v>
      </c>
      <c r="J435" s="119">
        <f>$G435/($D435+(I435*I435*N$2*'Materials + Factor'!$U$8))</f>
        <v>7.8847736625514385E-3</v>
      </c>
      <c r="K435" s="119">
        <f>$H435/($D435+(I435*I435*N$2*'Materials + Factor'!$U$8))</f>
        <v>0.23027160493827159</v>
      </c>
      <c r="L43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0.18271118541688988</v>
      </c>
      <c r="M43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0.26639428322954861</v>
      </c>
      <c r="N435" s="120">
        <f t="shared" si="54"/>
        <v>0.76757201646090534</v>
      </c>
      <c r="O43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0.28598272556533649</v>
      </c>
      <c r="P435" s="113">
        <f t="shared" si="58"/>
        <v>1.8</v>
      </c>
      <c r="Q435" s="119">
        <f>$G435/($D435+(P435*P435*U$2*'Materials + Factor'!$U$8))</f>
        <v>5.9135802469135797E-3</v>
      </c>
      <c r="R435" s="119">
        <f>$H435/($D435+(P435*P435*U$2*'Materials + Factor'!$U$8))</f>
        <v>0.17270370370370372</v>
      </c>
      <c r="S43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0.18329315437784743</v>
      </c>
      <c r="T43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0.29235939643347053</v>
      </c>
      <c r="U435" s="120">
        <f t="shared" si="55"/>
        <v>0.57567901234567909</v>
      </c>
      <c r="V43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0.33283315748586539</v>
      </c>
      <c r="W435" s="113">
        <f t="shared" si="59"/>
        <v>1.4</v>
      </c>
      <c r="X435" s="119">
        <f>$G435/($D435+(W435*W435*AB$2*'Materials + Factor'!$U$8))</f>
        <v>4.8877551020408165E-3</v>
      </c>
      <c r="Y435" s="119">
        <f>$H435/($D435+(W435*W435*AB$2*'Materials + Factor'!$U$8))</f>
        <v>0.14274489795918371</v>
      </c>
      <c r="Z43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0.15149740310822085</v>
      </c>
      <c r="AA43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0.41744897959183686</v>
      </c>
      <c r="AB435" s="120">
        <f t="shared" si="56"/>
        <v>0.61176384839650166</v>
      </c>
      <c r="AC43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0.65748499938348415</v>
      </c>
    </row>
    <row r="436" spans="1:29" s="86" customFormat="1" hidden="1" outlineLevel="1" x14ac:dyDescent="0.2">
      <c r="A436" s="127"/>
      <c r="B436" s="135" t="s">
        <v>548</v>
      </c>
      <c r="C436" s="150">
        <v>19.361999999999998</v>
      </c>
      <c r="D436" s="133">
        <f>Table5[[#This Row],[Vertical Fz (kN)]]*'Materials + Factor'!$U$25</f>
        <v>0</v>
      </c>
      <c r="E436" s="150">
        <v>2.5339999999999998</v>
      </c>
      <c r="F436" s="150">
        <v>3.0720000000000001</v>
      </c>
      <c r="G436" s="150">
        <v>8.3010000000000002</v>
      </c>
      <c r="H436" s="151">
        <v>3.3610000000000002</v>
      </c>
      <c r="I436" s="113">
        <f t="shared" si="57"/>
        <v>1.8</v>
      </c>
      <c r="J436" s="119">
        <f>$G436/($D436+(I436*I436*N$2*'Materials + Factor'!$U$8))</f>
        <v>0.13664197530864197</v>
      </c>
      <c r="K436" s="119">
        <f>$H436/($D436+(I436*I436*N$2*'Materials + Factor'!$U$8))</f>
        <v>5.5325102880658436E-2</v>
      </c>
      <c r="L43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9.759221327510699E-2</v>
      </c>
      <c r="M43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0.1470857466213967</v>
      </c>
      <c r="N436" s="120">
        <f t="shared" si="54"/>
        <v>0.45547325102880659</v>
      </c>
      <c r="O43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0.26203518579379154</v>
      </c>
      <c r="P436" s="113">
        <f t="shared" si="58"/>
        <v>1.8</v>
      </c>
      <c r="Q436" s="119">
        <f>$G436/($D436+(P436*P436*U$2*'Materials + Factor'!$U$8))</f>
        <v>0.10248148148148148</v>
      </c>
      <c r="R436" s="119">
        <f>$H436/($D436+(P436*P436*U$2*'Materials + Factor'!$U$8))</f>
        <v>4.1493827160493831E-2</v>
      </c>
      <c r="S43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9.6522313455498429E-2</v>
      </c>
      <c r="T43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0.1560082304526749</v>
      </c>
      <c r="U436" s="120">
        <f t="shared" si="55"/>
        <v>0.34160493827160493</v>
      </c>
      <c r="V43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0.3133167333127847</v>
      </c>
      <c r="W436" s="113">
        <f t="shared" si="59"/>
        <v>1.4</v>
      </c>
      <c r="X436" s="119">
        <f>$G436/($D436+(W436*W436*AB$2*'Materials + Factor'!$U$8))</f>
        <v>8.4704081632653069E-2</v>
      </c>
      <c r="Y436" s="119">
        <f>$H436/($D436+(W436*W436*AB$2*'Materials + Factor'!$U$8))</f>
        <v>3.4295918367346946E-2</v>
      </c>
      <c r="Z43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7.9778646835667072E-2</v>
      </c>
      <c r="AA43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0.21056851311953359</v>
      </c>
      <c r="AB436" s="120">
        <f t="shared" si="56"/>
        <v>0.36301749271137035</v>
      </c>
      <c r="AC43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0.61710671833971209</v>
      </c>
    </row>
    <row r="437" spans="1:29" s="86" customFormat="1" hidden="1" outlineLevel="1" x14ac:dyDescent="0.2">
      <c r="A437" s="127"/>
      <c r="B437" s="135" t="s">
        <v>549</v>
      </c>
      <c r="C437" s="150">
        <v>21.062999999999999</v>
      </c>
      <c r="D437" s="133">
        <f>Table5[[#This Row],[Vertical Fz (kN)]]*'Materials + Factor'!$U$25</f>
        <v>0</v>
      </c>
      <c r="E437" s="150">
        <v>2.137</v>
      </c>
      <c r="F437" s="150">
        <v>0.23699999999999999</v>
      </c>
      <c r="G437" s="150">
        <v>2.9329999999999998</v>
      </c>
      <c r="H437" s="151">
        <v>10.058999999999999</v>
      </c>
      <c r="I437" s="113">
        <f t="shared" si="57"/>
        <v>1.8</v>
      </c>
      <c r="J437" s="119">
        <f>$G437/($D437+(I437*I437*N$2*'Materials + Factor'!$U$8))</f>
        <v>4.8279835390946491E-2</v>
      </c>
      <c r="K437" s="119">
        <f>$H437/($D437+(I437*I437*N$2*'Materials + Factor'!$U$8))</f>
        <v>0.16558024691358023</v>
      </c>
      <c r="L43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5.159654191155244E-2</v>
      </c>
      <c r="M43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0.1583794751445369</v>
      </c>
      <c r="N437" s="120">
        <f t="shared" si="54"/>
        <v>0.55193415637860077</v>
      </c>
      <c r="O43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0.27463945032651194</v>
      </c>
      <c r="P437" s="113">
        <f t="shared" si="58"/>
        <v>1.8</v>
      </c>
      <c r="Q437" s="119">
        <f>$G437/($D437+(P437*P437*U$2*'Materials + Factor'!$U$8))</f>
        <v>3.6209876543209875E-2</v>
      </c>
      <c r="R437" s="119">
        <f>$H437/($D437+(P437*P437*U$2*'Materials + Factor'!$U$8))</f>
        <v>0.12418518518518518</v>
      </c>
      <c r="S43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5.2114418313701727E-2</v>
      </c>
      <c r="T43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0.16729766803840876</v>
      </c>
      <c r="U437" s="120">
        <f t="shared" si="55"/>
        <v>0.41395061728395061</v>
      </c>
      <c r="V43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0.32434210613535397</v>
      </c>
      <c r="W437" s="113">
        <f t="shared" si="59"/>
        <v>1.4</v>
      </c>
      <c r="X437" s="119">
        <f>$G437/($D437+(W437*W437*AB$2*'Materials + Factor'!$U$8))</f>
        <v>2.9928571428571433E-2</v>
      </c>
      <c r="Y437" s="119">
        <f>$H437/($D437+(W437*W437*AB$2*'Materials + Factor'!$U$8))</f>
        <v>0.10264285714285715</v>
      </c>
      <c r="Z43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4.3074162075610614E-2</v>
      </c>
      <c r="AA43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0.20893586005830908</v>
      </c>
      <c r="AB437" s="120">
        <f t="shared" si="56"/>
        <v>0.43989795918367353</v>
      </c>
      <c r="AC43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0.63857834003496317</v>
      </c>
    </row>
    <row r="438" spans="1:29" s="86" customFormat="1" hidden="1" outlineLevel="1" x14ac:dyDescent="0.2">
      <c r="A438" s="127"/>
      <c r="B438" s="135" t="s">
        <v>550</v>
      </c>
      <c r="C438" s="150">
        <v>19.917000000000002</v>
      </c>
      <c r="D438" s="133">
        <f>Table5[[#This Row],[Vertical Fz (kN)]]*'Materials + Factor'!$U$25</f>
        <v>0</v>
      </c>
      <c r="E438" s="150">
        <v>2.653</v>
      </c>
      <c r="F438" s="150">
        <v>5.1920000000000002</v>
      </c>
      <c r="G438" s="150">
        <v>11.714</v>
      </c>
      <c r="H438" s="151">
        <v>0.56899999999999995</v>
      </c>
      <c r="I438" s="113">
        <f t="shared" si="57"/>
        <v>1.8</v>
      </c>
      <c r="J438" s="119">
        <f>$G438/($D438+(I438*I438*N$2*'Materials + Factor'!$U$8))</f>
        <v>0.1928230452674897</v>
      </c>
      <c r="K438" s="119">
        <f>$H438/($D438+(I438*I438*N$2*'Materials + Factor'!$U$8))</f>
        <v>9.3662551440329197E-3</v>
      </c>
      <c r="L43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0.14190485025995639</v>
      </c>
      <c r="M43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0.21498533752615348</v>
      </c>
      <c r="N438" s="120">
        <f t="shared" si="54"/>
        <v>0.64274348422496563</v>
      </c>
      <c r="O43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0.26972512185663711</v>
      </c>
      <c r="P438" s="113">
        <f t="shared" si="58"/>
        <v>1.8</v>
      </c>
      <c r="Q438" s="119">
        <f>$G438/($D438+(P438*P438*U$2*'Materials + Factor'!$U$8))</f>
        <v>0.14461728395061729</v>
      </c>
      <c r="R438" s="119">
        <f>$H438/($D438+(P438*P438*U$2*'Materials + Factor'!$U$8))</f>
        <v>7.0246913580246911E-3</v>
      </c>
      <c r="S43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0.14132146365333212</v>
      </c>
      <c r="T43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0.23190672153635114</v>
      </c>
      <c r="U438" s="120">
        <f t="shared" si="55"/>
        <v>0.48205761316872431</v>
      </c>
      <c r="V43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0.31939633287758246</v>
      </c>
      <c r="W438" s="113">
        <f t="shared" si="59"/>
        <v>1.4</v>
      </c>
      <c r="X438" s="119">
        <f>$G438/($D438+(W438*W438*AB$2*'Materials + Factor'!$U$8))</f>
        <v>0.11953061224489799</v>
      </c>
      <c r="Y438" s="119">
        <f>$H438/($D438+(W438*W438*AB$2*'Materials + Factor'!$U$8))</f>
        <v>5.8061224489795926E-3</v>
      </c>
      <c r="Z43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0.1168065158767337</v>
      </c>
      <c r="AA43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0.322128279883382</v>
      </c>
      <c r="AB438" s="120">
        <f t="shared" si="56"/>
        <v>0.51227405247813429</v>
      </c>
      <c r="AC43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0.62958128196925611</v>
      </c>
    </row>
    <row r="439" spans="1:29" s="86" customFormat="1" hidden="1" outlineLevel="1" x14ac:dyDescent="0.2">
      <c r="A439" s="127"/>
      <c r="B439" s="135" t="s">
        <v>551</v>
      </c>
      <c r="C439" s="150">
        <v>19.914999999999999</v>
      </c>
      <c r="D439" s="133">
        <f>Table5[[#This Row],[Vertical Fz (kN)]]*'Materials + Factor'!$U$25</f>
        <v>0</v>
      </c>
      <c r="E439" s="150">
        <v>7.0170000000000003</v>
      </c>
      <c r="F439" s="150">
        <v>1.4910000000000001</v>
      </c>
      <c r="G439" s="150">
        <v>5.8000000000000003E-2</v>
      </c>
      <c r="H439" s="151">
        <v>14.038</v>
      </c>
      <c r="I439" s="113">
        <f t="shared" si="57"/>
        <v>1.8</v>
      </c>
      <c r="J439" s="119">
        <f>$G439/($D439+(I439*I439*N$2*'Materials + Factor'!$U$8))</f>
        <v>9.5473251028806573E-4</v>
      </c>
      <c r="K439" s="119">
        <f>$H439/($D439+(I439*I439*N$2*'Materials + Factor'!$U$8))</f>
        <v>0.23107818930041149</v>
      </c>
      <c r="L43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0.17459805957462585</v>
      </c>
      <c r="M43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0.26585604385765549</v>
      </c>
      <c r="N439" s="120">
        <f t="shared" si="54"/>
        <v>0.77026063100137165</v>
      </c>
      <c r="O43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0.28247707396916422</v>
      </c>
      <c r="P439" s="113">
        <f t="shared" si="58"/>
        <v>1.8</v>
      </c>
      <c r="Q439" s="119">
        <f>$G439/($D439+(P439*P439*U$2*'Materials + Factor'!$U$8))</f>
        <v>7.1604938271604946E-4</v>
      </c>
      <c r="R439" s="119">
        <f>$H439/($D439+(P439*P439*U$2*'Materials + Factor'!$U$8))</f>
        <v>0.17330864197530865</v>
      </c>
      <c r="S43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0.1738759564887308</v>
      </c>
      <c r="T43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0.28882030178326473</v>
      </c>
      <c r="U439" s="120">
        <f t="shared" si="55"/>
        <v>0.57769547325102888</v>
      </c>
      <c r="V43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0.32967260661630265</v>
      </c>
      <c r="W439" s="113">
        <f t="shared" si="59"/>
        <v>1.4</v>
      </c>
      <c r="X439" s="119">
        <f>$G439/($D439+(W439*W439*AB$2*'Materials + Factor'!$U$8))</f>
        <v>5.9183673469387767E-4</v>
      </c>
      <c r="Y439" s="119">
        <f>$H439/($D439+(W439*W439*AB$2*'Materials + Factor'!$U$8))</f>
        <v>0.14324489795918369</v>
      </c>
      <c r="Z43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0.14371380077129792</v>
      </c>
      <c r="AA43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0.40921282798833836</v>
      </c>
      <c r="AB439" s="120">
        <f t="shared" si="56"/>
        <v>0.61390670553935867</v>
      </c>
      <c r="AC43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0.65149531822752904</v>
      </c>
    </row>
    <row r="440" spans="1:29" s="86" customFormat="1" hidden="1" outlineLevel="1" x14ac:dyDescent="0.2">
      <c r="A440" s="127"/>
      <c r="B440" s="135" t="s">
        <v>552</v>
      </c>
      <c r="C440" s="150">
        <v>18.907</v>
      </c>
      <c r="D440" s="133">
        <f>Table5[[#This Row],[Vertical Fz (kN)]]*'Materials + Factor'!$U$25</f>
        <v>0</v>
      </c>
      <c r="E440" s="150">
        <v>2.2410000000000001</v>
      </c>
      <c r="F440" s="150">
        <v>3.3769999999999998</v>
      </c>
      <c r="G440" s="150">
        <v>8.9930000000000003</v>
      </c>
      <c r="H440" s="151">
        <v>3.48</v>
      </c>
      <c r="I440" s="113">
        <f t="shared" si="57"/>
        <v>1.8</v>
      </c>
      <c r="J440" s="119">
        <f>$G440/($D440+(I440*I440*N$2*'Materials + Factor'!$U$8))</f>
        <v>0.14803292181069957</v>
      </c>
      <c r="K440" s="119">
        <f>$H440/($D440+(I440*I440*N$2*'Materials + Factor'!$U$8))</f>
        <v>5.7283950617283946E-2</v>
      </c>
      <c r="L44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9.9891519213086186E-2</v>
      </c>
      <c r="M44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0.16076915887980828</v>
      </c>
      <c r="N440" s="120">
        <f t="shared" si="54"/>
        <v>0.49344307270233195</v>
      </c>
      <c r="O44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0.26542617434782362</v>
      </c>
      <c r="P440" s="113">
        <f t="shared" si="58"/>
        <v>1.8</v>
      </c>
      <c r="Q440" s="119">
        <f>$G440/($D440+(P440*P440*U$2*'Materials + Factor'!$U$8))</f>
        <v>0.1110246913580247</v>
      </c>
      <c r="R440" s="119">
        <f>$H440/($D440+(P440*P440*U$2*'Materials + Factor'!$U$8))</f>
        <v>4.296296296296296E-2</v>
      </c>
      <c r="S44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9.8235293159960588E-2</v>
      </c>
      <c r="T44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0.16968449931412893</v>
      </c>
      <c r="U440" s="120">
        <f t="shared" si="55"/>
        <v>0.37008230452674901</v>
      </c>
      <c r="V44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0.31613081030303875</v>
      </c>
      <c r="W440" s="113">
        <f t="shared" si="59"/>
        <v>1.4</v>
      </c>
      <c r="X440" s="119">
        <f>$G440/($D440+(W440*W440*AB$2*'Materials + Factor'!$U$8))</f>
        <v>9.1765306122449E-2</v>
      </c>
      <c r="Y440" s="119">
        <f>$H440/($D440+(W440*W440*AB$2*'Materials + Factor'!$U$8))</f>
        <v>3.5510204081632656E-2</v>
      </c>
      <c r="Z44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8.119447699955927E-2</v>
      </c>
      <c r="AA44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0.22954810495626829</v>
      </c>
      <c r="AB440" s="120">
        <f t="shared" si="56"/>
        <v>0.39327988338192432</v>
      </c>
      <c r="AC44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0.62353543851731996</v>
      </c>
    </row>
    <row r="441" spans="1:29" s="86" customFormat="1" hidden="1" outlineLevel="1" x14ac:dyDescent="0.2">
      <c r="A441" s="127"/>
      <c r="B441" s="135" t="s">
        <v>553</v>
      </c>
      <c r="C441" s="150">
        <v>20.433</v>
      </c>
      <c r="D441" s="133">
        <f>Table5[[#This Row],[Vertical Fz (kN)]]*'Materials + Factor'!$U$25</f>
        <v>0</v>
      </c>
      <c r="E441" s="150">
        <v>7.2380000000000004</v>
      </c>
      <c r="F441" s="150">
        <v>1.851</v>
      </c>
      <c r="G441" s="150">
        <v>0.44500000000000001</v>
      </c>
      <c r="H441" s="151">
        <v>13.811999999999999</v>
      </c>
      <c r="I441" s="113">
        <f t="shared" si="57"/>
        <v>1.8</v>
      </c>
      <c r="J441" s="119">
        <f>$G441/($D441+(I441*I441*N$2*'Materials + Factor'!$U$8))</f>
        <v>7.3251028806584351E-3</v>
      </c>
      <c r="K441" s="119">
        <f>$H441/($D441+(I441*I441*N$2*'Materials + Factor'!$U$8))</f>
        <v>0.22735802469135799</v>
      </c>
      <c r="L44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0.18067316168800421</v>
      </c>
      <c r="M44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0.26333509889180412</v>
      </c>
      <c r="N441" s="120">
        <f t="shared" si="54"/>
        <v>0.75786008230452662</v>
      </c>
      <c r="O44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0.28435727812327788</v>
      </c>
      <c r="P441" s="113">
        <f t="shared" si="58"/>
        <v>1.8</v>
      </c>
      <c r="Q441" s="119">
        <f>$G441/($D441+(P441*P441*U$2*'Materials + Factor'!$U$8))</f>
        <v>5.4938271604938272E-3</v>
      </c>
      <c r="R441" s="119">
        <f>$H441/($D441+(P441*P441*U$2*'Materials + Factor'!$U$8))</f>
        <v>0.17051851851851851</v>
      </c>
      <c r="S44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0.1810813492014475</v>
      </c>
      <c r="T44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0.2887517146776406</v>
      </c>
      <c r="U441" s="120">
        <f t="shared" si="55"/>
        <v>0.56839506172839505</v>
      </c>
      <c r="V44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0.33148886538219946</v>
      </c>
      <c r="W441" s="113">
        <f t="shared" si="59"/>
        <v>1.4</v>
      </c>
      <c r="X441" s="119">
        <f>$G441/($D441+(W441*W441*AB$2*'Materials + Factor'!$U$8))</f>
        <v>4.5408163265306129E-3</v>
      </c>
      <c r="Y441" s="119">
        <f>$H441/($D441+(W441*W441*AB$2*'Materials + Factor'!$U$8))</f>
        <v>0.14093877551020409</v>
      </c>
      <c r="Z44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0.14966927842160457</v>
      </c>
      <c r="AA44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0.41236151603498555</v>
      </c>
      <c r="AB441" s="120">
        <f t="shared" si="56"/>
        <v>0.60402332361516042</v>
      </c>
      <c r="AC44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0.65471247193154436</v>
      </c>
    </row>
    <row r="442" spans="1:29" s="86" customFormat="1" hidden="1" outlineLevel="1" x14ac:dyDescent="0.2">
      <c r="A442" s="127"/>
      <c r="B442" s="135" t="s">
        <v>554</v>
      </c>
      <c r="C442" s="150">
        <v>19.425999999999998</v>
      </c>
      <c r="D442" s="133">
        <f>Table5[[#This Row],[Vertical Fz (kN)]]*'Materials + Factor'!$U$25</f>
        <v>0</v>
      </c>
      <c r="E442" s="150">
        <v>2.4630000000000001</v>
      </c>
      <c r="F442" s="150">
        <v>3.0169999999999999</v>
      </c>
      <c r="G442" s="150">
        <v>8.6059999999999999</v>
      </c>
      <c r="H442" s="151">
        <v>3.254</v>
      </c>
      <c r="I442" s="113">
        <f t="shared" si="57"/>
        <v>1.8</v>
      </c>
      <c r="J442" s="119">
        <f>$G442/($D442+(I442*I442*N$2*'Materials + Factor'!$U$8))</f>
        <v>0.14166255144032919</v>
      </c>
      <c r="K442" s="119">
        <f>$H442/($D442+(I442*I442*N$2*'Materials + Factor'!$U$8))</f>
        <v>5.3563786008230446E-2</v>
      </c>
      <c r="L44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9.5370283462342054E-2</v>
      </c>
      <c r="M44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0.15062348943435552</v>
      </c>
      <c r="N442" s="120">
        <f t="shared" si="54"/>
        <v>0.47220850480109733</v>
      </c>
      <c r="O44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0.26338729928050258</v>
      </c>
      <c r="P442" s="113">
        <f t="shared" si="58"/>
        <v>1.8</v>
      </c>
      <c r="Q442" s="119">
        <f>$G442/($D442+(P442*P442*U$2*'Materials + Factor'!$U$8))</f>
        <v>0.10624691358024692</v>
      </c>
      <c r="R442" s="119">
        <f>$H442/($D442+(P442*P442*U$2*'Materials + Factor'!$U$8))</f>
        <v>4.0172839506172842E-2</v>
      </c>
      <c r="S44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9.4400096875021447E-2</v>
      </c>
      <c r="T44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0.159437585733882</v>
      </c>
      <c r="U442" s="120">
        <f t="shared" si="55"/>
        <v>0.35415637860082305</v>
      </c>
      <c r="V44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0.31447570110012313</v>
      </c>
      <c r="W442" s="113">
        <f t="shared" si="59"/>
        <v>1.4</v>
      </c>
      <c r="X442" s="119">
        <f>$G442/($D442+(W442*W442*AB$2*'Materials + Factor'!$U$8))</f>
        <v>8.7816326530612263E-2</v>
      </c>
      <c r="Y442" s="119">
        <f>$H442/($D442+(W442*W442*AB$2*'Materials + Factor'!$U$8))</f>
        <v>3.3204081632653065E-2</v>
      </c>
      <c r="Z44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7.8024569866089161E-2</v>
      </c>
      <c r="AA44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0.21341107871720125</v>
      </c>
      <c r="AB442" s="120">
        <f t="shared" si="56"/>
        <v>0.37635568513119544</v>
      </c>
      <c r="AC44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0.61948968916894609</v>
      </c>
    </row>
    <row r="443" spans="1:29" s="86" customFormat="1" hidden="1" outlineLevel="1" x14ac:dyDescent="0.2">
      <c r="A443" s="127"/>
      <c r="B443" s="135" t="s">
        <v>555</v>
      </c>
      <c r="C443" s="150">
        <v>21.356000000000002</v>
      </c>
      <c r="D443" s="133">
        <f>Table5[[#This Row],[Vertical Fz (kN)]]*'Materials + Factor'!$U$25</f>
        <v>0</v>
      </c>
      <c r="E443" s="150">
        <v>2.25</v>
      </c>
      <c r="F443" s="150">
        <v>0.04</v>
      </c>
      <c r="G443" s="150">
        <v>3.8730000000000002</v>
      </c>
      <c r="H443" s="151">
        <v>10.073</v>
      </c>
      <c r="I443" s="113">
        <f t="shared" si="57"/>
        <v>1.8</v>
      </c>
      <c r="J443" s="119">
        <f>$G443/($D443+(I443*I443*N$2*'Materials + Factor'!$U$8))</f>
        <v>6.375308641975308E-2</v>
      </c>
      <c r="K443" s="119">
        <f>$H443/($D443+(I443*I443*N$2*'Materials + Factor'!$U$8))</f>
        <v>0.16581069958847736</v>
      </c>
      <c r="L44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5.3809644230929841E-2</v>
      </c>
      <c r="M44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0.15915063725211581</v>
      </c>
      <c r="N443" s="120">
        <f t="shared" si="54"/>
        <v>0.55270233196159124</v>
      </c>
      <c r="O44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0.28060434065628659</v>
      </c>
      <c r="P443" s="113">
        <f t="shared" si="58"/>
        <v>1.8</v>
      </c>
      <c r="Q443" s="119">
        <f>$G443/($D443+(P443*P443*U$2*'Materials + Factor'!$U$8))</f>
        <v>4.7814814814814817E-2</v>
      </c>
      <c r="R443" s="119">
        <f>$H443/($D443+(P443*P443*U$2*'Materials + Factor'!$U$8))</f>
        <v>0.12435802469135802</v>
      </c>
      <c r="S44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5.454437838549045E-2</v>
      </c>
      <c r="T44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0.16903978052126201</v>
      </c>
      <c r="U443" s="120">
        <f t="shared" si="55"/>
        <v>0.4145267489711934</v>
      </c>
      <c r="V44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0.32957100027258629</v>
      </c>
      <c r="W443" s="113">
        <f t="shared" si="59"/>
        <v>1.4</v>
      </c>
      <c r="X443" s="119">
        <f>$G443/($D443+(W443*W443*AB$2*'Materials + Factor'!$U$8))</f>
        <v>3.9520408163265311E-2</v>
      </c>
      <c r="Y443" s="119">
        <f>$H443/($D443+(W443*W443*AB$2*'Materials + Factor'!$U$8))</f>
        <v>0.1027857142857143</v>
      </c>
      <c r="Z44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4.5082598461476803E-2</v>
      </c>
      <c r="AA44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0.21243440233236158</v>
      </c>
      <c r="AB443" s="120">
        <f t="shared" si="56"/>
        <v>0.44051020408163277</v>
      </c>
      <c r="AC44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0.64924510261016155</v>
      </c>
    </row>
    <row r="444" spans="1:29" s="86" customFormat="1" hidden="1" outlineLevel="1" x14ac:dyDescent="0.2">
      <c r="A444" s="127"/>
      <c r="B444" s="135" t="s">
        <v>556</v>
      </c>
      <c r="C444" s="150">
        <v>20.347999999999999</v>
      </c>
      <c r="D444" s="133">
        <f>Table5[[#This Row],[Vertical Fz (kN)]]*'Materials + Factor'!$U$25</f>
        <v>0</v>
      </c>
      <c r="E444" s="150">
        <v>2.5259999999999998</v>
      </c>
      <c r="F444" s="150">
        <v>4.8280000000000003</v>
      </c>
      <c r="G444" s="150">
        <v>12.923999999999999</v>
      </c>
      <c r="H444" s="151">
        <v>0.48499999999999999</v>
      </c>
      <c r="I444" s="113">
        <f t="shared" si="57"/>
        <v>1.8</v>
      </c>
      <c r="J444" s="119">
        <f>$G444/($D444+(I444*I444*N$2*'Materials + Factor'!$U$8))</f>
        <v>0.2127407407407407</v>
      </c>
      <c r="K444" s="119">
        <f>$H444/($D444+(I444*I444*N$2*'Materials + Factor'!$U$8))</f>
        <v>7.9835390946502039E-3</v>
      </c>
      <c r="L44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0.13191091579320158</v>
      </c>
      <c r="M44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0.22668047711821906</v>
      </c>
      <c r="N444" s="120">
        <f t="shared" si="54"/>
        <v>0.70913580246913566</v>
      </c>
      <c r="O44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0.27828364283935303</v>
      </c>
      <c r="P444" s="113">
        <f t="shared" si="58"/>
        <v>1.8</v>
      </c>
      <c r="Q444" s="119">
        <f>$G444/($D444+(P444*P444*U$2*'Materials + Factor'!$U$8))</f>
        <v>0.15955555555555556</v>
      </c>
      <c r="R444" s="119">
        <f>$H444/($D444+(P444*P444*U$2*'Materials + Factor'!$U$8))</f>
        <v>5.9876543209876542E-3</v>
      </c>
      <c r="S44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0.13207051171601314</v>
      </c>
      <c r="T44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0.24351165980795608</v>
      </c>
      <c r="U444" s="120">
        <f t="shared" si="55"/>
        <v>0.53185185185185191</v>
      </c>
      <c r="V44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0.32654725219508501</v>
      </c>
      <c r="W444" s="113">
        <f t="shared" si="59"/>
        <v>1.4</v>
      </c>
      <c r="X444" s="119">
        <f>$G444/($D444+(W444*W444*AB$2*'Materials + Factor'!$U$8))</f>
        <v>0.13187755102040818</v>
      </c>
      <c r="Y444" s="119">
        <f>$H444/($D444+(W444*W444*AB$2*'Materials + Factor'!$U$8))</f>
        <v>4.9489795918367351E-3</v>
      </c>
      <c r="Z44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0.10916032090813331</v>
      </c>
      <c r="AA44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0.3291545189504374</v>
      </c>
      <c r="AB444" s="120">
        <f t="shared" si="56"/>
        <v>0.56518950437317794</v>
      </c>
      <c r="AC44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0.64428976512284064</v>
      </c>
    </row>
    <row r="445" spans="1:29" s="86" customFormat="1" hidden="1" outlineLevel="1" x14ac:dyDescent="0.2">
      <c r="A445" s="127"/>
      <c r="B445" s="135" t="s">
        <v>557</v>
      </c>
      <c r="C445" s="150">
        <v>19.917000000000002</v>
      </c>
      <c r="D445" s="133">
        <f>Table5[[#This Row],[Vertical Fz (kN)]]*'Materials + Factor'!$U$25</f>
        <v>0</v>
      </c>
      <c r="E445" s="150">
        <v>7.0149999999999997</v>
      </c>
      <c r="F445" s="150">
        <v>1.4890000000000001</v>
      </c>
      <c r="G445" s="150">
        <v>5.2999999999999999E-2</v>
      </c>
      <c r="H445" s="151">
        <v>14.032</v>
      </c>
      <c r="I445" s="113">
        <f t="shared" si="57"/>
        <v>1.8</v>
      </c>
      <c r="J445" s="119">
        <f>$G445/($D445+(I445*I445*N$2*'Materials + Factor'!$U$8))</f>
        <v>8.7242798353909452E-4</v>
      </c>
      <c r="K445" s="119">
        <f>$H445/($D445+(I445*I445*N$2*'Materials + Factor'!$U$8))</f>
        <v>0.23097942386831274</v>
      </c>
      <c r="L44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0.17453600431462069</v>
      </c>
      <c r="M44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0.26574614705448873</v>
      </c>
      <c r="N445" s="120">
        <f t="shared" si="54"/>
        <v>0.76993141289437583</v>
      </c>
      <c r="O44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0.28241506050745147</v>
      </c>
      <c r="P445" s="113">
        <f t="shared" si="58"/>
        <v>1.8</v>
      </c>
      <c r="Q445" s="119">
        <f>$G445/($D445+(P445*P445*U$2*'Materials + Factor'!$U$8))</f>
        <v>6.5432098765432097E-4</v>
      </c>
      <c r="R445" s="119">
        <f>$H445/($D445+(P445*P445*U$2*'Materials + Factor'!$U$8))</f>
        <v>0.17323456790123457</v>
      </c>
      <c r="S44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0.17381846740799392</v>
      </c>
      <c r="T44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0.28871056241426613</v>
      </c>
      <c r="U445" s="120">
        <f t="shared" si="55"/>
        <v>0.5774485596707819</v>
      </c>
      <c r="V44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0.32962147983346302</v>
      </c>
      <c r="W445" s="113">
        <f t="shared" si="59"/>
        <v>1.4</v>
      </c>
      <c r="X445" s="119">
        <f>$G445/($D445+(W445*W445*AB$2*'Materials + Factor'!$U$8))</f>
        <v>5.4081632653061229E-4</v>
      </c>
      <c r="Y445" s="119">
        <f>$H445/($D445+(W445*W445*AB$2*'Materials + Factor'!$U$8))</f>
        <v>0.14318367346938779</v>
      </c>
      <c r="Z44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0.14366628428619907</v>
      </c>
      <c r="AA44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0.40906705539358607</v>
      </c>
      <c r="AB445" s="120">
        <f t="shared" si="56"/>
        <v>0.61364431486880489</v>
      </c>
      <c r="AC44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0.65138472541332537</v>
      </c>
    </row>
    <row r="446" spans="1:29" s="86" customFormat="1" hidden="1" outlineLevel="1" x14ac:dyDescent="0.2">
      <c r="A446" s="127"/>
      <c r="B446" s="135" t="s">
        <v>558</v>
      </c>
      <c r="C446" s="150">
        <v>18.908999999999999</v>
      </c>
      <c r="D446" s="133">
        <f>Table5[[#This Row],[Vertical Fz (kN)]]*'Materials + Factor'!$U$25</f>
        <v>0</v>
      </c>
      <c r="E446" s="150">
        <v>2.2389999999999999</v>
      </c>
      <c r="F446" s="150">
        <v>3.379</v>
      </c>
      <c r="G446" s="150">
        <v>8.9979999999999993</v>
      </c>
      <c r="H446" s="151">
        <v>3.4740000000000002</v>
      </c>
      <c r="I446" s="113">
        <f t="shared" si="57"/>
        <v>1.8</v>
      </c>
      <c r="J446" s="119">
        <f>$G446/($D446+(I446*I446*N$2*'Materials + Factor'!$U$8))</f>
        <v>0.14811522633744853</v>
      </c>
      <c r="K446" s="119">
        <f>$H446/($D446+(I446*I446*N$2*'Materials + Factor'!$U$8))</f>
        <v>5.7185185185185179E-2</v>
      </c>
      <c r="L44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9.9902850802298077E-2</v>
      </c>
      <c r="M44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0.16085578667961073</v>
      </c>
      <c r="N446" s="120">
        <f t="shared" si="54"/>
        <v>0.49371742112482847</v>
      </c>
      <c r="O44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0.26542938172195402</v>
      </c>
      <c r="P446" s="113">
        <f t="shared" si="58"/>
        <v>1.8</v>
      </c>
      <c r="Q446" s="119">
        <f>$G446/($D446+(P446*P446*U$2*'Materials + Factor'!$U$8))</f>
        <v>0.11108641975308642</v>
      </c>
      <c r="R446" s="119">
        <f>$H446/($D446+(P446*P446*U$2*'Materials + Factor'!$U$8))</f>
        <v>4.2888888888888893E-2</v>
      </c>
      <c r="S44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9.8248903605682267E-2</v>
      </c>
      <c r="T44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0.16978052126200271</v>
      </c>
      <c r="U446" s="120">
        <f t="shared" si="55"/>
        <v>0.37028806584362139</v>
      </c>
      <c r="V44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0.31613315240855222</v>
      </c>
      <c r="W446" s="113">
        <f t="shared" si="59"/>
        <v>1.4</v>
      </c>
      <c r="X446" s="119">
        <f>$G446/($D446+(W446*W446*AB$2*'Materials + Factor'!$U$8))</f>
        <v>9.1816326530612252E-2</v>
      </c>
      <c r="Y446" s="119">
        <f>$H446/($D446+(W446*W446*AB$2*'Materials + Factor'!$U$8))</f>
        <v>3.5448979591836745E-2</v>
      </c>
      <c r="Z44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8.120572644959452E-2</v>
      </c>
      <c r="AA44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0.22967930029154526</v>
      </c>
      <c r="AB446" s="120">
        <f t="shared" si="56"/>
        <v>0.39349854227405257</v>
      </c>
      <c r="AC44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0.62353854357531979</v>
      </c>
    </row>
    <row r="447" spans="1:29" s="86" customFormat="1" hidden="1" outlineLevel="1" x14ac:dyDescent="0.2">
      <c r="A447" s="127"/>
      <c r="B447" s="135" t="s">
        <v>559</v>
      </c>
      <c r="C447" s="150">
        <v>20.419</v>
      </c>
      <c r="D447" s="133">
        <f>Table5[[#This Row],[Vertical Fz (kN)]]*'Materials + Factor'!$U$25</f>
        <v>0</v>
      </c>
      <c r="E447" s="150">
        <v>7.2309999999999999</v>
      </c>
      <c r="F447" s="150">
        <v>1.863</v>
      </c>
      <c r="G447" s="150">
        <v>0.47499999999999998</v>
      </c>
      <c r="H447" s="151">
        <v>13.815</v>
      </c>
      <c r="I447" s="113">
        <f t="shared" si="57"/>
        <v>1.8</v>
      </c>
      <c r="J447" s="119">
        <f>$G447/($D447+(I447*I447*N$2*'Materials + Factor'!$U$8))</f>
        <v>7.8189300411522621E-3</v>
      </c>
      <c r="K447" s="119">
        <f>$H447/($D447+(I447*I447*N$2*'Materials + Factor'!$U$8))</f>
        <v>0.22740740740740736</v>
      </c>
      <c r="L44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0.18061249147744488</v>
      </c>
      <c r="M44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0.26334971889925135</v>
      </c>
      <c r="N447" s="120">
        <f t="shared" si="54"/>
        <v>0.75802469135802453</v>
      </c>
      <c r="O44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0.2844966768586325</v>
      </c>
      <c r="P447" s="113">
        <f t="shared" si="58"/>
        <v>1.8</v>
      </c>
      <c r="Q447" s="119">
        <f>$G447/($D447+(P447*P447*U$2*'Materials + Factor'!$U$8))</f>
        <v>5.864197530864197E-3</v>
      </c>
      <c r="R447" s="119">
        <f>$H447/($D447+(P447*P447*U$2*'Materials + Factor'!$U$8))</f>
        <v>0.17055555555555554</v>
      </c>
      <c r="S44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0.18098932494731759</v>
      </c>
      <c r="T44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0.28869684499314124</v>
      </c>
      <c r="U447" s="120">
        <f t="shared" si="55"/>
        <v>0.56851851851851853</v>
      </c>
      <c r="V44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0.33160723820450344</v>
      </c>
      <c r="W447" s="113">
        <f t="shared" si="59"/>
        <v>1.4</v>
      </c>
      <c r="X447" s="119">
        <f>$G447/($D447+(W447*W447*AB$2*'Materials + Factor'!$U$8))</f>
        <v>4.846938775510205E-3</v>
      </c>
      <c r="Y447" s="119">
        <f>$H447/($D447+(W447*W447*AB$2*'Materials + Factor'!$U$8))</f>
        <v>0.14096938775510207</v>
      </c>
      <c r="Z44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0.14959321755849719</v>
      </c>
      <c r="AA44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0.41220116618075814</v>
      </c>
      <c r="AB447" s="120">
        <f t="shared" si="56"/>
        <v>0.60415451895043748</v>
      </c>
      <c r="AC44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0.65497661043071076</v>
      </c>
    </row>
    <row r="448" spans="1:29" s="86" customFormat="1" hidden="1" outlineLevel="1" x14ac:dyDescent="0.2">
      <c r="A448" s="127"/>
      <c r="B448" s="135" t="s">
        <v>560</v>
      </c>
      <c r="C448" s="150">
        <v>19.411000000000001</v>
      </c>
      <c r="D448" s="133">
        <f>Table5[[#This Row],[Vertical Fz (kN)]]*'Materials + Factor'!$U$25</f>
        <v>0</v>
      </c>
      <c r="E448" s="150">
        <v>2.456</v>
      </c>
      <c r="F448" s="150">
        <v>3.0049999999999999</v>
      </c>
      <c r="G448" s="150">
        <v>8.577</v>
      </c>
      <c r="H448" s="151">
        <v>3.2570000000000001</v>
      </c>
      <c r="I448" s="113">
        <f t="shared" si="57"/>
        <v>1.8</v>
      </c>
      <c r="J448" s="119">
        <f>$G448/($D448+(I448*I448*N$2*'Materials + Factor'!$U$8))</f>
        <v>0.14118518518518516</v>
      </c>
      <c r="K448" s="119">
        <f>$H448/($D448+(I448*I448*N$2*'Materials + Factor'!$U$8))</f>
        <v>5.3613168724279833E-2</v>
      </c>
      <c r="L44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9.5052055316994288E-2</v>
      </c>
      <c r="M44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0.15012495685765728</v>
      </c>
      <c r="N448" s="120">
        <f t="shared" si="54"/>
        <v>0.47061728395061725</v>
      </c>
      <c r="O44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0.26319803592016394</v>
      </c>
      <c r="P448" s="113">
        <f t="shared" si="58"/>
        <v>1.8</v>
      </c>
      <c r="Q448" s="119">
        <f>$G448/($D448+(P448*P448*U$2*'Materials + Factor'!$U$8))</f>
        <v>0.10588888888888889</v>
      </c>
      <c r="R448" s="119">
        <f>$H448/($D448+(P448*P448*U$2*'Materials + Factor'!$U$8))</f>
        <v>4.0209876543209878E-2</v>
      </c>
      <c r="S44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9.4067503781056536E-2</v>
      </c>
      <c r="T44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0.15887517146776406</v>
      </c>
      <c r="U448" s="120">
        <f t="shared" si="55"/>
        <v>0.35296296296296298</v>
      </c>
      <c r="V44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0.31431084474974774</v>
      </c>
      <c r="W448" s="113">
        <f t="shared" si="59"/>
        <v>1.4</v>
      </c>
      <c r="X448" s="119">
        <f>$G448/($D448+(W448*W448*AB$2*'Materials + Factor'!$U$8))</f>
        <v>8.7520408163265312E-2</v>
      </c>
      <c r="Y448" s="119">
        <f>$H448/($D448+(W448*W448*AB$2*'Materials + Factor'!$U$8))</f>
        <v>3.3234693877551028E-2</v>
      </c>
      <c r="Z44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7.7749671492505917E-2</v>
      </c>
      <c r="AA44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0.21263848396501464</v>
      </c>
      <c r="AB448" s="120">
        <f t="shared" si="56"/>
        <v>0.37508746355685135</v>
      </c>
      <c r="AC44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0.61915759441938356</v>
      </c>
    </row>
    <row r="449" spans="1:29" s="86" customFormat="1" hidden="1" outlineLevel="1" x14ac:dyDescent="0.2">
      <c r="A449" s="127"/>
      <c r="B449" s="135" t="s">
        <v>561</v>
      </c>
      <c r="C449" s="150">
        <v>20.588000000000001</v>
      </c>
      <c r="D449" s="133">
        <f>Table5[[#This Row],[Vertical Fz (kN)]]*'Materials + Factor'!$U$25</f>
        <v>0</v>
      </c>
      <c r="E449" s="150">
        <v>2.2469999999999999</v>
      </c>
      <c r="F449" s="150">
        <v>1.7769999999999999</v>
      </c>
      <c r="G449" s="150">
        <v>0.41899999999999998</v>
      </c>
      <c r="H449" s="151">
        <v>10.145</v>
      </c>
      <c r="I449" s="113">
        <f t="shared" si="57"/>
        <v>1.8</v>
      </c>
      <c r="J449" s="119">
        <f>$G449/($D449+(I449*I449*N$2*'Materials + Factor'!$U$8))</f>
        <v>6.8971193415637852E-3</v>
      </c>
      <c r="K449" s="119">
        <f>$H449/($D449+(I449*I449*N$2*'Materials + Factor'!$U$8))</f>
        <v>0.16699588477366253</v>
      </c>
      <c r="L44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6.9147371195260127E-2</v>
      </c>
      <c r="M44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0.16160616467361158</v>
      </c>
      <c r="N449" s="120">
        <f t="shared" si="54"/>
        <v>0.55665294924554176</v>
      </c>
      <c r="O44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0.26121031554211099</v>
      </c>
      <c r="P449" s="113">
        <f t="shared" si="58"/>
        <v>1.8</v>
      </c>
      <c r="Q449" s="119">
        <f>$G449/($D449+(P449*P449*U$2*'Materials + Factor'!$U$8))</f>
        <v>5.1728395061728391E-3</v>
      </c>
      <c r="R449" s="119">
        <f>$H449/($D449+(P449*P449*U$2*'Materials + Factor'!$U$8))</f>
        <v>0.12524691358024692</v>
      </c>
      <c r="S44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6.943591207753172E-2</v>
      </c>
      <c r="T44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0.16998628257887516</v>
      </c>
      <c r="U449" s="120">
        <f t="shared" si="55"/>
        <v>0.4174897119341564</v>
      </c>
      <c r="V44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0.31237944916037669</v>
      </c>
      <c r="W449" s="113">
        <f t="shared" si="59"/>
        <v>1.4</v>
      </c>
      <c r="X449" s="119">
        <f>$G449/($D449+(W449*W449*AB$2*'Materials + Factor'!$U$8))</f>
        <v>4.2755102040816333E-3</v>
      </c>
      <c r="Y449" s="119">
        <f>$H449/($D449+(W449*W449*AB$2*'Materials + Factor'!$U$8))</f>
        <v>0.10352040816326531</v>
      </c>
      <c r="Z44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5.7390906921225206E-2</v>
      </c>
      <c r="AA44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0.21339650145772601</v>
      </c>
      <c r="AB449" s="120">
        <f t="shared" si="56"/>
        <v>0.44365889212827997</v>
      </c>
      <c r="AC44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0.61402954579398528</v>
      </c>
    </row>
    <row r="450" spans="1:29" s="86" customFormat="1" hidden="1" outlineLevel="1" x14ac:dyDescent="0.2">
      <c r="A450" s="127"/>
      <c r="B450" s="135" t="s">
        <v>562</v>
      </c>
      <c r="C450" s="150">
        <v>19.579999999999998</v>
      </c>
      <c r="D450" s="133">
        <f>Table5[[#This Row],[Vertical Fz (kN)]]*'Materials + Factor'!$U$25</f>
        <v>0</v>
      </c>
      <c r="E450" s="150">
        <v>2.528</v>
      </c>
      <c r="F450" s="150">
        <v>3.0910000000000002</v>
      </c>
      <c r="G450" s="150">
        <v>9.4700000000000006</v>
      </c>
      <c r="H450" s="151">
        <v>0.41299999999999998</v>
      </c>
      <c r="I450" s="113">
        <f t="shared" si="57"/>
        <v>1.8</v>
      </c>
      <c r="J450" s="119">
        <f>$G450/($D450+(I450*I450*N$2*'Materials + Factor'!$U$8))</f>
        <v>0.15588477366255143</v>
      </c>
      <c r="K450" s="119">
        <f>$H450/($D450+(I450*I450*N$2*'Materials + Factor'!$U$8))</f>
        <v>6.7983539094650198E-3</v>
      </c>
      <c r="L45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9.7593132738014413E-2</v>
      </c>
      <c r="M45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0.16305310040527268</v>
      </c>
      <c r="N450" s="120">
        <f t="shared" si="54"/>
        <v>0.51961591220850478</v>
      </c>
      <c r="O45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0.25475381193444024</v>
      </c>
      <c r="P450" s="113">
        <f t="shared" si="58"/>
        <v>1.8</v>
      </c>
      <c r="Q450" s="119">
        <f>$G450/($D450+(P450*P450*U$2*'Materials + Factor'!$U$8))</f>
        <v>0.11691358024691359</v>
      </c>
      <c r="R450" s="119">
        <f>$H450/($D450+(P450*P450*U$2*'Materials + Factor'!$U$8))</f>
        <v>5.0987654320987655E-3</v>
      </c>
      <c r="S45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9.6785880899317278E-2</v>
      </c>
      <c r="T45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0.17230452674897118</v>
      </c>
      <c r="U450" s="120">
        <f t="shared" si="55"/>
        <v>0.38971193415637867</v>
      </c>
      <c r="V45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0.30663232255961981</v>
      </c>
      <c r="W450" s="113">
        <f t="shared" si="59"/>
        <v>1.4</v>
      </c>
      <c r="X450" s="119">
        <f>$G450/($D450+(W450*W450*AB$2*'Materials + Factor'!$U$8))</f>
        <v>9.663265306122451E-2</v>
      </c>
      <c r="Y450" s="119">
        <f>$H450/($D450+(W450*W450*AB$2*'Materials + Factor'!$U$8))</f>
        <v>4.2142857142857147E-3</v>
      </c>
      <c r="Z45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7.9996493396374491E-2</v>
      </c>
      <c r="AA45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0.22816326530612252</v>
      </c>
      <c r="AB450" s="120">
        <f t="shared" si="56"/>
        <v>0.41413994169096224</v>
      </c>
      <c r="AC45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0.60296489379917606</v>
      </c>
    </row>
    <row r="451" spans="1:29" s="86" customFormat="1" hidden="1" outlineLevel="1" x14ac:dyDescent="0.2">
      <c r="A451" s="127"/>
      <c r="B451" s="135" t="s">
        <v>563</v>
      </c>
      <c r="C451" s="150">
        <v>22.073</v>
      </c>
      <c r="D451" s="133">
        <f>Table5[[#This Row],[Vertical Fz (kN)]]*'Materials + Factor'!$U$25</f>
        <v>0</v>
      </c>
      <c r="E451" s="150">
        <v>5.681</v>
      </c>
      <c r="F451" s="150">
        <v>1.1040000000000001</v>
      </c>
      <c r="G451" s="150">
        <v>0.376</v>
      </c>
      <c r="H451" s="151">
        <v>12.063000000000001</v>
      </c>
      <c r="I451" s="113">
        <f t="shared" si="57"/>
        <v>1.8</v>
      </c>
      <c r="J451" s="119">
        <f>$G451/($D451+(I451*I451*N$2*'Materials + Factor'!$U$8))</f>
        <v>6.1893004115226328E-3</v>
      </c>
      <c r="K451" s="119">
        <f>$H451/($D451+(I451*I451*N$2*'Materials + Factor'!$U$8))</f>
        <v>0.19856790123456788</v>
      </c>
      <c r="L45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0.13718518204251051</v>
      </c>
      <c r="M45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0.21899110150562037</v>
      </c>
      <c r="N451" s="120">
        <f t="shared" ref="N451:N514" si="60">MAX(K451,J451)/(I451/6)</f>
        <v>0.66189300411522634</v>
      </c>
      <c r="O45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0.27669913223575682</v>
      </c>
      <c r="P451" s="113">
        <f t="shared" si="58"/>
        <v>1.8</v>
      </c>
      <c r="Q451" s="119">
        <f>$G451/($D451+(P451*P451*U$2*'Materials + Factor'!$U$8))</f>
        <v>4.6419753086419753E-3</v>
      </c>
      <c r="R451" s="119">
        <f>$H451/($D451+(P451*P451*U$2*'Materials + Factor'!$U$8))</f>
        <v>0.14892592592592593</v>
      </c>
      <c r="S45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0.14027269546057838</v>
      </c>
      <c r="T45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0.24340192043895745</v>
      </c>
      <c r="U451" s="120">
        <f t="shared" ref="U451:U514" si="61">MAX(R451,Q451)/(P451/6)</f>
        <v>0.49641975308641978</v>
      </c>
      <c r="V45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0.32571714905783095</v>
      </c>
      <c r="W451" s="113">
        <f t="shared" si="59"/>
        <v>1.4</v>
      </c>
      <c r="X451" s="119">
        <f>$G451/($D451+(W451*W451*AB$2*'Materials + Factor'!$U$8))</f>
        <v>3.8367346938775514E-3</v>
      </c>
      <c r="Y451" s="119">
        <f>$H451/($D451+(W451*W451*AB$2*'Materials + Factor'!$U$8))</f>
        <v>0.1230918367346939</v>
      </c>
      <c r="Z45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0.11593967686027397</v>
      </c>
      <c r="AA45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0.34147230320699717</v>
      </c>
      <c r="AB451" s="120">
        <f t="shared" ref="AB451:AB514" si="62">MAX(Y451,X451)/(W451/6)</f>
        <v>0.52753644314868819</v>
      </c>
      <c r="AC45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0.64062267481268764</v>
      </c>
    </row>
    <row r="452" spans="1:29" s="86" customFormat="1" hidden="1" outlineLevel="1" x14ac:dyDescent="0.2">
      <c r="A452" s="127"/>
      <c r="B452" s="135" t="s">
        <v>564</v>
      </c>
      <c r="C452" s="150">
        <v>20.731999999999999</v>
      </c>
      <c r="D452" s="133">
        <f>Table5[[#This Row],[Vertical Fz (kN)]]*'Materials + Factor'!$U$25</f>
        <v>0</v>
      </c>
      <c r="E452" s="150">
        <v>0.35099999999999998</v>
      </c>
      <c r="F452" s="150">
        <v>4.3280000000000003</v>
      </c>
      <c r="G452" s="150">
        <v>10.382</v>
      </c>
      <c r="H452" s="151">
        <v>3.5000000000000003E-2</v>
      </c>
      <c r="I452" s="113">
        <f t="shared" ref="I452:I515" si="63">I$258</f>
        <v>1.8</v>
      </c>
      <c r="J452" s="119">
        <f>$G452/($D452+(I452*I452*N$2*'Materials + Factor'!$U$8))</f>
        <v>0.17089711934156376</v>
      </c>
      <c r="K452" s="119">
        <f>$H452/($D452+(I452*I452*N$2*'Materials + Factor'!$U$8))</f>
        <v>5.7613168724279839E-4</v>
      </c>
      <c r="L45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0.10462440254110957</v>
      </c>
      <c r="M45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0.18583518104884789</v>
      </c>
      <c r="N452" s="120">
        <f t="shared" si="60"/>
        <v>0.56965706447187925</v>
      </c>
      <c r="O45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0.26112840143890009</v>
      </c>
      <c r="P452" s="113">
        <f t="shared" ref="P452:P515" si="64">P$258</f>
        <v>1.8</v>
      </c>
      <c r="Q452" s="119">
        <f>$G452/($D452+(P452*P452*U$2*'Materials + Factor'!$U$8))</f>
        <v>0.12817283950617284</v>
      </c>
      <c r="R452" s="119">
        <f>$H452/($D452+(P452*P452*U$2*'Materials + Factor'!$U$8))</f>
        <v>4.3209876543209879E-4</v>
      </c>
      <c r="S45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0.1052469823191937</v>
      </c>
      <c r="T45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0.20178326474622771</v>
      </c>
      <c r="U452" s="120">
        <f t="shared" si="61"/>
        <v>0.42724279835390949</v>
      </c>
      <c r="V45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0.31225683075462551</v>
      </c>
      <c r="W452" s="113">
        <f t="shared" ref="W452:W515" si="65">W$258</f>
        <v>1.4</v>
      </c>
      <c r="X452" s="119">
        <f>$G452/($D452+(W452*W452*AB$2*'Materials + Factor'!$U$8))</f>
        <v>0.1059387755102041</v>
      </c>
      <c r="Y452" s="119">
        <f>$H452/($D452+(W452*W452*AB$2*'Materials + Factor'!$U$8))</f>
        <v>3.5714285714285725E-4</v>
      </c>
      <c r="Z45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8.6989852733211123E-2</v>
      </c>
      <c r="AA45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0.2775218658892129</v>
      </c>
      <c r="AB452" s="120">
        <f t="shared" si="62"/>
        <v>0.45402332361516046</v>
      </c>
      <c r="AC45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0.61365375075743001</v>
      </c>
    </row>
    <row r="453" spans="1:29" s="86" customFormat="1" hidden="1" outlineLevel="1" x14ac:dyDescent="0.2">
      <c r="A453" s="127"/>
      <c r="B453" s="135" t="s">
        <v>565</v>
      </c>
      <c r="C453" s="150">
        <v>20.797000000000001</v>
      </c>
      <c r="D453" s="133">
        <f>Table5[[#This Row],[Vertical Fz (kN)]]*'Materials + Factor'!$U$25</f>
        <v>0</v>
      </c>
      <c r="E453" s="150">
        <v>4.2939999999999996</v>
      </c>
      <c r="F453" s="150">
        <v>1.4999999999999999E-2</v>
      </c>
      <c r="G453" s="150">
        <v>5.0549999999999997</v>
      </c>
      <c r="H453" s="151">
        <v>11.052</v>
      </c>
      <c r="I453" s="113">
        <f t="shared" si="63"/>
        <v>1.8</v>
      </c>
      <c r="J453" s="119">
        <f>$G453/($D453+(I453*I453*N$2*'Materials + Factor'!$U$8))</f>
        <v>8.3209876543209868E-2</v>
      </c>
      <c r="K453" s="119">
        <f>$H453/($D453+(I453*I453*N$2*'Materials + Factor'!$U$8))</f>
        <v>0.18192592592592591</v>
      </c>
      <c r="L45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0.10338096466896766</v>
      </c>
      <c r="M45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0.19446862954288116</v>
      </c>
      <c r="N453" s="120">
        <f t="shared" si="60"/>
        <v>0.60641975308641971</v>
      </c>
      <c r="O45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0.29214756580068352</v>
      </c>
      <c r="P453" s="113">
        <f t="shared" si="64"/>
        <v>1.8</v>
      </c>
      <c r="Q453" s="119">
        <f>$G453/($D453+(P453*P453*U$2*'Materials + Factor'!$U$8))</f>
        <v>6.2407407407407404E-2</v>
      </c>
      <c r="R453" s="119">
        <f>$H453/($D453+(P453*P453*U$2*'Materials + Factor'!$U$8))</f>
        <v>0.13644444444444445</v>
      </c>
      <c r="S45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0.10407910525753468</v>
      </c>
      <c r="T45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0.21050754458161863</v>
      </c>
      <c r="U453" s="120">
        <f t="shared" si="61"/>
        <v>0.45481481481481484</v>
      </c>
      <c r="V45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0.33916376059550246</v>
      </c>
      <c r="W453" s="113">
        <f t="shared" si="65"/>
        <v>1.4</v>
      </c>
      <c r="X453" s="119">
        <f>$G453/($D453+(W453*W453*AB$2*'Materials + Factor'!$U$8))</f>
        <v>5.1581632653061232E-2</v>
      </c>
      <c r="Y453" s="119">
        <f>$H453/($D453+(W453*W453*AB$2*'Materials + Factor'!$U$8))</f>
        <v>0.11277551020408165</v>
      </c>
      <c r="Z45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8.6024566590411314E-2</v>
      </c>
      <c r="AA45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0.28629737609329453</v>
      </c>
      <c r="AB453" s="120">
        <f t="shared" si="62"/>
        <v>0.48332361516035</v>
      </c>
      <c r="AC45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0.67012521972487027</v>
      </c>
    </row>
    <row r="454" spans="1:29" s="86" customFormat="1" hidden="1" outlineLevel="1" x14ac:dyDescent="0.2">
      <c r="A454" s="127"/>
      <c r="B454" s="135" t="s">
        <v>566</v>
      </c>
      <c r="C454" s="150">
        <v>19.757000000000001</v>
      </c>
      <c r="D454" s="133">
        <f>Table5[[#This Row],[Vertical Fz (kN)]]*'Materials + Factor'!$U$25</f>
        <v>0</v>
      </c>
      <c r="E454" s="150">
        <v>0.49199999999999999</v>
      </c>
      <c r="F454" s="150">
        <v>4.8949999999999996</v>
      </c>
      <c r="G454" s="150">
        <v>14.111000000000001</v>
      </c>
      <c r="H454" s="151">
        <v>0.435</v>
      </c>
      <c r="I454" s="113">
        <f t="shared" si="63"/>
        <v>1.8</v>
      </c>
      <c r="J454" s="119">
        <f>$G454/($D454+(I454*I454*N$2*'Materials + Factor'!$U$8))</f>
        <v>0.23227983539094649</v>
      </c>
      <c r="K454" s="119">
        <f>$H454/($D454+(I454*I454*N$2*'Materials + Factor'!$U$8))</f>
        <v>7.1604938271604933E-3</v>
      </c>
      <c r="L45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0.1199735844554143</v>
      </c>
      <c r="M45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0.24542034302055168</v>
      </c>
      <c r="N454" s="120">
        <f t="shared" si="60"/>
        <v>0.7742661179698217</v>
      </c>
      <c r="O45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0.28451063179624986</v>
      </c>
      <c r="P454" s="113">
        <f t="shared" si="64"/>
        <v>1.8</v>
      </c>
      <c r="Q454" s="119">
        <f>$G454/($D454+(P454*P454*U$2*'Materials + Factor'!$U$8))</f>
        <v>0.17420987654320988</v>
      </c>
      <c r="R454" s="119">
        <f>$H454/($D454+(P454*P454*U$2*'Materials + Factor'!$U$8))</f>
        <v>5.37037037037037E-3</v>
      </c>
      <c r="S45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0.11924337486113629</v>
      </c>
      <c r="T45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0.26071330589849107</v>
      </c>
      <c r="U454" s="120">
        <f t="shared" si="61"/>
        <v>0.58069958847736625</v>
      </c>
      <c r="V45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0.3313936692554531</v>
      </c>
      <c r="W454" s="113">
        <f t="shared" si="65"/>
        <v>1.4</v>
      </c>
      <c r="X454" s="119">
        <f>$G454/($D454+(W454*W454*AB$2*'Materials + Factor'!$U$8))</f>
        <v>0.14398979591836739</v>
      </c>
      <c r="Y454" s="119">
        <f>$H454/($D454+(W454*W454*AB$2*'Materials + Factor'!$U$8))</f>
        <v>4.4387755102040819E-3</v>
      </c>
      <c r="Z45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9.8558299630122845E-2</v>
      </c>
      <c r="AA45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0.34841107871720128</v>
      </c>
      <c r="AB454" s="120">
        <f t="shared" si="62"/>
        <v>0.61709912536443168</v>
      </c>
      <c r="AC45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0.65529528352112332</v>
      </c>
    </row>
    <row r="455" spans="1:29" s="86" customFormat="1" hidden="1" outlineLevel="1" x14ac:dyDescent="0.2">
      <c r="A455" s="127"/>
      <c r="B455" s="135" t="s">
        <v>567</v>
      </c>
      <c r="C455" s="150">
        <v>20.97</v>
      </c>
      <c r="D455" s="133">
        <f>Table5[[#This Row],[Vertical Fz (kN)]]*'Materials + Factor'!$U$25</f>
        <v>0</v>
      </c>
      <c r="E455" s="150">
        <v>7.4470000000000001</v>
      </c>
      <c r="F455" s="150">
        <v>1.595</v>
      </c>
      <c r="G455" s="150">
        <v>7.3999999999999996E-2</v>
      </c>
      <c r="H455" s="151">
        <v>14.92</v>
      </c>
      <c r="I455" s="113">
        <f t="shared" si="63"/>
        <v>1.8</v>
      </c>
      <c r="J455" s="119">
        <f>$G455/($D455+(I455*I455*N$2*'Materials + Factor'!$U$8))</f>
        <v>1.2181069958847734E-3</v>
      </c>
      <c r="K455" s="119">
        <f>$H455/($D455+(I455*I455*N$2*'Materials + Factor'!$U$8))</f>
        <v>0.24559670781893</v>
      </c>
      <c r="L45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0.18296852376690309</v>
      </c>
      <c r="M45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0.27880091912764454</v>
      </c>
      <c r="N455" s="120">
        <f t="shared" si="60"/>
        <v>0.81865569272976668</v>
      </c>
      <c r="O45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0.29181821065232683</v>
      </c>
      <c r="P455" s="113">
        <f t="shared" si="64"/>
        <v>1.8</v>
      </c>
      <c r="Q455" s="119">
        <f>$G455/($D455+(P455*P455*U$2*'Materials + Factor'!$U$8))</f>
        <v>9.1358024691358018E-4</v>
      </c>
      <c r="R455" s="119">
        <f>$H455/($D455+(P455*P455*U$2*'Materials + Factor'!$U$8))</f>
        <v>0.18419753086419752</v>
      </c>
      <c r="S45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0.18459491064483113</v>
      </c>
      <c r="T45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0.30681755829903978</v>
      </c>
      <c r="U455" s="120">
        <f t="shared" si="61"/>
        <v>0.61399176954732504</v>
      </c>
      <c r="V45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0.33749332745441035</v>
      </c>
      <c r="W455" s="113">
        <f t="shared" si="65"/>
        <v>1.4</v>
      </c>
      <c r="X455" s="119">
        <f>$G455/($D455+(W455*W455*AB$2*'Materials + Factor'!$U$8))</f>
        <v>7.5510204081632656E-4</v>
      </c>
      <c r="Y455" s="119">
        <f>$H455/($D455+(W455*W455*AB$2*'Materials + Factor'!$U$8))</f>
        <v>0.15224489795918369</v>
      </c>
      <c r="Z45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0.15257334451256452</v>
      </c>
      <c r="AA45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0.43460641399416922</v>
      </c>
      <c r="AB455" s="120">
        <f t="shared" si="62"/>
        <v>0.65247813411078737</v>
      </c>
      <c r="AC45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0.66694522770366671</v>
      </c>
    </row>
    <row r="456" spans="1:29" s="86" customFormat="1" hidden="1" outlineLevel="1" x14ac:dyDescent="0.2">
      <c r="A456" s="127"/>
      <c r="B456" s="135" t="s">
        <v>568</v>
      </c>
      <c r="C456" s="150">
        <v>19.648</v>
      </c>
      <c r="D456" s="133">
        <f>Table5[[#This Row],[Vertical Fz (kN)]]*'Materials + Factor'!$U$25</f>
        <v>0</v>
      </c>
      <c r="E456" s="150">
        <v>2.4140000000000001</v>
      </c>
      <c r="F456" s="150">
        <v>3.3490000000000002</v>
      </c>
      <c r="G456" s="150">
        <v>8.6210000000000004</v>
      </c>
      <c r="H456" s="151">
        <v>3.7679999999999998</v>
      </c>
      <c r="I456" s="113">
        <f t="shared" si="63"/>
        <v>1.8</v>
      </c>
      <c r="J456" s="119">
        <f>$G456/($D456+(I456*I456*N$2*'Materials + Factor'!$U$8))</f>
        <v>0.14190946502057611</v>
      </c>
      <c r="K456" s="119">
        <f>$H456/($D456+(I456*I456*N$2*'Materials + Factor'!$U$8))</f>
        <v>6.2024691358024679E-2</v>
      </c>
      <c r="L45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0.10081244917066336</v>
      </c>
      <c r="M45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0.15385609371156275</v>
      </c>
      <c r="N456" s="120">
        <f t="shared" si="60"/>
        <v>0.47303155006858705</v>
      </c>
      <c r="O45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0.26671576982035478</v>
      </c>
      <c r="P456" s="113">
        <f t="shared" si="64"/>
        <v>1.8</v>
      </c>
      <c r="Q456" s="119">
        <f>$G456/($D456+(P456*P456*U$2*'Materials + Factor'!$U$8))</f>
        <v>0.10643209876543211</v>
      </c>
      <c r="R456" s="119">
        <f>$H456/($D456+(P456*P456*U$2*'Materials + Factor'!$U$8))</f>
        <v>4.6518518518518515E-2</v>
      </c>
      <c r="S45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0.10006320109164191</v>
      </c>
      <c r="T45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0.16419753086419753</v>
      </c>
      <c r="U456" s="120">
        <f t="shared" si="61"/>
        <v>0.35477366255144038</v>
      </c>
      <c r="V45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0.31743406552474301</v>
      </c>
      <c r="W456" s="113">
        <f t="shared" si="65"/>
        <v>1.4</v>
      </c>
      <c r="X456" s="119">
        <f>$G456/($D456+(W456*W456*AB$2*'Materials + Factor'!$U$8))</f>
        <v>8.796938775510206E-2</v>
      </c>
      <c r="Y456" s="119">
        <f>$H456/($D456+(W456*W456*AB$2*'Materials + Factor'!$U$8))</f>
        <v>3.8448979591836741E-2</v>
      </c>
      <c r="Z45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8.2705298861459123E-2</v>
      </c>
      <c r="AA45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0.22330903790087472</v>
      </c>
      <c r="AB456" s="120">
        <f t="shared" si="62"/>
        <v>0.37701166180758028</v>
      </c>
      <c r="AC45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0.62547110173435105</v>
      </c>
    </row>
    <row r="457" spans="1:29" s="86" customFormat="1" hidden="1" outlineLevel="1" x14ac:dyDescent="0.2">
      <c r="A457" s="127"/>
      <c r="B457" s="135" t="s">
        <v>569</v>
      </c>
      <c r="C457" s="150">
        <v>21.527000000000001</v>
      </c>
      <c r="D457" s="133">
        <f>Table5[[#This Row],[Vertical Fz (kN)]]*'Materials + Factor'!$U$25</f>
        <v>0</v>
      </c>
      <c r="E457" s="150">
        <v>7.6909999999999998</v>
      </c>
      <c r="F457" s="150">
        <v>2.0049999999999999</v>
      </c>
      <c r="G457" s="150">
        <v>0.53500000000000003</v>
      </c>
      <c r="H457" s="151">
        <v>14.693</v>
      </c>
      <c r="I457" s="113">
        <f t="shared" si="63"/>
        <v>1.8</v>
      </c>
      <c r="J457" s="119">
        <f>$G457/($D457+(I457*I457*N$2*'Materials + Factor'!$U$8))</f>
        <v>8.806584362139918E-3</v>
      </c>
      <c r="K457" s="119">
        <f>$H457/($D457+(I457*I457*N$2*'Materials + Factor'!$U$8))</f>
        <v>0.24186008230452671</v>
      </c>
      <c r="L45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0.18965576402407663</v>
      </c>
      <c r="M45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0.27631928998653593</v>
      </c>
      <c r="N457" s="120">
        <f t="shared" si="60"/>
        <v>0.80620027434842245</v>
      </c>
      <c r="O45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0.29421486495726273</v>
      </c>
      <c r="P457" s="113">
        <f t="shared" si="64"/>
        <v>1.8</v>
      </c>
      <c r="Q457" s="119">
        <f>$G457/($D457+(P457*P457*U$2*'Materials + Factor'!$U$8))</f>
        <v>6.6049382716049385E-3</v>
      </c>
      <c r="R457" s="119">
        <f>$H457/($D457+(P457*P457*U$2*'Materials + Factor'!$U$8))</f>
        <v>0.18139506172839506</v>
      </c>
      <c r="S45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0.19264576909393774</v>
      </c>
      <c r="T45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0.30705075445816182</v>
      </c>
      <c r="U457" s="120">
        <f t="shared" si="61"/>
        <v>0.60465020576131689</v>
      </c>
      <c r="V45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0.33976476293468166</v>
      </c>
      <c r="W457" s="113">
        <f t="shared" si="65"/>
        <v>1.4</v>
      </c>
      <c r="X457" s="119">
        <f>$G457/($D457+(W457*W457*AB$2*'Materials + Factor'!$U$8))</f>
        <v>5.459183673469389E-3</v>
      </c>
      <c r="Y457" s="119">
        <f>$H457/($D457+(W457*W457*AB$2*'Materials + Factor'!$U$8))</f>
        <v>0.14992857142857144</v>
      </c>
      <c r="Z45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0.1592276254756016</v>
      </c>
      <c r="AA45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0.43841107871720131</v>
      </c>
      <c r="AB457" s="120">
        <f t="shared" si="62"/>
        <v>0.64255102040816336</v>
      </c>
      <c r="AC45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0.67106480018185255</v>
      </c>
    </row>
    <row r="458" spans="1:29" s="86" customFormat="1" hidden="1" outlineLevel="1" x14ac:dyDescent="0.2">
      <c r="A458" s="127"/>
      <c r="B458" s="135" t="s">
        <v>570</v>
      </c>
      <c r="C458" s="150">
        <v>20.204999999999998</v>
      </c>
      <c r="D458" s="133">
        <f>Table5[[#This Row],[Vertical Fz (kN)]]*'Materials + Factor'!$U$25</f>
        <v>0</v>
      </c>
      <c r="E458" s="150">
        <v>2.6579999999999999</v>
      </c>
      <c r="F458" s="150">
        <v>2.9390000000000001</v>
      </c>
      <c r="G458" s="150">
        <v>8.16</v>
      </c>
      <c r="H458" s="151">
        <v>3.5419999999999998</v>
      </c>
      <c r="I458" s="113">
        <f t="shared" si="63"/>
        <v>1.8</v>
      </c>
      <c r="J458" s="119">
        <f>$G458/($D458+(I458*I458*N$2*'Materials + Factor'!$U$8))</f>
        <v>0.13432098765432096</v>
      </c>
      <c r="K458" s="119">
        <f>$H458/($D458+(I458*I458*N$2*'Materials + Factor'!$U$8))</f>
        <v>5.8304526748971186E-2</v>
      </c>
      <c r="L45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9.6100835022327996E-2</v>
      </c>
      <c r="M45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0.14224980956498465</v>
      </c>
      <c r="N458" s="120">
        <f t="shared" si="60"/>
        <v>0.44773662551440324</v>
      </c>
      <c r="O45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0.26434571200126578</v>
      </c>
      <c r="P458" s="113">
        <f t="shared" si="64"/>
        <v>1.8</v>
      </c>
      <c r="Q458" s="119">
        <f>$G458/($D458+(P458*P458*U$2*'Materials + Factor'!$U$8))</f>
        <v>0.10074074074074074</v>
      </c>
      <c r="R458" s="119">
        <f>$H458/($D458+(P458*P458*U$2*'Materials + Factor'!$U$8))</f>
        <v>4.372839506172839E-2</v>
      </c>
      <c r="S45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9.6047445669537823E-2</v>
      </c>
      <c r="T45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0.15224965706447188</v>
      </c>
      <c r="U458" s="120">
        <f t="shared" si="61"/>
        <v>0.33580246913580247</v>
      </c>
      <c r="V45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0.31550315723652289</v>
      </c>
      <c r="W458" s="113">
        <f t="shared" si="65"/>
        <v>1.4</v>
      </c>
      <c r="X458" s="119">
        <f>$G458/($D458+(W458*W458*AB$2*'Materials + Factor'!$U$8))</f>
        <v>8.3265306122448993E-2</v>
      </c>
      <c r="Y458" s="119">
        <f>$H458/($D458+(W458*W458*AB$2*'Materials + Factor'!$U$8))</f>
        <v>3.6142857142857143E-2</v>
      </c>
      <c r="Z45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7.9386154073801674E-2</v>
      </c>
      <c r="AA45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0.20463556851311959</v>
      </c>
      <c r="AB458" s="120">
        <f t="shared" si="62"/>
        <v>0.35685131195335285</v>
      </c>
      <c r="AC45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0.62081159510693906</v>
      </c>
    </row>
    <row r="459" spans="1:29" s="86" customFormat="1" hidden="1" outlineLevel="1" x14ac:dyDescent="0.2">
      <c r="A459" s="127"/>
      <c r="B459" s="135" t="s">
        <v>571</v>
      </c>
      <c r="C459" s="150">
        <v>21.712</v>
      </c>
      <c r="D459" s="133">
        <f>Table5[[#This Row],[Vertical Fz (kN)]]*'Materials + Factor'!$U$25</f>
        <v>0</v>
      </c>
      <c r="E459" s="150">
        <v>2.246</v>
      </c>
      <c r="F459" s="150">
        <v>0.66200000000000003</v>
      </c>
      <c r="G459" s="150">
        <v>1.284</v>
      </c>
      <c r="H459" s="151">
        <v>10.606999999999999</v>
      </c>
      <c r="I459" s="113">
        <f t="shared" si="63"/>
        <v>1.8</v>
      </c>
      <c r="J459" s="119">
        <f>$G459/($D459+(I459*I459*N$2*'Materials + Factor'!$U$8))</f>
        <v>2.1135802469135802E-2</v>
      </c>
      <c r="K459" s="119">
        <f>$H459/($D459+(I459*I459*N$2*'Materials + Factor'!$U$8))</f>
        <v>0.17460082304526744</v>
      </c>
      <c r="L45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5.5748043864349228E-2</v>
      </c>
      <c r="M45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0.165618372368148</v>
      </c>
      <c r="N459" s="120">
        <f t="shared" si="60"/>
        <v>0.58200274348422487</v>
      </c>
      <c r="O45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0.27116352334019234</v>
      </c>
      <c r="P459" s="113">
        <f t="shared" si="64"/>
        <v>1.8</v>
      </c>
      <c r="Q459" s="119">
        <f>$G459/($D459+(P459*P459*U$2*'Materials + Factor'!$U$8))</f>
        <v>1.5851851851851853E-2</v>
      </c>
      <c r="R459" s="119">
        <f>$H459/($D459+(P459*P459*U$2*'Materials + Factor'!$U$8))</f>
        <v>0.1309506172839506</v>
      </c>
      <c r="S45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5.6754261643727981E-2</v>
      </c>
      <c r="T45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0.17631001371742111</v>
      </c>
      <c r="U459" s="120">
        <f t="shared" si="61"/>
        <v>0.43650205761316868</v>
      </c>
      <c r="V45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0.32125231877899169</v>
      </c>
      <c r="W459" s="113">
        <f t="shared" si="65"/>
        <v>1.4</v>
      </c>
      <c r="X459" s="119">
        <f>$G459/($D459+(W459*W459*AB$2*'Materials + Factor'!$U$8))</f>
        <v>1.3102040816326533E-2</v>
      </c>
      <c r="Y459" s="119">
        <f>$H459/($D459+(W459*W459*AB$2*'Materials + Factor'!$U$8))</f>
        <v>0.10823469387755102</v>
      </c>
      <c r="Z45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4.6909134623897619E-2</v>
      </c>
      <c r="AA45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0.22010204081632659</v>
      </c>
      <c r="AB459" s="120">
        <f t="shared" si="62"/>
        <v>0.463862973760933</v>
      </c>
      <c r="AC45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0.63148288488564963</v>
      </c>
    </row>
    <row r="460" spans="1:29" s="86" customFormat="1" hidden="1" outlineLevel="1" x14ac:dyDescent="0.2">
      <c r="A460" s="127"/>
      <c r="B460" s="135" t="s">
        <v>572</v>
      </c>
      <c r="C460" s="150">
        <v>20.39</v>
      </c>
      <c r="D460" s="133">
        <f>Table5[[#This Row],[Vertical Fz (kN)]]*'Materials + Factor'!$U$25</f>
        <v>0</v>
      </c>
      <c r="E460" s="150">
        <v>2.7869999999999999</v>
      </c>
      <c r="F460" s="150">
        <v>4.282</v>
      </c>
      <c r="G460" s="150">
        <v>9.98</v>
      </c>
      <c r="H460" s="151">
        <v>0.54400000000000004</v>
      </c>
      <c r="I460" s="113">
        <f t="shared" si="63"/>
        <v>1.8</v>
      </c>
      <c r="J460" s="119">
        <f>$G460/($D460+(I460*I460*N$2*'Materials + Factor'!$U$8))</f>
        <v>0.16427983539094648</v>
      </c>
      <c r="K460" s="119">
        <f>$H460/($D460+(I460*I460*N$2*'Materials + Factor'!$U$8))</f>
        <v>8.9547325102880652E-3</v>
      </c>
      <c r="L46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0.12362126895278584</v>
      </c>
      <c r="M46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0.18064114151124255</v>
      </c>
      <c r="N460" s="120">
        <f t="shared" si="60"/>
        <v>0.54759945130315502</v>
      </c>
      <c r="O46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0.26034358550966002</v>
      </c>
      <c r="P460" s="113">
        <f t="shared" si="64"/>
        <v>1.8</v>
      </c>
      <c r="Q460" s="119">
        <f>$G460/($D460+(P460*P460*U$2*'Materials + Factor'!$U$8))</f>
        <v>0.12320987654320988</v>
      </c>
      <c r="R460" s="119">
        <f>$H460/($D460+(P460*P460*U$2*'Materials + Factor'!$U$8))</f>
        <v>6.7160493827160498E-3</v>
      </c>
      <c r="S46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0.12383493534356847</v>
      </c>
      <c r="T46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0.19563786008230452</v>
      </c>
      <c r="U460" s="120">
        <f t="shared" si="61"/>
        <v>0.41069958847736626</v>
      </c>
      <c r="V46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0.3116229373679909</v>
      </c>
      <c r="W460" s="113">
        <f t="shared" si="65"/>
        <v>1.4</v>
      </c>
      <c r="X460" s="119">
        <f>$G460/($D460+(W460*W460*AB$2*'Materials + Factor'!$U$8))</f>
        <v>0.10183673469387756</v>
      </c>
      <c r="Y460" s="119">
        <f>$H460/($D460+(W460*W460*AB$2*'Materials + Factor'!$U$8))</f>
        <v>5.5510204081632665E-3</v>
      </c>
      <c r="Z46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0.10235336492682701</v>
      </c>
      <c r="AA46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0.2703206997084549</v>
      </c>
      <c r="AB460" s="120">
        <f t="shared" si="62"/>
        <v>0.43644314868804673</v>
      </c>
      <c r="AC46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0.61263141367607699</v>
      </c>
    </row>
    <row r="461" spans="1:29" s="86" customFormat="1" hidden="1" outlineLevel="1" x14ac:dyDescent="0.2">
      <c r="A461" s="127"/>
      <c r="B461" s="135" t="s">
        <v>573</v>
      </c>
      <c r="C461" s="150">
        <v>20.968</v>
      </c>
      <c r="D461" s="133">
        <f>Table5[[#This Row],[Vertical Fz (kN)]]*'Materials + Factor'!$U$25</f>
        <v>0</v>
      </c>
      <c r="E461" s="150">
        <v>7.444</v>
      </c>
      <c r="F461" s="150">
        <v>1.5820000000000001</v>
      </c>
      <c r="G461" s="150">
        <v>7.1999999999999995E-2</v>
      </c>
      <c r="H461" s="151">
        <v>14.917999999999999</v>
      </c>
      <c r="I461" s="113">
        <f t="shared" si="63"/>
        <v>1.8</v>
      </c>
      <c r="J461" s="119">
        <f>$G461/($D461+(I461*I461*N$2*'Materials + Factor'!$U$8))</f>
        <v>1.185185185185185E-3</v>
      </c>
      <c r="K461" s="119">
        <f>$H461/($D461+(I461*I461*N$2*'Materials + Factor'!$U$8))</f>
        <v>0.24556378600823042</v>
      </c>
      <c r="L46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0.18283734442658095</v>
      </c>
      <c r="M46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0.27874995581008943</v>
      </c>
      <c r="N461" s="120">
        <f t="shared" si="60"/>
        <v>0.81854595336076807</v>
      </c>
      <c r="O46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0.29178717553023692</v>
      </c>
      <c r="P461" s="113">
        <f t="shared" si="64"/>
        <v>1.8</v>
      </c>
      <c r="Q461" s="119">
        <f>$G461/($D461+(P461*P461*U$2*'Materials + Factor'!$U$8))</f>
        <v>8.8888888888888882E-4</v>
      </c>
      <c r="R461" s="119">
        <f>$H461/($D461+(P461*P461*U$2*'Materials + Factor'!$U$8))</f>
        <v>0.18417283950617283</v>
      </c>
      <c r="S46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0.18445805076359686</v>
      </c>
      <c r="T46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0.3067489711934156</v>
      </c>
      <c r="U461" s="120">
        <f t="shared" si="61"/>
        <v>0.61390946502057608</v>
      </c>
      <c r="V46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0.33746723909561105</v>
      </c>
      <c r="W461" s="113">
        <f t="shared" si="65"/>
        <v>1.4</v>
      </c>
      <c r="X461" s="119">
        <f>$G461/($D461+(W461*W461*AB$2*'Materials + Factor'!$U$8))</f>
        <v>7.3469387755102048E-4</v>
      </c>
      <c r="Y461" s="119">
        <f>$H461/($D461+(W461*W461*AB$2*'Materials + Factor'!$U$8))</f>
        <v>0.15222448979591838</v>
      </c>
      <c r="Z46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0.15246022563113618</v>
      </c>
      <c r="AA46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0.43448979591836745</v>
      </c>
      <c r="AB461" s="120">
        <f t="shared" si="62"/>
        <v>0.65239067055393596</v>
      </c>
      <c r="AC46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0.66689221322770253</v>
      </c>
    </row>
    <row r="462" spans="1:29" s="86" customFormat="1" hidden="1" outlineLevel="1" x14ac:dyDescent="0.2">
      <c r="A462" s="127"/>
      <c r="B462" s="135" t="s">
        <v>574</v>
      </c>
      <c r="C462" s="150">
        <v>19.763999999999999</v>
      </c>
      <c r="D462" s="133">
        <f>Table5[[#This Row],[Vertical Fz (kN)]]*'Materials + Factor'!$U$25</f>
        <v>0</v>
      </c>
      <c r="E462" s="150">
        <v>2.4140000000000001</v>
      </c>
      <c r="F462" s="150">
        <v>3.62</v>
      </c>
      <c r="G462" s="150">
        <v>9.1479999999999997</v>
      </c>
      <c r="H462" s="151">
        <v>3.7589999999999999</v>
      </c>
      <c r="I462" s="113">
        <f t="shared" si="63"/>
        <v>1.8</v>
      </c>
      <c r="J462" s="119">
        <f>$G462/($D462+(I462*I462*N$2*'Materials + Factor'!$U$8))</f>
        <v>0.15058436213991766</v>
      </c>
      <c r="K462" s="119">
        <f>$H462/($D462+(I462*I462*N$2*'Materials + Factor'!$U$8))</f>
        <v>6.1876543209876532E-2</v>
      </c>
      <c r="L46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0.10609828985980732</v>
      </c>
      <c r="M46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0.16371203903806927</v>
      </c>
      <c r="N462" s="120">
        <f t="shared" si="60"/>
        <v>0.50194787379972561</v>
      </c>
      <c r="O46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0.2700632655274513</v>
      </c>
      <c r="P462" s="113">
        <f t="shared" si="64"/>
        <v>1.8</v>
      </c>
      <c r="Q462" s="119">
        <f>$G462/($D462+(P462*P462*U$2*'Materials + Factor'!$U$8))</f>
        <v>0.11293827160493827</v>
      </c>
      <c r="R462" s="119">
        <f>$H462/($D462+(P462*P462*U$2*'Materials + Factor'!$U$8))</f>
        <v>4.6407407407407404E-2</v>
      </c>
      <c r="S46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0.10546170012064851</v>
      </c>
      <c r="T46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0.17514403292181069</v>
      </c>
      <c r="U462" s="120">
        <f t="shared" si="61"/>
        <v>0.37646090534979426</v>
      </c>
      <c r="V46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0.32030421442119761</v>
      </c>
      <c r="W462" s="113">
        <f t="shared" si="65"/>
        <v>1.4</v>
      </c>
      <c r="X462" s="119">
        <f>$G462/($D462+(W462*W462*AB$2*'Materials + Factor'!$U$8))</f>
        <v>9.3346938775510216E-2</v>
      </c>
      <c r="Y462" s="119">
        <f>$H462/($D462+(W462*W462*AB$2*'Materials + Factor'!$U$8))</f>
        <v>3.835714285714286E-2</v>
      </c>
      <c r="Z46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8.7167323569107447E-2</v>
      </c>
      <c r="AA46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0.23889212827988343</v>
      </c>
      <c r="AB462" s="120">
        <f t="shared" si="62"/>
        <v>0.40005830903790096</v>
      </c>
      <c r="AC46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0.6314095381453243</v>
      </c>
    </row>
    <row r="463" spans="1:29" s="86" customFormat="1" hidden="1" outlineLevel="1" x14ac:dyDescent="0.2">
      <c r="A463" s="127"/>
      <c r="B463" s="135" t="s">
        <v>575</v>
      </c>
      <c r="C463" s="150">
        <v>21.533000000000001</v>
      </c>
      <c r="D463" s="133">
        <f>Table5[[#This Row],[Vertical Fz (kN)]]*'Materials + Factor'!$U$25</f>
        <v>0</v>
      </c>
      <c r="E463" s="150">
        <v>7.69</v>
      </c>
      <c r="F463" s="150">
        <v>1.9770000000000001</v>
      </c>
      <c r="G463" s="150">
        <v>0.503</v>
      </c>
      <c r="H463" s="151">
        <v>14.689</v>
      </c>
      <c r="I463" s="113">
        <f t="shared" si="63"/>
        <v>1.8</v>
      </c>
      <c r="J463" s="119">
        <f>$G463/($D463+(I463*I463*N$2*'Materials + Factor'!$U$8))</f>
        <v>8.2798353909465019E-3</v>
      </c>
      <c r="K463" s="119">
        <f>$H463/($D463+(I463*I463*N$2*'Materials + Factor'!$U$8))</f>
        <v>0.24179423868312755</v>
      </c>
      <c r="L46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0.18945139532641025</v>
      </c>
      <c r="M46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0.27623499926405742</v>
      </c>
      <c r="N463" s="120">
        <f t="shared" si="60"/>
        <v>0.80598079561042524</v>
      </c>
      <c r="O46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0.29402869222968814</v>
      </c>
      <c r="P463" s="113">
        <f t="shared" si="64"/>
        <v>1.8</v>
      </c>
      <c r="Q463" s="119">
        <f>$G463/($D463+(P463*P463*U$2*'Materials + Factor'!$U$8))</f>
        <v>6.2098765432098768E-3</v>
      </c>
      <c r="R463" s="119">
        <f>$H463/($D463+(P463*P463*U$2*'Materials + Factor'!$U$8))</f>
        <v>0.18134567901234569</v>
      </c>
      <c r="S46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0.19245221187213601</v>
      </c>
      <c r="T46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0.30698216735253769</v>
      </c>
      <c r="U463" s="120">
        <f t="shared" si="61"/>
        <v>0.60448559670781898</v>
      </c>
      <c r="V46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0.33960681605836229</v>
      </c>
      <c r="W463" s="113">
        <f t="shared" si="65"/>
        <v>1.4</v>
      </c>
      <c r="X463" s="119">
        <f>$G463/($D463+(W463*W463*AB$2*'Materials + Factor'!$U$8))</f>
        <v>5.1326530612244908E-3</v>
      </c>
      <c r="Y463" s="119">
        <f>$H463/($D463+(W463*W463*AB$2*'Materials + Factor'!$U$8))</f>
        <v>0.14988775510204083</v>
      </c>
      <c r="Z46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0.15906764450656141</v>
      </c>
      <c r="AA46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0.43832361516035001</v>
      </c>
      <c r="AB463" s="120">
        <f t="shared" si="62"/>
        <v>0.64237609329446077</v>
      </c>
      <c r="AC46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0.67072584818899961</v>
      </c>
    </row>
    <row r="464" spans="1:29" s="86" customFormat="1" hidden="1" outlineLevel="1" x14ac:dyDescent="0.2">
      <c r="A464" s="127"/>
      <c r="B464" s="135" t="s">
        <v>576</v>
      </c>
      <c r="C464" s="150">
        <v>20.329999999999998</v>
      </c>
      <c r="D464" s="133">
        <f>Table5[[#This Row],[Vertical Fz (kN)]]*'Materials + Factor'!$U$25</f>
        <v>0</v>
      </c>
      <c r="E464" s="150">
        <v>2.661</v>
      </c>
      <c r="F464" s="150">
        <v>3.2250000000000001</v>
      </c>
      <c r="G464" s="150">
        <v>8.7159999999999993</v>
      </c>
      <c r="H464" s="151">
        <v>3.5289999999999999</v>
      </c>
      <c r="I464" s="113">
        <f t="shared" si="63"/>
        <v>1.8</v>
      </c>
      <c r="J464" s="119">
        <f>$G464/($D464+(I464*I464*N$2*'Materials + Factor'!$U$8))</f>
        <v>0.14347325102880656</v>
      </c>
      <c r="K464" s="119">
        <f>$H464/($D464+(I464*I464*N$2*'Materials + Factor'!$U$8))</f>
        <v>5.8090534979423861E-2</v>
      </c>
      <c r="L46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0.10124184655552991</v>
      </c>
      <c r="M46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0.15258934933947266</v>
      </c>
      <c r="N464" s="120">
        <f t="shared" si="60"/>
        <v>0.47824417009602188</v>
      </c>
      <c r="O46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0.26780278613612463</v>
      </c>
      <c r="P464" s="113">
        <f t="shared" si="64"/>
        <v>1.8</v>
      </c>
      <c r="Q464" s="119">
        <f>$G464/($D464+(P464*P464*U$2*'Materials + Factor'!$U$8))</f>
        <v>0.10760493827160493</v>
      </c>
      <c r="R464" s="119">
        <f>$H464/($D464+(P464*P464*U$2*'Materials + Factor'!$U$8))</f>
        <v>4.3567901234567899E-2</v>
      </c>
      <c r="S46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0.10134183850274527</v>
      </c>
      <c r="T46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0.16379972565157747</v>
      </c>
      <c r="U464" s="120">
        <f t="shared" si="61"/>
        <v>0.35868312757201642</v>
      </c>
      <c r="V46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0.3184835863114302</v>
      </c>
      <c r="W464" s="113">
        <f t="shared" si="65"/>
        <v>1.4</v>
      </c>
      <c r="X464" s="119">
        <f>$G464/($D464+(W464*W464*AB$2*'Materials + Factor'!$U$8))</f>
        <v>8.8938775510204085E-2</v>
      </c>
      <c r="Y464" s="119">
        <f>$H464/($D464+(W464*W464*AB$2*'Materials + Factor'!$U$8))</f>
        <v>3.6010204081632656E-2</v>
      </c>
      <c r="Z46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8.3762131823697628E-2</v>
      </c>
      <c r="AA46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0.22107871720116626</v>
      </c>
      <c r="AB464" s="120">
        <f t="shared" si="62"/>
        <v>0.38116618075801756</v>
      </c>
      <c r="AC46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0.62696388167686223</v>
      </c>
    </row>
    <row r="465" spans="1:29" s="86" customFormat="1" hidden="1" outlineLevel="1" x14ac:dyDescent="0.2">
      <c r="A465" s="127"/>
      <c r="B465" s="135" t="s">
        <v>577</v>
      </c>
      <c r="C465" s="150">
        <v>22.117000000000001</v>
      </c>
      <c r="D465" s="133">
        <f>Table5[[#This Row],[Vertical Fz (kN)]]*'Materials + Factor'!$U$25</f>
        <v>0</v>
      </c>
      <c r="E465" s="150">
        <v>2.2440000000000002</v>
      </c>
      <c r="F465" s="150">
        <v>0.249</v>
      </c>
      <c r="G465" s="150">
        <v>3.08</v>
      </c>
      <c r="H465" s="151">
        <v>10.561999999999999</v>
      </c>
      <c r="I465" s="113">
        <f t="shared" si="63"/>
        <v>1.8</v>
      </c>
      <c r="J465" s="119">
        <f>$G465/($D465+(I465*I465*N$2*'Materials + Factor'!$U$8))</f>
        <v>5.0699588477366248E-2</v>
      </c>
      <c r="K465" s="119">
        <f>$H465/($D465+(I465*I465*N$2*'Materials + Factor'!$U$8))</f>
        <v>0.17386008230452671</v>
      </c>
      <c r="L46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5.3491214174488995E-2</v>
      </c>
      <c r="M46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0.16418544843611513</v>
      </c>
      <c r="N465" s="120">
        <f t="shared" si="60"/>
        <v>0.57953360768175577</v>
      </c>
      <c r="O46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0.28141088144370757</v>
      </c>
      <c r="P465" s="113">
        <f t="shared" si="64"/>
        <v>1.8</v>
      </c>
      <c r="Q465" s="119">
        <f>$G465/($D465+(P465*P465*U$2*'Materials + Factor'!$U$8))</f>
        <v>3.8024691358024693E-2</v>
      </c>
      <c r="R465" s="119">
        <f>$H465/($D465+(P465*P465*U$2*'Materials + Factor'!$U$8))</f>
        <v>0.13039506172839505</v>
      </c>
      <c r="S46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5.4724153641942955E-2</v>
      </c>
      <c r="T46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0.17566529492455416</v>
      </c>
      <c r="U465" s="120">
        <f t="shared" si="61"/>
        <v>0.43465020576131685</v>
      </c>
      <c r="V46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0.33029563243797305</v>
      </c>
      <c r="W465" s="113">
        <f t="shared" si="65"/>
        <v>1.4</v>
      </c>
      <c r="X465" s="119">
        <f>$G465/($D465+(W465*W465*AB$2*'Materials + Factor'!$U$8))</f>
        <v>3.1428571428571431E-2</v>
      </c>
      <c r="Y465" s="119">
        <f>$H465/($D465+(W465*W465*AB$2*'Materials + Factor'!$U$8))</f>
        <v>0.10777551020408165</v>
      </c>
      <c r="Z46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4.5231188214258977E-2</v>
      </c>
      <c r="AA46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0.21938775510204089</v>
      </c>
      <c r="AB465" s="120">
        <f t="shared" si="62"/>
        <v>0.46189504373177853</v>
      </c>
      <c r="AC46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0.64999450453377172</v>
      </c>
    </row>
    <row r="466" spans="1:29" s="86" customFormat="1" hidden="1" outlineLevel="1" x14ac:dyDescent="0.2">
      <c r="A466" s="127"/>
      <c r="B466" s="135" t="s">
        <v>578</v>
      </c>
      <c r="C466" s="150">
        <v>20.913</v>
      </c>
      <c r="D466" s="133">
        <f>Table5[[#This Row],[Vertical Fz (kN)]]*'Materials + Factor'!$U$25</f>
        <v>0</v>
      </c>
      <c r="E466" s="150">
        <v>2.786</v>
      </c>
      <c r="F466" s="150">
        <v>5.4509999999999996</v>
      </c>
      <c r="G466" s="150">
        <v>12.3</v>
      </c>
      <c r="H466" s="151">
        <v>0.59799999999999998</v>
      </c>
      <c r="I466" s="113">
        <f t="shared" si="63"/>
        <v>1.8</v>
      </c>
      <c r="J466" s="119">
        <f>$G466/($D466+(I466*I466*N$2*'Materials + Factor'!$U$8))</f>
        <v>0.20246913580246911</v>
      </c>
      <c r="K466" s="119">
        <f>$H466/($D466+(I466*I466*N$2*'Materials + Factor'!$U$8))</f>
        <v>9.843621399176954E-3</v>
      </c>
      <c r="L46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0.14717380257989485</v>
      </c>
      <c r="M46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0.22297939907506045</v>
      </c>
      <c r="N466" s="120">
        <f t="shared" si="60"/>
        <v>0.67489711934156371</v>
      </c>
      <c r="O46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0.27627526101342548</v>
      </c>
      <c r="P466" s="113">
        <f t="shared" si="64"/>
        <v>1.8</v>
      </c>
      <c r="Q466" s="119">
        <f>$G466/($D466+(P466*P466*U$2*'Materials + Factor'!$U$8))</f>
        <v>0.15185185185185185</v>
      </c>
      <c r="R466" s="119">
        <f>$H466/($D466+(P466*P466*U$2*'Materials + Factor'!$U$8))</f>
        <v>7.3827160493827159E-3</v>
      </c>
      <c r="S46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0.14837844740841921</v>
      </c>
      <c r="T46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0.24349794238683128</v>
      </c>
      <c r="U466" s="120">
        <f t="shared" si="61"/>
        <v>0.50617283950617287</v>
      </c>
      <c r="V46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0.32509996916125461</v>
      </c>
      <c r="W466" s="113">
        <f t="shared" si="65"/>
        <v>1.4</v>
      </c>
      <c r="X466" s="119">
        <f>$G466/($D466+(W466*W466*AB$2*'Materials + Factor'!$U$8))</f>
        <v>0.12551020408163269</v>
      </c>
      <c r="Y466" s="119">
        <f>$H466/($D466+(W466*W466*AB$2*'Materials + Factor'!$U$8))</f>
        <v>6.1020408163265311E-3</v>
      </c>
      <c r="Z46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0.12263932898042812</v>
      </c>
      <c r="AA46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0.33822157434402339</v>
      </c>
      <c r="AB466" s="120">
        <f t="shared" si="62"/>
        <v>0.53790087463556868</v>
      </c>
      <c r="AC46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0.64056976591901527</v>
      </c>
    </row>
    <row r="467" spans="1:29" s="86" customFormat="1" hidden="1" outlineLevel="1" x14ac:dyDescent="0.2">
      <c r="A467" s="127"/>
      <c r="B467" s="135" t="s">
        <v>579</v>
      </c>
      <c r="C467" s="150">
        <v>20.911000000000001</v>
      </c>
      <c r="D467" s="133">
        <f>Table5[[#This Row],[Vertical Fz (kN)]]*'Materials + Factor'!$U$25</f>
        <v>0</v>
      </c>
      <c r="E467" s="150">
        <v>7.3680000000000003</v>
      </c>
      <c r="F467" s="150">
        <v>1.5660000000000001</v>
      </c>
      <c r="G467" s="150">
        <v>6.0999999999999999E-2</v>
      </c>
      <c r="H467" s="151">
        <v>14.74</v>
      </c>
      <c r="I467" s="113">
        <f t="shared" si="63"/>
        <v>1.8</v>
      </c>
      <c r="J467" s="119">
        <f>$G467/($D467+(I467*I467*N$2*'Materials + Factor'!$U$8))</f>
        <v>1.0041152263374484E-3</v>
      </c>
      <c r="K467" s="119">
        <f>$H467/($D467+(I467*I467*N$2*'Materials + Factor'!$U$8))</f>
        <v>0.24263374485596706</v>
      </c>
      <c r="L46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0.18109773097077828</v>
      </c>
      <c r="M46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0.27574702462347722</v>
      </c>
      <c r="N467" s="120">
        <f t="shared" si="60"/>
        <v>0.80877914951989027</v>
      </c>
      <c r="O46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0.29026734845653557</v>
      </c>
      <c r="P467" s="113">
        <f t="shared" si="64"/>
        <v>1.8</v>
      </c>
      <c r="Q467" s="119">
        <f>$G467/($D467+(P467*P467*U$2*'Materials + Factor'!$U$8))</f>
        <v>7.5308641975308638E-4</v>
      </c>
      <c r="R467" s="119">
        <f>$H467/($D467+(P467*P467*U$2*'Materials + Factor'!$U$8))</f>
        <v>0.18197530864197531</v>
      </c>
      <c r="S46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0.18257557788647807</v>
      </c>
      <c r="T46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0.30326474622770916</v>
      </c>
      <c r="U467" s="120">
        <f t="shared" si="61"/>
        <v>0.60658436213991773</v>
      </c>
      <c r="V46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0.33623647393236167</v>
      </c>
      <c r="W467" s="113">
        <f t="shared" si="65"/>
        <v>1.4</v>
      </c>
      <c r="X467" s="119">
        <f>$G467/($D467+(W467*W467*AB$2*'Materials + Factor'!$U$8))</f>
        <v>6.2244897959183685E-4</v>
      </c>
      <c r="Y467" s="119">
        <f>$H467/($D467+(W467*W467*AB$2*'Materials + Factor'!$U$8))</f>
        <v>0.15040816326530615</v>
      </c>
      <c r="Z46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0.15090430417147679</v>
      </c>
      <c r="AA46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0.42967930029154527</v>
      </c>
      <c r="AB467" s="120">
        <f t="shared" si="62"/>
        <v>0.64460641399416929</v>
      </c>
      <c r="AC46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0.66433439105571879</v>
      </c>
    </row>
    <row r="468" spans="1:29" s="86" customFormat="1" hidden="1" outlineLevel="1" x14ac:dyDescent="0.2">
      <c r="A468" s="127"/>
      <c r="B468" s="135" t="s">
        <v>580</v>
      </c>
      <c r="C468" s="150">
        <v>19.852</v>
      </c>
      <c r="D468" s="133">
        <f>Table5[[#This Row],[Vertical Fz (kN)]]*'Materials + Factor'!$U$25</f>
        <v>0</v>
      </c>
      <c r="E468" s="150">
        <v>2.3530000000000002</v>
      </c>
      <c r="F468" s="150">
        <v>3.5459999999999998</v>
      </c>
      <c r="G468" s="150">
        <v>9.4429999999999996</v>
      </c>
      <c r="H468" s="151">
        <v>3.6539999999999999</v>
      </c>
      <c r="I468" s="113">
        <f t="shared" si="63"/>
        <v>1.8</v>
      </c>
      <c r="J468" s="119">
        <f>$G468/($D468+(I468*I468*N$2*'Materials + Factor'!$U$8))</f>
        <v>0.15544032921810697</v>
      </c>
      <c r="K468" s="119">
        <f>$H468/($D468+(I468*I468*N$2*'Materials + Factor'!$U$8))</f>
        <v>6.0148148148148138E-2</v>
      </c>
      <c r="L46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0.10365875272948735</v>
      </c>
      <c r="M46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0.16683484556490186</v>
      </c>
      <c r="N468" s="120">
        <f t="shared" si="60"/>
        <v>0.51813443072702325</v>
      </c>
      <c r="O46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0.27149973772250435</v>
      </c>
      <c r="P468" s="113">
        <f t="shared" si="64"/>
        <v>1.8</v>
      </c>
      <c r="Q468" s="119">
        <f>$G468/($D468+(P468*P468*U$2*'Materials + Factor'!$U$8))</f>
        <v>0.11658024691358024</v>
      </c>
      <c r="R468" s="119">
        <f>$H468/($D468+(P468*P468*U$2*'Materials + Factor'!$U$8))</f>
        <v>4.5111111111111109E-2</v>
      </c>
      <c r="S46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0.10314941712965606</v>
      </c>
      <c r="T46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0.17817558299039779</v>
      </c>
      <c r="U468" s="120">
        <f t="shared" si="61"/>
        <v>0.3886008230452675</v>
      </c>
      <c r="V46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0.32152429593591897</v>
      </c>
      <c r="W468" s="113">
        <f t="shared" si="65"/>
        <v>1.4</v>
      </c>
      <c r="X468" s="119">
        <f>$G468/($D468+(W468*W468*AB$2*'Materials + Factor'!$U$8))</f>
        <v>9.6357142857142863E-2</v>
      </c>
      <c r="Y468" s="119">
        <f>$H468/($D468+(W468*W468*AB$2*'Materials + Factor'!$U$8))</f>
        <v>3.728571428571429E-2</v>
      </c>
      <c r="Z46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8.5256150892878982E-2</v>
      </c>
      <c r="AA46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0.2410349854227406</v>
      </c>
      <c r="AB468" s="120">
        <f t="shared" si="62"/>
        <v>0.41295918367346945</v>
      </c>
      <c r="AC46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0.63389892680431004</v>
      </c>
    </row>
    <row r="469" spans="1:29" s="86" customFormat="1" hidden="1" outlineLevel="1" x14ac:dyDescent="0.2">
      <c r="A469" s="127"/>
      <c r="B469" s="135" t="s">
        <v>581</v>
      </c>
      <c r="C469" s="150">
        <v>21.454999999999998</v>
      </c>
      <c r="D469" s="133">
        <f>Table5[[#This Row],[Vertical Fz (kN)]]*'Materials + Factor'!$U$25</f>
        <v>0</v>
      </c>
      <c r="E469" s="150">
        <v>7.6</v>
      </c>
      <c r="F469" s="150">
        <v>1.944</v>
      </c>
      <c r="G469" s="150">
        <v>0.46800000000000003</v>
      </c>
      <c r="H469" s="151">
        <v>14.503</v>
      </c>
      <c r="I469" s="113">
        <f t="shared" si="63"/>
        <v>1.8</v>
      </c>
      <c r="J469" s="119">
        <f>$G469/($D469+(I469*I469*N$2*'Materials + Factor'!$U$8))</f>
        <v>7.7037037037037031E-3</v>
      </c>
      <c r="K469" s="119">
        <f>$H469/($D469+(I469*I469*N$2*'Materials + Factor'!$U$8))</f>
        <v>0.23873251028806583</v>
      </c>
      <c r="L46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0.18735329808704398</v>
      </c>
      <c r="M46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0.27307071075698286</v>
      </c>
      <c r="N469" s="120">
        <f t="shared" si="60"/>
        <v>0.79577503429355279</v>
      </c>
      <c r="O46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0.29225802373407994</v>
      </c>
      <c r="P469" s="113">
        <f t="shared" si="64"/>
        <v>1.8</v>
      </c>
      <c r="Q469" s="119">
        <f>$G469/($D469+(P469*P469*U$2*'Materials + Factor'!$U$8))</f>
        <v>5.7777777777777784E-3</v>
      </c>
      <c r="R469" s="119">
        <f>$H469/($D469+(P469*P469*U$2*'Materials + Factor'!$U$8))</f>
        <v>0.17904938271604939</v>
      </c>
      <c r="S46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0.19014046752154881</v>
      </c>
      <c r="T46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0.30319615912208503</v>
      </c>
      <c r="U469" s="120">
        <f t="shared" si="61"/>
        <v>0.5968312757201647</v>
      </c>
      <c r="V46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0.33815990940668639</v>
      </c>
      <c r="W469" s="113">
        <f t="shared" si="65"/>
        <v>1.4</v>
      </c>
      <c r="X469" s="119">
        <f>$G469/($D469+(W469*W469*AB$2*'Materials + Factor'!$U$8))</f>
        <v>4.7755102040816337E-3</v>
      </c>
      <c r="Y469" s="119">
        <f>$H469/($D469+(W469*W469*AB$2*'Materials + Factor'!$U$8))</f>
        <v>0.14798979591836736</v>
      </c>
      <c r="Z46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0.15715691703311688</v>
      </c>
      <c r="AA46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0.43298833819241994</v>
      </c>
      <c r="AB469" s="120">
        <f t="shared" si="62"/>
        <v>0.6342419825072888</v>
      </c>
      <c r="AC46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0.66773759609269523</v>
      </c>
    </row>
    <row r="470" spans="1:29" s="86" customFormat="1" hidden="1" outlineLevel="1" x14ac:dyDescent="0.2">
      <c r="A470" s="127"/>
      <c r="B470" s="135" t="s">
        <v>582</v>
      </c>
      <c r="C470" s="150">
        <v>20.396999999999998</v>
      </c>
      <c r="D470" s="133">
        <f>Table5[[#This Row],[Vertical Fz (kN)]]*'Materials + Factor'!$U$25</f>
        <v>0</v>
      </c>
      <c r="E470" s="150">
        <v>2.5859999999999999</v>
      </c>
      <c r="F470" s="150">
        <v>3.1680000000000001</v>
      </c>
      <c r="G470" s="150">
        <v>9.0359999999999996</v>
      </c>
      <c r="H470" s="151">
        <v>3.4169999999999998</v>
      </c>
      <c r="I470" s="113">
        <f t="shared" si="63"/>
        <v>1.8</v>
      </c>
      <c r="J470" s="119">
        <f>$G470/($D470+(I470*I470*N$2*'Materials + Factor'!$U$8))</f>
        <v>0.14874074074074073</v>
      </c>
      <c r="K470" s="119">
        <f>$H470/($D470+(I470*I470*N$2*'Materials + Factor'!$U$8))</f>
        <v>5.6246913580246902E-2</v>
      </c>
      <c r="L47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9.8941059312187427E-2</v>
      </c>
      <c r="M47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0.15625962758943643</v>
      </c>
      <c r="N470" s="120">
        <f t="shared" si="60"/>
        <v>0.49580246913580245</v>
      </c>
      <c r="O47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0.26926740390343346</v>
      </c>
      <c r="P470" s="113">
        <f t="shared" si="64"/>
        <v>1.8</v>
      </c>
      <c r="Q470" s="119">
        <f>$G470/($D470+(P470*P470*U$2*'Materials + Factor'!$U$8))</f>
        <v>0.11155555555555555</v>
      </c>
      <c r="R470" s="119">
        <f>$H470/($D470+(P470*P470*U$2*'Materials + Factor'!$U$8))</f>
        <v>4.218518518518518E-2</v>
      </c>
      <c r="S47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9.9120619012420669E-2</v>
      </c>
      <c r="T47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0.16740740740740739</v>
      </c>
      <c r="U470" s="120">
        <f t="shared" si="61"/>
        <v>0.37185185185185182</v>
      </c>
      <c r="V47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0.31972856223775853</v>
      </c>
      <c r="W470" s="113">
        <f t="shared" si="65"/>
        <v>1.4</v>
      </c>
      <c r="X470" s="119">
        <f>$G470/($D470+(W470*W470*AB$2*'Materials + Factor'!$U$8))</f>
        <v>9.2204081632653076E-2</v>
      </c>
      <c r="Y470" s="119">
        <f>$H470/($D470+(W470*W470*AB$2*'Materials + Factor'!$U$8))</f>
        <v>3.4867346938775516E-2</v>
      </c>
      <c r="Z47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8.1926225918429324E-2</v>
      </c>
      <c r="AA47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0.22408163265306127</v>
      </c>
      <c r="AB470" s="120">
        <f t="shared" si="62"/>
        <v>0.39516034985422749</v>
      </c>
      <c r="AC47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0.62952532518251647</v>
      </c>
    </row>
    <row r="471" spans="1:29" s="86" customFormat="1" hidden="1" outlineLevel="1" x14ac:dyDescent="0.2">
      <c r="A471" s="127"/>
      <c r="B471" s="135" t="s">
        <v>583</v>
      </c>
      <c r="C471" s="150">
        <v>22.422999999999998</v>
      </c>
      <c r="D471" s="133">
        <f>Table5[[#This Row],[Vertical Fz (kN)]]*'Materials + Factor'!$U$25</f>
        <v>0</v>
      </c>
      <c r="E471" s="150">
        <v>2.363</v>
      </c>
      <c r="F471" s="150">
        <v>4.2000000000000003E-2</v>
      </c>
      <c r="G471" s="150">
        <v>4.0659999999999998</v>
      </c>
      <c r="H471" s="151">
        <v>10.577</v>
      </c>
      <c r="I471" s="113">
        <f t="shared" si="63"/>
        <v>1.8</v>
      </c>
      <c r="J471" s="119">
        <f>$G471/($D471+(I471*I471*N$2*'Materials + Factor'!$U$8))</f>
        <v>6.6930041152263364E-2</v>
      </c>
      <c r="K471" s="119">
        <f>$H471/($D471+(I471*I471*N$2*'Materials + Factor'!$U$8))</f>
        <v>0.17410699588477363</v>
      </c>
      <c r="L47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5.5787104833670047E-2</v>
      </c>
      <c r="M47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0.16497407679041143</v>
      </c>
      <c r="N471" s="120">
        <f t="shared" si="60"/>
        <v>0.58035665294924543</v>
      </c>
      <c r="O47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0.28783447868522105</v>
      </c>
      <c r="P471" s="113">
        <f t="shared" si="64"/>
        <v>1.8</v>
      </c>
      <c r="Q471" s="119">
        <f>$G471/($D471+(P471*P471*U$2*'Materials + Factor'!$U$8))</f>
        <v>5.019753086419753E-2</v>
      </c>
      <c r="R471" s="119">
        <f>$H471/($D471+(P471*P471*U$2*'Materials + Factor'!$U$8))</f>
        <v>0.13058024691358025</v>
      </c>
      <c r="S47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5.728371444852888E-2</v>
      </c>
      <c r="T47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0.17750342935528118</v>
      </c>
      <c r="U471" s="120">
        <f t="shared" si="61"/>
        <v>0.43526748971193419</v>
      </c>
      <c r="V47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0.335887516096601</v>
      </c>
      <c r="W471" s="113">
        <f t="shared" si="65"/>
        <v>1.4</v>
      </c>
      <c r="X471" s="119">
        <f>$G471/($D471+(W471*W471*AB$2*'Materials + Factor'!$U$8))</f>
        <v>4.148979591836735E-2</v>
      </c>
      <c r="Y471" s="119">
        <f>$H471/($D471+(W471*W471*AB$2*'Materials + Factor'!$U$8))</f>
        <v>0.10792857142857144</v>
      </c>
      <c r="Z47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4.7346743574804485E-2</v>
      </c>
      <c r="AA47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0.22307580174927122</v>
      </c>
      <c r="AB471" s="120">
        <f t="shared" si="62"/>
        <v>0.46255102040816337</v>
      </c>
      <c r="AC47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0.66140430015752727</v>
      </c>
    </row>
    <row r="472" spans="1:29" s="86" customFormat="1" hidden="1" outlineLevel="1" x14ac:dyDescent="0.2">
      <c r="A472" s="127"/>
      <c r="B472" s="135" t="s">
        <v>584</v>
      </c>
      <c r="C472" s="150">
        <v>21.364999999999998</v>
      </c>
      <c r="D472" s="133">
        <f>Table5[[#This Row],[Vertical Fz (kN)]]*'Materials + Factor'!$U$25</f>
        <v>0</v>
      </c>
      <c r="E472" s="150">
        <v>2.6520000000000001</v>
      </c>
      <c r="F472" s="150">
        <v>5.069</v>
      </c>
      <c r="G472" s="150">
        <v>13.57</v>
      </c>
      <c r="H472" s="151">
        <v>0.50900000000000001</v>
      </c>
      <c r="I472" s="113">
        <f t="shared" si="63"/>
        <v>1.8</v>
      </c>
      <c r="J472" s="119">
        <f>$G472/($D472+(I472*I472*N$2*'Materials + Factor'!$U$8))</f>
        <v>0.22337448559670781</v>
      </c>
      <c r="K472" s="119">
        <f>$H472/($D472+(I472*I472*N$2*'Materials + Factor'!$U$8))</f>
        <v>8.3786008230452673E-3</v>
      </c>
      <c r="L47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0.13677925041356165</v>
      </c>
      <c r="M47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0.2350599092059239</v>
      </c>
      <c r="N472" s="120">
        <f t="shared" si="60"/>
        <v>0.74458161865569272</v>
      </c>
      <c r="O47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0.28559192353253432</v>
      </c>
      <c r="P472" s="113">
        <f t="shared" si="64"/>
        <v>1.8</v>
      </c>
      <c r="Q472" s="119">
        <f>$G472/($D472+(P472*P472*U$2*'Materials + Factor'!$U$8))</f>
        <v>0.16753086419753085</v>
      </c>
      <c r="R472" s="119">
        <f>$H472/($D472+(P472*P472*U$2*'Materials + Factor'!$U$8))</f>
        <v>6.2839506172839505E-3</v>
      </c>
      <c r="S47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0.13866207589764959</v>
      </c>
      <c r="T47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0.25567901234567897</v>
      </c>
      <c r="U472" s="120">
        <f t="shared" si="61"/>
        <v>0.55843621399176957</v>
      </c>
      <c r="V47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0.33280151168322364</v>
      </c>
      <c r="W472" s="113">
        <f t="shared" si="65"/>
        <v>1.4</v>
      </c>
      <c r="X472" s="119">
        <f>$G472/($D472+(W472*W472*AB$2*'Materials + Factor'!$U$8))</f>
        <v>0.13846938775510206</v>
      </c>
      <c r="Y472" s="119">
        <f>$H472/($D472+(W472*W472*AB$2*'Materials + Factor'!$U$8))</f>
        <v>5.1938775510204094E-3</v>
      </c>
      <c r="Z47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0.11460845048683282</v>
      </c>
      <c r="AA47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0.34559766763848404</v>
      </c>
      <c r="AB472" s="120">
        <f t="shared" si="62"/>
        <v>0.5934402332361518</v>
      </c>
      <c r="AC47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0.65642730239076341</v>
      </c>
    </row>
    <row r="473" spans="1:29" s="86" customFormat="1" hidden="1" outlineLevel="1" x14ac:dyDescent="0.2">
      <c r="A473" s="127"/>
      <c r="B473" s="135" t="s">
        <v>585</v>
      </c>
      <c r="C473" s="150">
        <v>20.911999999999999</v>
      </c>
      <c r="D473" s="133">
        <f>Table5[[#This Row],[Vertical Fz (kN)]]*'Materials + Factor'!$U$25</f>
        <v>0</v>
      </c>
      <c r="E473" s="150">
        <v>7.3659999999999997</v>
      </c>
      <c r="F473" s="150">
        <v>1.5640000000000001</v>
      </c>
      <c r="G473" s="150">
        <v>5.6000000000000001E-2</v>
      </c>
      <c r="H473" s="151">
        <v>14.734</v>
      </c>
      <c r="I473" s="113">
        <f t="shared" si="63"/>
        <v>1.8</v>
      </c>
      <c r="J473" s="119">
        <f>$G473/($D473+(I473*I473*N$2*'Materials + Factor'!$U$8))</f>
        <v>9.2181069958847733E-4</v>
      </c>
      <c r="K473" s="119">
        <f>$H473/($D473+(I473*I473*N$2*'Materials + Factor'!$U$8))</f>
        <v>0.24253497942386829</v>
      </c>
      <c r="L47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0.18103848807892289</v>
      </c>
      <c r="M47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0.27564160128878107</v>
      </c>
      <c r="N473" s="120">
        <f t="shared" si="60"/>
        <v>0.80844993141289434</v>
      </c>
      <c r="O47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0.2901999955595308</v>
      </c>
      <c r="P473" s="113">
        <f t="shared" si="64"/>
        <v>1.8</v>
      </c>
      <c r="Q473" s="119">
        <f>$G473/($D473+(P473*P473*U$2*'Materials + Factor'!$U$8))</f>
        <v>6.91358024691358E-4</v>
      </c>
      <c r="R473" s="119">
        <f>$H473/($D473+(P473*P473*U$2*'Materials + Factor'!$U$8))</f>
        <v>0.18190123456790122</v>
      </c>
      <c r="S47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0.18251808658643215</v>
      </c>
      <c r="T47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0.30315500685871055</v>
      </c>
      <c r="U473" s="120">
        <f t="shared" si="61"/>
        <v>0.60633744855967076</v>
      </c>
      <c r="V47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0.33618129409020664</v>
      </c>
      <c r="W473" s="113">
        <f t="shared" si="65"/>
        <v>1.4</v>
      </c>
      <c r="X473" s="119">
        <f>$G473/($D473+(W473*W473*AB$2*'Materials + Factor'!$U$8))</f>
        <v>5.7142857142857147E-4</v>
      </c>
      <c r="Y473" s="119">
        <f>$H473/($D473+(W473*W473*AB$2*'Materials + Factor'!$U$8))</f>
        <v>0.15034693877551022</v>
      </c>
      <c r="Z47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0.15085678585205106</v>
      </c>
      <c r="AA47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0.42953352769679315</v>
      </c>
      <c r="AB473" s="120">
        <f t="shared" si="62"/>
        <v>0.64434402332361529</v>
      </c>
      <c r="AC47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0.66421627273747263</v>
      </c>
    </row>
    <row r="474" spans="1:29" s="86" customFormat="1" hidden="1" outlineLevel="1" x14ac:dyDescent="0.2">
      <c r="A474" s="127"/>
      <c r="B474" s="135" t="s">
        <v>586</v>
      </c>
      <c r="C474" s="150">
        <v>19.853999999999999</v>
      </c>
      <c r="D474" s="133">
        <f>Table5[[#This Row],[Vertical Fz (kN)]]*'Materials + Factor'!$U$25</f>
        <v>0</v>
      </c>
      <c r="E474" s="150">
        <v>2.351</v>
      </c>
      <c r="F474" s="150">
        <v>3.548</v>
      </c>
      <c r="G474" s="150">
        <v>9.4480000000000004</v>
      </c>
      <c r="H474" s="151">
        <v>3.6480000000000001</v>
      </c>
      <c r="I474" s="113">
        <f t="shared" si="63"/>
        <v>1.8</v>
      </c>
      <c r="J474" s="119">
        <f>$G474/($D474+(I474*I474*N$2*'Materials + Factor'!$U$8))</f>
        <v>0.15552263374485595</v>
      </c>
      <c r="K474" s="119">
        <f>$H474/($D474+(I474*I474*N$2*'Materials + Factor'!$U$8))</f>
        <v>6.0049382716049378E-2</v>
      </c>
      <c r="L47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0.10366985886908654</v>
      </c>
      <c r="M47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0.1669203072359243</v>
      </c>
      <c r="N474" s="120">
        <f t="shared" si="60"/>
        <v>0.51840877914951988</v>
      </c>
      <c r="O47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0.27150315574406547</v>
      </c>
      <c r="P474" s="113">
        <f t="shared" si="64"/>
        <v>1.8</v>
      </c>
      <c r="Q474" s="119">
        <f>$G474/($D474+(P474*P474*U$2*'Materials + Factor'!$U$8))</f>
        <v>0.11664197530864198</v>
      </c>
      <c r="R474" s="119">
        <f>$H474/($D474+(P474*P474*U$2*'Materials + Factor'!$U$8))</f>
        <v>4.5037037037037042E-2</v>
      </c>
      <c r="S47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0.10316302844794881</v>
      </c>
      <c r="T47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0.1782716049382716</v>
      </c>
      <c r="U474" s="120">
        <f t="shared" si="61"/>
        <v>0.38880658436213994</v>
      </c>
      <c r="V47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0.32152674991012387</v>
      </c>
      <c r="W474" s="113">
        <f t="shared" si="65"/>
        <v>1.4</v>
      </c>
      <c r="X474" s="119">
        <f>$G474/($D474+(W474*W474*AB$2*'Materials + Factor'!$U$8))</f>
        <v>9.6408163265306143E-2</v>
      </c>
      <c r="Y474" s="119">
        <f>$H474/($D474+(W474*W474*AB$2*'Materials + Factor'!$U$8))</f>
        <v>3.7224489795918372E-2</v>
      </c>
      <c r="Z47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8.5267401064120965E-2</v>
      </c>
      <c r="AA47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0.24116618075801757</v>
      </c>
      <c r="AB474" s="120">
        <f t="shared" si="62"/>
        <v>0.41317784256559781</v>
      </c>
      <c r="AC47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0.63390227944862521</v>
      </c>
    </row>
    <row r="475" spans="1:29" s="86" customFormat="1" hidden="1" outlineLevel="1" x14ac:dyDescent="0.2">
      <c r="A475" s="127"/>
      <c r="B475" s="135" t="s">
        <v>587</v>
      </c>
      <c r="C475" s="150">
        <v>21.44</v>
      </c>
      <c r="D475" s="133">
        <f>Table5[[#This Row],[Vertical Fz (kN)]]*'Materials + Factor'!$U$25</f>
        <v>0</v>
      </c>
      <c r="E475" s="150">
        <v>7.593</v>
      </c>
      <c r="F475" s="150">
        <v>1.956</v>
      </c>
      <c r="G475" s="150">
        <v>0.498</v>
      </c>
      <c r="H475" s="151">
        <v>14.506</v>
      </c>
      <c r="I475" s="113">
        <f t="shared" si="63"/>
        <v>1.8</v>
      </c>
      <c r="J475" s="119">
        <f>$G475/($D475+(I475*I475*N$2*'Materials + Factor'!$U$8))</f>
        <v>8.1975308641975293E-3</v>
      </c>
      <c r="K475" s="119">
        <f>$H475/($D475+(I475*I475*N$2*'Materials + Factor'!$U$8))</f>
        <v>0.2387818930041152</v>
      </c>
      <c r="L47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0.1872968020646894</v>
      </c>
      <c r="M47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0.27309012991577775</v>
      </c>
      <c r="N475" s="120">
        <f t="shared" si="60"/>
        <v>0.7959396433470507</v>
      </c>
      <c r="O47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0.29239930189441282</v>
      </c>
      <c r="P475" s="113">
        <f t="shared" si="64"/>
        <v>1.8</v>
      </c>
      <c r="Q475" s="119">
        <f>$G475/($D475+(P475*P475*U$2*'Materials + Factor'!$U$8))</f>
        <v>6.1481481481481482E-3</v>
      </c>
      <c r="R475" s="119">
        <f>$H475/($D475+(P475*P475*U$2*'Materials + Factor'!$U$8))</f>
        <v>0.17908641975308642</v>
      </c>
      <c r="S47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0.19004844644070157</v>
      </c>
      <c r="T47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0.30314128943758573</v>
      </c>
      <c r="U475" s="120">
        <f t="shared" si="61"/>
        <v>0.59695473251028808</v>
      </c>
      <c r="V47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0.3382786108723787</v>
      </c>
      <c r="W475" s="113">
        <f t="shared" si="65"/>
        <v>1.4</v>
      </c>
      <c r="X475" s="119">
        <f>$G475/($D475+(W475*W475*AB$2*'Materials + Factor'!$U$8))</f>
        <v>5.0816326530612249E-3</v>
      </c>
      <c r="Y475" s="119">
        <f>$H475/($D475+(W475*W475*AB$2*'Materials + Factor'!$U$8))</f>
        <v>0.14802040816326534</v>
      </c>
      <c r="Z47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0.15708085879282477</v>
      </c>
      <c r="AA47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0.43282798833819253</v>
      </c>
      <c r="AB475" s="120">
        <f t="shared" si="62"/>
        <v>0.63437317784256575</v>
      </c>
      <c r="AC47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0.66800361804463826</v>
      </c>
    </row>
    <row r="476" spans="1:29" s="86" customFormat="1" hidden="1" outlineLevel="1" x14ac:dyDescent="0.2">
      <c r="A476" s="127"/>
      <c r="B476" s="135" t="s">
        <v>588</v>
      </c>
      <c r="C476" s="150">
        <v>20.382000000000001</v>
      </c>
      <c r="D476" s="133">
        <f>Table5[[#This Row],[Vertical Fz (kN)]]*'Materials + Factor'!$U$25</f>
        <v>0</v>
      </c>
      <c r="E476" s="150">
        <v>2.5779999999999998</v>
      </c>
      <c r="F476" s="150">
        <v>3.1549999999999998</v>
      </c>
      <c r="G476" s="150">
        <v>9.0050000000000008</v>
      </c>
      <c r="H476" s="151">
        <v>3.42</v>
      </c>
      <c r="I476" s="113">
        <f t="shared" si="63"/>
        <v>1.8</v>
      </c>
      <c r="J476" s="119">
        <f>$G476/($D476+(I476*I476*N$2*'Materials + Factor'!$U$8))</f>
        <v>0.14823045267489712</v>
      </c>
      <c r="K476" s="119">
        <f>$H476/($D476+(I476*I476*N$2*'Materials + Factor'!$U$8))</f>
        <v>5.6296296296296289E-2</v>
      </c>
      <c r="L47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9.8593246392887232E-2</v>
      </c>
      <c r="M47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0.15573044202315017</v>
      </c>
      <c r="N476" s="120">
        <f t="shared" si="60"/>
        <v>0.49410150891632376</v>
      </c>
      <c r="O47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0.26906096429744791</v>
      </c>
      <c r="P476" s="113">
        <f t="shared" si="64"/>
        <v>1.8</v>
      </c>
      <c r="Q476" s="119">
        <f>$G476/($D476+(P476*P476*U$2*'Materials + Factor'!$U$8))</f>
        <v>0.11117283950617285</v>
      </c>
      <c r="R476" s="119">
        <f>$H476/($D476+(P476*P476*U$2*'Materials + Factor'!$U$8))</f>
        <v>4.2222222222222223E-2</v>
      </c>
      <c r="S47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9.8753916868490471E-2</v>
      </c>
      <c r="T47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0.16680384087791494</v>
      </c>
      <c r="U476" s="120">
        <f t="shared" si="61"/>
        <v>0.37057613168724285</v>
      </c>
      <c r="V47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0.31955029036871124</v>
      </c>
      <c r="W476" s="113">
        <f t="shared" si="65"/>
        <v>1.4</v>
      </c>
      <c r="X476" s="119">
        <f>$G476/($D476+(W476*W476*AB$2*'Materials + Factor'!$U$8))</f>
        <v>9.1887755102040836E-2</v>
      </c>
      <c r="Y476" s="119">
        <f>$H476/($D476+(W476*W476*AB$2*'Materials + Factor'!$U$8))</f>
        <v>3.4897959183673471E-2</v>
      </c>
      <c r="Z47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8.1623135370895189E-2</v>
      </c>
      <c r="AA47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0.22325072886297384</v>
      </c>
      <c r="AB476" s="120">
        <f t="shared" si="62"/>
        <v>0.39380466472303222</v>
      </c>
      <c r="AC47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0.62916500843205703</v>
      </c>
    </row>
    <row r="477" spans="1:29" s="86" customFormat="1" hidden="1" outlineLevel="1" x14ac:dyDescent="0.2">
      <c r="A477" s="127"/>
      <c r="B477" s="135" t="s">
        <v>589</v>
      </c>
      <c r="C477" s="150">
        <v>21.617000000000001</v>
      </c>
      <c r="D477" s="133">
        <f>Table5[[#This Row],[Vertical Fz (kN)]]*'Materials + Factor'!$U$25</f>
        <v>0</v>
      </c>
      <c r="E477" s="150">
        <v>2.36</v>
      </c>
      <c r="F477" s="150">
        <v>1.8660000000000001</v>
      </c>
      <c r="G477" s="150">
        <v>0.44</v>
      </c>
      <c r="H477" s="151">
        <v>10.651999999999999</v>
      </c>
      <c r="I477" s="113">
        <f t="shared" si="63"/>
        <v>1.8</v>
      </c>
      <c r="J477" s="119">
        <f>$G477/($D477+(I477*I477*N$2*'Materials + Factor'!$U$8))</f>
        <v>7.2427983539094642E-3</v>
      </c>
      <c r="K477" s="119">
        <f>$H477/($D477+(I477*I477*N$2*'Materials + Factor'!$U$8))</f>
        <v>0.17534156378600821</v>
      </c>
      <c r="L47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7.1712068900281034E-2</v>
      </c>
      <c r="M47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0.16756980613865044</v>
      </c>
      <c r="N477" s="120">
        <f t="shared" si="60"/>
        <v>0.58447187928669408</v>
      </c>
      <c r="O47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0.26697182952188098</v>
      </c>
      <c r="P477" s="113">
        <f t="shared" si="64"/>
        <v>1.8</v>
      </c>
      <c r="Q477" s="119">
        <f>$G477/($D477+(P477*P477*U$2*'Materials + Factor'!$U$8))</f>
        <v>5.4320987654320986E-3</v>
      </c>
      <c r="R477" s="119">
        <f>$H477/($D477+(P477*P477*U$2*'Materials + Factor'!$U$8))</f>
        <v>0.13150617283950616</v>
      </c>
      <c r="S47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7.2922320729746276E-2</v>
      </c>
      <c r="T47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0.17849108367626884</v>
      </c>
      <c r="U477" s="120">
        <f t="shared" si="61"/>
        <v>0.43835390946502056</v>
      </c>
      <c r="V47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0.31750965407288961</v>
      </c>
      <c r="W477" s="113">
        <f t="shared" si="65"/>
        <v>1.4</v>
      </c>
      <c r="X477" s="119">
        <f>$G477/($D477+(W477*W477*AB$2*'Materials + Factor'!$U$8))</f>
        <v>4.4897959183673479E-3</v>
      </c>
      <c r="Y477" s="119">
        <f>$H477/($D477+(W477*W477*AB$2*'Materials + Factor'!$U$8))</f>
        <v>0.10869387755102042</v>
      </c>
      <c r="Z47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6.0272530399075999E-2</v>
      </c>
      <c r="AA47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0.22408163265306127</v>
      </c>
      <c r="AB477" s="120">
        <f t="shared" si="62"/>
        <v>0.46583090379008757</v>
      </c>
      <c r="AC47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0.62376278134473384</v>
      </c>
    </row>
    <row r="478" spans="1:29" s="86" customFormat="1" hidden="1" outlineLevel="1" x14ac:dyDescent="0.2">
      <c r="A478" s="127"/>
      <c r="B478" s="135" t="s">
        <v>590</v>
      </c>
      <c r="C478" s="150">
        <v>20.559000000000001</v>
      </c>
      <c r="D478" s="133">
        <f>Table5[[#This Row],[Vertical Fz (kN)]]*'Materials + Factor'!$U$25</f>
        <v>0</v>
      </c>
      <c r="E478" s="150">
        <v>2.6549999999999998</v>
      </c>
      <c r="F478" s="150">
        <v>3.246</v>
      </c>
      <c r="G478" s="150">
        <v>9.9440000000000008</v>
      </c>
      <c r="H478" s="151">
        <v>0.433</v>
      </c>
      <c r="I478" s="113">
        <f t="shared" si="63"/>
        <v>1.8</v>
      </c>
      <c r="J478" s="119">
        <f>$G478/($D478+(I478*I478*N$2*'Materials + Factor'!$U$8))</f>
        <v>0.16368724279835389</v>
      </c>
      <c r="K478" s="119">
        <f>$H478/($D478+(I478*I478*N$2*'Materials + Factor'!$U$8))</f>
        <v>7.1275720164609042E-3</v>
      </c>
      <c r="L47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0.10125654997200496</v>
      </c>
      <c r="M47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0.16915579934433933</v>
      </c>
      <c r="N478" s="120">
        <f t="shared" si="60"/>
        <v>0.54562414266117965</v>
      </c>
      <c r="O47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0.26003015756269343</v>
      </c>
      <c r="P478" s="113">
        <f t="shared" si="64"/>
        <v>1.8</v>
      </c>
      <c r="Q478" s="119">
        <f>$G478/($D478+(P478*P478*U$2*'Materials + Factor'!$U$8))</f>
        <v>0.12276543209876545</v>
      </c>
      <c r="R478" s="119">
        <f>$H478/($D478+(P478*P478*U$2*'Materials + Factor'!$U$8))</f>
        <v>5.345679012345679E-3</v>
      </c>
      <c r="S47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0.10164282495893523</v>
      </c>
      <c r="T47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0.18093278463648835</v>
      </c>
      <c r="U478" s="120">
        <f t="shared" si="61"/>
        <v>0.40921810699588484</v>
      </c>
      <c r="V47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0.31137276102125278</v>
      </c>
      <c r="W478" s="113">
        <f t="shared" si="65"/>
        <v>1.4</v>
      </c>
      <c r="X478" s="119">
        <f>$G478/($D478+(W478*W478*AB$2*'Materials + Factor'!$U$8))</f>
        <v>0.10146938775510206</v>
      </c>
      <c r="Y478" s="119">
        <f>$H478/($D478+(W478*W478*AB$2*'Materials + Factor'!$U$8))</f>
        <v>4.4183673469387758E-3</v>
      </c>
      <c r="Z47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8.4010906343609734E-2</v>
      </c>
      <c r="AA47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0.23959183673469395</v>
      </c>
      <c r="AB478" s="120">
        <f t="shared" si="62"/>
        <v>0.43486880466472316</v>
      </c>
      <c r="AC47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0.61193499559996378</v>
      </c>
    </row>
    <row r="479" spans="1:29" s="86" customFormat="1" hidden="1" outlineLevel="1" x14ac:dyDescent="0.2">
      <c r="A479" s="127"/>
      <c r="B479" s="135" t="s">
        <v>591</v>
      </c>
      <c r="C479" s="150">
        <v>30.902999999999999</v>
      </c>
      <c r="D479" s="133">
        <f>Table5[[#This Row],[Vertical Fz (kN)]]*'Materials + Factor'!$U$25</f>
        <v>0</v>
      </c>
      <c r="E479" s="150">
        <v>7.9539999999999997</v>
      </c>
      <c r="F479" s="150">
        <v>1.5449999999999999</v>
      </c>
      <c r="G479" s="150">
        <v>0.52600000000000002</v>
      </c>
      <c r="H479" s="151">
        <v>16.888000000000002</v>
      </c>
      <c r="I479" s="113">
        <f t="shared" si="63"/>
        <v>1.8</v>
      </c>
      <c r="J479" s="119">
        <f>$G479/($D479+(I479*I479*N$2*'Materials + Factor'!$U$8))</f>
        <v>8.658436213991769E-3</v>
      </c>
      <c r="K479" s="119">
        <f>$H479/($D479+(I479*I479*N$2*'Materials + Factor'!$U$8))</f>
        <v>0.27799176954732507</v>
      </c>
      <c r="L47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0.17356611732861765</v>
      </c>
      <c r="M47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0.27705342735947297</v>
      </c>
      <c r="N479" s="120">
        <f t="shared" si="60"/>
        <v>0.92663923182441699</v>
      </c>
      <c r="O47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0.33943922081547928</v>
      </c>
      <c r="P479" s="113">
        <f t="shared" si="64"/>
        <v>1.8</v>
      </c>
      <c r="Q479" s="119">
        <f>$G479/($D479+(P479*P479*U$2*'Materials + Factor'!$U$8))</f>
        <v>6.4938271604938272E-3</v>
      </c>
      <c r="R479" s="119">
        <f>$H479/($D479+(P479*P479*U$2*'Materials + Factor'!$U$8))</f>
        <v>0.20849382716049386</v>
      </c>
      <c r="S47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0.19639327594468883</v>
      </c>
      <c r="T47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0.34076817558299038</v>
      </c>
      <c r="U479" s="120">
        <f t="shared" si="61"/>
        <v>0.69497942386831291</v>
      </c>
      <c r="V47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0.37832696000121452</v>
      </c>
      <c r="W479" s="113">
        <f t="shared" si="65"/>
        <v>1.4</v>
      </c>
      <c r="X479" s="119">
        <f>$G479/($D479+(W479*W479*AB$2*'Materials + Factor'!$U$8))</f>
        <v>5.3673469387755116E-3</v>
      </c>
      <c r="Y479" s="119">
        <f>$H479/($D479+(W479*W479*AB$2*'Materials + Factor'!$U$8))</f>
        <v>0.17232653061224493</v>
      </c>
      <c r="Z47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0.16232505460734487</v>
      </c>
      <c r="AA47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0.47807580174927128</v>
      </c>
      <c r="AB479" s="120">
        <f t="shared" si="62"/>
        <v>0.7385422740524783</v>
      </c>
      <c r="AC47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0.74208975105752728</v>
      </c>
    </row>
    <row r="480" spans="1:29" s="86" customFormat="1" hidden="1" outlineLevel="1" x14ac:dyDescent="0.2">
      <c r="A480" s="127"/>
      <c r="B480" s="135" t="s">
        <v>592</v>
      </c>
      <c r="C480" s="150">
        <v>29.024999999999999</v>
      </c>
      <c r="D480" s="133">
        <f>Table5[[#This Row],[Vertical Fz (kN)]]*'Materials + Factor'!$U$25</f>
        <v>0</v>
      </c>
      <c r="E480" s="150">
        <v>0.49099999999999999</v>
      </c>
      <c r="F480" s="150">
        <v>6.0590000000000002</v>
      </c>
      <c r="G480" s="150">
        <v>14.534000000000001</v>
      </c>
      <c r="H480" s="151">
        <v>4.9000000000000002E-2</v>
      </c>
      <c r="I480" s="113">
        <f t="shared" si="63"/>
        <v>1.8</v>
      </c>
      <c r="J480" s="119">
        <f>$G480/($D480+(I480*I480*N$2*'Materials + Factor'!$U$8))</f>
        <v>0.23924279835390944</v>
      </c>
      <c r="K480" s="119">
        <f>$H480/($D480+(I480*I480*N$2*'Materials + Factor'!$U$8))</f>
        <v>8.0658436213991761E-4</v>
      </c>
      <c r="L48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0.13293849028818217</v>
      </c>
      <c r="M48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0.23612426127046007</v>
      </c>
      <c r="N480" s="120">
        <f t="shared" si="60"/>
        <v>0.79747599451303153</v>
      </c>
      <c r="O48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0.31147514837762968</v>
      </c>
      <c r="P480" s="113">
        <f t="shared" si="64"/>
        <v>1.8</v>
      </c>
      <c r="Q480" s="119">
        <f>$G480/($D480+(P480*P480*U$2*'Materials + Factor'!$U$8))</f>
        <v>0.17943209876543212</v>
      </c>
      <c r="R480" s="119">
        <f>$H480/($D480+(P480*P480*U$2*'Materials + Factor'!$U$8))</f>
        <v>6.0493827160493826E-4</v>
      </c>
      <c r="S48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0.14734016006940193</v>
      </c>
      <c r="T48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0.28248285322359395</v>
      </c>
      <c r="U480" s="120">
        <f t="shared" si="61"/>
        <v>0.59810699588477378</v>
      </c>
      <c r="V48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0.35586147367770599</v>
      </c>
      <c r="W480" s="113">
        <f t="shared" si="65"/>
        <v>1.4</v>
      </c>
      <c r="X480" s="119">
        <f>$G480/($D480+(W480*W480*AB$2*'Materials + Factor'!$U$8))</f>
        <v>0.14830612244897962</v>
      </c>
      <c r="Y480" s="119">
        <f>$H480/($D480+(W480*W480*AB$2*'Materials + Factor'!$U$8))</f>
        <v>5.0000000000000012E-4</v>
      </c>
      <c r="Z48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0.12178115271042404</v>
      </c>
      <c r="AA48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0.38851311953352785</v>
      </c>
      <c r="AB480" s="120">
        <f t="shared" si="62"/>
        <v>0.63559766763848413</v>
      </c>
      <c r="AC48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0.69673004696269492</v>
      </c>
    </row>
    <row r="481" spans="1:29" s="86" customFormat="1" hidden="1" outlineLevel="1" x14ac:dyDescent="0.2">
      <c r="A481" s="127"/>
      <c r="B481" s="135" t="s">
        <v>593</v>
      </c>
      <c r="C481" s="150">
        <v>24.956</v>
      </c>
      <c r="D481" s="133">
        <f>Table5[[#This Row],[Vertical Fz (kN)]]*'Materials + Factor'!$U$25</f>
        <v>0</v>
      </c>
      <c r="E481" s="150">
        <v>5.1529999999999996</v>
      </c>
      <c r="F481" s="150">
        <v>1.9E-2</v>
      </c>
      <c r="G481" s="150">
        <v>6.0659999999999998</v>
      </c>
      <c r="H481" s="151">
        <v>13.263</v>
      </c>
      <c r="I481" s="113">
        <f t="shared" si="63"/>
        <v>1.8</v>
      </c>
      <c r="J481" s="119">
        <f>$G481/($D481+(I481*I481*N$2*'Materials + Factor'!$U$8))</f>
        <v>9.9851851851851844E-2</v>
      </c>
      <c r="K481" s="119">
        <f>$H481/($D481+(I481*I481*N$2*'Materials + Factor'!$U$8))</f>
        <v>0.21832098765432095</v>
      </c>
      <c r="L48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0.11804177927509001</v>
      </c>
      <c r="M48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0.22204785351472861</v>
      </c>
      <c r="N481" s="120">
        <f t="shared" si="60"/>
        <v>0.72773662551440321</v>
      </c>
      <c r="O48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0.32685439416638395</v>
      </c>
      <c r="P481" s="113">
        <f t="shared" si="64"/>
        <v>1.8</v>
      </c>
      <c r="Q481" s="119">
        <f>$G481/($D481+(P481*P481*U$2*'Materials + Factor'!$U$8))</f>
        <v>7.4888888888888894E-2</v>
      </c>
      <c r="R481" s="119">
        <f>$H481/($D481+(P481*P481*U$2*'Materials + Factor'!$U$8))</f>
        <v>0.16374074074074074</v>
      </c>
      <c r="S48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0.12489986092038105</v>
      </c>
      <c r="T48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0.25262002743484224</v>
      </c>
      <c r="U481" s="120">
        <f t="shared" si="61"/>
        <v>0.54580246913580255</v>
      </c>
      <c r="V48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0.36846900315722397</v>
      </c>
      <c r="W481" s="113">
        <f t="shared" si="65"/>
        <v>1.4</v>
      </c>
      <c r="X481" s="119">
        <f>$G481/($D481+(W481*W481*AB$2*'Materials + Factor'!$U$8))</f>
        <v>6.1897959183673475E-2</v>
      </c>
      <c r="Y481" s="119">
        <f>$H481/($D481+(W481*W481*AB$2*'Materials + Factor'!$U$8))</f>
        <v>0.13533673469387758</v>
      </c>
      <c r="Z48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0.10323355851582516</v>
      </c>
      <c r="AA48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0.34357142857142864</v>
      </c>
      <c r="AB481" s="120">
        <f t="shared" si="62"/>
        <v>0.58001457725947536</v>
      </c>
      <c r="AC48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0.72740503931990963</v>
      </c>
    </row>
    <row r="482" spans="1:29" s="86" customFormat="1" hidden="1" outlineLevel="1" x14ac:dyDescent="0.2">
      <c r="A482" s="127"/>
      <c r="B482" s="135" t="s">
        <v>594</v>
      </c>
      <c r="C482" s="150">
        <v>23.709</v>
      </c>
      <c r="D482" s="133">
        <f>Table5[[#This Row],[Vertical Fz (kN)]]*'Materials + Factor'!$U$25</f>
        <v>0</v>
      </c>
      <c r="E482" s="150">
        <v>0.59</v>
      </c>
      <c r="F482" s="150">
        <v>5.8739999999999997</v>
      </c>
      <c r="G482" s="150">
        <v>16.933</v>
      </c>
      <c r="H482" s="151">
        <v>0.52300000000000002</v>
      </c>
      <c r="I482" s="113">
        <f t="shared" si="63"/>
        <v>1.8</v>
      </c>
      <c r="J482" s="119">
        <f>$G482/($D482+(I482*I482*N$2*'Materials + Factor'!$U$8))</f>
        <v>0.27873251028806578</v>
      </c>
      <c r="K482" s="119">
        <f>$H482/($D482+(I482*I482*N$2*'Materials + Factor'!$U$8))</f>
        <v>8.6090534979423854E-3</v>
      </c>
      <c r="L48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0.13723081644317162</v>
      </c>
      <c r="M48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0.28072134934636261</v>
      </c>
      <c r="N482" s="120">
        <f t="shared" si="60"/>
        <v>0.92910836762688598</v>
      </c>
      <c r="O48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0.31817438925529495</v>
      </c>
      <c r="P482" s="113">
        <f t="shared" si="64"/>
        <v>1.8</v>
      </c>
      <c r="Q482" s="119">
        <f>$G482/($D482+(P482*P482*U$2*'Materials + Factor'!$U$8))</f>
        <v>0.20904938271604939</v>
      </c>
      <c r="R482" s="119">
        <f>$H482/($D482+(P482*P482*U$2*'Materials + Factor'!$U$8))</f>
        <v>6.4567901234567904E-3</v>
      </c>
      <c r="S48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0.14309108056757819</v>
      </c>
      <c r="T48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0.31285322359396428</v>
      </c>
      <c r="U482" s="120">
        <f t="shared" si="61"/>
        <v>0.69683127572016468</v>
      </c>
      <c r="V48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0.35919512744019366</v>
      </c>
      <c r="W482" s="113">
        <f t="shared" si="65"/>
        <v>1.4</v>
      </c>
      <c r="X482" s="119">
        <f>$G482/($D482+(W482*W482*AB$2*'Materials + Factor'!$U$8))</f>
        <v>0.17278571428571432</v>
      </c>
      <c r="Y482" s="119">
        <f>$H482/($D482+(W482*W482*AB$2*'Materials + Factor'!$U$8))</f>
        <v>5.3367346938775519E-3</v>
      </c>
      <c r="Z48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0.11826915842830443</v>
      </c>
      <c r="AA48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0.41809037900874646</v>
      </c>
      <c r="AB482" s="120">
        <f t="shared" si="62"/>
        <v>0.74051020408163293</v>
      </c>
      <c r="AC48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0.70996493512489522</v>
      </c>
    </row>
    <row r="483" spans="1:29" s="86" customFormat="1" hidden="1" outlineLevel="1" x14ac:dyDescent="0.2">
      <c r="A483" s="127"/>
      <c r="B483" s="135" t="s">
        <v>595</v>
      </c>
      <c r="C483" s="150">
        <v>14.978</v>
      </c>
      <c r="D483" s="133">
        <f>Table5[[#This Row],[Vertical Fz (kN)]]*'Materials + Factor'!$U$25</f>
        <v>0</v>
      </c>
      <c r="E483" s="150">
        <v>10.878</v>
      </c>
      <c r="F483" s="150">
        <v>0.121</v>
      </c>
      <c r="G483" s="150">
        <v>0.13700000000000001</v>
      </c>
      <c r="H483" s="151">
        <v>17.337</v>
      </c>
      <c r="I483" s="113">
        <f t="shared" si="63"/>
        <v>1.8</v>
      </c>
      <c r="J483" s="119">
        <f>$G483/($D483+(I483*I483*N$2*'Materials + Factor'!$U$8))</f>
        <v>2.2551440329218104E-3</v>
      </c>
      <c r="K483" s="119">
        <f>$H483/($D483+(I483*I483*N$2*'Materials + Factor'!$U$8))</f>
        <v>0.2853827160493827</v>
      </c>
      <c r="L48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0.28203519835923263</v>
      </c>
      <c r="M48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0.37408004084794699</v>
      </c>
      <c r="N483" s="120">
        <f t="shared" si="60"/>
        <v>0.95127572016460904</v>
      </c>
      <c r="O48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0.29296804526590109</v>
      </c>
      <c r="P483" s="113">
        <f t="shared" si="64"/>
        <v>1.8</v>
      </c>
      <c r="Q483" s="119">
        <f>$G483/($D483+(P483*P483*U$2*'Materials + Factor'!$U$8))</f>
        <v>1.6913580246913581E-3</v>
      </c>
      <c r="R483" s="119">
        <f>$H483/($D483+(P483*P483*U$2*'Materials + Factor'!$U$8))</f>
        <v>0.21403703703703703</v>
      </c>
      <c r="S48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0.26367853705367866</v>
      </c>
      <c r="T48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0.38703703703703701</v>
      </c>
      <c r="U483" s="120">
        <f t="shared" si="61"/>
        <v>0.71345679012345675</v>
      </c>
      <c r="V48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0.33627257673541311</v>
      </c>
      <c r="W483" s="113">
        <f t="shared" si="65"/>
        <v>1.4</v>
      </c>
      <c r="X483" s="119">
        <f>$G483/($D483+(W483*W483*AB$2*'Materials + Factor'!$U$8))</f>
        <v>1.3979591836734697E-3</v>
      </c>
      <c r="Y483" s="119">
        <f>$H483/($D483+(W483*W483*AB$2*'Materials + Factor'!$U$8))</f>
        <v>0.17690816326530615</v>
      </c>
      <c r="Z48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0.21793838266681603</v>
      </c>
      <c r="AA48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0.56986880466472323</v>
      </c>
      <c r="AB483" s="120">
        <f t="shared" si="62"/>
        <v>0.75817784256559784</v>
      </c>
      <c r="AC48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0.67170539266435458</v>
      </c>
    </row>
    <row r="484" spans="1:29" s="86" customFormat="1" hidden="1" outlineLevel="1" x14ac:dyDescent="0.2">
      <c r="A484" s="127"/>
      <c r="B484" s="135" t="s">
        <v>596</v>
      </c>
      <c r="C484" s="150">
        <v>17.390999999999998</v>
      </c>
      <c r="D484" s="133">
        <f>Table5[[#This Row],[Vertical Fz (kN)]]*'Materials + Factor'!$U$25</f>
        <v>0</v>
      </c>
      <c r="E484" s="150">
        <v>3.19</v>
      </c>
      <c r="F484" s="150">
        <v>4.5</v>
      </c>
      <c r="G484" s="150">
        <v>11.026999999999999</v>
      </c>
      <c r="H484" s="151">
        <v>4.4850000000000003</v>
      </c>
      <c r="I484" s="113">
        <f t="shared" si="63"/>
        <v>1.8</v>
      </c>
      <c r="J484" s="119">
        <f>$G484/($D484+(I484*I484*N$2*'Materials + Factor'!$U$8))</f>
        <v>0.18151440329218105</v>
      </c>
      <c r="K484" s="119">
        <f>$H484/($D484+(I484*I484*N$2*'Materials + Factor'!$U$8))</f>
        <v>7.3827160493827163E-2</v>
      </c>
      <c r="L48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0.13858877577557691</v>
      </c>
      <c r="M48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0.20478650416839073</v>
      </c>
      <c r="N484" s="120">
        <f t="shared" si="60"/>
        <v>0.6050480109739369</v>
      </c>
      <c r="O48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0.27910103437091638</v>
      </c>
      <c r="P484" s="113">
        <f t="shared" si="64"/>
        <v>1.8</v>
      </c>
      <c r="Q484" s="119">
        <f>$G484/($D484+(P484*P484*U$2*'Materials + Factor'!$U$8))</f>
        <v>0.13613580246913579</v>
      </c>
      <c r="R484" s="119">
        <f>$H484/($D484+(P484*P484*U$2*'Materials + Factor'!$U$8))</f>
        <v>5.5370370370370375E-2</v>
      </c>
      <c r="S48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0.13369710528246118</v>
      </c>
      <c r="T48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0.21299039780521259</v>
      </c>
      <c r="U484" s="120">
        <f t="shared" si="61"/>
        <v>0.45378600823045262</v>
      </c>
      <c r="V48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0.32740357072278453</v>
      </c>
      <c r="W484" s="113">
        <f t="shared" si="65"/>
        <v>1.4</v>
      </c>
      <c r="X484" s="119">
        <f>$G484/($D484+(W484*W484*AB$2*'Materials + Factor'!$U$8))</f>
        <v>0.11252040816326532</v>
      </c>
      <c r="Y484" s="119">
        <f>$H484/($D484+(W484*W484*AB$2*'Materials + Factor'!$U$8))</f>
        <v>4.5765306122448987E-2</v>
      </c>
      <c r="Z48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0.11050475028448323</v>
      </c>
      <c r="AA48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0.2919387755102042</v>
      </c>
      <c r="AB484" s="120">
        <f t="shared" si="62"/>
        <v>0.48223032069970856</v>
      </c>
      <c r="AC48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0.64910967732892411</v>
      </c>
    </row>
    <row r="485" spans="1:29" s="86" customFormat="1" hidden="1" outlineLevel="1" x14ac:dyDescent="0.2">
      <c r="A485" s="127"/>
      <c r="B485" s="135" t="s">
        <v>597</v>
      </c>
      <c r="C485" s="150">
        <v>14.169</v>
      </c>
      <c r="D485" s="133">
        <f>Table5[[#This Row],[Vertical Fz (kN)]]*'Materials + Factor'!$U$25</f>
        <v>0</v>
      </c>
      <c r="E485" s="150">
        <v>5.6280000000000001</v>
      </c>
      <c r="F485" s="150">
        <v>0.154</v>
      </c>
      <c r="G485" s="150">
        <v>0.13600000000000001</v>
      </c>
      <c r="H485" s="151">
        <v>12.529</v>
      </c>
      <c r="I485" s="113">
        <f t="shared" si="63"/>
        <v>1.8</v>
      </c>
      <c r="J485" s="119">
        <f>$G485/($D485+(I485*I485*N$2*'Materials + Factor'!$U$8))</f>
        <v>2.2386831275720163E-3</v>
      </c>
      <c r="K485" s="119">
        <f>$H485/($D485+(I485*I485*N$2*'Materials + Factor'!$U$8))</f>
        <v>0.20623868312757199</v>
      </c>
      <c r="L48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0.14753957317803351</v>
      </c>
      <c r="M48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0.24841643790108128</v>
      </c>
      <c r="N485" s="120">
        <f t="shared" si="60"/>
        <v>0.68746227709190666</v>
      </c>
      <c r="O48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0.25737675826014955</v>
      </c>
      <c r="P485" s="113">
        <f t="shared" si="64"/>
        <v>1.8</v>
      </c>
      <c r="Q485" s="119">
        <f>$G485/($D485+(P485*P485*U$2*'Materials + Factor'!$U$8))</f>
        <v>1.6790123456790125E-3</v>
      </c>
      <c r="R485" s="119">
        <f>$H485/($D485+(P485*P485*U$2*'Materials + Factor'!$U$8))</f>
        <v>0.15467901234567902</v>
      </c>
      <c r="S48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0.13646317633240859</v>
      </c>
      <c r="T48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0.24906721536351165</v>
      </c>
      <c r="U485" s="120">
        <f t="shared" si="61"/>
        <v>0.51559670781893008</v>
      </c>
      <c r="V48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0.30747344903275181</v>
      </c>
      <c r="W485" s="113">
        <f t="shared" si="65"/>
        <v>1.4</v>
      </c>
      <c r="X485" s="119">
        <f>$G485/($D485+(W485*W485*AB$2*'Materials + Factor'!$U$8))</f>
        <v>1.3877551020408166E-3</v>
      </c>
      <c r="Y485" s="119">
        <f>$H485/($D485+(W485*W485*AB$2*'Materials + Factor'!$U$8))</f>
        <v>0.12784693877551023</v>
      </c>
      <c r="Z48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0.11279099268290915</v>
      </c>
      <c r="AA48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0.34672011661807589</v>
      </c>
      <c r="AB485" s="120">
        <f t="shared" si="62"/>
        <v>0.54791545189504387</v>
      </c>
      <c r="AC48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0.61072549014107824</v>
      </c>
    </row>
    <row r="486" spans="1:29" s="86" customFormat="1" hidden="1" outlineLevel="1" x14ac:dyDescent="0.2">
      <c r="A486" s="127"/>
      <c r="B486" s="135" t="s">
        <v>598</v>
      </c>
      <c r="C486" s="150">
        <v>16.582000000000001</v>
      </c>
      <c r="D486" s="133">
        <f>Table5[[#This Row],[Vertical Fz (kN)]]*'Materials + Factor'!$U$25</f>
        <v>0</v>
      </c>
      <c r="E486" s="150">
        <v>2.06</v>
      </c>
      <c r="F486" s="150">
        <v>4.532</v>
      </c>
      <c r="G486" s="150">
        <v>11.026</v>
      </c>
      <c r="H486" s="151">
        <v>0.32300000000000001</v>
      </c>
      <c r="I486" s="113">
        <f t="shared" si="63"/>
        <v>1.8</v>
      </c>
      <c r="J486" s="119">
        <f>$G486/($D486+(I486*I486*N$2*'Materials + Factor'!$U$8))</f>
        <v>0.18149794238683126</v>
      </c>
      <c r="K486" s="119">
        <f>$H486/($D486+(I486*I486*N$2*'Materials + Factor'!$U$8))</f>
        <v>5.3168724279835386E-3</v>
      </c>
      <c r="L48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0.12638579968107858</v>
      </c>
      <c r="M48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0.2072593205629982</v>
      </c>
      <c r="N486" s="120">
        <f t="shared" si="60"/>
        <v>0.6049931412894376</v>
      </c>
      <c r="O48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0.25562550015533819</v>
      </c>
      <c r="P486" s="113">
        <f t="shared" si="64"/>
        <v>1.8</v>
      </c>
      <c r="Q486" s="119">
        <f>$G486/($D486+(P486*P486*U$2*'Materials + Factor'!$U$8))</f>
        <v>0.13612345679012344</v>
      </c>
      <c r="R486" s="119">
        <f>$H486/($D486+(P486*P486*U$2*'Materials + Factor'!$U$8))</f>
        <v>3.9876543209876542E-3</v>
      </c>
      <c r="S48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0.12066255136959468</v>
      </c>
      <c r="T48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0.21341563786008227</v>
      </c>
      <c r="U486" s="120">
        <f t="shared" si="61"/>
        <v>0.45374485596707814</v>
      </c>
      <c r="V48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0.30665332821244157</v>
      </c>
      <c r="W486" s="113">
        <f t="shared" si="65"/>
        <v>1.4</v>
      </c>
      <c r="X486" s="119">
        <f>$G486/($D486+(W486*W486*AB$2*'Materials + Factor'!$U$8))</f>
        <v>0.11251020408163266</v>
      </c>
      <c r="Y486" s="119">
        <f>$H486/($D486+(W486*W486*AB$2*'Materials + Factor'!$U$8))</f>
        <v>3.2959183673469394E-3</v>
      </c>
      <c r="Z48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9.973129245854255E-2</v>
      </c>
      <c r="AA48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0.29285714285714293</v>
      </c>
      <c r="AB486" s="120">
        <f t="shared" si="62"/>
        <v>0.48218658892128291</v>
      </c>
      <c r="AC48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0.60623675212774919</v>
      </c>
    </row>
    <row r="487" spans="1:29" s="86" customFormat="1" hidden="1" outlineLevel="1" x14ac:dyDescent="0.2">
      <c r="A487" s="127"/>
      <c r="B487" s="135" t="s">
        <v>599</v>
      </c>
      <c r="C487" s="150">
        <v>13.539</v>
      </c>
      <c r="D487" s="133">
        <f>Table5[[#This Row],[Vertical Fz (kN)]]*'Materials + Factor'!$U$25</f>
        <v>0</v>
      </c>
      <c r="E487" s="150">
        <v>10.909000000000001</v>
      </c>
      <c r="F487" s="150">
        <v>0.17899999999999999</v>
      </c>
      <c r="G487" s="150">
        <v>0.13400000000000001</v>
      </c>
      <c r="H487" s="151">
        <v>17.422999999999998</v>
      </c>
      <c r="I487" s="113">
        <f t="shared" si="63"/>
        <v>1.8</v>
      </c>
      <c r="J487" s="119">
        <f>$G487/($D487+(I487*I487*N$2*'Materials + Factor'!$U$8))</f>
        <v>2.2057613168724277E-3</v>
      </c>
      <c r="K487" s="119">
        <f>$H487/($D487+(I487*I487*N$2*'Materials + Factor'!$U$8))</f>
        <v>0.28679835390946495</v>
      </c>
      <c r="L48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0.28833858630178172</v>
      </c>
      <c r="M48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0.38296009129510722</v>
      </c>
      <c r="N487" s="120">
        <f t="shared" si="60"/>
        <v>0.95599451303154992</v>
      </c>
      <c r="O48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0.28927182306039184</v>
      </c>
      <c r="P487" s="113">
        <f t="shared" si="64"/>
        <v>1.8</v>
      </c>
      <c r="Q487" s="119">
        <f>$G487/($D487+(P487*P487*U$2*'Materials + Factor'!$U$8))</f>
        <v>1.6543209876543211E-3</v>
      </c>
      <c r="R487" s="119">
        <f>$H487/($D487+(P487*P487*U$2*'Materials + Factor'!$U$8))</f>
        <v>0.21509876543209874</v>
      </c>
      <c r="S48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0.26444920046633408</v>
      </c>
      <c r="T48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0.38864197530864197</v>
      </c>
      <c r="U487" s="120">
        <f t="shared" si="61"/>
        <v>0.7169958847736625</v>
      </c>
      <c r="V48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0.33288201185112198</v>
      </c>
      <c r="W487" s="113">
        <f t="shared" si="65"/>
        <v>1.4</v>
      </c>
      <c r="X487" s="119">
        <f>$G487/($D487+(W487*W487*AB$2*'Materials + Factor'!$U$8))</f>
        <v>1.3673469387755104E-3</v>
      </c>
      <c r="Y487" s="119">
        <f>$H487/($D487+(W487*W487*AB$2*'Materials + Factor'!$U$8))</f>
        <v>0.1777857142857143</v>
      </c>
      <c r="Z48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0.21857535956911289</v>
      </c>
      <c r="AA48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0.57202623906705552</v>
      </c>
      <c r="AB487" s="120">
        <f t="shared" si="62"/>
        <v>0.76193877551020417</v>
      </c>
      <c r="AC48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0.66623094225627488</v>
      </c>
    </row>
    <row r="488" spans="1:29" s="86" customFormat="1" hidden="1" outlineLevel="1" x14ac:dyDescent="0.2">
      <c r="A488" s="127"/>
      <c r="B488" s="135" t="s">
        <v>600</v>
      </c>
      <c r="C488" s="150">
        <v>15.951000000000001</v>
      </c>
      <c r="D488" s="133">
        <f>Table5[[#This Row],[Vertical Fz (kN)]]*'Materials + Factor'!$U$25</f>
        <v>0</v>
      </c>
      <c r="E488" s="150">
        <v>3.2210000000000001</v>
      </c>
      <c r="F488" s="150">
        <v>4.5579999999999998</v>
      </c>
      <c r="G488" s="150">
        <v>11.023999999999999</v>
      </c>
      <c r="H488" s="151">
        <v>4.5720000000000001</v>
      </c>
      <c r="I488" s="113">
        <f t="shared" si="63"/>
        <v>1.8</v>
      </c>
      <c r="J488" s="119">
        <f>$G488/($D488+(I488*I488*N$2*'Materials + Factor'!$U$8))</f>
        <v>0.18146502057613165</v>
      </c>
      <c r="K488" s="119">
        <f>$H488/($D488+(I488*I488*N$2*'Materials + Factor'!$U$8))</f>
        <v>7.5259259259259248E-2</v>
      </c>
      <c r="L48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0.14286087554390808</v>
      </c>
      <c r="M48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0.20921790096898632</v>
      </c>
      <c r="N488" s="120">
        <f t="shared" si="60"/>
        <v>0.60488340192043888</v>
      </c>
      <c r="O48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0.27551654202923637</v>
      </c>
      <c r="P488" s="113">
        <f t="shared" si="64"/>
        <v>1.8</v>
      </c>
      <c r="Q488" s="119">
        <f>$G488/($D488+(P488*P488*U$2*'Materials + Factor'!$U$8))</f>
        <v>0.13609876543209876</v>
      </c>
      <c r="R488" s="119">
        <f>$H488/($D488+(P488*P488*U$2*'Materials + Factor'!$U$8))</f>
        <v>5.6444444444444443E-2</v>
      </c>
      <c r="S48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0.13527866685300366</v>
      </c>
      <c r="T48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0.21374485596707815</v>
      </c>
      <c r="U488" s="120">
        <f t="shared" si="61"/>
        <v>0.45366255144032919</v>
      </c>
      <c r="V48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0.32408011534473141</v>
      </c>
      <c r="W488" s="113">
        <f t="shared" si="65"/>
        <v>1.4</v>
      </c>
      <c r="X488" s="119">
        <f>$G488/($D488+(W488*W488*AB$2*'Materials + Factor'!$U$8))</f>
        <v>0.11248979591836736</v>
      </c>
      <c r="Y488" s="119">
        <f>$H488/($D488+(W488*W488*AB$2*'Materials + Factor'!$U$8))</f>
        <v>4.6653061224489804E-2</v>
      </c>
      <c r="Z48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0.11181195933768671</v>
      </c>
      <c r="AA48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0.29358600583090388</v>
      </c>
      <c r="AB488" s="120">
        <f t="shared" si="62"/>
        <v>0.48209912536443156</v>
      </c>
      <c r="AC48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0.64370533203138092</v>
      </c>
    </row>
    <row r="489" spans="1:29" s="86" customFormat="1" hidden="1" outlineLevel="1" x14ac:dyDescent="0.2">
      <c r="A489" s="127"/>
      <c r="B489" s="135" t="s">
        <v>601</v>
      </c>
      <c r="C489" s="150">
        <v>14.986000000000001</v>
      </c>
      <c r="D489" s="133">
        <f>Table5[[#This Row],[Vertical Fz (kN)]]*'Materials + Factor'!$U$25</f>
        <v>0</v>
      </c>
      <c r="E489" s="150">
        <v>10.881</v>
      </c>
      <c r="F489" s="150">
        <v>0.13</v>
      </c>
      <c r="G489" s="150">
        <v>0.157</v>
      </c>
      <c r="H489" s="151">
        <v>17.338000000000001</v>
      </c>
      <c r="I489" s="113">
        <f t="shared" si="63"/>
        <v>1.8</v>
      </c>
      <c r="J489" s="119">
        <f>$G489/($D489+(I489*I489*N$2*'Materials + Factor'!$U$8))</f>
        <v>2.5843621399176953E-3</v>
      </c>
      <c r="K489" s="119">
        <f>$H489/($D489+(I489*I489*N$2*'Materials + Factor'!$U$8))</f>
        <v>0.28539917695473249</v>
      </c>
      <c r="L48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0.28208586120711693</v>
      </c>
      <c r="M48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0.37408820698801687</v>
      </c>
      <c r="N489" s="120">
        <f t="shared" si="60"/>
        <v>0.95133058984910834</v>
      </c>
      <c r="O48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0.29310754463678879</v>
      </c>
      <c r="P489" s="113">
        <f t="shared" si="64"/>
        <v>1.8</v>
      </c>
      <c r="Q489" s="119">
        <f>$G489/($D489+(P489*P489*U$2*'Materials + Factor'!$U$8))</f>
        <v>1.9382716049382717E-3</v>
      </c>
      <c r="R489" s="119">
        <f>$H489/($D489+(P489*P489*U$2*'Materials + Factor'!$U$8))</f>
        <v>0.2140493827160494</v>
      </c>
      <c r="S48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0.26375376277015072</v>
      </c>
      <c r="T48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0.38709190672153632</v>
      </c>
      <c r="U489" s="120">
        <f t="shared" si="61"/>
        <v>0.7134979423868314</v>
      </c>
      <c r="V48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0.33639272967715317</v>
      </c>
      <c r="W489" s="113">
        <f t="shared" si="65"/>
        <v>1.4</v>
      </c>
      <c r="X489" s="119">
        <f>$G489/($D489+(W489*W489*AB$2*'Materials + Factor'!$U$8))</f>
        <v>1.6020408163265308E-3</v>
      </c>
      <c r="Y489" s="119">
        <f>$H489/($D489+(W489*W489*AB$2*'Materials + Factor'!$U$8))</f>
        <v>0.1769183673469388</v>
      </c>
      <c r="Z48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0.21800055902430823</v>
      </c>
      <c r="AA48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0.5699708454810497</v>
      </c>
      <c r="AB489" s="120">
        <f t="shared" si="62"/>
        <v>0.75822157434402349</v>
      </c>
      <c r="AC48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0.67195127933187926</v>
      </c>
    </row>
    <row r="490" spans="1:29" s="86" customFormat="1" hidden="1" outlineLevel="1" x14ac:dyDescent="0.2">
      <c r="A490" s="127"/>
      <c r="B490" s="135" t="s">
        <v>602</v>
      </c>
      <c r="C490" s="150">
        <v>17.488</v>
      </c>
      <c r="D490" s="133">
        <f>Table5[[#This Row],[Vertical Fz (kN)]]*'Materials + Factor'!$U$25</f>
        <v>0</v>
      </c>
      <c r="E490" s="150">
        <v>3.1930000000000001</v>
      </c>
      <c r="F490" s="150">
        <v>4.8029999999999999</v>
      </c>
      <c r="G490" s="150">
        <v>11.657</v>
      </c>
      <c r="H490" s="151">
        <v>4.4880000000000004</v>
      </c>
      <c r="I490" s="113">
        <f t="shared" si="63"/>
        <v>1.8</v>
      </c>
      <c r="J490" s="119">
        <f>$G490/($D490+(I490*I490*N$2*'Materials + Factor'!$U$8))</f>
        <v>0.19188477366255141</v>
      </c>
      <c r="K490" s="119">
        <f>$H490/($D490+(I490*I490*N$2*'Materials + Factor'!$U$8))</f>
        <v>7.3876543209876536E-2</v>
      </c>
      <c r="L49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0.14472839756531222</v>
      </c>
      <c r="M49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0.21670699944045374</v>
      </c>
      <c r="N490" s="120">
        <f t="shared" si="60"/>
        <v>0.63961591220850478</v>
      </c>
      <c r="O49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0.28348176375321654</v>
      </c>
      <c r="P490" s="113">
        <f t="shared" si="64"/>
        <v>1.8</v>
      </c>
      <c r="Q490" s="119">
        <f>$G490/($D490+(P490*P490*U$2*'Materials + Factor'!$U$8))</f>
        <v>0.14391358024691359</v>
      </c>
      <c r="R490" s="119">
        <f>$H490/($D490+(P490*P490*U$2*'Materials + Factor'!$U$8))</f>
        <v>5.5407407407407412E-2</v>
      </c>
      <c r="S49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0.13979333788536913</v>
      </c>
      <c r="T49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0.22578875171467763</v>
      </c>
      <c r="U490" s="120">
        <f t="shared" si="61"/>
        <v>0.47971193415637864</v>
      </c>
      <c r="V49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0.33103920409671883</v>
      </c>
      <c r="W490" s="113">
        <f t="shared" si="65"/>
        <v>1.4</v>
      </c>
      <c r="X490" s="119">
        <f>$G490/($D490+(W490*W490*AB$2*'Materials + Factor'!$U$8))</f>
        <v>0.11894897959183676</v>
      </c>
      <c r="Y490" s="119">
        <f>$H490/($D490+(W490*W490*AB$2*'Materials + Factor'!$U$8))</f>
        <v>4.5795918367346949E-2</v>
      </c>
      <c r="Z49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0.11554347315015202</v>
      </c>
      <c r="AA49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0.3099562682215744</v>
      </c>
      <c r="AB490" s="120">
        <f t="shared" si="62"/>
        <v>0.50978134110787188</v>
      </c>
      <c r="AC49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0.65674723654107692</v>
      </c>
    </row>
    <row r="491" spans="1:29" s="86" customFormat="1" hidden="1" outlineLevel="1" x14ac:dyDescent="0.2">
      <c r="A491" s="127"/>
      <c r="B491" s="135" t="s">
        <v>603</v>
      </c>
      <c r="C491" s="150">
        <v>14.475</v>
      </c>
      <c r="D491" s="133">
        <f>Table5[[#This Row],[Vertical Fz (kN)]]*'Materials + Factor'!$U$25</f>
        <v>0</v>
      </c>
      <c r="E491" s="150">
        <v>5.6260000000000003</v>
      </c>
      <c r="F491" s="150">
        <v>1.1639999999999999</v>
      </c>
      <c r="G491" s="150">
        <v>2.2250000000000001</v>
      </c>
      <c r="H491" s="151">
        <v>12.526999999999999</v>
      </c>
      <c r="I491" s="113">
        <f t="shared" si="63"/>
        <v>1.8</v>
      </c>
      <c r="J491" s="119">
        <f>$G491/($D491+(I491*I491*N$2*'Materials + Factor'!$U$8))</f>
        <v>3.6625514403292175E-2</v>
      </c>
      <c r="K491" s="119">
        <f>$H491/($D491+(I491*I491*N$2*'Materials + Factor'!$U$8))</f>
        <v>0.2062057613168724</v>
      </c>
      <c r="L49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0.1499419688797681</v>
      </c>
      <c r="M49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0.24735423359550968</v>
      </c>
      <c r="N491" s="120">
        <f t="shared" si="60"/>
        <v>0.68735253772290805</v>
      </c>
      <c r="O49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0.26846637837508536</v>
      </c>
      <c r="P491" s="113">
        <f t="shared" si="64"/>
        <v>1.8</v>
      </c>
      <c r="Q491" s="119">
        <f>$G491/($D491+(P491*P491*U$2*'Materials + Factor'!$U$8))</f>
        <v>2.7469135802469138E-2</v>
      </c>
      <c r="R491" s="119">
        <f>$H491/($D491+(P491*P491*U$2*'Materials + Factor'!$U$8))</f>
        <v>0.1546543209876543</v>
      </c>
      <c r="S49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0.13925166183926616</v>
      </c>
      <c r="T49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0.24901234567901231</v>
      </c>
      <c r="U491" s="120">
        <f t="shared" si="61"/>
        <v>0.51551440329218101</v>
      </c>
      <c r="V49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0.31733542036289658</v>
      </c>
      <c r="W491" s="113">
        <f t="shared" si="65"/>
        <v>1.4</v>
      </c>
      <c r="X491" s="119">
        <f>$G491/($D491+(W491*W491*AB$2*'Materials + Factor'!$U$8))</f>
        <v>2.2704081632653066E-2</v>
      </c>
      <c r="Y491" s="119">
        <f>$H491/($D491+(W491*W491*AB$2*'Materials + Factor'!$U$8))</f>
        <v>0.12782653061224492</v>
      </c>
      <c r="Z49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0.11509576131612814</v>
      </c>
      <c r="AA49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0.34663265306122459</v>
      </c>
      <c r="AB491" s="120">
        <f t="shared" si="62"/>
        <v>0.54782798833819257</v>
      </c>
      <c r="AC49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0.63124022179454475</v>
      </c>
    </row>
    <row r="492" spans="1:29" s="86" customFormat="1" hidden="1" outlineLevel="1" x14ac:dyDescent="0.2">
      <c r="A492" s="127"/>
      <c r="B492" s="135" t="s">
        <v>604</v>
      </c>
      <c r="C492" s="150">
        <v>16.975999999999999</v>
      </c>
      <c r="D492" s="133">
        <f>Table5[[#This Row],[Vertical Fz (kN)]]*'Materials + Factor'!$U$25</f>
        <v>0</v>
      </c>
      <c r="E492" s="150">
        <v>2.0609999999999999</v>
      </c>
      <c r="F492" s="150">
        <v>5.8369999999999997</v>
      </c>
      <c r="G492" s="150">
        <v>13.725</v>
      </c>
      <c r="H492" s="151">
        <v>0.32300000000000001</v>
      </c>
      <c r="I492" s="113">
        <f t="shared" si="63"/>
        <v>1.8</v>
      </c>
      <c r="J492" s="119">
        <f>$G492/($D492+(I492*I492*N$2*'Materials + Factor'!$U$8))</f>
        <v>0.22592592592592589</v>
      </c>
      <c r="K492" s="119">
        <f>$H492/($D492+(I492*I492*N$2*'Materials + Factor'!$U$8))</f>
        <v>5.3168724279835386E-3</v>
      </c>
      <c r="L49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0.15635818508371502</v>
      </c>
      <c r="M49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0.2587829898189366</v>
      </c>
      <c r="N492" s="120">
        <f t="shared" si="60"/>
        <v>0.75308641975308632</v>
      </c>
      <c r="O49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0.27356253646862777</v>
      </c>
      <c r="P492" s="113">
        <f t="shared" si="64"/>
        <v>1.8</v>
      </c>
      <c r="Q492" s="119">
        <f>$G492/($D492+(P492*P492*U$2*'Materials + Factor'!$U$8))</f>
        <v>0.16944444444444445</v>
      </c>
      <c r="R492" s="119">
        <f>$H492/($D492+(P492*P492*U$2*'Materials + Factor'!$U$8))</f>
        <v>3.9876543209876542E-3</v>
      </c>
      <c r="S49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0.15003822584959053</v>
      </c>
      <c r="T49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0.2683401920438957</v>
      </c>
      <c r="U492" s="120">
        <f t="shared" si="61"/>
        <v>0.56481481481481488</v>
      </c>
      <c r="V49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0.32164311028575343</v>
      </c>
      <c r="W492" s="113">
        <f t="shared" si="65"/>
        <v>1.4</v>
      </c>
      <c r="X492" s="119">
        <f>$G492/($D492+(W492*W492*AB$2*'Materials + Factor'!$U$8))</f>
        <v>0.14005102040816328</v>
      </c>
      <c r="Y492" s="119">
        <f>$H492/($D492+(W492*W492*AB$2*'Materials + Factor'!$U$8))</f>
        <v>3.2959183673469394E-3</v>
      </c>
      <c r="Z49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0.12401118667160034</v>
      </c>
      <c r="AA49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0.37024781341107882</v>
      </c>
      <c r="AB492" s="120">
        <f t="shared" si="62"/>
        <v>0.60021865889212844</v>
      </c>
      <c r="AC49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0.637737458078252</v>
      </c>
    </row>
    <row r="493" spans="1:29" s="86" customFormat="1" hidden="1" outlineLevel="1" x14ac:dyDescent="0.2">
      <c r="A493" s="127"/>
      <c r="B493" s="135" t="s">
        <v>605</v>
      </c>
      <c r="C493" s="150">
        <v>13.541</v>
      </c>
      <c r="D493" s="133">
        <f>Table5[[#This Row],[Vertical Fz (kN)]]*'Materials + Factor'!$U$25</f>
        <v>0</v>
      </c>
      <c r="E493" s="150">
        <v>10.906000000000001</v>
      </c>
      <c r="F493" s="150">
        <v>0.184</v>
      </c>
      <c r="G493" s="150">
        <v>0.14599999999999999</v>
      </c>
      <c r="H493" s="151">
        <v>17.423999999999999</v>
      </c>
      <c r="I493" s="113">
        <f t="shared" si="63"/>
        <v>1.8</v>
      </c>
      <c r="J493" s="119">
        <f>$G493/($D493+(I493*I493*N$2*'Materials + Factor'!$U$8))</f>
        <v>2.4032921810699585E-3</v>
      </c>
      <c r="K493" s="119">
        <f>$H493/($D493+(I493*I493*N$2*'Materials + Factor'!$U$8))</f>
        <v>0.2868148148148148</v>
      </c>
      <c r="L49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0.28825375231397382</v>
      </c>
      <c r="M49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0.38293108631373024</v>
      </c>
      <c r="N493" s="120">
        <f t="shared" si="60"/>
        <v>0.95604938271604933</v>
      </c>
      <c r="O49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0.28934930553077726</v>
      </c>
      <c r="P493" s="113">
        <f t="shared" si="64"/>
        <v>1.8</v>
      </c>
      <c r="Q493" s="119">
        <f>$G493/($D493+(P493*P493*U$2*'Materials + Factor'!$U$8))</f>
        <v>1.802469135802469E-3</v>
      </c>
      <c r="R493" s="119">
        <f>$H493/($D493+(P493*P493*U$2*'Materials + Factor'!$U$8))</f>
        <v>0.21511111111111111</v>
      </c>
      <c r="S49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0.26437851250811645</v>
      </c>
      <c r="T49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0.38861454046639227</v>
      </c>
      <c r="U493" s="120">
        <f t="shared" si="61"/>
        <v>0.71703703703703703</v>
      </c>
      <c r="V49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0.33294833725990508</v>
      </c>
      <c r="W493" s="113">
        <f t="shared" si="65"/>
        <v>1.4</v>
      </c>
      <c r="X493" s="119">
        <f>$G493/($D493+(W493*W493*AB$2*'Materials + Factor'!$U$8))</f>
        <v>1.4897959183673472E-3</v>
      </c>
      <c r="Y493" s="119">
        <f>$H493/($D493+(W493*W493*AB$2*'Materials + Factor'!$U$8))</f>
        <v>0.17779591836734696</v>
      </c>
      <c r="Z49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0.21851693380772888</v>
      </c>
      <c r="AA49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0.57195335276967951</v>
      </c>
      <c r="AB493" s="120">
        <f t="shared" si="62"/>
        <v>0.76198250728862993</v>
      </c>
      <c r="AC49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0.66636989168904426</v>
      </c>
    </row>
    <row r="494" spans="1:29" s="86" customFormat="1" hidden="1" outlineLevel="1" x14ac:dyDescent="0.2">
      <c r="A494" s="127"/>
      <c r="B494" s="135" t="s">
        <v>606</v>
      </c>
      <c r="C494" s="150">
        <v>16.042000000000002</v>
      </c>
      <c r="D494" s="133">
        <f>Table5[[#This Row],[Vertical Fz (kN)]]*'Materials + Factor'!$U$25</f>
        <v>0</v>
      </c>
      <c r="E494" s="150">
        <v>3.2189999999999999</v>
      </c>
      <c r="F494" s="150">
        <v>4.8579999999999997</v>
      </c>
      <c r="G494" s="150">
        <v>11.645</v>
      </c>
      <c r="H494" s="151">
        <v>4.5739999999999998</v>
      </c>
      <c r="I494" s="113">
        <f t="shared" si="63"/>
        <v>1.8</v>
      </c>
      <c r="J494" s="119">
        <f>$G494/($D494+(I494*I494*N$2*'Materials + Factor'!$U$8))</f>
        <v>0.19168724279835389</v>
      </c>
      <c r="K494" s="119">
        <f>$H494/($D494+(I494*I494*N$2*'Materials + Factor'!$U$8))</f>
        <v>7.529218106995883E-2</v>
      </c>
      <c r="L49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0.14899281597416933</v>
      </c>
      <c r="M49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0.22121083214686713</v>
      </c>
      <c r="N494" s="120">
        <f t="shared" si="60"/>
        <v>0.63895747599451302</v>
      </c>
      <c r="O49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0.2797635325996588</v>
      </c>
      <c r="P494" s="113">
        <f t="shared" si="64"/>
        <v>1.8</v>
      </c>
      <c r="Q494" s="119">
        <f>$G494/($D494+(P494*P494*U$2*'Materials + Factor'!$U$8))</f>
        <v>0.14376543209876544</v>
      </c>
      <c r="R494" s="119">
        <f>$H494/($D494+(P494*P494*U$2*'Materials + Factor'!$U$8))</f>
        <v>5.6469135802469136E-2</v>
      </c>
      <c r="S49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0.14125254721343719</v>
      </c>
      <c r="T49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0.22637860082304526</v>
      </c>
      <c r="U494" s="120">
        <f t="shared" si="61"/>
        <v>0.4792181069958848</v>
      </c>
      <c r="V49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0.32761296176944521</v>
      </c>
      <c r="W494" s="113">
        <f t="shared" si="65"/>
        <v>1.4</v>
      </c>
      <c r="X494" s="119">
        <f>$G494/($D494+(W494*W494*AB$2*'Materials + Factor'!$U$8))</f>
        <v>0.11882653061224491</v>
      </c>
      <c r="Y494" s="119">
        <f>$H494/($D494+(W494*W494*AB$2*'Materials + Factor'!$U$8))</f>
        <v>4.6673469387755108E-2</v>
      </c>
      <c r="Z49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0.11674955432947361</v>
      </c>
      <c r="AA49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0.31138483965014579</v>
      </c>
      <c r="AB494" s="120">
        <f t="shared" si="62"/>
        <v>0.50925655976676398</v>
      </c>
      <c r="AC49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0.6511436423565633</v>
      </c>
    </row>
    <row r="495" spans="1:29" s="86" customFormat="1" hidden="1" outlineLevel="1" x14ac:dyDescent="0.2">
      <c r="A495" s="127"/>
      <c r="B495" s="135" t="s">
        <v>607</v>
      </c>
      <c r="C495" s="150">
        <v>14.965999999999999</v>
      </c>
      <c r="D495" s="133">
        <f>Table5[[#This Row],[Vertical Fz (kN)]]*'Materials + Factor'!$U$25</f>
        <v>0</v>
      </c>
      <c r="E495" s="150">
        <v>10.733000000000001</v>
      </c>
      <c r="F495" s="150">
        <v>0.13600000000000001</v>
      </c>
      <c r="G495" s="150">
        <v>0.16900000000000001</v>
      </c>
      <c r="H495" s="151">
        <v>17.100000000000001</v>
      </c>
      <c r="I495" s="113">
        <f t="shared" si="63"/>
        <v>1.8</v>
      </c>
      <c r="J495" s="119">
        <f>$G495/($D495+(I495*I495*N$2*'Materials + Factor'!$U$8))</f>
        <v>2.7818930041152261E-3</v>
      </c>
      <c r="K495" s="119">
        <f>$H495/($D495+(I495*I495*N$2*'Materials + Factor'!$U$8))</f>
        <v>0.2814814814814815</v>
      </c>
      <c r="L49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0.27832499379853043</v>
      </c>
      <c r="M49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0.36906554317009171</v>
      </c>
      <c r="N495" s="120">
        <f t="shared" si="60"/>
        <v>0.93827160493827166</v>
      </c>
      <c r="O49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0.29125505753802639</v>
      </c>
      <c r="P495" s="113">
        <f t="shared" si="64"/>
        <v>1.8</v>
      </c>
      <c r="Q495" s="119">
        <f>$G495/($D495+(P495*P495*U$2*'Materials + Factor'!$U$8))</f>
        <v>2.08641975308642E-3</v>
      </c>
      <c r="R495" s="119">
        <f>$H495/($D495+(P495*P495*U$2*'Materials + Factor'!$U$8))</f>
        <v>0.21111111111111114</v>
      </c>
      <c r="S49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0.26016858309196955</v>
      </c>
      <c r="T49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0.38179698216735253</v>
      </c>
      <c r="U495" s="120">
        <f t="shared" si="61"/>
        <v>0.70370370370370383</v>
      </c>
      <c r="V49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0.33495931317390948</v>
      </c>
      <c r="W495" s="113">
        <f t="shared" si="65"/>
        <v>1.4</v>
      </c>
      <c r="X495" s="119">
        <f>$G495/($D495+(W495*W495*AB$2*'Materials + Factor'!$U$8))</f>
        <v>1.7244897959183677E-3</v>
      </c>
      <c r="Y495" s="119">
        <f>$H495/($D495+(W495*W495*AB$2*'Materials + Factor'!$U$8))</f>
        <v>0.17448979591836739</v>
      </c>
      <c r="Z49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0.21503729826989323</v>
      </c>
      <c r="AA49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0.56218658892128304</v>
      </c>
      <c r="AB495" s="120">
        <f t="shared" si="62"/>
        <v>0.74781341107871746</v>
      </c>
      <c r="AC49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0.66887240065454168</v>
      </c>
    </row>
    <row r="496" spans="1:29" s="86" customFormat="1" hidden="1" outlineLevel="1" x14ac:dyDescent="0.2">
      <c r="A496" s="127"/>
      <c r="B496" s="135" t="s">
        <v>608</v>
      </c>
      <c r="C496" s="150">
        <v>17.564</v>
      </c>
      <c r="D496" s="133">
        <f>Table5[[#This Row],[Vertical Fz (kN)]]*'Materials + Factor'!$U$25</f>
        <v>0</v>
      </c>
      <c r="E496" s="150">
        <v>3.0819999999999999</v>
      </c>
      <c r="F496" s="150">
        <v>4.6840000000000002</v>
      </c>
      <c r="G496" s="150">
        <v>11.930999999999999</v>
      </c>
      <c r="H496" s="151">
        <v>4.327</v>
      </c>
      <c r="I496" s="113">
        <f t="shared" si="63"/>
        <v>1.8</v>
      </c>
      <c r="J496" s="119">
        <f>$G496/($D496+(I496*I496*N$2*'Materials + Factor'!$U$8))</f>
        <v>0.19639506172839502</v>
      </c>
      <c r="K496" s="119">
        <f>$H496/($D496+(I496*I496*N$2*'Materials + Factor'!$U$8))</f>
        <v>7.1226337448559662E-2</v>
      </c>
      <c r="L49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0.14056459098193388</v>
      </c>
      <c r="M49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0.21911790995224351</v>
      </c>
      <c r="N496" s="120">
        <f t="shared" si="60"/>
        <v>0.65465020576131672</v>
      </c>
      <c r="O49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0.28460386046670755</v>
      </c>
      <c r="P496" s="113">
        <f t="shared" si="64"/>
        <v>1.8</v>
      </c>
      <c r="Q496" s="119">
        <f>$G496/($D496+(P496*P496*U$2*'Materials + Factor'!$U$8))</f>
        <v>0.14729629629629629</v>
      </c>
      <c r="R496" s="119">
        <f>$H496/($D496+(P496*P496*U$2*'Materials + Factor'!$U$8))</f>
        <v>5.3419753086419754E-2</v>
      </c>
      <c r="S49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0.13590339973036017</v>
      </c>
      <c r="T49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0.22791495198902603</v>
      </c>
      <c r="U496" s="120">
        <f t="shared" si="61"/>
        <v>0.49098765432098762</v>
      </c>
      <c r="V49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0.33194497436249842</v>
      </c>
      <c r="W496" s="113">
        <f t="shared" si="65"/>
        <v>1.4</v>
      </c>
      <c r="X496" s="119">
        <f>$G496/($D496+(W496*W496*AB$2*'Materials + Factor'!$U$8))</f>
        <v>0.12174489795918368</v>
      </c>
      <c r="Y496" s="119">
        <f>$H496/($D496+(W496*W496*AB$2*'Materials + Factor'!$U$8))</f>
        <v>4.4153061224489802E-2</v>
      </c>
      <c r="Z49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0.11232832018529769</v>
      </c>
      <c r="AA49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0.3104810495626823</v>
      </c>
      <c r="AB496" s="120">
        <f t="shared" si="62"/>
        <v>0.52176384839650158</v>
      </c>
      <c r="AC49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0.6586036005417587</v>
      </c>
    </row>
    <row r="497" spans="1:29" s="86" customFormat="1" hidden="1" outlineLevel="1" x14ac:dyDescent="0.2">
      <c r="A497" s="127"/>
      <c r="B497" s="135" t="s">
        <v>609</v>
      </c>
      <c r="C497" s="150">
        <v>14.801</v>
      </c>
      <c r="D497" s="133">
        <f>Table5[[#This Row],[Vertical Fz (kN)]]*'Materials + Factor'!$U$25</f>
        <v>0</v>
      </c>
      <c r="E497" s="150">
        <v>5.6520000000000001</v>
      </c>
      <c r="F497" s="150">
        <v>0.72499999999999998</v>
      </c>
      <c r="G497" s="150">
        <v>3.1179999999999999</v>
      </c>
      <c r="H497" s="151">
        <v>12.448</v>
      </c>
      <c r="I497" s="113">
        <f t="shared" si="63"/>
        <v>1.8</v>
      </c>
      <c r="J497" s="119">
        <f>$G497/($D497+(I497*I497*N$2*'Materials + Factor'!$U$8))</f>
        <v>5.1325102880658426E-2</v>
      </c>
      <c r="K497" s="119">
        <f>$H497/($D497+(I497*I497*N$2*'Materials + Factor'!$U$8))</f>
        <v>0.20490534979423866</v>
      </c>
      <c r="L49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0.1480777072757905</v>
      </c>
      <c r="M49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0.24541185571482987</v>
      </c>
      <c r="N497" s="120">
        <f t="shared" si="60"/>
        <v>0.68301783264746219</v>
      </c>
      <c r="O49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0.27352647474050429</v>
      </c>
      <c r="P497" s="113">
        <f t="shared" si="64"/>
        <v>1.8</v>
      </c>
      <c r="Q497" s="119">
        <f>$G497/($D497+(P497*P497*U$2*'Materials + Factor'!$U$8))</f>
        <v>3.8493827160493828E-2</v>
      </c>
      <c r="R497" s="119">
        <f>$H497/($D497+(P497*P497*U$2*'Materials + Factor'!$U$8))</f>
        <v>0.15367901234567902</v>
      </c>
      <c r="S49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0.1381162822517685</v>
      </c>
      <c r="T49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0.24828532235939643</v>
      </c>
      <c r="U497" s="120">
        <f t="shared" si="61"/>
        <v>0.51226337448559678</v>
      </c>
      <c r="V49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0.32182140256242009</v>
      </c>
      <c r="W497" s="113">
        <f t="shared" si="65"/>
        <v>1.4</v>
      </c>
      <c r="X497" s="119">
        <f>$G497/($D497+(W497*W497*AB$2*'Materials + Factor'!$U$8))</f>
        <v>3.1816326530612248E-2</v>
      </c>
      <c r="Y497" s="119">
        <f>$H497/($D497+(W497*W497*AB$2*'Materials + Factor'!$U$8))</f>
        <v>0.12702040816326532</v>
      </c>
      <c r="Z49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0.11415733533054337</v>
      </c>
      <c r="AA49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0.3462390670553937</v>
      </c>
      <c r="AB497" s="120">
        <f t="shared" si="62"/>
        <v>0.54437317784256567</v>
      </c>
      <c r="AC49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0.64036761612596393</v>
      </c>
    </row>
    <row r="498" spans="1:29" s="86" customFormat="1" hidden="1" outlineLevel="1" x14ac:dyDescent="0.2">
      <c r="A498" s="127"/>
      <c r="B498" s="135" t="s">
        <v>610</v>
      </c>
      <c r="C498" s="150">
        <v>17.398</v>
      </c>
      <c r="D498" s="133">
        <f>Table5[[#This Row],[Vertical Fz (kN)]]*'Materials + Factor'!$U$25</f>
        <v>0</v>
      </c>
      <c r="E498" s="150">
        <v>1.9990000000000001</v>
      </c>
      <c r="F498" s="150">
        <v>5.2729999999999997</v>
      </c>
      <c r="G498" s="150">
        <v>14.881</v>
      </c>
      <c r="H498" s="151">
        <v>0.32400000000000001</v>
      </c>
      <c r="I498" s="113">
        <f t="shared" si="63"/>
        <v>1.8</v>
      </c>
      <c r="J498" s="119">
        <f>$G498/($D498+(I498*I498*N$2*'Materials + Factor'!$U$8))</f>
        <v>0.24495473251028804</v>
      </c>
      <c r="K498" s="119">
        <f>$H498/($D498+(I498*I498*N$2*'Materials + Factor'!$U$8))</f>
        <v>5.3333333333333332E-3</v>
      </c>
      <c r="L49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0.14167172773163536</v>
      </c>
      <c r="M49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0.26780737972962981</v>
      </c>
      <c r="N498" s="120">
        <f t="shared" si="60"/>
        <v>0.81651577503429351</v>
      </c>
      <c r="O49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0.28271473062988262</v>
      </c>
      <c r="P498" s="113">
        <f t="shared" si="64"/>
        <v>1.8</v>
      </c>
      <c r="Q498" s="119">
        <f>$G498/($D498+(P498*P498*U$2*'Materials + Factor'!$U$8))</f>
        <v>0.18371604938271605</v>
      </c>
      <c r="R498" s="119">
        <f>$H498/($D498+(P498*P498*U$2*'Materials + Factor'!$U$8))</f>
        <v>4.0000000000000001E-3</v>
      </c>
      <c r="S49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0.13668348368854127</v>
      </c>
      <c r="T49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0.27646090534979423</v>
      </c>
      <c r="U498" s="120">
        <f t="shared" si="61"/>
        <v>0.61238683127572013</v>
      </c>
      <c r="V49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0.32915210349811519</v>
      </c>
      <c r="W498" s="113">
        <f t="shared" si="65"/>
        <v>1.4</v>
      </c>
      <c r="X498" s="119">
        <f>$G498/($D498+(W498*W498*AB$2*'Materials + Factor'!$U$8))</f>
        <v>0.15184693877551023</v>
      </c>
      <c r="Y498" s="119">
        <f>$H498/($D498+(W498*W498*AB$2*'Materials + Factor'!$U$8))</f>
        <v>3.3061224489795925E-3</v>
      </c>
      <c r="Z49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0.11297308345685556</v>
      </c>
      <c r="AA49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0.37065597667638495</v>
      </c>
      <c r="AB498" s="120">
        <f t="shared" si="62"/>
        <v>0.65077259475218674</v>
      </c>
      <c r="AC49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0.65331241294885678</v>
      </c>
    </row>
    <row r="499" spans="1:29" s="86" customFormat="1" hidden="1" outlineLevel="1" x14ac:dyDescent="0.2">
      <c r="A499" s="127"/>
      <c r="B499" s="135" t="s">
        <v>611</v>
      </c>
      <c r="C499" s="150">
        <v>13.58</v>
      </c>
      <c r="D499" s="133">
        <f>Table5[[#This Row],[Vertical Fz (kN)]]*'Materials + Factor'!$U$25</f>
        <v>0</v>
      </c>
      <c r="E499" s="150">
        <v>10.73</v>
      </c>
      <c r="F499" s="150">
        <v>0.191</v>
      </c>
      <c r="G499" s="150">
        <v>0.16300000000000001</v>
      </c>
      <c r="H499" s="151">
        <v>17.149999999999999</v>
      </c>
      <c r="I499" s="113">
        <f t="shared" si="63"/>
        <v>1.8</v>
      </c>
      <c r="J499" s="119">
        <f>$G499/($D499+(I499*I499*N$2*'Materials + Factor'!$U$8))</f>
        <v>2.6831275720164607E-3</v>
      </c>
      <c r="K499" s="119">
        <f>$H499/($D499+(I499*I499*N$2*'Materials + Factor'!$U$8))</f>
        <v>0.28230452674897116</v>
      </c>
      <c r="L49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0.28345770239042306</v>
      </c>
      <c r="M49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0.37666113577589416</v>
      </c>
      <c r="N499" s="120">
        <f t="shared" si="60"/>
        <v>0.94101508916323728</v>
      </c>
      <c r="O49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0.28744338378110423</v>
      </c>
      <c r="P499" s="113">
        <f t="shared" si="64"/>
        <v>1.8</v>
      </c>
      <c r="Q499" s="119">
        <f>$G499/($D499+(P499*P499*U$2*'Materials + Factor'!$U$8))</f>
        <v>2.0123456790123459E-3</v>
      </c>
      <c r="R499" s="119">
        <f>$H499/($D499+(P499*P499*U$2*'Materials + Factor'!$U$8))</f>
        <v>0.21172839506172839</v>
      </c>
      <c r="S49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0.26011618541580434</v>
      </c>
      <c r="T49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0.38244170096021946</v>
      </c>
      <c r="U499" s="120">
        <f t="shared" si="61"/>
        <v>0.70576131687242794</v>
      </c>
      <c r="V49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0.33149456506828984</v>
      </c>
      <c r="W499" s="113">
        <f t="shared" si="65"/>
        <v>1.4</v>
      </c>
      <c r="X499" s="119">
        <f>$G499/($D499+(W499*W499*AB$2*'Materials + Factor'!$U$8))</f>
        <v>1.6632653061224494E-3</v>
      </c>
      <c r="Y499" s="119">
        <f>$H499/($D499+(W499*W499*AB$2*'Materials + Factor'!$U$8))</f>
        <v>0.17500000000000002</v>
      </c>
      <c r="Z49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0.21499398998653216</v>
      </c>
      <c r="AA49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0.56282798833819259</v>
      </c>
      <c r="AB499" s="120">
        <f t="shared" si="62"/>
        <v>0.75000000000000011</v>
      </c>
      <c r="AC49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0.66316303883701644</v>
      </c>
    </row>
    <row r="500" spans="1:29" s="86" customFormat="1" hidden="1" outlineLevel="1" x14ac:dyDescent="0.2">
      <c r="A500" s="127"/>
      <c r="B500" s="135" t="s">
        <v>612</v>
      </c>
      <c r="C500" s="150">
        <v>16.178000000000001</v>
      </c>
      <c r="D500" s="133">
        <f>Table5[[#This Row],[Vertical Fz (kN)]]*'Materials + Factor'!$U$25</f>
        <v>0</v>
      </c>
      <c r="E500" s="150">
        <v>3.08</v>
      </c>
      <c r="F500" s="150">
        <v>4.7389999999999999</v>
      </c>
      <c r="G500" s="150">
        <v>11.926</v>
      </c>
      <c r="H500" s="151">
        <v>4.3769999999999998</v>
      </c>
      <c r="I500" s="113">
        <f t="shared" si="63"/>
        <v>1.8</v>
      </c>
      <c r="J500" s="119">
        <f>$G500/($D500+(I500*I500*N$2*'Materials + Factor'!$U$8))</f>
        <v>0.19631275720164607</v>
      </c>
      <c r="K500" s="119">
        <f>$H500/($D500+(I500*I500*N$2*'Materials + Factor'!$U$8))</f>
        <v>7.2049382716049368E-2</v>
      </c>
      <c r="L50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0.14424395694654391</v>
      </c>
      <c r="M50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0.22358930139582175</v>
      </c>
      <c r="N500" s="120">
        <f t="shared" si="60"/>
        <v>0.6543758573388202</v>
      </c>
      <c r="O50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0.28088859716715758</v>
      </c>
      <c r="P500" s="113">
        <f t="shared" si="64"/>
        <v>1.8</v>
      </c>
      <c r="Q500" s="119">
        <f>$G500/($D500+(P500*P500*U$2*'Materials + Factor'!$U$8))</f>
        <v>0.14723456790123457</v>
      </c>
      <c r="R500" s="119">
        <f>$H500/($D500+(P500*P500*U$2*'Materials + Factor'!$U$8))</f>
        <v>5.4037037037037036E-2</v>
      </c>
      <c r="S50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0.13699258172819423</v>
      </c>
      <c r="T50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0.22860082304526746</v>
      </c>
      <c r="U500" s="120">
        <f t="shared" si="61"/>
        <v>0.49078189300411523</v>
      </c>
      <c r="V50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0.32853250251247729</v>
      </c>
      <c r="W500" s="113">
        <f t="shared" si="65"/>
        <v>1.4</v>
      </c>
      <c r="X500" s="119">
        <f>$G500/($D500+(W500*W500*AB$2*'Materials + Factor'!$U$8))</f>
        <v>0.12169387755102043</v>
      </c>
      <c r="Y500" s="119">
        <f>$H500/($D500+(W500*W500*AB$2*'Materials + Factor'!$U$8))</f>
        <v>4.4663265306122454E-2</v>
      </c>
      <c r="Z50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0.1132285624488136</v>
      </c>
      <c r="AA50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0.31201166180758028</v>
      </c>
      <c r="AB500" s="120">
        <f t="shared" si="62"/>
        <v>0.52154518950437334</v>
      </c>
      <c r="AC50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0.65296297411281989</v>
      </c>
    </row>
    <row r="501" spans="1:29" s="86" customFormat="1" hidden="1" outlineLevel="1" x14ac:dyDescent="0.2">
      <c r="A501" s="127"/>
      <c r="B501" s="135" t="s">
        <v>613</v>
      </c>
      <c r="C501" s="150">
        <v>14.954000000000001</v>
      </c>
      <c r="D501" s="133">
        <f>Table5[[#This Row],[Vertical Fz (kN)]]*'Materials + Factor'!$U$25</f>
        <v>0</v>
      </c>
      <c r="E501" s="150">
        <v>10.726000000000001</v>
      </c>
      <c r="F501" s="150">
        <v>0.122</v>
      </c>
      <c r="G501" s="150">
        <v>0.13700000000000001</v>
      </c>
      <c r="H501" s="151">
        <v>17.097000000000001</v>
      </c>
      <c r="I501" s="113">
        <f t="shared" si="63"/>
        <v>1.8</v>
      </c>
      <c r="J501" s="119">
        <f>$G501/($D501+(I501*I501*N$2*'Materials + Factor'!$U$8))</f>
        <v>2.2551440329218104E-3</v>
      </c>
      <c r="K501" s="119">
        <f>$H501/($D501+(I501*I501*N$2*'Materials + Factor'!$U$8))</f>
        <v>0.28143209876543207</v>
      </c>
      <c r="L50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0.27818322382181326</v>
      </c>
      <c r="M50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0.36900295889252871</v>
      </c>
      <c r="N501" s="120">
        <f t="shared" si="60"/>
        <v>0.93810699588477364</v>
      </c>
      <c r="O50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0.29102491063152069</v>
      </c>
      <c r="P501" s="113">
        <f t="shared" si="64"/>
        <v>1.8</v>
      </c>
      <c r="Q501" s="119">
        <f>$G501/($D501+(P501*P501*U$2*'Materials + Factor'!$U$8))</f>
        <v>1.6913580246913581E-3</v>
      </c>
      <c r="R501" s="119">
        <f>$H501/($D501+(P501*P501*U$2*'Materials + Factor'!$U$8))</f>
        <v>0.21107407407407408</v>
      </c>
      <c r="S50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0.2599948490889698</v>
      </c>
      <c r="T50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0.38165980795610421</v>
      </c>
      <c r="U501" s="120">
        <f t="shared" si="61"/>
        <v>0.70358024691358034</v>
      </c>
      <c r="V50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0.3347616867010651</v>
      </c>
      <c r="W501" s="113">
        <f t="shared" si="65"/>
        <v>1.4</v>
      </c>
      <c r="X501" s="119">
        <f>$G501/($D501+(W501*W501*AB$2*'Materials + Factor'!$U$8))</f>
        <v>1.3979591836734697E-3</v>
      </c>
      <c r="Y501" s="119">
        <f>$H501/($D501+(W501*W501*AB$2*'Materials + Factor'!$U$8))</f>
        <v>0.17445918367346944</v>
      </c>
      <c r="Z50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0.21489370179802608</v>
      </c>
      <c r="AA50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0.56193877551020432</v>
      </c>
      <c r="AB501" s="120">
        <f t="shared" si="62"/>
        <v>0.74768221574344051</v>
      </c>
      <c r="AC50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0.66846634833116336</v>
      </c>
    </row>
    <row r="502" spans="1:29" s="86" customFormat="1" hidden="1" outlineLevel="1" x14ac:dyDescent="0.2">
      <c r="A502" s="127"/>
      <c r="B502" s="135" t="s">
        <v>614</v>
      </c>
      <c r="C502" s="150">
        <v>17.552</v>
      </c>
      <c r="D502" s="133">
        <f>Table5[[#This Row],[Vertical Fz (kN)]]*'Materials + Factor'!$U$25</f>
        <v>0</v>
      </c>
      <c r="E502" s="150">
        <v>3.0760000000000001</v>
      </c>
      <c r="F502" s="150">
        <v>4.67</v>
      </c>
      <c r="G502" s="150">
        <v>11.9</v>
      </c>
      <c r="H502" s="151">
        <v>4.3250000000000002</v>
      </c>
      <c r="I502" s="113">
        <f t="shared" si="63"/>
        <v>1.8</v>
      </c>
      <c r="J502" s="119">
        <f>$G502/($D502+(I502*I502*N$2*'Materials + Factor'!$U$8))</f>
        <v>0.19588477366255141</v>
      </c>
      <c r="K502" s="119">
        <f>$H502/($D502+(I502*I502*N$2*'Materials + Factor'!$U$8))</f>
        <v>7.119341563786008E-2</v>
      </c>
      <c r="L50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0.14021021618541946</v>
      </c>
      <c r="M50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0.21856260234590288</v>
      </c>
      <c r="N502" s="120">
        <f t="shared" si="60"/>
        <v>0.65294924554183809</v>
      </c>
      <c r="O50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0.28435203335563969</v>
      </c>
      <c r="P502" s="113">
        <f t="shared" si="64"/>
        <v>1.8</v>
      </c>
      <c r="Q502" s="119">
        <f>$G502/($D502+(P502*P502*U$2*'Materials + Factor'!$U$8))</f>
        <v>0.14691358024691359</v>
      </c>
      <c r="R502" s="119">
        <f>$H502/($D502+(P502*P502*U$2*'Materials + Factor'!$U$8))</f>
        <v>5.3395061728395067E-2</v>
      </c>
      <c r="S50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0.13554000429321872</v>
      </c>
      <c r="T50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0.22729766803840876</v>
      </c>
      <c r="U502" s="120">
        <f t="shared" si="61"/>
        <v>0.48971193415637865</v>
      </c>
      <c r="V50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0.33173523544282624</v>
      </c>
      <c r="W502" s="113">
        <f t="shared" si="65"/>
        <v>1.4</v>
      </c>
      <c r="X502" s="119">
        <f>$G502/($D502+(W502*W502*AB$2*'Materials + Factor'!$U$8))</f>
        <v>0.12142857142857146</v>
      </c>
      <c r="Y502" s="119">
        <f>$H502/($D502+(W502*W502*AB$2*'Materials + Factor'!$U$8))</f>
        <v>4.4132653061224499E-2</v>
      </c>
      <c r="Z50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0.11202796273215015</v>
      </c>
      <c r="AA50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0.30962099125364445</v>
      </c>
      <c r="AB502" s="120">
        <f t="shared" si="62"/>
        <v>0.52040816326530626</v>
      </c>
      <c r="AC50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0.65817032971430323</v>
      </c>
    </row>
    <row r="503" spans="1:29" s="86" customFormat="1" hidden="1" outlineLevel="1" x14ac:dyDescent="0.2">
      <c r="A503" s="127"/>
      <c r="B503" s="135" t="s">
        <v>615</v>
      </c>
      <c r="C503" s="150">
        <v>14.194000000000001</v>
      </c>
      <c r="D503" s="133">
        <f>Table5[[#This Row],[Vertical Fz (kN)]]*'Materials + Factor'!$U$25</f>
        <v>0</v>
      </c>
      <c r="E503" s="150">
        <v>5.6520000000000001</v>
      </c>
      <c r="F503" s="150">
        <v>1.296</v>
      </c>
      <c r="G503" s="150">
        <v>1.0609999999999999</v>
      </c>
      <c r="H503" s="151">
        <v>12.449</v>
      </c>
      <c r="I503" s="113">
        <f t="shared" si="63"/>
        <v>1.8</v>
      </c>
      <c r="J503" s="119">
        <f>$G503/($D503+(I503*I503*N$2*'Materials + Factor'!$U$8))</f>
        <v>1.7465020576131685E-2</v>
      </c>
      <c r="K503" s="119">
        <f>$H503/($D503+(I503*I503*N$2*'Materials + Factor'!$U$8))</f>
        <v>0.20492181069958845</v>
      </c>
      <c r="L50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0.15190649677327217</v>
      </c>
      <c r="M50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0.2474143656893443</v>
      </c>
      <c r="N503" s="120">
        <f t="shared" si="60"/>
        <v>0.68307270233196149</v>
      </c>
      <c r="O50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0.26138916177206745</v>
      </c>
      <c r="P503" s="113">
        <f t="shared" si="64"/>
        <v>1.8</v>
      </c>
      <c r="Q503" s="119">
        <f>$G503/($D503+(P503*P503*U$2*'Materials + Factor'!$U$8))</f>
        <v>1.3098765432098765E-2</v>
      </c>
      <c r="R503" s="119">
        <f>$H503/($D503+(P503*P503*U$2*'Materials + Factor'!$U$8))</f>
        <v>0.15369135802469136</v>
      </c>
      <c r="S50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0.14054914190340878</v>
      </c>
      <c r="T50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0.24829903978052123</v>
      </c>
      <c r="U503" s="120">
        <f t="shared" si="61"/>
        <v>0.5123045267489712</v>
      </c>
      <c r="V50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0.31108328614466629</v>
      </c>
      <c r="W503" s="113">
        <f t="shared" si="65"/>
        <v>1.4</v>
      </c>
      <c r="X503" s="119">
        <f>$G503/($D503+(W503*W503*AB$2*'Materials + Factor'!$U$8))</f>
        <v>1.08265306122449E-2</v>
      </c>
      <c r="Y503" s="119">
        <f>$H503/($D503+(W503*W503*AB$2*'Materials + Factor'!$U$8))</f>
        <v>0.12703061224489798</v>
      </c>
      <c r="Z50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0.1161681683079195</v>
      </c>
      <c r="AA50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0.34625364431486888</v>
      </c>
      <c r="AB503" s="120">
        <f t="shared" si="62"/>
        <v>0.54441690962099143</v>
      </c>
      <c r="AC50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0.61831334136244087</v>
      </c>
    </row>
    <row r="504" spans="1:29" s="86" customFormat="1" hidden="1" outlineLevel="1" x14ac:dyDescent="0.2">
      <c r="A504" s="127"/>
      <c r="B504" s="135" t="s">
        <v>616</v>
      </c>
      <c r="C504" s="150">
        <v>16.792000000000002</v>
      </c>
      <c r="D504" s="133">
        <f>Table5[[#This Row],[Vertical Fz (kN)]]*'Materials + Factor'!$U$25</f>
        <v>0</v>
      </c>
      <c r="E504" s="150">
        <v>1.9990000000000001</v>
      </c>
      <c r="F504" s="150">
        <v>3.2519999999999998</v>
      </c>
      <c r="G504" s="150">
        <v>10.702</v>
      </c>
      <c r="H504" s="151">
        <v>0.32400000000000001</v>
      </c>
      <c r="I504" s="113">
        <f t="shared" si="63"/>
        <v>1.8</v>
      </c>
      <c r="J504" s="119">
        <f>$G504/($D504+(I504*I504*N$2*'Materials + Factor'!$U$8))</f>
        <v>0.17616460905349793</v>
      </c>
      <c r="K504" s="119">
        <f>$H504/($D504+(I504*I504*N$2*'Materials + Factor'!$U$8))</f>
        <v>5.3333333333333332E-3</v>
      </c>
      <c r="L50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9.6649382921508195E-2</v>
      </c>
      <c r="M50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0.18829938757203979</v>
      </c>
      <c r="N504" s="120">
        <f t="shared" si="60"/>
        <v>0.58721536351165982</v>
      </c>
      <c r="O50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0.25428714398243907</v>
      </c>
      <c r="P504" s="113">
        <f t="shared" si="64"/>
        <v>1.8</v>
      </c>
      <c r="Q504" s="119">
        <f>$G504/($D504+(P504*P504*U$2*'Materials + Factor'!$U$8))</f>
        <v>0.13212345679012347</v>
      </c>
      <c r="R504" s="119">
        <f>$H504/($D504+(P504*P504*U$2*'Materials + Factor'!$U$8))</f>
        <v>4.0000000000000001E-3</v>
      </c>
      <c r="S50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9.2523289512340609E-2</v>
      </c>
      <c r="T50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0.19141289437585735</v>
      </c>
      <c r="U504" s="120">
        <f t="shared" si="61"/>
        <v>0.44041152263374489</v>
      </c>
      <c r="V50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0.30556883001520491</v>
      </c>
      <c r="W504" s="113">
        <f t="shared" si="65"/>
        <v>1.4</v>
      </c>
      <c r="X504" s="119">
        <f>$G504/($D504+(W504*W504*AB$2*'Materials + Factor'!$U$8))</f>
        <v>0.10920408163265308</v>
      </c>
      <c r="Y504" s="119">
        <f>$H504/($D504+(W504*W504*AB$2*'Materials + Factor'!$U$8))</f>
        <v>3.3061224489795925E-3</v>
      </c>
      <c r="Z50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7.647333112754684E-2</v>
      </c>
      <c r="AA50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0.25081632653061231</v>
      </c>
      <c r="AB504" s="120">
        <f t="shared" si="62"/>
        <v>0.46801749271137039</v>
      </c>
      <c r="AC50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0.60370338362780218</v>
      </c>
    </row>
    <row r="505" spans="1:29" s="86" customFormat="1" hidden="1" outlineLevel="1" x14ac:dyDescent="0.2">
      <c r="A505" s="127"/>
      <c r="B505" s="135" t="s">
        <v>617</v>
      </c>
      <c r="C505" s="150">
        <v>13.577</v>
      </c>
      <c r="D505" s="133">
        <f>Table5[[#This Row],[Vertical Fz (kN)]]*'Materials + Factor'!$U$25</f>
        <v>0</v>
      </c>
      <c r="E505" s="150">
        <v>10.734</v>
      </c>
      <c r="F505" s="150">
        <v>0.17699999999999999</v>
      </c>
      <c r="G505" s="150">
        <v>0.13300000000000001</v>
      </c>
      <c r="H505" s="151">
        <v>17.145</v>
      </c>
      <c r="I505" s="113">
        <f t="shared" si="63"/>
        <v>1.8</v>
      </c>
      <c r="J505" s="119">
        <f>$G505/($D505+(I505*I505*N$2*'Materials + Factor'!$U$8))</f>
        <v>2.1893004115226336E-3</v>
      </c>
      <c r="K505" s="119">
        <f>$H505/($D505+(I505*I505*N$2*'Materials + Factor'!$U$8))</f>
        <v>0.28222222222222221</v>
      </c>
      <c r="L50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0.28356844530864789</v>
      </c>
      <c r="M50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0.37664644072813369</v>
      </c>
      <c r="N505" s="120">
        <f t="shared" si="60"/>
        <v>0.94074074074074077</v>
      </c>
      <c r="O50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0.28723799108745707</v>
      </c>
      <c r="P505" s="113">
        <f t="shared" si="64"/>
        <v>1.8</v>
      </c>
      <c r="Q505" s="119">
        <f>$G505/($D505+(P505*P505*U$2*'Materials + Factor'!$U$8))</f>
        <v>1.6419753086419754E-3</v>
      </c>
      <c r="R505" s="119">
        <f>$H505/($D505+(P505*P505*U$2*'Materials + Factor'!$U$8))</f>
        <v>0.21166666666666667</v>
      </c>
      <c r="S50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0.26020730659822067</v>
      </c>
      <c r="T50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0.38242798353909457</v>
      </c>
      <c r="U505" s="120">
        <f t="shared" si="61"/>
        <v>0.7055555555555556</v>
      </c>
      <c r="V50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0.33132009690553993</v>
      </c>
      <c r="W505" s="113">
        <f t="shared" si="65"/>
        <v>1.4</v>
      </c>
      <c r="X505" s="119">
        <f>$G505/($D505+(W505*W505*AB$2*'Materials + Factor'!$U$8))</f>
        <v>1.3571428571428573E-3</v>
      </c>
      <c r="Y505" s="119">
        <f>$H505/($D505+(W505*W505*AB$2*'Materials + Factor'!$U$8))</f>
        <v>0.17494897959183675</v>
      </c>
      <c r="Z50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0.21506930443322322</v>
      </c>
      <c r="AA50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0.56287172011661823</v>
      </c>
      <c r="AB505" s="120">
        <f t="shared" si="62"/>
        <v>0.74978134110787187</v>
      </c>
      <c r="AC50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0.66279441910446546</v>
      </c>
    </row>
    <row r="506" spans="1:29" s="86" customFormat="1" hidden="1" outlineLevel="1" x14ac:dyDescent="0.2">
      <c r="A506" s="127"/>
      <c r="B506" s="135" t="s">
        <v>618</v>
      </c>
      <c r="C506" s="150">
        <v>16.175000000000001</v>
      </c>
      <c r="D506" s="133">
        <f>Table5[[#This Row],[Vertical Fz (kN)]]*'Materials + Factor'!$U$25</f>
        <v>0</v>
      </c>
      <c r="E506" s="150">
        <v>3.0830000000000002</v>
      </c>
      <c r="F506" s="150">
        <v>4.7249999999999996</v>
      </c>
      <c r="G506" s="150">
        <v>11.896000000000001</v>
      </c>
      <c r="H506" s="151">
        <v>4.3730000000000002</v>
      </c>
      <c r="I506" s="113">
        <f t="shared" si="63"/>
        <v>1.8</v>
      </c>
      <c r="J506" s="119">
        <f>$G506/($D506+(I506*I506*N$2*'Materials + Factor'!$U$8))</f>
        <v>0.19581893004115225</v>
      </c>
      <c r="K506" s="119">
        <f>$H506/($D506+(I506*I506*N$2*'Materials + Factor'!$U$8))</f>
        <v>7.1983539094650204E-2</v>
      </c>
      <c r="L50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0.14399194562798495</v>
      </c>
      <c r="M50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0.22301303578521642</v>
      </c>
      <c r="N506" s="120">
        <f t="shared" si="60"/>
        <v>0.65272976680384087</v>
      </c>
      <c r="O50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0.28066072022543392</v>
      </c>
      <c r="P506" s="113">
        <f t="shared" si="64"/>
        <v>1.8</v>
      </c>
      <c r="Q506" s="119">
        <f>$G506/($D506+(P506*P506*U$2*'Materials + Factor'!$U$8))</f>
        <v>0.14686419753086422</v>
      </c>
      <c r="R506" s="119">
        <f>$H506/($D506+(P506*P506*U$2*'Materials + Factor'!$U$8))</f>
        <v>5.3987654320987656E-2</v>
      </c>
      <c r="S50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0.13674790638805859</v>
      </c>
      <c r="T50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0.22799725651577504</v>
      </c>
      <c r="U506" s="120">
        <f t="shared" si="61"/>
        <v>0.48954732510288074</v>
      </c>
      <c r="V50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0.32834392505894883</v>
      </c>
      <c r="W506" s="113">
        <f t="shared" si="65"/>
        <v>1.4</v>
      </c>
      <c r="X506" s="119">
        <f>$G506/($D506+(W506*W506*AB$2*'Materials + Factor'!$U$8))</f>
        <v>0.12138775510204085</v>
      </c>
      <c r="Y506" s="119">
        <f>$H506/($D506+(W506*W506*AB$2*'Materials + Factor'!$U$8))</f>
        <v>4.4622448979591847E-2</v>
      </c>
      <c r="Z50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0.11302633079013007</v>
      </c>
      <c r="AA50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0.31116618075801761</v>
      </c>
      <c r="AB506" s="120">
        <f t="shared" si="62"/>
        <v>0.52023323615160366</v>
      </c>
      <c r="AC50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0.65256368567021683</v>
      </c>
    </row>
    <row r="507" spans="1:29" s="86" customFormat="1" hidden="1" outlineLevel="1" x14ac:dyDescent="0.2">
      <c r="A507" s="127"/>
      <c r="B507" s="135" t="s">
        <v>619</v>
      </c>
      <c r="C507" s="150">
        <v>16.559999999999999</v>
      </c>
      <c r="D507" s="133">
        <f>Table5[[#This Row],[Vertical Fz (kN)]]*'Materials + Factor'!$U$25</f>
        <v>0</v>
      </c>
      <c r="E507" s="150">
        <v>8.6039999999999992</v>
      </c>
      <c r="F507" s="150">
        <v>0.20499999999999999</v>
      </c>
      <c r="G507" s="150">
        <v>0.187</v>
      </c>
      <c r="H507" s="151">
        <v>14.475</v>
      </c>
      <c r="I507" s="113">
        <f t="shared" si="63"/>
        <v>1.8</v>
      </c>
      <c r="J507" s="119">
        <f>$G507/($D507+(I507*I507*N$2*'Materials + Factor'!$U$8))</f>
        <v>3.0781893004115223E-3</v>
      </c>
      <c r="K507" s="119">
        <f>$H507/($D507+(I507*I507*N$2*'Materials + Factor'!$U$8))</f>
        <v>0.23827160493827157</v>
      </c>
      <c r="L50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0.21856058457947586</v>
      </c>
      <c r="M50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0.30078040788168836</v>
      </c>
      <c r="N507" s="120">
        <f t="shared" si="60"/>
        <v>0.79423868312757195</v>
      </c>
      <c r="O50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0.2768025999785384</v>
      </c>
      <c r="P507" s="113">
        <f t="shared" si="64"/>
        <v>1.8</v>
      </c>
      <c r="Q507" s="119">
        <f>$G507/($D507+(P507*P507*U$2*'Materials + Factor'!$U$8))</f>
        <v>2.3086419753086422E-3</v>
      </c>
      <c r="R507" s="119">
        <f>$H507/($D507+(P507*P507*U$2*'Materials + Factor'!$U$8))</f>
        <v>0.1787037037037037</v>
      </c>
      <c r="S50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0.20860393572641084</v>
      </c>
      <c r="T50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0.3165843621399177</v>
      </c>
      <c r="U507" s="120">
        <f t="shared" si="61"/>
        <v>0.59567901234567899</v>
      </c>
      <c r="V50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0.32409193744580461</v>
      </c>
      <c r="W507" s="113">
        <f t="shared" si="65"/>
        <v>1.4</v>
      </c>
      <c r="X507" s="119">
        <f>$G507/($D507+(W507*W507*AB$2*'Materials + Factor'!$U$8))</f>
        <v>1.9081632653061228E-3</v>
      </c>
      <c r="Y507" s="119">
        <f>$H507/($D507+(W507*W507*AB$2*'Materials + Factor'!$U$8))</f>
        <v>0.14770408163265308</v>
      </c>
      <c r="Z50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0.1724175387126457</v>
      </c>
      <c r="AA50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0.46185131195335288</v>
      </c>
      <c r="AB507" s="120">
        <f t="shared" si="62"/>
        <v>0.63301749271137042</v>
      </c>
      <c r="AC50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0.64349084282260838</v>
      </c>
    </row>
    <row r="508" spans="1:29" s="86" customFormat="1" hidden="1" outlineLevel="1" x14ac:dyDescent="0.2">
      <c r="A508" s="127"/>
      <c r="B508" s="135" t="s">
        <v>620</v>
      </c>
      <c r="C508" s="150">
        <v>19.422999999999998</v>
      </c>
      <c r="D508" s="133">
        <f>Table5[[#This Row],[Vertical Fz (kN)]]*'Materials + Factor'!$U$25</f>
        <v>0</v>
      </c>
      <c r="E508" s="150">
        <v>0.111</v>
      </c>
      <c r="F508" s="150">
        <v>5.2510000000000003</v>
      </c>
      <c r="G508" s="150">
        <v>13.244</v>
      </c>
      <c r="H508" s="151">
        <v>0.17299999999999999</v>
      </c>
      <c r="I508" s="113">
        <f t="shared" si="63"/>
        <v>1.8</v>
      </c>
      <c r="J508" s="119">
        <f>$G508/($D508+(I508*I508*N$2*'Materials + Factor'!$U$8))</f>
        <v>0.21800823045267487</v>
      </c>
      <c r="K508" s="119">
        <f>$H508/($D508+(I508*I508*N$2*'Materials + Factor'!$U$8))</f>
        <v>2.8477366255144029E-3</v>
      </c>
      <c r="L50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0.12861593318293915</v>
      </c>
      <c r="M50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0.23812741058571946</v>
      </c>
      <c r="N508" s="120">
        <f t="shared" si="60"/>
        <v>0.72669410150891622</v>
      </c>
      <c r="O50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0.27630798342912011</v>
      </c>
      <c r="P508" s="113">
        <f t="shared" si="64"/>
        <v>1.8</v>
      </c>
      <c r="Q508" s="119">
        <f>$G508/($D508+(P508*P508*U$2*'Materials + Factor'!$U$8))</f>
        <v>0.16350617283950616</v>
      </c>
      <c r="R508" s="119">
        <f>$H508/($D508+(P508*P508*U$2*'Materials + Factor'!$U$8))</f>
        <v>2.1358024691358023E-3</v>
      </c>
      <c r="S50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0.12730278038365161</v>
      </c>
      <c r="T50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0.25370370370370371</v>
      </c>
      <c r="U508" s="120">
        <f t="shared" si="61"/>
        <v>0.5450205761316872</v>
      </c>
      <c r="V50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0.32455910534342652</v>
      </c>
      <c r="W508" s="113">
        <f t="shared" si="65"/>
        <v>1.4</v>
      </c>
      <c r="X508" s="119">
        <f>$G508/($D508+(W508*W508*AB$2*'Materials + Factor'!$U$8))</f>
        <v>0.13514285714285715</v>
      </c>
      <c r="Y508" s="119">
        <f>$H508/($D508+(W508*W508*AB$2*'Materials + Factor'!$U$8))</f>
        <v>1.7653061224489797E-3</v>
      </c>
      <c r="Z50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0.10521964501097736</v>
      </c>
      <c r="AA50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0.3461516034985424</v>
      </c>
      <c r="AB508" s="120">
        <f t="shared" si="62"/>
        <v>0.57918367346938782</v>
      </c>
      <c r="AC50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0.64115070151309228</v>
      </c>
    </row>
    <row r="509" spans="1:29" s="86" customFormat="1" hidden="1" outlineLevel="1" x14ac:dyDescent="0.2">
      <c r="A509" s="127"/>
      <c r="B509" s="135" t="s">
        <v>621</v>
      </c>
      <c r="C509" s="150">
        <v>15.428000000000001</v>
      </c>
      <c r="D509" s="133">
        <f>Table5[[#This Row],[Vertical Fz (kN)]]*'Materials + Factor'!$U$25</f>
        <v>0</v>
      </c>
      <c r="E509" s="150">
        <v>8.1</v>
      </c>
      <c r="F509" s="150">
        <v>1.145</v>
      </c>
      <c r="G509" s="150">
        <v>5.3159999999999998</v>
      </c>
      <c r="H509" s="151">
        <v>13.577</v>
      </c>
      <c r="I509" s="113">
        <f t="shared" si="63"/>
        <v>1.8</v>
      </c>
      <c r="J509" s="119">
        <f>$G509/($D509+(I509*I509*N$2*'Materials + Factor'!$U$8))</f>
        <v>8.7506172839506166E-2</v>
      </c>
      <c r="K509" s="119">
        <f>$H509/($D509+(I509*I509*N$2*'Materials + Factor'!$U$8))</f>
        <v>0.22348971193415634</v>
      </c>
      <c r="L50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0.2108315515302413</v>
      </c>
      <c r="M50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0.28663860373802874</v>
      </c>
      <c r="N509" s="120">
        <f t="shared" si="60"/>
        <v>0.74496570644718785</v>
      </c>
      <c r="O50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0.29545665571748503</v>
      </c>
      <c r="P509" s="113">
        <f t="shared" si="64"/>
        <v>1.8</v>
      </c>
      <c r="Q509" s="119">
        <f>$G509/($D509+(P509*P509*U$2*'Materials + Factor'!$U$8))</f>
        <v>6.5629629629629621E-2</v>
      </c>
      <c r="R509" s="119">
        <f>$H509/($D509+(P509*P509*U$2*'Materials + Factor'!$U$8))</f>
        <v>0.16761728395061729</v>
      </c>
      <c r="S50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0.1982805670675398</v>
      </c>
      <c r="T50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0.29735253772290804</v>
      </c>
      <c r="U509" s="120">
        <f t="shared" si="61"/>
        <v>0.55872427983539097</v>
      </c>
      <c r="V50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0.34032183167736962</v>
      </c>
      <c r="W509" s="113">
        <f t="shared" si="65"/>
        <v>1.4</v>
      </c>
      <c r="X509" s="119">
        <f>$G509/($D509+(W509*W509*AB$2*'Materials + Factor'!$U$8))</f>
        <v>5.4244897959183677E-2</v>
      </c>
      <c r="Y509" s="119">
        <f>$H509/($D509+(W509*W509*AB$2*'Materials + Factor'!$U$8))</f>
        <v>0.13854081632653062</v>
      </c>
      <c r="Z50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0.16388495849459925</v>
      </c>
      <c r="AA50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0.43406705539358614</v>
      </c>
      <c r="AB509" s="120">
        <f t="shared" si="62"/>
        <v>0.59374635568513123</v>
      </c>
      <c r="AC50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0.67908717993120593</v>
      </c>
    </row>
    <row r="510" spans="1:29" s="86" customFormat="1" hidden="1" outlineLevel="1" x14ac:dyDescent="0.2">
      <c r="A510" s="127"/>
      <c r="B510" s="135" t="s">
        <v>622</v>
      </c>
      <c r="C510" s="150">
        <v>18.027000000000001</v>
      </c>
      <c r="D510" s="133">
        <f>Table5[[#This Row],[Vertical Fz (kN)]]*'Materials + Factor'!$U$25</f>
        <v>0</v>
      </c>
      <c r="E510" s="150">
        <v>0.40699999999999997</v>
      </c>
      <c r="F510" s="150">
        <v>5.6929999999999996</v>
      </c>
      <c r="G510" s="150">
        <v>17.079000000000001</v>
      </c>
      <c r="H510" s="151">
        <v>0.71899999999999997</v>
      </c>
      <c r="I510" s="113">
        <f t="shared" si="63"/>
        <v>1.8</v>
      </c>
      <c r="J510" s="119">
        <f>$G510/($D510+(I510*I510*N$2*'Materials + Factor'!$U$8))</f>
        <v>0.28113580246913578</v>
      </c>
      <c r="K510" s="119">
        <f>$H510/($D510+(I510*I510*N$2*'Materials + Factor'!$U$8))</f>
        <v>1.1835390946502055E-2</v>
      </c>
      <c r="L51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0.14224356861804385</v>
      </c>
      <c r="M51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0.30111369223673573</v>
      </c>
      <c r="N510" s="120">
        <f t="shared" si="60"/>
        <v>0.93711934156378596</v>
      </c>
      <c r="O51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0.30334122738124897</v>
      </c>
      <c r="P510" s="113">
        <f t="shared" si="64"/>
        <v>1.8</v>
      </c>
      <c r="Q510" s="119">
        <f>$G510/($D510+(P510*P510*U$2*'Materials + Factor'!$U$8))</f>
        <v>0.21085185185185185</v>
      </c>
      <c r="R510" s="119">
        <f>$H510/($D510+(P510*P510*U$2*'Materials + Factor'!$U$8))</f>
        <v>8.8765432098765421E-3</v>
      </c>
      <c r="S51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0.13833977290152646</v>
      </c>
      <c r="T51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0.31237311385459526</v>
      </c>
      <c r="U510" s="120">
        <f t="shared" si="61"/>
        <v>0.70283950617283952</v>
      </c>
      <c r="V51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0.34569197405428187</v>
      </c>
      <c r="W510" s="113">
        <f t="shared" si="65"/>
        <v>1.4</v>
      </c>
      <c r="X510" s="119">
        <f>$G510/($D510+(W510*W510*AB$2*'Materials + Factor'!$U$8))</f>
        <v>0.17427551020408166</v>
      </c>
      <c r="Y510" s="119">
        <f>$H510/($D510+(W510*W510*AB$2*'Materials + Factor'!$U$8))</f>
        <v>7.3367346938775519E-3</v>
      </c>
      <c r="Z51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0.11434205719411883</v>
      </c>
      <c r="AA51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0.41494169096209926</v>
      </c>
      <c r="AB510" s="120">
        <f t="shared" si="62"/>
        <v>0.74689504373177862</v>
      </c>
      <c r="AC51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0.68802683309766743</v>
      </c>
    </row>
    <row r="511" spans="1:29" s="86" customFormat="1" hidden="1" outlineLevel="1" x14ac:dyDescent="0.2">
      <c r="A511" s="127"/>
      <c r="B511" s="135" t="s">
        <v>623</v>
      </c>
      <c r="C511" s="150">
        <v>15.727</v>
      </c>
      <c r="D511" s="133">
        <f>Table5[[#This Row],[Vertical Fz (kN)]]*'Materials + Factor'!$U$25</f>
        <v>0</v>
      </c>
      <c r="E511" s="150">
        <v>11.422000000000001</v>
      </c>
      <c r="F511" s="150">
        <v>0.127</v>
      </c>
      <c r="G511" s="150">
        <v>0.14399999999999999</v>
      </c>
      <c r="H511" s="151">
        <v>18.204000000000001</v>
      </c>
      <c r="I511" s="113">
        <f t="shared" si="63"/>
        <v>1.8</v>
      </c>
      <c r="J511" s="119">
        <f>$G511/($D511+(I511*I511*N$2*'Materials + Factor'!$U$8))</f>
        <v>2.3703703703703699E-3</v>
      </c>
      <c r="K511" s="119">
        <f>$H511/($D511+(I511*I511*N$2*'Materials + Factor'!$U$8))</f>
        <v>0.29965432098765432</v>
      </c>
      <c r="L51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0.29323920657693331</v>
      </c>
      <c r="M51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0.38894046576094776</v>
      </c>
      <c r="N511" s="120">
        <f t="shared" si="60"/>
        <v>0.9988477366255144</v>
      </c>
      <c r="O51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0.30228757303409354</v>
      </c>
      <c r="P511" s="113">
        <f t="shared" si="64"/>
        <v>1.8</v>
      </c>
      <c r="Q511" s="119">
        <f>$G511/($D511+(P511*P511*U$2*'Materials + Factor'!$U$8))</f>
        <v>1.7777777777777776E-3</v>
      </c>
      <c r="R511" s="119">
        <f>$H511/($D511+(P511*P511*U$2*'Materials + Factor'!$U$8))</f>
        <v>0.22474074074074074</v>
      </c>
      <c r="S51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0.27686487409116212</v>
      </c>
      <c r="T51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0.4063923182441701</v>
      </c>
      <c r="U511" s="120">
        <f t="shared" si="61"/>
        <v>0.7491358024691358</v>
      </c>
      <c r="V51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0.34369393011162519</v>
      </c>
      <c r="W511" s="113">
        <f t="shared" si="65"/>
        <v>1.4</v>
      </c>
      <c r="X511" s="119">
        <f>$G511/($D511+(W511*W511*AB$2*'Materials + Factor'!$U$8))</f>
        <v>1.469387755102041E-3</v>
      </c>
      <c r="Y511" s="119">
        <f>$H511/($D511+(W511*W511*AB$2*'Materials + Factor'!$U$8))</f>
        <v>0.18575510204081636</v>
      </c>
      <c r="Z51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0.22883729389167481</v>
      </c>
      <c r="AA51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0.59836734693877569</v>
      </c>
      <c r="AB511" s="120">
        <f t="shared" si="62"/>
        <v>0.79609329446064159</v>
      </c>
      <c r="AC51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0.68680627166470942</v>
      </c>
    </row>
    <row r="512" spans="1:29" s="86" customFormat="1" hidden="1" outlineLevel="1" x14ac:dyDescent="0.2">
      <c r="A512" s="127"/>
      <c r="B512" s="135" t="s">
        <v>624</v>
      </c>
      <c r="C512" s="150">
        <v>18.260000000000002</v>
      </c>
      <c r="D512" s="133">
        <f>Table5[[#This Row],[Vertical Fz (kN)]]*'Materials + Factor'!$U$25</f>
        <v>0</v>
      </c>
      <c r="E512" s="150">
        <v>3.35</v>
      </c>
      <c r="F512" s="150">
        <v>4.7249999999999996</v>
      </c>
      <c r="G512" s="150">
        <v>11.577999999999999</v>
      </c>
      <c r="H512" s="151">
        <v>4.71</v>
      </c>
      <c r="I512" s="113">
        <f t="shared" si="63"/>
        <v>1.8</v>
      </c>
      <c r="J512" s="119">
        <f>$G512/($D512+(I512*I512*N$2*'Materials + Factor'!$U$8))</f>
        <v>0.19058436213991767</v>
      </c>
      <c r="K512" s="119">
        <f>$H512/($D512+(I512*I512*N$2*'Materials + Factor'!$U$8))</f>
        <v>7.7530864197530858E-2</v>
      </c>
      <c r="L51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0.14392490236396993</v>
      </c>
      <c r="M51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0.21265592259770208</v>
      </c>
      <c r="N512" s="120">
        <f t="shared" si="60"/>
        <v>0.63528120713305891</v>
      </c>
      <c r="O51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0.28642454083301389</v>
      </c>
      <c r="P512" s="113">
        <f t="shared" si="64"/>
        <v>1.8</v>
      </c>
      <c r="Q512" s="119">
        <f>$G512/($D512+(P512*P512*U$2*'Materials + Factor'!$U$8))</f>
        <v>0.14293827160493827</v>
      </c>
      <c r="R512" s="119">
        <f>$H512/($D512+(P512*P512*U$2*'Materials + Factor'!$U$8))</f>
        <v>5.814814814814815E-2</v>
      </c>
      <c r="S51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0.14038896957749711</v>
      </c>
      <c r="T51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0.2236351165980795</v>
      </c>
      <c r="U512" s="120">
        <f t="shared" si="61"/>
        <v>0.47646090534979424</v>
      </c>
      <c r="V51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0.33370790521607846</v>
      </c>
      <c r="W512" s="113">
        <f t="shared" si="65"/>
        <v>1.4</v>
      </c>
      <c r="X512" s="119">
        <f>$G512/($D512+(W512*W512*AB$2*'Materials + Factor'!$U$8))</f>
        <v>0.11814285714285716</v>
      </c>
      <c r="Y512" s="119">
        <f>$H512/($D512+(W512*W512*AB$2*'Materials + Factor'!$U$8))</f>
        <v>4.8061224489795926E-2</v>
      </c>
      <c r="Z51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0.11603578097731904</v>
      </c>
      <c r="AA51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0.30653061224489803</v>
      </c>
      <c r="AB512" s="120">
        <f t="shared" si="62"/>
        <v>0.50632653061224497</v>
      </c>
      <c r="AC51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0.66150811036610757</v>
      </c>
    </row>
    <row r="513" spans="1:29" s="86" customFormat="1" hidden="1" outlineLevel="1" x14ac:dyDescent="0.2">
      <c r="A513" s="127"/>
      <c r="B513" s="135" t="s">
        <v>625</v>
      </c>
      <c r="C513" s="150">
        <v>14.878</v>
      </c>
      <c r="D513" s="133">
        <f>Table5[[#This Row],[Vertical Fz (kN)]]*'Materials + Factor'!$U$25</f>
        <v>0</v>
      </c>
      <c r="E513" s="150">
        <v>5.9089999999999998</v>
      </c>
      <c r="F513" s="150">
        <v>0.16200000000000001</v>
      </c>
      <c r="G513" s="150">
        <v>0.14299999999999999</v>
      </c>
      <c r="H513" s="151">
        <v>13.154999999999999</v>
      </c>
      <c r="I513" s="113">
        <f t="shared" si="63"/>
        <v>1.8</v>
      </c>
      <c r="J513" s="119">
        <f>$G513/($D513+(I513*I513*N$2*'Materials + Factor'!$U$8))</f>
        <v>2.3539094650205758E-3</v>
      </c>
      <c r="K513" s="119">
        <f>$H513/($D513+(I513*I513*N$2*'Materials + Factor'!$U$8))</f>
        <v>0.21654320987654319</v>
      </c>
      <c r="L51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0.15345406797084718</v>
      </c>
      <c r="M51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0.25838093475079765</v>
      </c>
      <c r="N513" s="120">
        <f t="shared" si="60"/>
        <v>0.72181069958847732</v>
      </c>
      <c r="O51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0.26321688204450622</v>
      </c>
      <c r="P513" s="113">
        <f t="shared" si="64"/>
        <v>1.8</v>
      </c>
      <c r="Q513" s="119">
        <f>$G513/($D513+(P513*P513*U$2*'Materials + Factor'!$U$8))</f>
        <v>1.765432098765432E-3</v>
      </c>
      <c r="R513" s="119">
        <f>$H513/($D513+(P513*P513*U$2*'Materials + Factor'!$U$8))</f>
        <v>0.16240740740740739</v>
      </c>
      <c r="S51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0.14327684262344734</v>
      </c>
      <c r="T51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0.26150891632373113</v>
      </c>
      <c r="U513" s="120">
        <f t="shared" si="61"/>
        <v>0.54135802469135796</v>
      </c>
      <c r="V51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0.31250857018119022</v>
      </c>
      <c r="W513" s="113">
        <f t="shared" si="65"/>
        <v>1.4</v>
      </c>
      <c r="X513" s="119">
        <f>$G513/($D513+(W513*W513*AB$2*'Materials + Factor'!$U$8))</f>
        <v>1.4591836734693879E-3</v>
      </c>
      <c r="Y513" s="119">
        <f>$H513/($D513+(W513*W513*AB$2*'Materials + Factor'!$U$8))</f>
        <v>0.13423469387755102</v>
      </c>
      <c r="Z51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0.11842269645407383</v>
      </c>
      <c r="AA51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0.36403790087463567</v>
      </c>
      <c r="AB513" s="120">
        <f t="shared" si="62"/>
        <v>0.57529154518950443</v>
      </c>
      <c r="AC51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0.62067399132380718</v>
      </c>
    </row>
    <row r="514" spans="1:29" s="86" customFormat="1" hidden="1" outlineLevel="1" x14ac:dyDescent="0.2">
      <c r="A514" s="127"/>
      <c r="B514" s="135" t="s">
        <v>626</v>
      </c>
      <c r="C514" s="150">
        <v>17.411000000000001</v>
      </c>
      <c r="D514" s="133">
        <f>Table5[[#This Row],[Vertical Fz (kN)]]*'Materials + Factor'!$U$25</f>
        <v>0</v>
      </c>
      <c r="E514" s="150">
        <v>2.1629999999999998</v>
      </c>
      <c r="F514" s="150">
        <v>4.7590000000000003</v>
      </c>
      <c r="G514" s="150">
        <v>11.577</v>
      </c>
      <c r="H514" s="151">
        <v>0.33900000000000002</v>
      </c>
      <c r="I514" s="113">
        <f t="shared" si="63"/>
        <v>1.8</v>
      </c>
      <c r="J514" s="119">
        <f>$G514/($D514+(I514*I514*N$2*'Materials + Factor'!$U$8))</f>
        <v>0.19056790123456788</v>
      </c>
      <c r="K514" s="119">
        <f>$H514/($D514+(I514*I514*N$2*'Materials + Factor'!$U$8))</f>
        <v>5.5802469135802467E-3</v>
      </c>
      <c r="L51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0.1313067248825131</v>
      </c>
      <c r="M51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0.21531411658840938</v>
      </c>
      <c r="N514" s="120">
        <f t="shared" si="60"/>
        <v>0.63522633744855961</v>
      </c>
      <c r="O51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0.26114732441353511</v>
      </c>
      <c r="P514" s="113">
        <f t="shared" si="64"/>
        <v>1.8</v>
      </c>
      <c r="Q514" s="119">
        <f>$G514/($D514+(P514*P514*U$2*'Materials + Factor'!$U$8))</f>
        <v>0.14292592592592593</v>
      </c>
      <c r="R514" s="119">
        <f>$H514/($D514+(P514*P514*U$2*'Materials + Factor'!$U$8))</f>
        <v>4.1851851851851859E-3</v>
      </c>
      <c r="S51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0.12670450522891491</v>
      </c>
      <c r="T51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0.22408779149519886</v>
      </c>
      <c r="U514" s="120">
        <f t="shared" si="61"/>
        <v>0.47641975308641976</v>
      </c>
      <c r="V51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0.31151415946183408</v>
      </c>
      <c r="W514" s="113">
        <f t="shared" si="65"/>
        <v>1.4</v>
      </c>
      <c r="X514" s="119">
        <f>$G514/($D514+(W514*W514*AB$2*'Materials + Factor'!$U$8))</f>
        <v>0.1181326530612245</v>
      </c>
      <c r="Y514" s="119">
        <f>$H514/($D514+(W514*W514*AB$2*'Materials + Factor'!$U$8))</f>
        <v>3.4591836734693886E-3</v>
      </c>
      <c r="Z51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0.10472515228104193</v>
      </c>
      <c r="AA51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0.3075072886297377</v>
      </c>
      <c r="AB514" s="120">
        <f t="shared" si="62"/>
        <v>0.50628279883381933</v>
      </c>
      <c r="AC51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0.61564719352283859</v>
      </c>
    </row>
    <row r="515" spans="1:29" s="86" customFormat="1" hidden="1" outlineLevel="1" x14ac:dyDescent="0.2">
      <c r="A515" s="127"/>
      <c r="B515" s="135" t="s">
        <v>627</v>
      </c>
      <c r="C515" s="150">
        <v>14.215999999999999</v>
      </c>
      <c r="D515" s="133">
        <f>Table5[[#This Row],[Vertical Fz (kN)]]*'Materials + Factor'!$U$25</f>
        <v>0</v>
      </c>
      <c r="E515" s="150">
        <v>11.454000000000001</v>
      </c>
      <c r="F515" s="150">
        <v>0.188</v>
      </c>
      <c r="G515" s="150">
        <v>0.14099999999999999</v>
      </c>
      <c r="H515" s="151">
        <v>18.294</v>
      </c>
      <c r="I515" s="113">
        <f t="shared" si="63"/>
        <v>1.8</v>
      </c>
      <c r="J515" s="119">
        <f>$G515/($D515+(I515*I515*N$2*'Materials + Factor'!$U$8))</f>
        <v>2.3209876543209872E-3</v>
      </c>
      <c r="K515" s="119">
        <f>$H515/($D515+(I515*I515*N$2*'Materials + Factor'!$U$8))</f>
        <v>0.30113580246913579</v>
      </c>
      <c r="L51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0.30000964103772193</v>
      </c>
      <c r="M51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0.39846952840843403</v>
      </c>
      <c r="N515" s="120">
        <f t="shared" ref="N515:N578" si="66">MAX(K515,J515)/(I515/6)</f>
        <v>1.0037860082304526</v>
      </c>
      <c r="O51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0.29833420133105909</v>
      </c>
      <c r="P515" s="113">
        <f t="shared" si="64"/>
        <v>1.8</v>
      </c>
      <c r="Q515" s="119">
        <f>$G515/($D515+(P515*P515*U$2*'Materials + Factor'!$U$8))</f>
        <v>1.7407407407407406E-3</v>
      </c>
      <c r="R515" s="119">
        <f>$H515/($D515+(P515*P515*U$2*'Materials + Factor'!$U$8))</f>
        <v>0.22585185185185186</v>
      </c>
      <c r="S51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0.27766077469177614</v>
      </c>
      <c r="T51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0.40806584362139914</v>
      </c>
      <c r="U515" s="120">
        <f t="shared" ref="U515:U578" si="67">MAX(R515,Q515)/(P515/6)</f>
        <v>0.75283950617283957</v>
      </c>
      <c r="V51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0.34008751543363258</v>
      </c>
      <c r="W515" s="113">
        <f t="shared" si="65"/>
        <v>1.4</v>
      </c>
      <c r="X515" s="119">
        <f>$G515/($D515+(W515*W515*AB$2*'Materials + Factor'!$U$8))</f>
        <v>1.4387755102040817E-3</v>
      </c>
      <c r="Y515" s="119">
        <f>$H515/($D515+(W515*W515*AB$2*'Materials + Factor'!$U$8))</f>
        <v>0.18667346938775514</v>
      </c>
      <c r="Z51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0.2294951301023864</v>
      </c>
      <c r="AA51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0.60061224489795928</v>
      </c>
      <c r="AB515" s="120">
        <f t="shared" ref="AB515:AB578" si="68">MAX(Y515,X515)/(W515/6)</f>
        <v>0.80002915451895074</v>
      </c>
      <c r="AC51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0.68098197570529584</v>
      </c>
    </row>
    <row r="516" spans="1:29" s="86" customFormat="1" hidden="1" outlineLevel="1" x14ac:dyDescent="0.2">
      <c r="A516" s="127"/>
      <c r="B516" s="135" t="s">
        <v>628</v>
      </c>
      <c r="C516" s="150">
        <v>16.748999999999999</v>
      </c>
      <c r="D516" s="133">
        <f>Table5[[#This Row],[Vertical Fz (kN)]]*'Materials + Factor'!$U$25</f>
        <v>0</v>
      </c>
      <c r="E516" s="150">
        <v>3.3820000000000001</v>
      </c>
      <c r="F516" s="150">
        <v>4.7859999999999996</v>
      </c>
      <c r="G516" s="150">
        <v>11.574999999999999</v>
      </c>
      <c r="H516" s="151">
        <v>4.8</v>
      </c>
      <c r="I516" s="113">
        <f t="shared" ref="I516:I579" si="69">I$258</f>
        <v>1.8</v>
      </c>
      <c r="J516" s="119">
        <f>$G516/($D516+(I516*I516*N$2*'Materials + Factor'!$U$8))</f>
        <v>0.19053497942386827</v>
      </c>
      <c r="K516" s="119">
        <f>$H516/($D516+(I516*I516*N$2*'Materials + Factor'!$U$8))</f>
        <v>7.901234567901233E-2</v>
      </c>
      <c r="L51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0.14846068078812702</v>
      </c>
      <c r="M51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0.21741499173466031</v>
      </c>
      <c r="N516" s="120">
        <f t="shared" si="66"/>
        <v>0.63511659807956089</v>
      </c>
      <c r="O51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0.2825978235176107</v>
      </c>
      <c r="P516" s="113">
        <f t="shared" ref="P516:P579" si="70">P$258</f>
        <v>1.8</v>
      </c>
      <c r="Q516" s="119">
        <f>$G516/($D516+(P516*P516*U$2*'Materials + Factor'!$U$8))</f>
        <v>0.14290123456790121</v>
      </c>
      <c r="R516" s="119">
        <f>$H516/($D516+(P516*P516*U$2*'Materials + Factor'!$U$8))</f>
        <v>5.9259259259259255E-2</v>
      </c>
      <c r="S51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0.14204388025184023</v>
      </c>
      <c r="T51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0.22443072702331957</v>
      </c>
      <c r="U516" s="120">
        <f t="shared" si="67"/>
        <v>0.47633744855967075</v>
      </c>
      <c r="V51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0.33017619708672835</v>
      </c>
      <c r="W516" s="113">
        <f t="shared" ref="W516:W579" si="71">W$258</f>
        <v>1.4</v>
      </c>
      <c r="X516" s="119">
        <f>$G516/($D516+(W516*W516*AB$2*'Materials + Factor'!$U$8))</f>
        <v>0.1181122448979592</v>
      </c>
      <c r="Y516" s="119">
        <f>$H516/($D516+(W516*W516*AB$2*'Materials + Factor'!$U$8))</f>
        <v>4.8979591836734698E-2</v>
      </c>
      <c r="Z51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0.11740361531019447</v>
      </c>
      <c r="AA51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0.30826530612244907</v>
      </c>
      <c r="AB516" s="120">
        <f t="shared" si="68"/>
        <v>0.50619533527696803</v>
      </c>
      <c r="AC51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0.65575860007503728</v>
      </c>
    </row>
    <row r="517" spans="1:29" s="86" customFormat="1" hidden="1" outlineLevel="1" x14ac:dyDescent="0.2">
      <c r="A517" s="127"/>
      <c r="B517" s="135" t="s">
        <v>629</v>
      </c>
      <c r="C517" s="150">
        <v>15.736000000000001</v>
      </c>
      <c r="D517" s="133">
        <f>Table5[[#This Row],[Vertical Fz (kN)]]*'Materials + Factor'!$U$25</f>
        <v>0</v>
      </c>
      <c r="E517" s="150">
        <v>11.425000000000001</v>
      </c>
      <c r="F517" s="150">
        <v>0.13700000000000001</v>
      </c>
      <c r="G517" s="150">
        <v>0.16500000000000001</v>
      </c>
      <c r="H517" s="151">
        <v>18.204999999999998</v>
      </c>
      <c r="I517" s="113">
        <f t="shared" si="69"/>
        <v>1.8</v>
      </c>
      <c r="J517" s="119">
        <f>$G517/($D517+(I517*I517*N$2*'Materials + Factor'!$U$8))</f>
        <v>2.7160493827160493E-3</v>
      </c>
      <c r="K517" s="119">
        <f>$H517/($D517+(I517*I517*N$2*'Materials + Factor'!$U$8))</f>
        <v>0.29967078189300406</v>
      </c>
      <c r="L51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0.29328466797907199</v>
      </c>
      <c r="M51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0.38894191239064807</v>
      </c>
      <c r="N517" s="120">
        <f t="shared" si="66"/>
        <v>0.9989026063100136</v>
      </c>
      <c r="O51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0.30244016788438532</v>
      </c>
      <c r="P517" s="113">
        <f t="shared" si="70"/>
        <v>1.8</v>
      </c>
      <c r="Q517" s="119">
        <f>$G517/($D517+(P517*P517*U$2*'Materials + Factor'!$U$8))</f>
        <v>2.0370370370370373E-3</v>
      </c>
      <c r="R517" s="119">
        <f>$H517/($D517+(P517*P517*U$2*'Materials + Factor'!$U$8))</f>
        <v>0.22475308641975306</v>
      </c>
      <c r="S51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0.27694038413638644</v>
      </c>
      <c r="T51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0.40644718792866935</v>
      </c>
      <c r="U517" s="120">
        <f t="shared" si="67"/>
        <v>0.74917695473251023</v>
      </c>
      <c r="V51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0.34382418515349689</v>
      </c>
      <c r="W517" s="113">
        <f t="shared" si="71"/>
        <v>1.4</v>
      </c>
      <c r="X517" s="119">
        <f>$G517/($D517+(W517*W517*AB$2*'Materials + Factor'!$U$8))</f>
        <v>1.6836734693877553E-3</v>
      </c>
      <c r="Y517" s="119">
        <f>$H517/($D517+(W517*W517*AB$2*'Materials + Factor'!$U$8))</f>
        <v>0.18576530612244899</v>
      </c>
      <c r="Z51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0.22889970525558473</v>
      </c>
      <c r="AA51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0.59846938775510217</v>
      </c>
      <c r="AB517" s="120">
        <f t="shared" si="68"/>
        <v>0.79613702623906712</v>
      </c>
      <c r="AC51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0.68707242931108459</v>
      </c>
    </row>
    <row r="518" spans="1:29" s="86" customFormat="1" hidden="1" outlineLevel="1" x14ac:dyDescent="0.2">
      <c r="A518" s="127"/>
      <c r="B518" s="135" t="s">
        <v>630</v>
      </c>
      <c r="C518" s="150">
        <v>18.361999999999998</v>
      </c>
      <c r="D518" s="133">
        <f>Table5[[#This Row],[Vertical Fz (kN)]]*'Materials + Factor'!$U$25</f>
        <v>0</v>
      </c>
      <c r="E518" s="150">
        <v>3.3530000000000002</v>
      </c>
      <c r="F518" s="150">
        <v>5.0430000000000001</v>
      </c>
      <c r="G518" s="150">
        <v>12.239000000000001</v>
      </c>
      <c r="H518" s="151">
        <v>4.7119999999999997</v>
      </c>
      <c r="I518" s="113">
        <f t="shared" si="69"/>
        <v>1.8</v>
      </c>
      <c r="J518" s="119">
        <f>$G518/($D518+(I518*I518*N$2*'Materials + Factor'!$U$8))</f>
        <v>0.20146502057613166</v>
      </c>
      <c r="K518" s="119">
        <f>$H518/($D518+(I518*I518*N$2*'Materials + Factor'!$U$8))</f>
        <v>7.756378600823044E-2</v>
      </c>
      <c r="L51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0.15028767550833694</v>
      </c>
      <c r="M51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0.22501502792103459</v>
      </c>
      <c r="N518" s="120">
        <f t="shared" si="66"/>
        <v>0.67155006858710553</v>
      </c>
      <c r="O51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0.29119355661003732</v>
      </c>
      <c r="P518" s="113">
        <f t="shared" si="70"/>
        <v>1.8</v>
      </c>
      <c r="Q518" s="119">
        <f>$G518/($D518+(P518*P518*U$2*'Materials + Factor'!$U$8))</f>
        <v>0.15109876543209877</v>
      </c>
      <c r="R518" s="119">
        <f>$H518/($D518+(P518*P518*U$2*'Materials + Factor'!$U$8))</f>
        <v>5.8172839506172837E-2</v>
      </c>
      <c r="S51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0.14678467388661179</v>
      </c>
      <c r="T51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0.23706447187928667</v>
      </c>
      <c r="U518" s="120">
        <f t="shared" si="67"/>
        <v>0.50366255144032923</v>
      </c>
      <c r="V51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0.33762373935217266</v>
      </c>
      <c r="W518" s="113">
        <f t="shared" si="71"/>
        <v>1.4</v>
      </c>
      <c r="X518" s="119">
        <f>$G518/($D518+(W518*W518*AB$2*'Materials + Factor'!$U$8))</f>
        <v>0.12488775510204084</v>
      </c>
      <c r="Y518" s="119">
        <f>$H518/($D518+(W518*W518*AB$2*'Materials + Factor'!$U$8))</f>
        <v>4.8081632653061229E-2</v>
      </c>
      <c r="Z51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0.12132202637566894</v>
      </c>
      <c r="AA51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0.32543731778425672</v>
      </c>
      <c r="AB518" s="120">
        <f t="shared" si="68"/>
        <v>0.53523323615160368</v>
      </c>
      <c r="AC51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0.66974063002286333</v>
      </c>
    </row>
    <row r="519" spans="1:29" s="86" customFormat="1" hidden="1" outlineLevel="1" x14ac:dyDescent="0.2">
      <c r="A519" s="127"/>
      <c r="B519" s="135" t="s">
        <v>631</v>
      </c>
      <c r="C519" s="150">
        <v>15.199</v>
      </c>
      <c r="D519" s="133">
        <f>Table5[[#This Row],[Vertical Fz (kN)]]*'Materials + Factor'!$U$25</f>
        <v>0</v>
      </c>
      <c r="E519" s="150">
        <v>5.9080000000000004</v>
      </c>
      <c r="F519" s="150">
        <v>1.222</v>
      </c>
      <c r="G519" s="150">
        <v>2.3370000000000002</v>
      </c>
      <c r="H519" s="151">
        <v>13.153</v>
      </c>
      <c r="I519" s="113">
        <f t="shared" si="69"/>
        <v>1.8</v>
      </c>
      <c r="J519" s="119">
        <f>$G519/($D519+(I519*I519*N$2*'Materials + Factor'!$U$8))</f>
        <v>3.8469135802469134E-2</v>
      </c>
      <c r="K519" s="119">
        <f>$H519/($D519+(I519*I519*N$2*'Materials + Factor'!$U$8))</f>
        <v>0.2165102880658436</v>
      </c>
      <c r="L51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0.15595491846009665</v>
      </c>
      <c r="M51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0.2572486507758861</v>
      </c>
      <c r="N519" s="120">
        <f t="shared" si="66"/>
        <v>0.72170096021947872</v>
      </c>
      <c r="O51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0.27514623322042298</v>
      </c>
      <c r="P519" s="113">
        <f t="shared" si="70"/>
        <v>1.8</v>
      </c>
      <c r="Q519" s="119">
        <f>$G519/($D519+(P519*P519*U$2*'Materials + Factor'!$U$8))</f>
        <v>2.8851851851851854E-2</v>
      </c>
      <c r="R519" s="119">
        <f>$H519/($D519+(P519*P519*U$2*'Materials + Factor'!$U$8))</f>
        <v>0.16238271604938273</v>
      </c>
      <c r="S51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0.14622987780402324</v>
      </c>
      <c r="T51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0.26146776406035666</v>
      </c>
      <c r="U519" s="120">
        <f t="shared" si="67"/>
        <v>0.54127572016460912</v>
      </c>
      <c r="V51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0.32304713382621619</v>
      </c>
      <c r="W519" s="113">
        <f t="shared" si="71"/>
        <v>1.4</v>
      </c>
      <c r="X519" s="119">
        <f>$G519/($D519+(W519*W519*AB$2*'Materials + Factor'!$U$8))</f>
        <v>2.384693877551021E-2</v>
      </c>
      <c r="Y519" s="119">
        <f>$H519/($D519+(W519*W519*AB$2*'Materials + Factor'!$U$8))</f>
        <v>0.13421428571428573</v>
      </c>
      <c r="Z51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0.12086347042985596</v>
      </c>
      <c r="AA51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0.36397959183673484</v>
      </c>
      <c r="AB519" s="120">
        <f t="shared" si="68"/>
        <v>0.57520408163265324</v>
      </c>
      <c r="AC51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0.64260015997673903</v>
      </c>
    </row>
    <row r="520" spans="1:29" s="86" customFormat="1" hidden="1" outlineLevel="1" x14ac:dyDescent="0.2">
      <c r="A520" s="127"/>
      <c r="B520" s="135" t="s">
        <v>632</v>
      </c>
      <c r="C520" s="150">
        <v>17.824999999999999</v>
      </c>
      <c r="D520" s="133">
        <f>Table5[[#This Row],[Vertical Fz (kN)]]*'Materials + Factor'!$U$25</f>
        <v>0</v>
      </c>
      <c r="E520" s="150">
        <v>2.1640000000000001</v>
      </c>
      <c r="F520" s="150">
        <v>6.1289999999999996</v>
      </c>
      <c r="G520" s="150">
        <v>14.411</v>
      </c>
      <c r="H520" s="151">
        <v>0.34</v>
      </c>
      <c r="I520" s="113">
        <f t="shared" si="69"/>
        <v>1.8</v>
      </c>
      <c r="J520" s="119">
        <f>$G520/($D520+(I520*I520*N$2*'Materials + Factor'!$U$8))</f>
        <v>0.23721810699588475</v>
      </c>
      <c r="K520" s="119">
        <f>$H520/($D520+(I520*I520*N$2*'Materials + Factor'!$U$8))</f>
        <v>5.5967078189300412E-3</v>
      </c>
      <c r="L52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0.1624052957988017</v>
      </c>
      <c r="M52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0.26878424718068372</v>
      </c>
      <c r="N520" s="120">
        <f t="shared" si="66"/>
        <v>0.79072702331961586</v>
      </c>
      <c r="O52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0.28069742124736019</v>
      </c>
      <c r="P520" s="113">
        <f t="shared" si="70"/>
        <v>1.8</v>
      </c>
      <c r="Q520" s="119">
        <f>$G520/($D520+(P520*P520*U$2*'Materials + Factor'!$U$8))</f>
        <v>0.17791358024691359</v>
      </c>
      <c r="R520" s="119">
        <f>$H520/($D520+(P520*P520*U$2*'Materials + Factor'!$U$8))</f>
        <v>4.1975308641975309E-3</v>
      </c>
      <c r="S52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0.15754316194309684</v>
      </c>
      <c r="T52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0.28175582990397802</v>
      </c>
      <c r="U520" s="120">
        <f t="shared" si="67"/>
        <v>0.59304526748971198</v>
      </c>
      <c r="V52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0.32767934242311658</v>
      </c>
      <c r="W520" s="113">
        <f t="shared" si="71"/>
        <v>1.4</v>
      </c>
      <c r="X520" s="119">
        <f>$G520/($D520+(W520*W520*AB$2*'Materials + Factor'!$U$8))</f>
        <v>0.14705102040816329</v>
      </c>
      <c r="Y520" s="119">
        <f>$H520/($D520+(W520*W520*AB$2*'Materials + Factor'!$U$8))</f>
        <v>3.4693877551020416E-3</v>
      </c>
      <c r="Z52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0.13021424609582494</v>
      </c>
      <c r="AA52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0.38876093294460651</v>
      </c>
      <c r="AB520" s="120">
        <f t="shared" si="68"/>
        <v>0.63021865889212847</v>
      </c>
      <c r="AC52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0.64964559920878673</v>
      </c>
    </row>
    <row r="521" spans="1:29" s="86" customFormat="1" hidden="1" outlineLevel="1" x14ac:dyDescent="0.2">
      <c r="A521" s="127"/>
      <c r="B521" s="135" t="s">
        <v>633</v>
      </c>
      <c r="C521" s="150">
        <v>14.218</v>
      </c>
      <c r="D521" s="133">
        <f>Table5[[#This Row],[Vertical Fz (kN)]]*'Materials + Factor'!$U$25</f>
        <v>0</v>
      </c>
      <c r="E521" s="150">
        <v>11.451000000000001</v>
      </c>
      <c r="F521" s="150">
        <v>0.19400000000000001</v>
      </c>
      <c r="G521" s="150">
        <v>0.153</v>
      </c>
      <c r="H521" s="151">
        <v>18.295000000000002</v>
      </c>
      <c r="I521" s="113">
        <f t="shared" si="69"/>
        <v>1.8</v>
      </c>
      <c r="J521" s="119">
        <f>$G521/($D521+(I521*I521*N$2*'Materials + Factor'!$U$8))</f>
        <v>2.518518518518518E-3</v>
      </c>
      <c r="K521" s="119">
        <f>$H521/($D521+(I521*I521*N$2*'Materials + Factor'!$U$8))</f>
        <v>0.30115226337448558</v>
      </c>
      <c r="L52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0.29992570345974001</v>
      </c>
      <c r="M52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0.39844037159558449</v>
      </c>
      <c r="N521" s="120">
        <f t="shared" si="66"/>
        <v>1.0038408779149519</v>
      </c>
      <c r="O52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0.29841426746757715</v>
      </c>
      <c r="P521" s="113">
        <f t="shared" si="70"/>
        <v>1.8</v>
      </c>
      <c r="Q521" s="119">
        <f>$G521/($D521+(P521*P521*U$2*'Materials + Factor'!$U$8))</f>
        <v>1.888888888888889E-3</v>
      </c>
      <c r="R521" s="119">
        <f>$H521/($D521+(P521*P521*U$2*'Materials + Factor'!$U$8))</f>
        <v>0.22586419753086423</v>
      </c>
      <c r="S52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0.27759049551814557</v>
      </c>
      <c r="T52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0.40803840877914954</v>
      </c>
      <c r="U521" s="120">
        <f t="shared" si="67"/>
        <v>0.7528806584362141</v>
      </c>
      <c r="V52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0.34015534938011444</v>
      </c>
      <c r="W521" s="113">
        <f t="shared" si="71"/>
        <v>1.4</v>
      </c>
      <c r="X521" s="119">
        <f>$G521/($D521+(W521*W521*AB$2*'Materials + Factor'!$U$8))</f>
        <v>1.5612244897959186E-3</v>
      </c>
      <c r="Y521" s="119">
        <f>$H521/($D521+(W521*W521*AB$2*'Materials + Factor'!$U$8))</f>
        <v>0.1866836734693878</v>
      </c>
      <c r="Z52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0.22943704221397748</v>
      </c>
      <c r="AA52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0.60053935860058327</v>
      </c>
      <c r="AB521" s="120">
        <f t="shared" si="68"/>
        <v>0.80007288629737638</v>
      </c>
      <c r="AC52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0.6811242011096742</v>
      </c>
    </row>
    <row r="522" spans="1:29" s="86" customFormat="1" hidden="1" outlineLevel="1" x14ac:dyDescent="0.2">
      <c r="A522" s="127"/>
      <c r="B522" s="135" t="s">
        <v>634</v>
      </c>
      <c r="C522" s="150">
        <v>16.844000000000001</v>
      </c>
      <c r="D522" s="133">
        <f>Table5[[#This Row],[Vertical Fz (kN)]]*'Materials + Factor'!$U$25</f>
        <v>0</v>
      </c>
      <c r="E522" s="150">
        <v>3.38</v>
      </c>
      <c r="F522" s="150">
        <v>5.0999999999999996</v>
      </c>
      <c r="G522" s="150">
        <v>12.227</v>
      </c>
      <c r="H522" s="151">
        <v>4.8019999999999996</v>
      </c>
      <c r="I522" s="113">
        <f t="shared" si="69"/>
        <v>1.8</v>
      </c>
      <c r="J522" s="119">
        <f>$G522/($D522+(I522*I522*N$2*'Materials + Factor'!$U$8))</f>
        <v>0.20126748971193414</v>
      </c>
      <c r="K522" s="119">
        <f>$H522/($D522+(I522*I522*N$2*'Materials + Factor'!$U$8))</f>
        <v>7.9045267489711912E-2</v>
      </c>
      <c r="L52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0.15480720757430197</v>
      </c>
      <c r="M52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0.22985740592772061</v>
      </c>
      <c r="N522" s="120">
        <f t="shared" si="66"/>
        <v>0.67089163237311389</v>
      </c>
      <c r="O52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0.28722604537686963</v>
      </c>
      <c r="P522" s="113">
        <f t="shared" si="70"/>
        <v>1.8</v>
      </c>
      <c r="Q522" s="119">
        <f>$G522/($D522+(P522*P522*U$2*'Materials + Factor'!$U$8))</f>
        <v>0.15095061728395062</v>
      </c>
      <c r="R522" s="119">
        <f>$H522/($D522+(P522*P522*U$2*'Materials + Factor'!$U$8))</f>
        <v>5.9283950617283948E-2</v>
      </c>
      <c r="S52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0.14829766005580727</v>
      </c>
      <c r="T52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0.23768175582990395</v>
      </c>
      <c r="U522" s="120">
        <f t="shared" si="67"/>
        <v>0.50316872427983539</v>
      </c>
      <c r="V52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0.33398554239366629</v>
      </c>
      <c r="W522" s="113">
        <f t="shared" si="71"/>
        <v>1.4</v>
      </c>
      <c r="X522" s="119">
        <f>$G522/($D522+(W522*W522*AB$2*'Materials + Factor'!$U$8))</f>
        <v>0.124765306122449</v>
      </c>
      <c r="Y522" s="119">
        <f>$H522/($D522+(W522*W522*AB$2*'Materials + Factor'!$U$8))</f>
        <v>4.9000000000000002E-2</v>
      </c>
      <c r="Z52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0.12257255576041214</v>
      </c>
      <c r="AA52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0.32692419825072894</v>
      </c>
      <c r="AB522" s="120">
        <f t="shared" si="68"/>
        <v>0.53470845481049578</v>
      </c>
      <c r="AC52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0.66378659246555849</v>
      </c>
    </row>
    <row r="523" spans="1:29" s="86" customFormat="1" hidden="1" outlineLevel="1" x14ac:dyDescent="0.2">
      <c r="A523" s="127"/>
      <c r="B523" s="135" t="s">
        <v>635</v>
      </c>
      <c r="C523" s="150">
        <v>15.715</v>
      </c>
      <c r="D523" s="133">
        <f>Table5[[#This Row],[Vertical Fz (kN)]]*'Materials + Factor'!$U$25</f>
        <v>0</v>
      </c>
      <c r="E523" s="150">
        <v>11.269</v>
      </c>
      <c r="F523" s="150">
        <v>0.14299999999999999</v>
      </c>
      <c r="G523" s="150">
        <v>0.17699999999999999</v>
      </c>
      <c r="H523" s="151">
        <v>17.954999999999998</v>
      </c>
      <c r="I523" s="113">
        <f t="shared" si="69"/>
        <v>1.8</v>
      </c>
      <c r="J523" s="119">
        <f>$G523/($D523+(I523*I523*N$2*'Materials + Factor'!$U$8))</f>
        <v>2.9135802469135797E-3</v>
      </c>
      <c r="K523" s="119">
        <f>$H523/($D523+(I523*I523*N$2*'Materials + Factor'!$U$8))</f>
        <v>0.29555555555555552</v>
      </c>
      <c r="L52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0.28936202100853115</v>
      </c>
      <c r="M52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0.38371586128729918</v>
      </c>
      <c r="N523" s="120">
        <f t="shared" si="66"/>
        <v>0.98518518518518505</v>
      </c>
      <c r="O52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0.30038266506474609</v>
      </c>
      <c r="P523" s="113">
        <f t="shared" si="70"/>
        <v>1.8</v>
      </c>
      <c r="Q523" s="119">
        <f>$G523/($D523+(P523*P523*U$2*'Materials + Factor'!$U$8))</f>
        <v>2.185185185185185E-3</v>
      </c>
      <c r="R523" s="119">
        <f>$H523/($D523+(P523*P523*U$2*'Materials + Factor'!$U$8))</f>
        <v>0.22166666666666665</v>
      </c>
      <c r="S52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0.27316132020268319</v>
      </c>
      <c r="T52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0.40087791495198893</v>
      </c>
      <c r="U523" s="120">
        <f t="shared" si="67"/>
        <v>0.73888888888888882</v>
      </c>
      <c r="V52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0.34225879013635296</v>
      </c>
      <c r="W523" s="113">
        <f t="shared" si="71"/>
        <v>1.4</v>
      </c>
      <c r="X523" s="119">
        <f>$G523/($D523+(W523*W523*AB$2*'Materials + Factor'!$U$8))</f>
        <v>1.8061224489795921E-3</v>
      </c>
      <c r="Y523" s="119">
        <f>$H523/($D523+(W523*W523*AB$2*'Materials + Factor'!$U$8))</f>
        <v>0.18321428571428572</v>
      </c>
      <c r="Z52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0.22577619322874834</v>
      </c>
      <c r="AA52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0.59027696793002926</v>
      </c>
      <c r="AB523" s="120">
        <f t="shared" si="68"/>
        <v>0.78520408163265321</v>
      </c>
      <c r="AC52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0.68370372044008554</v>
      </c>
    </row>
    <row r="524" spans="1:29" s="86" customFormat="1" hidden="1" outlineLevel="1" x14ac:dyDescent="0.2">
      <c r="A524" s="127"/>
      <c r="B524" s="135" t="s">
        <v>636</v>
      </c>
      <c r="C524" s="150">
        <v>18.442</v>
      </c>
      <c r="D524" s="133">
        <f>Table5[[#This Row],[Vertical Fz (kN)]]*'Materials + Factor'!$U$25</f>
        <v>0</v>
      </c>
      <c r="E524" s="150">
        <v>3.2360000000000002</v>
      </c>
      <c r="F524" s="150">
        <v>4.9180000000000001</v>
      </c>
      <c r="G524" s="150">
        <v>12.528</v>
      </c>
      <c r="H524" s="151">
        <v>4.5439999999999996</v>
      </c>
      <c r="I524" s="113">
        <f t="shared" si="69"/>
        <v>1.8</v>
      </c>
      <c r="J524" s="119">
        <f>$G524/($D524+(I524*I524*N$2*'Materials + Factor'!$U$8))</f>
        <v>0.2062222222222222</v>
      </c>
      <c r="K524" s="119">
        <f>$H524/($D524+(I524*I524*N$2*'Materials + Factor'!$U$8))</f>
        <v>7.4798353909465001E-2</v>
      </c>
      <c r="L52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0.14595095732084476</v>
      </c>
      <c r="M52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0.22752719129878438</v>
      </c>
      <c r="N524" s="120">
        <f t="shared" si="66"/>
        <v>0.68740740740740736</v>
      </c>
      <c r="O52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0.2924406061404195</v>
      </c>
      <c r="P524" s="113">
        <f t="shared" si="70"/>
        <v>1.8</v>
      </c>
      <c r="Q524" s="119">
        <f>$G524/($D524+(P524*P524*U$2*'Materials + Factor'!$U$8))</f>
        <v>0.15466666666666667</v>
      </c>
      <c r="R524" s="119">
        <f>$H524/($D524+(P524*P524*U$2*'Materials + Factor'!$U$8))</f>
        <v>5.6098765432098761E-2</v>
      </c>
      <c r="S52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0.14269318780434986</v>
      </c>
      <c r="T52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0.23931412894375859</v>
      </c>
      <c r="U524" s="120">
        <f t="shared" si="67"/>
        <v>0.51555555555555566</v>
      </c>
      <c r="V52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0.33861816350075497</v>
      </c>
      <c r="W524" s="113">
        <f t="shared" si="71"/>
        <v>1.4</v>
      </c>
      <c r="X524" s="119">
        <f>$G524/($D524+(W524*W524*AB$2*'Materials + Factor'!$U$8))</f>
        <v>0.12783673469387757</v>
      </c>
      <c r="Y524" s="119">
        <f>$H524/($D524+(W524*W524*AB$2*'Materials + Factor'!$U$8))</f>
        <v>4.6367346938775512E-2</v>
      </c>
      <c r="Z52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0.11794028787910552</v>
      </c>
      <c r="AA52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0.32600583090379021</v>
      </c>
      <c r="AB524" s="120">
        <f t="shared" si="68"/>
        <v>0.54787172011661822</v>
      </c>
      <c r="AC52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0.67178346731719374</v>
      </c>
    </row>
    <row r="525" spans="1:29" s="86" customFormat="1" hidden="1" outlineLevel="1" x14ac:dyDescent="0.2">
      <c r="A525" s="127"/>
      <c r="B525" s="135" t="s">
        <v>637</v>
      </c>
      <c r="C525" s="150">
        <v>15.541</v>
      </c>
      <c r="D525" s="133">
        <f>Table5[[#This Row],[Vertical Fz (kN)]]*'Materials + Factor'!$U$25</f>
        <v>0</v>
      </c>
      <c r="E525" s="150">
        <v>5.9340000000000002</v>
      </c>
      <c r="F525" s="150">
        <v>0.76100000000000001</v>
      </c>
      <c r="G525" s="150">
        <v>3.274</v>
      </c>
      <c r="H525" s="151">
        <v>13.071</v>
      </c>
      <c r="I525" s="113">
        <f t="shared" si="69"/>
        <v>1.8</v>
      </c>
      <c r="J525" s="119">
        <f>$G525/($D525+(I525*I525*N$2*'Materials + Factor'!$U$8))</f>
        <v>5.389300411522633E-2</v>
      </c>
      <c r="K525" s="119">
        <f>$H525/($D525+(I525*I525*N$2*'Materials + Factor'!$U$8))</f>
        <v>0.21516049382716046</v>
      </c>
      <c r="L52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0.15395733393842034</v>
      </c>
      <c r="M52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0.25518519003989104</v>
      </c>
      <c r="N525" s="120">
        <f t="shared" si="66"/>
        <v>0.71720164609053494</v>
      </c>
      <c r="O52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0.28059344020571009</v>
      </c>
      <c r="P525" s="113">
        <f t="shared" si="70"/>
        <v>1.8</v>
      </c>
      <c r="Q525" s="119">
        <f>$G525/($D525+(P525*P525*U$2*'Materials + Factor'!$U$8))</f>
        <v>4.0419753086419756E-2</v>
      </c>
      <c r="R525" s="119">
        <f>$H525/($D525+(P525*P525*U$2*'Materials + Factor'!$U$8))</f>
        <v>0.16137037037037036</v>
      </c>
      <c r="S52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0.1450069007839016</v>
      </c>
      <c r="T52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0.26069958847736624</v>
      </c>
      <c r="U525" s="120">
        <f t="shared" si="67"/>
        <v>0.53790123456790118</v>
      </c>
      <c r="V52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0.32784362313355991</v>
      </c>
      <c r="W525" s="113">
        <f t="shared" si="71"/>
        <v>1.4</v>
      </c>
      <c r="X525" s="119">
        <f>$G525/($D525+(W525*W525*AB$2*'Materials + Factor'!$U$8))</f>
        <v>3.3408163265306129E-2</v>
      </c>
      <c r="Y525" s="119">
        <f>$H525/($D525+(W525*W525*AB$2*'Materials + Factor'!$U$8))</f>
        <v>0.13337755102040819</v>
      </c>
      <c r="Z52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0.11985264248465337</v>
      </c>
      <c r="AA52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0.36354227405247824</v>
      </c>
      <c r="AB525" s="120">
        <f t="shared" si="68"/>
        <v>0.57161807580174939</v>
      </c>
      <c r="AC52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0.65236382942061222</v>
      </c>
    </row>
    <row r="526" spans="1:29" s="86" customFormat="1" hidden="1" outlineLevel="1" x14ac:dyDescent="0.2">
      <c r="A526" s="127"/>
      <c r="B526" s="135" t="s">
        <v>638</v>
      </c>
      <c r="C526" s="150">
        <v>18.268000000000001</v>
      </c>
      <c r="D526" s="133">
        <f>Table5[[#This Row],[Vertical Fz (kN)]]*'Materials + Factor'!$U$25</f>
        <v>0</v>
      </c>
      <c r="E526" s="150">
        <v>2.0990000000000002</v>
      </c>
      <c r="F526" s="150">
        <v>5.5369999999999999</v>
      </c>
      <c r="G526" s="150">
        <v>15.625</v>
      </c>
      <c r="H526" s="151">
        <v>0.34</v>
      </c>
      <c r="I526" s="113">
        <f t="shared" si="69"/>
        <v>1.8</v>
      </c>
      <c r="J526" s="119">
        <f>$G526/($D526+(I526*I526*N$2*'Materials + Factor'!$U$8))</f>
        <v>0.25720164609053497</v>
      </c>
      <c r="K526" s="119">
        <f>$H526/($D526+(I526*I526*N$2*'Materials + Factor'!$U$8))</f>
        <v>5.5967078189300412E-3</v>
      </c>
      <c r="L52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0.14712606766806283</v>
      </c>
      <c r="M52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0.27810470750686905</v>
      </c>
      <c r="N526" s="120">
        <f t="shared" si="66"/>
        <v>0.85733882030178332</v>
      </c>
      <c r="O52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0.29070807493218853</v>
      </c>
      <c r="P526" s="113">
        <f t="shared" si="70"/>
        <v>1.8</v>
      </c>
      <c r="Q526" s="119">
        <f>$G526/($D526+(P526*P526*U$2*'Materials + Factor'!$U$8))</f>
        <v>0.19290123456790123</v>
      </c>
      <c r="R526" s="119">
        <f>$H526/($D526+(P526*P526*U$2*'Materials + Factor'!$U$8))</f>
        <v>4.1975308641975309E-3</v>
      </c>
      <c r="S52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0.14352601993820974</v>
      </c>
      <c r="T52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0.29028806584362138</v>
      </c>
      <c r="U526" s="120">
        <f t="shared" si="67"/>
        <v>0.64300411522633749</v>
      </c>
      <c r="V52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0.33579045707353017</v>
      </c>
      <c r="W526" s="113">
        <f t="shared" si="71"/>
        <v>1.4</v>
      </c>
      <c r="X526" s="119">
        <f>$G526/($D526+(W526*W526*AB$2*'Materials + Factor'!$U$8))</f>
        <v>0.15943877551020411</v>
      </c>
      <c r="Y526" s="119">
        <f>$H526/($D526+(W526*W526*AB$2*'Materials + Factor'!$U$8))</f>
        <v>3.4693877551020416E-3</v>
      </c>
      <c r="Z52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0.11862864913260193</v>
      </c>
      <c r="AA52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0.38919825072886305</v>
      </c>
      <c r="AB526" s="120">
        <f t="shared" si="68"/>
        <v>0.68330903790087483</v>
      </c>
      <c r="AC52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0.66649413698772053</v>
      </c>
    </row>
    <row r="527" spans="1:29" s="86" customFormat="1" hidden="1" outlineLevel="1" x14ac:dyDescent="0.2">
      <c r="A527" s="127"/>
      <c r="B527" s="135" t="s">
        <v>639</v>
      </c>
      <c r="C527" s="150">
        <v>14.259</v>
      </c>
      <c r="D527" s="133">
        <f>Table5[[#This Row],[Vertical Fz (kN)]]*'Materials + Factor'!$U$25</f>
        <v>0</v>
      </c>
      <c r="E527" s="150">
        <v>11.266999999999999</v>
      </c>
      <c r="F527" s="150">
        <v>0.2</v>
      </c>
      <c r="G527" s="150">
        <v>0.17199999999999999</v>
      </c>
      <c r="H527" s="151">
        <v>18.007000000000001</v>
      </c>
      <c r="I527" s="113">
        <f t="shared" si="69"/>
        <v>1.8</v>
      </c>
      <c r="J527" s="119">
        <f>$G527/($D527+(I527*I527*N$2*'Materials + Factor'!$U$8))</f>
        <v>2.8312757201646084E-3</v>
      </c>
      <c r="K527" s="119">
        <f>$H527/($D527+(I527*I527*N$2*'Materials + Factor'!$U$8))</f>
        <v>0.29641152263374487</v>
      </c>
      <c r="L52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0.29494919098892264</v>
      </c>
      <c r="M52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0.39191222979168422</v>
      </c>
      <c r="N527" s="120">
        <f t="shared" si="66"/>
        <v>0.98803840877914961</v>
      </c>
      <c r="O52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0.29629984365701889</v>
      </c>
      <c r="P527" s="113">
        <f t="shared" si="70"/>
        <v>1.8</v>
      </c>
      <c r="Q527" s="119">
        <f>$G527/($D527+(P527*P527*U$2*'Materials + Factor'!$U$8))</f>
        <v>2.1234567901234568E-3</v>
      </c>
      <c r="R527" s="119">
        <f>$H527/($D527+(P527*P527*U$2*'Materials + Factor'!$U$8))</f>
        <v>0.22230864197530867</v>
      </c>
      <c r="S52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0.27313387489985314</v>
      </c>
      <c r="T52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0.40156378600823045</v>
      </c>
      <c r="U527" s="120">
        <f t="shared" si="67"/>
        <v>0.74102880658436221</v>
      </c>
      <c r="V52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0.33857139989163382</v>
      </c>
      <c r="W527" s="113">
        <f t="shared" si="71"/>
        <v>1.4</v>
      </c>
      <c r="X527" s="119">
        <f>$G527/($D527+(W527*W527*AB$2*'Materials + Factor'!$U$8))</f>
        <v>1.7551020408163266E-3</v>
      </c>
      <c r="Y527" s="119">
        <f>$H527/($D527+(W527*W527*AB$2*'Materials + Factor'!$U$8))</f>
        <v>0.18374489795918372</v>
      </c>
      <c r="Z52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0.22575350884579701</v>
      </c>
      <c r="AA52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0.59097667638483975</v>
      </c>
      <c r="AB527" s="120">
        <f t="shared" si="68"/>
        <v>0.78747813411078749</v>
      </c>
      <c r="AC52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0.67762452355688196</v>
      </c>
    </row>
    <row r="528" spans="1:29" s="86" customFormat="1" hidden="1" outlineLevel="1" x14ac:dyDescent="0.2">
      <c r="A528" s="127"/>
      <c r="B528" s="135" t="s">
        <v>640</v>
      </c>
      <c r="C528" s="150">
        <v>16.986999999999998</v>
      </c>
      <c r="D528" s="133">
        <f>Table5[[#This Row],[Vertical Fz (kN)]]*'Materials + Factor'!$U$25</f>
        <v>0</v>
      </c>
      <c r="E528" s="150">
        <v>3.234</v>
      </c>
      <c r="F528" s="150">
        <v>4.976</v>
      </c>
      <c r="G528" s="150">
        <v>12.522</v>
      </c>
      <c r="H528" s="151">
        <v>4.5960000000000001</v>
      </c>
      <c r="I528" s="113">
        <f t="shared" si="69"/>
        <v>1.8</v>
      </c>
      <c r="J528" s="119">
        <f>$G528/($D528+(I528*I528*N$2*'Materials + Factor'!$U$8))</f>
        <v>0.20612345679012345</v>
      </c>
      <c r="K528" s="119">
        <f>$H528/($D528+(I528*I528*N$2*'Materials + Factor'!$U$8))</f>
        <v>7.5654320987654317E-2</v>
      </c>
      <c r="L52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0.14988102684915314</v>
      </c>
      <c r="M52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0.23232180300243127</v>
      </c>
      <c r="N528" s="120">
        <f t="shared" si="66"/>
        <v>0.68707818930041153</v>
      </c>
      <c r="O52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0.28846304177915733</v>
      </c>
      <c r="P528" s="113">
        <f t="shared" si="70"/>
        <v>1.8</v>
      </c>
      <c r="Q528" s="119">
        <f>$G528/($D528+(P528*P528*U$2*'Materials + Factor'!$U$8))</f>
        <v>0.15459259259259259</v>
      </c>
      <c r="R528" s="119">
        <f>$H528/($D528+(P528*P528*U$2*'Materials + Factor'!$U$8))</f>
        <v>5.6740740740740744E-2</v>
      </c>
      <c r="S52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0.14384322696509408</v>
      </c>
      <c r="T52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0.24002743484224964</v>
      </c>
      <c r="U528" s="120">
        <f t="shared" si="67"/>
        <v>0.51530864197530868</v>
      </c>
      <c r="V52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0.33498432599500166</v>
      </c>
      <c r="W528" s="113">
        <f t="shared" si="71"/>
        <v>1.4</v>
      </c>
      <c r="X528" s="119">
        <f>$G528/($D528+(W528*W528*AB$2*'Materials + Factor'!$U$8))</f>
        <v>0.12777551020408165</v>
      </c>
      <c r="Y528" s="119">
        <f>$H528/($D528+(W528*W528*AB$2*'Materials + Factor'!$U$8))</f>
        <v>4.6897959183673475E-2</v>
      </c>
      <c r="Z52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0.11889083045074103</v>
      </c>
      <c r="AA52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0.32760932944606425</v>
      </c>
      <c r="AB528" s="120">
        <f t="shared" si="68"/>
        <v>0.54760932944606422</v>
      </c>
      <c r="AC52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0.66576852408628728</v>
      </c>
    </row>
    <row r="529" spans="1:29" s="86" customFormat="1" hidden="1" outlineLevel="1" x14ac:dyDescent="0.2">
      <c r="A529" s="127"/>
      <c r="B529" s="135" t="s">
        <v>641</v>
      </c>
      <c r="C529" s="150">
        <v>15.702</v>
      </c>
      <c r="D529" s="133">
        <f>Table5[[#This Row],[Vertical Fz (kN)]]*'Materials + Factor'!$U$25</f>
        <v>0</v>
      </c>
      <c r="E529" s="150">
        <v>11.263</v>
      </c>
      <c r="F529" s="150">
        <v>0.128</v>
      </c>
      <c r="G529" s="150">
        <v>0.14399999999999999</v>
      </c>
      <c r="H529" s="151">
        <v>17.952000000000002</v>
      </c>
      <c r="I529" s="113">
        <f t="shared" si="69"/>
        <v>1.8</v>
      </c>
      <c r="J529" s="119">
        <f>$G529/($D529+(I529*I529*N$2*'Materials + Factor'!$U$8))</f>
        <v>2.3703703703703699E-3</v>
      </c>
      <c r="K529" s="119">
        <f>$H529/($D529+(I529*I529*N$2*'Materials + Factor'!$U$8))</f>
        <v>0.29550617283950614</v>
      </c>
      <c r="L52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0.28925252309131666</v>
      </c>
      <c r="M52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0.38367210798932661</v>
      </c>
      <c r="N529" s="120">
        <f t="shared" si="66"/>
        <v>0.98502057613168714</v>
      </c>
      <c r="O52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0.30013643082423214</v>
      </c>
      <c r="P529" s="113">
        <f t="shared" si="70"/>
        <v>1.8</v>
      </c>
      <c r="Q529" s="119">
        <f>$G529/($D529+(P529*P529*U$2*'Materials + Factor'!$U$8))</f>
        <v>1.7777777777777776E-3</v>
      </c>
      <c r="R529" s="119">
        <f>$H529/($D529+(P529*P529*U$2*'Materials + Factor'!$U$8))</f>
        <v>0.22162962962962965</v>
      </c>
      <c r="S52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0.27301152957255981</v>
      </c>
      <c r="T52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0.40075445816186561</v>
      </c>
      <c r="U529" s="120">
        <f t="shared" si="67"/>
        <v>0.73876543209876555</v>
      </c>
      <c r="V52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0.34204931534027028</v>
      </c>
      <c r="W529" s="113">
        <f t="shared" si="71"/>
        <v>1.4</v>
      </c>
      <c r="X529" s="119">
        <f>$G529/($D529+(W529*W529*AB$2*'Materials + Factor'!$U$8))</f>
        <v>1.469387755102041E-3</v>
      </c>
      <c r="Y529" s="119">
        <f>$H529/($D529+(W529*W529*AB$2*'Materials + Factor'!$U$8))</f>
        <v>0.1831836734693878</v>
      </c>
      <c r="Z52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0.22565238668752396</v>
      </c>
      <c r="AA52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0.59005830903790102</v>
      </c>
      <c r="AB529" s="120">
        <f t="shared" si="68"/>
        <v>0.78507288629737637</v>
      </c>
      <c r="AC52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0.68327363889641768</v>
      </c>
    </row>
    <row r="530" spans="1:29" s="86" customFormat="1" hidden="1" outlineLevel="1" x14ac:dyDescent="0.2">
      <c r="A530" s="127"/>
      <c r="B530" s="135" t="s">
        <v>642</v>
      </c>
      <c r="C530" s="150">
        <v>18.428999999999998</v>
      </c>
      <c r="D530" s="133">
        <f>Table5[[#This Row],[Vertical Fz (kN)]]*'Materials + Factor'!$U$25</f>
        <v>0</v>
      </c>
      <c r="E530" s="150">
        <v>3.23</v>
      </c>
      <c r="F530" s="150">
        <v>4.9039999999999999</v>
      </c>
      <c r="G530" s="150">
        <v>12.494999999999999</v>
      </c>
      <c r="H530" s="151">
        <v>4.5410000000000004</v>
      </c>
      <c r="I530" s="113">
        <f t="shared" si="69"/>
        <v>1.8</v>
      </c>
      <c r="J530" s="119">
        <f>$G530/($D530+(I530*I530*N$2*'Materials + Factor'!$U$8))</f>
        <v>0.20567901234567898</v>
      </c>
      <c r="K530" s="119">
        <f>$H530/($D530+(I530*I530*N$2*'Materials + Factor'!$U$8))</f>
        <v>7.4748971193415642E-2</v>
      </c>
      <c r="L53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0.14560316681364224</v>
      </c>
      <c r="M53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0.22695411662183151</v>
      </c>
      <c r="N530" s="120">
        <f t="shared" si="66"/>
        <v>0.68559670781893001</v>
      </c>
      <c r="O53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0.29215651267795767</v>
      </c>
      <c r="P530" s="113">
        <f t="shared" si="70"/>
        <v>1.8</v>
      </c>
      <c r="Q530" s="119">
        <f>$G530/($D530+(P530*P530*U$2*'Materials + Factor'!$U$8))</f>
        <v>0.15425925925925926</v>
      </c>
      <c r="R530" s="119">
        <f>$H530/($D530+(P530*P530*U$2*'Materials + Factor'!$U$8))</f>
        <v>5.6061728395061732E-2</v>
      </c>
      <c r="S53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0.14232979191527628</v>
      </c>
      <c r="T53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0.23866941015089163</v>
      </c>
      <c r="U530" s="120">
        <f t="shared" si="67"/>
        <v>0.51419753086419762</v>
      </c>
      <c r="V53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0.33838389318537065</v>
      </c>
      <c r="W530" s="113">
        <f t="shared" si="71"/>
        <v>1.4</v>
      </c>
      <c r="X530" s="119">
        <f>$G530/($D530+(W530*W530*AB$2*'Materials + Factor'!$U$8))</f>
        <v>0.1275</v>
      </c>
      <c r="Y530" s="119">
        <f>$H530/($D530+(W530*W530*AB$2*'Materials + Factor'!$U$8))</f>
        <v>4.6336734693877564E-2</v>
      </c>
      <c r="Z53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0.11763993005242224</v>
      </c>
      <c r="AA53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0.32511661807580178</v>
      </c>
      <c r="AB530" s="120">
        <f t="shared" si="68"/>
        <v>0.54642857142857149</v>
      </c>
      <c r="AC53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0.67129899558342476</v>
      </c>
    </row>
    <row r="531" spans="1:29" s="86" customFormat="1" hidden="1" outlineLevel="1" x14ac:dyDescent="0.2">
      <c r="A531" s="127"/>
      <c r="B531" s="135" t="s">
        <v>643</v>
      </c>
      <c r="C531" s="150">
        <v>14.904</v>
      </c>
      <c r="D531" s="133">
        <f>Table5[[#This Row],[Vertical Fz (kN)]]*'Materials + Factor'!$U$25</f>
        <v>0</v>
      </c>
      <c r="E531" s="150">
        <v>5.9340000000000002</v>
      </c>
      <c r="F531" s="150">
        <v>1.361</v>
      </c>
      <c r="G531" s="150">
        <v>1.1140000000000001</v>
      </c>
      <c r="H531" s="151">
        <v>13.071</v>
      </c>
      <c r="I531" s="113">
        <f t="shared" si="69"/>
        <v>1.8</v>
      </c>
      <c r="J531" s="119">
        <f>$G531/($D531+(I531*I531*N$2*'Materials + Factor'!$U$8))</f>
        <v>1.8337448559670781E-2</v>
      </c>
      <c r="K531" s="119">
        <f>$H531/($D531+(I531*I531*N$2*'Materials + Factor'!$U$8))</f>
        <v>0.21516049382716046</v>
      </c>
      <c r="L53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0.15799090755660972</v>
      </c>
      <c r="M53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0.25733382680801187</v>
      </c>
      <c r="N531" s="120">
        <f t="shared" si="66"/>
        <v>0.71720164609053494</v>
      </c>
      <c r="O53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0.26751939368276445</v>
      </c>
      <c r="P531" s="113">
        <f t="shared" si="70"/>
        <v>1.8</v>
      </c>
      <c r="Q531" s="119">
        <f>$G531/($D531+(P531*P531*U$2*'Materials + Factor'!$U$8))</f>
        <v>1.3753086419753088E-2</v>
      </c>
      <c r="R531" s="119">
        <f>$H531/($D531+(P531*P531*U$2*'Materials + Factor'!$U$8))</f>
        <v>0.16137037037037036</v>
      </c>
      <c r="S53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0.14756350765787349</v>
      </c>
      <c r="T53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0.26069958847736624</v>
      </c>
      <c r="U531" s="120">
        <f t="shared" si="67"/>
        <v>0.53790123456790118</v>
      </c>
      <c r="V53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0.3163571593746996</v>
      </c>
      <c r="W531" s="113">
        <f t="shared" si="71"/>
        <v>1.4</v>
      </c>
      <c r="X531" s="119">
        <f>$G531/($D531+(W531*W531*AB$2*'Materials + Factor'!$U$8))</f>
        <v>1.1367346938775513E-2</v>
      </c>
      <c r="Y531" s="119">
        <f>$H531/($D531+(W531*W531*AB$2*'Materials + Factor'!$U$8))</f>
        <v>0.13337755102040819</v>
      </c>
      <c r="Z53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0.12196575632946687</v>
      </c>
      <c r="AA53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0.36354227405247824</v>
      </c>
      <c r="AB531" s="120">
        <f t="shared" si="68"/>
        <v>0.57161807580174939</v>
      </c>
      <c r="AC53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0.62876299247651846</v>
      </c>
    </row>
    <row r="532" spans="1:29" s="86" customFormat="1" hidden="1" outlineLevel="1" x14ac:dyDescent="0.2">
      <c r="A532" s="127"/>
      <c r="B532" s="135" t="s">
        <v>644</v>
      </c>
      <c r="C532" s="150">
        <v>17.631</v>
      </c>
      <c r="D532" s="133">
        <f>Table5[[#This Row],[Vertical Fz (kN)]]*'Materials + Factor'!$U$25</f>
        <v>0</v>
      </c>
      <c r="E532" s="150">
        <v>2.0979999999999999</v>
      </c>
      <c r="F532" s="150">
        <v>3.415</v>
      </c>
      <c r="G532" s="150">
        <v>11.237</v>
      </c>
      <c r="H532" s="151">
        <v>0.34</v>
      </c>
      <c r="I532" s="113">
        <f t="shared" si="69"/>
        <v>1.8</v>
      </c>
      <c r="J532" s="119">
        <f>$G532/($D532+(I532*I532*N$2*'Materials + Factor'!$U$8))</f>
        <v>0.18497119341563784</v>
      </c>
      <c r="K532" s="119">
        <f>$H532/($D532+(I532*I532*N$2*'Materials + Factor'!$U$8))</f>
        <v>5.5967078189300412E-3</v>
      </c>
      <c r="L53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0.10039165533140809</v>
      </c>
      <c r="M53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0.19560083296830721</v>
      </c>
      <c r="N532" s="120">
        <f t="shared" si="66"/>
        <v>0.61657064471879286</v>
      </c>
      <c r="O53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0.25968137114216411</v>
      </c>
      <c r="P532" s="113">
        <f t="shared" si="70"/>
        <v>1.8</v>
      </c>
      <c r="Q532" s="119">
        <f>$G532/($D532+(P532*P532*U$2*'Materials + Factor'!$U$8))</f>
        <v>0.1387283950617284</v>
      </c>
      <c r="R532" s="119">
        <f>$H532/($D532+(P532*P532*U$2*'Materials + Factor'!$U$8))</f>
        <v>4.1975308641975309E-3</v>
      </c>
      <c r="S53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9.7145658475692565E-2</v>
      </c>
      <c r="T53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0.20098765432098764</v>
      </c>
      <c r="U532" s="120">
        <f t="shared" si="67"/>
        <v>0.4624279835390947</v>
      </c>
      <c r="V53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0.31033846395515291</v>
      </c>
      <c r="W532" s="113">
        <f t="shared" si="71"/>
        <v>1.4</v>
      </c>
      <c r="X532" s="119">
        <f>$G532/($D532+(W532*W532*AB$2*'Materials + Factor'!$U$8))</f>
        <v>0.11466326530612246</v>
      </c>
      <c r="Y532" s="119">
        <f>$H532/($D532+(W532*W532*AB$2*'Materials + Factor'!$U$8))</f>
        <v>3.4693877551020416E-3</v>
      </c>
      <c r="Z53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8.0293860576847939E-2</v>
      </c>
      <c r="AA53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0.26336734693877561</v>
      </c>
      <c r="AB532" s="120">
        <f t="shared" si="68"/>
        <v>0.49141399416909631</v>
      </c>
      <c r="AC53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0.61290645952305234</v>
      </c>
    </row>
    <row r="533" spans="1:29" s="86" customFormat="1" hidden="1" outlineLevel="1" x14ac:dyDescent="0.2">
      <c r="A533" s="127"/>
      <c r="B533" s="135" t="s">
        <v>645</v>
      </c>
      <c r="C533" s="150">
        <v>14.256</v>
      </c>
      <c r="D533" s="133">
        <f>Table5[[#This Row],[Vertical Fz (kN)]]*'Materials + Factor'!$U$25</f>
        <v>0</v>
      </c>
      <c r="E533" s="150">
        <v>11.27</v>
      </c>
      <c r="F533" s="150">
        <v>0.186</v>
      </c>
      <c r="G533" s="150">
        <v>0.14000000000000001</v>
      </c>
      <c r="H533" s="151">
        <v>18.003</v>
      </c>
      <c r="I533" s="113">
        <f t="shared" si="69"/>
        <v>1.8</v>
      </c>
      <c r="J533" s="119">
        <f>$G533/($D533+(I533*I533*N$2*'Materials + Factor'!$U$8))</f>
        <v>2.3045267489711935E-3</v>
      </c>
      <c r="K533" s="119">
        <f>$H533/($D533+(I533*I533*N$2*'Materials + Factor'!$U$8))</f>
        <v>0.29634567901234565</v>
      </c>
      <c r="L53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0.29503322626865774</v>
      </c>
      <c r="M53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0.39190198117483932</v>
      </c>
      <c r="N533" s="120">
        <f t="shared" si="66"/>
        <v>0.98781893004115218</v>
      </c>
      <c r="O53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0.29608445430454206</v>
      </c>
      <c r="P533" s="113">
        <f t="shared" si="70"/>
        <v>1.8</v>
      </c>
      <c r="Q533" s="119">
        <f>$G533/($D533+(P533*P533*U$2*'Materials + Factor'!$U$8))</f>
        <v>1.7283950617283952E-3</v>
      </c>
      <c r="R533" s="119">
        <f>$H533/($D533+(P533*P533*U$2*'Materials + Factor'!$U$8))</f>
        <v>0.22225925925925927</v>
      </c>
      <c r="S53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0.27320076752477707</v>
      </c>
      <c r="T53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0.40155006858710557</v>
      </c>
      <c r="U533" s="120">
        <f t="shared" si="67"/>
        <v>0.7408641975308643</v>
      </c>
      <c r="V53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0.33838962381677684</v>
      </c>
      <c r="W533" s="113">
        <f t="shared" si="71"/>
        <v>1.4</v>
      </c>
      <c r="X533" s="119">
        <f>$G533/($D533+(W533*W533*AB$2*'Materials + Factor'!$U$8))</f>
        <v>1.428571428571429E-3</v>
      </c>
      <c r="Y533" s="119">
        <f>$H533/($D533+(W533*W533*AB$2*'Materials + Factor'!$U$8))</f>
        <v>0.18370408163265309</v>
      </c>
      <c r="Z53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0.22580879764803005</v>
      </c>
      <c r="AA53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0.59100583090379022</v>
      </c>
      <c r="AB533" s="120">
        <f t="shared" si="68"/>
        <v>0.78730320699708478</v>
      </c>
      <c r="AC53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0.67724037568123729</v>
      </c>
    </row>
    <row r="534" spans="1:29" s="86" customFormat="1" hidden="1" outlineLevel="1" x14ac:dyDescent="0.2">
      <c r="A534" s="127"/>
      <c r="B534" s="135" t="s">
        <v>646</v>
      </c>
      <c r="C534" s="150">
        <v>16.984000000000002</v>
      </c>
      <c r="D534" s="133">
        <f>Table5[[#This Row],[Vertical Fz (kN)]]*'Materials + Factor'!$U$25</f>
        <v>0</v>
      </c>
      <c r="E534" s="150">
        <v>3.2370000000000001</v>
      </c>
      <c r="F534" s="150">
        <v>4.9619999999999997</v>
      </c>
      <c r="G534" s="150">
        <v>12.491</v>
      </c>
      <c r="H534" s="151">
        <v>4.5919999999999996</v>
      </c>
      <c r="I534" s="113">
        <f t="shared" si="69"/>
        <v>1.8</v>
      </c>
      <c r="J534" s="119">
        <f>$G534/($D534+(I534*I534*N$2*'Materials + Factor'!$U$8))</f>
        <v>0.20561316872427982</v>
      </c>
      <c r="K534" s="119">
        <f>$H534/($D534+(I534*I534*N$2*'Materials + Factor'!$U$8))</f>
        <v>7.5588477366255125E-2</v>
      </c>
      <c r="L53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0.14963184366902299</v>
      </c>
      <c r="M53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0.23173757800819311</v>
      </c>
      <c r="N534" s="120">
        <f t="shared" si="66"/>
        <v>0.68537722908093279</v>
      </c>
      <c r="O53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0.2882193011803848</v>
      </c>
      <c r="P534" s="113">
        <f t="shared" si="70"/>
        <v>1.8</v>
      </c>
      <c r="Q534" s="119">
        <f>$G534/($D534+(P534*P534*U$2*'Materials + Factor'!$U$8))</f>
        <v>0.15420987654320986</v>
      </c>
      <c r="R534" s="119">
        <f>$H534/($D534+(P534*P534*U$2*'Materials + Factor'!$U$8))</f>
        <v>5.669135802469135E-2</v>
      </c>
      <c r="S53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0.14359853994775107</v>
      </c>
      <c r="T53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0.23941015089163234</v>
      </c>
      <c r="U534" s="120">
        <f t="shared" si="67"/>
        <v>0.51403292181069959</v>
      </c>
      <c r="V53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0.3347848665292697</v>
      </c>
      <c r="W534" s="113">
        <f t="shared" si="71"/>
        <v>1.4</v>
      </c>
      <c r="X534" s="119">
        <f>$G534/($D534+(W534*W534*AB$2*'Materials + Factor'!$U$8))</f>
        <v>0.1274591836734694</v>
      </c>
      <c r="Y534" s="119">
        <f>$H534/($D534+(W534*W534*AB$2*'Materials + Factor'!$U$8))</f>
        <v>4.6857142857142861E-2</v>
      </c>
      <c r="Z53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0.11868858914048813</v>
      </c>
      <c r="AA53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0.32674927113702634</v>
      </c>
      <c r="AB534" s="120">
        <f t="shared" si="68"/>
        <v>0.54625364431486889</v>
      </c>
      <c r="AC53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0.66534573653380513</v>
      </c>
    </row>
    <row r="535" spans="1:29" s="86" customFormat="1" hidden="1" outlineLevel="1" x14ac:dyDescent="0.2">
      <c r="A535" s="127"/>
      <c r="B535" s="135" t="s">
        <v>647</v>
      </c>
      <c r="C535" s="150">
        <v>23.183</v>
      </c>
      <c r="D535" s="133">
        <f>Table5[[#This Row],[Vertical Fz (kN)]]*'Materials + Factor'!$U$25</f>
        <v>0</v>
      </c>
      <c r="E535" s="150">
        <v>12.045999999999999</v>
      </c>
      <c r="F535" s="150">
        <v>0.28799999999999998</v>
      </c>
      <c r="G535" s="150">
        <v>0.26200000000000001</v>
      </c>
      <c r="H535" s="151">
        <v>20.265000000000001</v>
      </c>
      <c r="I535" s="113">
        <f t="shared" si="69"/>
        <v>1.8</v>
      </c>
      <c r="J535" s="119">
        <f>$G535/($D535+(I535*I535*N$2*'Materials + Factor'!$U$8))</f>
        <v>4.31275720164609E-3</v>
      </c>
      <c r="K535" s="119">
        <f>$H535/($D535+(I535*I535*N$2*'Materials + Factor'!$U$8))</f>
        <v>0.33358024691358024</v>
      </c>
      <c r="L53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0.28185002618356053</v>
      </c>
      <c r="M53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0.38786889542849651</v>
      </c>
      <c r="N535" s="120">
        <f t="shared" si="66"/>
        <v>1.1119341563786009</v>
      </c>
      <c r="O53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0.34558201519863796</v>
      </c>
      <c r="P535" s="113">
        <f t="shared" si="70"/>
        <v>1.8</v>
      </c>
      <c r="Q535" s="119">
        <f>$G535/($D535+(P535*P535*U$2*'Materials + Factor'!$U$8))</f>
        <v>3.2345679012345681E-3</v>
      </c>
      <c r="R535" s="119">
        <f>$H535/($D535+(P535*P535*U$2*'Materials + Factor'!$U$8))</f>
        <v>0.25018518518518518</v>
      </c>
      <c r="S53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0.29205578083536776</v>
      </c>
      <c r="T53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0.44322359396433469</v>
      </c>
      <c r="U535" s="120">
        <f t="shared" si="67"/>
        <v>0.83395061728395059</v>
      </c>
      <c r="V53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0.37905681653697004</v>
      </c>
      <c r="W535" s="113">
        <f t="shared" si="71"/>
        <v>1.4</v>
      </c>
      <c r="X535" s="119">
        <f>$G535/($D535+(W535*W535*AB$2*'Materials + Factor'!$U$8))</f>
        <v>2.6734693877551027E-3</v>
      </c>
      <c r="Y535" s="119">
        <f>$H535/($D535+(W535*W535*AB$2*'Materials + Factor'!$U$8))</f>
        <v>0.20678571428571432</v>
      </c>
      <c r="Z53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0.24139304334351824</v>
      </c>
      <c r="AA53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0.64660349854227428</v>
      </c>
      <c r="AB535" s="120">
        <f t="shared" si="68"/>
        <v>0.88622448979591861</v>
      </c>
      <c r="AC53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0.7534593476518342</v>
      </c>
    </row>
    <row r="536" spans="1:29" s="86" customFormat="1" hidden="1" outlineLevel="1" x14ac:dyDescent="0.2">
      <c r="A536" s="127"/>
      <c r="B536" s="135" t="s">
        <v>648</v>
      </c>
      <c r="C536" s="150">
        <v>27.192</v>
      </c>
      <c r="D536" s="133">
        <f>Table5[[#This Row],[Vertical Fz (kN)]]*'Materials + Factor'!$U$25</f>
        <v>0</v>
      </c>
      <c r="E536" s="150">
        <v>0.156</v>
      </c>
      <c r="F536" s="150">
        <v>7.3520000000000003</v>
      </c>
      <c r="G536" s="150">
        <v>18.542000000000002</v>
      </c>
      <c r="H536" s="151">
        <v>0.24199999999999999</v>
      </c>
      <c r="I536" s="113">
        <f t="shared" si="69"/>
        <v>1.8</v>
      </c>
      <c r="J536" s="119">
        <f>$G536/($D536+(I536*I536*N$2*'Materials + Factor'!$U$8))</f>
        <v>0.30521810699588475</v>
      </c>
      <c r="K536" s="119">
        <f>$H536/($D536+(I536*I536*N$2*'Materials + Factor'!$U$8))</f>
        <v>3.9835390946502056E-3</v>
      </c>
      <c r="L53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0.16416886068396097</v>
      </c>
      <c r="M53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0.30393769630994166</v>
      </c>
      <c r="N536" s="120">
        <f t="shared" si="66"/>
        <v>1.0173936899862825</v>
      </c>
      <c r="O53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0.34151954038852467</v>
      </c>
      <c r="P536" s="113">
        <f t="shared" si="70"/>
        <v>1.8</v>
      </c>
      <c r="Q536" s="119">
        <f>$G536/($D536+(P536*P536*U$2*'Materials + Factor'!$U$8))</f>
        <v>0.22891358024691361</v>
      </c>
      <c r="R536" s="119">
        <f>$H536/($D536+(P536*P536*U$2*'Materials + Factor'!$U$8))</f>
        <v>2.9876543209876542E-3</v>
      </c>
      <c r="S53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0.17823874007739379</v>
      </c>
      <c r="T53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0.35519890260630999</v>
      </c>
      <c r="U536" s="120">
        <f t="shared" si="67"/>
        <v>0.76304526748971202</v>
      </c>
      <c r="V53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0.37804033448559776</v>
      </c>
      <c r="W536" s="113">
        <f t="shared" si="71"/>
        <v>1.4</v>
      </c>
      <c r="X536" s="119">
        <f>$G536/($D536+(W536*W536*AB$2*'Materials + Factor'!$U$8))</f>
        <v>0.18920408163265309</v>
      </c>
      <c r="Y536" s="119">
        <f>$H536/($D536+(W536*W536*AB$2*'Materials + Factor'!$U$8))</f>
        <v>2.4693877551020412E-3</v>
      </c>
      <c r="Z53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0.14731977496192752</v>
      </c>
      <c r="AA53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0.48463556851311973</v>
      </c>
      <c r="AB536" s="120">
        <f t="shared" si="68"/>
        <v>0.81087463556851336</v>
      </c>
      <c r="AC53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0.7460655099109581</v>
      </c>
    </row>
    <row r="537" spans="1:29" s="86" customFormat="1" hidden="1" outlineLevel="1" x14ac:dyDescent="0.2">
      <c r="A537" s="127"/>
      <c r="B537" s="135" t="s">
        <v>649</v>
      </c>
      <c r="C537" s="150">
        <v>18.513000000000002</v>
      </c>
      <c r="D537" s="133">
        <f>Table5[[#This Row],[Vertical Fz (kN)]]*'Materials + Factor'!$U$25</f>
        <v>0</v>
      </c>
      <c r="E537" s="150">
        <v>9.7200000000000006</v>
      </c>
      <c r="F537" s="150">
        <v>1.3740000000000001</v>
      </c>
      <c r="G537" s="150">
        <v>6.3789999999999996</v>
      </c>
      <c r="H537" s="151">
        <v>16.292999999999999</v>
      </c>
      <c r="I537" s="113">
        <f t="shared" si="69"/>
        <v>1.8</v>
      </c>
      <c r="J537" s="119">
        <f>$G537/($D537+(I537*I537*N$2*'Materials + Factor'!$U$8))</f>
        <v>0.10500411522633743</v>
      </c>
      <c r="K537" s="119">
        <f>$H537/($D537+(I537*I537*N$2*'Materials + Factor'!$U$8))</f>
        <v>0.26819753086419751</v>
      </c>
      <c r="L53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0.24315091680815598</v>
      </c>
      <c r="M53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0.3305872012582583</v>
      </c>
      <c r="N537" s="120">
        <f t="shared" si="66"/>
        <v>0.89399176954732507</v>
      </c>
      <c r="O53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0.33356370735868002</v>
      </c>
      <c r="P537" s="113">
        <f t="shared" si="70"/>
        <v>1.8</v>
      </c>
      <c r="Q537" s="119">
        <f>$G537/($D537+(P537*P537*U$2*'Materials + Factor'!$U$8))</f>
        <v>7.8753086419753079E-2</v>
      </c>
      <c r="R537" s="119">
        <f>$H537/($D537+(P537*P537*U$2*'Materials + Factor'!$U$8))</f>
        <v>0.20114814814814813</v>
      </c>
      <c r="S53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0.23793668048104777</v>
      </c>
      <c r="T53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0.35683127572016454</v>
      </c>
      <c r="U537" s="120">
        <f t="shared" si="67"/>
        <v>0.67049382716049377</v>
      </c>
      <c r="V53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0.3713083953348767</v>
      </c>
      <c r="W537" s="113">
        <f t="shared" si="71"/>
        <v>1.4</v>
      </c>
      <c r="X537" s="119">
        <f>$G537/($D537+(W537*W537*AB$2*'Materials + Factor'!$U$8))</f>
        <v>6.5091836734693889E-2</v>
      </c>
      <c r="Y537" s="119">
        <f>$H537/($D537+(W537*W537*AB$2*'Materials + Factor'!$U$8))</f>
        <v>0.16625510204081634</v>
      </c>
      <c r="Z53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0.19666195019351906</v>
      </c>
      <c r="AA53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0.5208892128279885</v>
      </c>
      <c r="AB537" s="120">
        <f t="shared" si="68"/>
        <v>0.71252186588921296</v>
      </c>
      <c r="AC53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0.74172493819011409</v>
      </c>
    </row>
    <row r="538" spans="1:29" s="86" customFormat="1" hidden="1" outlineLevel="1" x14ac:dyDescent="0.2">
      <c r="A538" s="127"/>
      <c r="B538" s="135" t="s">
        <v>650</v>
      </c>
      <c r="C538" s="150">
        <v>21.632999999999999</v>
      </c>
      <c r="D538" s="133">
        <f>Table5[[#This Row],[Vertical Fz (kN)]]*'Materials + Factor'!$U$25</f>
        <v>0</v>
      </c>
      <c r="E538" s="150">
        <v>0.48899999999999999</v>
      </c>
      <c r="F538" s="150">
        <v>6.8319999999999999</v>
      </c>
      <c r="G538" s="150">
        <v>20.494</v>
      </c>
      <c r="H538" s="151">
        <v>0.86299999999999999</v>
      </c>
      <c r="I538" s="113">
        <f t="shared" si="69"/>
        <v>1.8</v>
      </c>
      <c r="J538" s="119">
        <f>$G538/($D538+(I538*I538*N$2*'Materials + Factor'!$U$8))</f>
        <v>0.33734979423868311</v>
      </c>
      <c r="K538" s="119">
        <f>$H538/($D538+(I538*I538*N$2*'Materials + Factor'!$U$8))</f>
        <v>1.4205761316872427E-2</v>
      </c>
      <c r="L53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0.16323141046970305</v>
      </c>
      <c r="M53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0.34551357008660083</v>
      </c>
      <c r="N538" s="120">
        <f t="shared" si="66"/>
        <v>1.1244993141289437</v>
      </c>
      <c r="O53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0.34659944847904506</v>
      </c>
      <c r="P538" s="113">
        <f t="shared" si="70"/>
        <v>1.8</v>
      </c>
      <c r="Q538" s="119">
        <f>$G538/($D538+(P538*P538*U$2*'Materials + Factor'!$U$8))</f>
        <v>0.25301234567901232</v>
      </c>
      <c r="R538" s="119">
        <f>$H538/($D538+(P538*P538*U$2*'Materials + Factor'!$U$8))</f>
        <v>1.0654320987654321E-2</v>
      </c>
      <c r="S53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0.16601843566327837</v>
      </c>
      <c r="T53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0.37484224965706447</v>
      </c>
      <c r="U538" s="120">
        <f t="shared" si="67"/>
        <v>0.8433744855967078</v>
      </c>
      <c r="V53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0.37939979318902495</v>
      </c>
      <c r="W538" s="113">
        <f t="shared" si="71"/>
        <v>1.4</v>
      </c>
      <c r="X538" s="119">
        <f>$G538/($D538+(W538*W538*AB$2*'Materials + Factor'!$U$8))</f>
        <v>0.20912244897959187</v>
      </c>
      <c r="Y538" s="119">
        <f>$H538/($D538+(W538*W538*AB$2*'Materials + Factor'!$U$8))</f>
        <v>8.8061224489795926E-3</v>
      </c>
      <c r="Z53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0.13721931927270969</v>
      </c>
      <c r="AA53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0.49793002915451912</v>
      </c>
      <c r="AB538" s="120">
        <f t="shared" si="68"/>
        <v>0.8962390670553938</v>
      </c>
      <c r="AC53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0.7561490819092298</v>
      </c>
    </row>
    <row r="539" spans="1:29" s="86" customFormat="1" hidden="1" outlineLevel="1" x14ac:dyDescent="0.2">
      <c r="A539" s="127"/>
      <c r="B539" s="135" t="s">
        <v>651</v>
      </c>
      <c r="C539" s="150">
        <v>9.1630000000000003</v>
      </c>
      <c r="D539" s="133">
        <f>Table5[[#This Row],[Vertical Fz (kN)]]*'Materials + Factor'!$U$25</f>
        <v>0</v>
      </c>
      <c r="E539" s="150">
        <v>0.69399999999999995</v>
      </c>
      <c r="F539" s="150">
        <v>0.39200000000000002</v>
      </c>
      <c r="G539" s="150">
        <v>0.26800000000000002</v>
      </c>
      <c r="H539" s="151">
        <v>8.9770000000000003</v>
      </c>
      <c r="I539" s="113">
        <f t="shared" si="69"/>
        <v>1.8</v>
      </c>
      <c r="J539" s="119">
        <f>$G539/($D539+(I539*I539*N$2*'Materials + Factor'!$U$8))</f>
        <v>4.4115226337448554E-3</v>
      </c>
      <c r="K539" s="119">
        <f>$H539/($D539+(I539*I539*N$2*'Materials + Factor'!$U$8))</f>
        <v>0.14776954732510286</v>
      </c>
      <c r="L53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2.2382849182147727E-2</v>
      </c>
      <c r="M53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0.15094156705874126</v>
      </c>
      <c r="N539" s="120">
        <f t="shared" si="66"/>
        <v>0.49256515775034287</v>
      </c>
      <c r="O53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0.22556280927407471</v>
      </c>
      <c r="P539" s="113">
        <f t="shared" si="70"/>
        <v>1.8</v>
      </c>
      <c r="Q539" s="119">
        <f>$G539/($D539+(P539*P539*U$2*'Materials + Factor'!$U$8))</f>
        <v>3.3086419753086422E-3</v>
      </c>
      <c r="R539" s="119">
        <f>$H539/($D539+(P539*P539*U$2*'Materials + Factor'!$U$8))</f>
        <v>0.11082716049382717</v>
      </c>
      <c r="S53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1.931916215890734E-2</v>
      </c>
      <c r="T53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0.13266117969821672</v>
      </c>
      <c r="U539" s="120">
        <f t="shared" si="67"/>
        <v>0.36942386831275725</v>
      </c>
      <c r="V53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0.27912557278093059</v>
      </c>
      <c r="W539" s="113">
        <f t="shared" si="71"/>
        <v>1.4</v>
      </c>
      <c r="X539" s="119">
        <f>$G539/($D539+(W539*W539*AB$2*'Materials + Factor'!$U$8))</f>
        <v>2.7346938775510208E-3</v>
      </c>
      <c r="Y539" s="119">
        <f>$H539/($D539+(W539*W539*AB$2*'Materials + Factor'!$U$8))</f>
        <v>9.1602040816326544E-2</v>
      </c>
      <c r="Z53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1.5967878927260148E-2</v>
      </c>
      <c r="AA53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0.15109329446064146</v>
      </c>
      <c r="AB539" s="120">
        <f t="shared" si="68"/>
        <v>0.39258017492711378</v>
      </c>
      <c r="AC53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0.55578370353616391</v>
      </c>
    </row>
    <row r="540" spans="1:29" s="86" customFormat="1" hidden="1" outlineLevel="1" x14ac:dyDescent="0.2">
      <c r="A540" s="127"/>
      <c r="B540" s="135" t="s">
        <v>652</v>
      </c>
      <c r="C540" s="150">
        <v>14.446</v>
      </c>
      <c r="D540" s="133">
        <f>Table5[[#This Row],[Vertical Fz (kN)]]*'Materials + Factor'!$U$25</f>
        <v>0</v>
      </c>
      <c r="E540" s="150">
        <v>3.14</v>
      </c>
      <c r="F540" s="150">
        <v>3.8460000000000001</v>
      </c>
      <c r="G540" s="150">
        <v>9.4260000000000002</v>
      </c>
      <c r="H540" s="151">
        <v>0.68100000000000005</v>
      </c>
      <c r="I540" s="113">
        <f t="shared" si="69"/>
        <v>1.8</v>
      </c>
      <c r="J540" s="119">
        <f>$G540/($D540+(I540*I540*N$2*'Materials + Factor'!$U$8))</f>
        <v>0.15516049382716049</v>
      </c>
      <c r="K540" s="119">
        <f>$H540/($D540+(I540*I540*N$2*'Materials + Factor'!$U$8))</f>
        <v>1.1209876543209875E-2</v>
      </c>
      <c r="L54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0.12963109640677914</v>
      </c>
      <c r="M54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0.18190240615635581</v>
      </c>
      <c r="N540" s="120">
        <f t="shared" si="66"/>
        <v>0.51720164609053498</v>
      </c>
      <c r="O54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0.24284397343975481</v>
      </c>
      <c r="P540" s="113">
        <f t="shared" si="70"/>
        <v>1.8</v>
      </c>
      <c r="Q540" s="119">
        <f>$G540/($D540+(P540*P540*U$2*'Materials + Factor'!$U$8))</f>
        <v>0.11637037037037037</v>
      </c>
      <c r="R540" s="119">
        <f>$H540/($D540+(P540*P540*U$2*'Materials + Factor'!$U$8))</f>
        <v>8.4074074074074086E-3</v>
      </c>
      <c r="S54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0.12034246821486624</v>
      </c>
      <c r="T54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0.18205761316872426</v>
      </c>
      <c r="U540" s="120">
        <f t="shared" si="67"/>
        <v>0.38790123456790127</v>
      </c>
      <c r="V54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0.29530993745679357</v>
      </c>
      <c r="W540" s="113">
        <f t="shared" si="71"/>
        <v>1.4</v>
      </c>
      <c r="X540" s="119">
        <f>$G540/($D540+(W540*W540*AB$2*'Materials + Factor'!$U$8))</f>
        <v>9.6183673469387776E-2</v>
      </c>
      <c r="Y540" s="119">
        <f>$H540/($D540+(W540*W540*AB$2*'Materials + Factor'!$U$8))</f>
        <v>6.948979591836736E-3</v>
      </c>
      <c r="Z54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9.9466733932695575E-2</v>
      </c>
      <c r="AA54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0.2495335276967931</v>
      </c>
      <c r="AB540" s="120">
        <f t="shared" si="68"/>
        <v>0.41221574344023337</v>
      </c>
      <c r="AC54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0.58444676988819033</v>
      </c>
    </row>
    <row r="541" spans="1:29" s="86" customFormat="1" hidden="1" outlineLevel="1" x14ac:dyDescent="0.2">
      <c r="A541" s="127"/>
      <c r="B541" s="135" t="s">
        <v>653</v>
      </c>
      <c r="C541" s="150">
        <v>9.4410000000000007</v>
      </c>
      <c r="D541" s="133">
        <f>Table5[[#This Row],[Vertical Fz (kN)]]*'Materials + Factor'!$U$25</f>
        <v>0</v>
      </c>
      <c r="E541" s="150">
        <v>5.7110000000000003</v>
      </c>
      <c r="F541" s="150">
        <v>0.372</v>
      </c>
      <c r="G541" s="150">
        <v>0.23300000000000001</v>
      </c>
      <c r="H541" s="151">
        <v>12.737</v>
      </c>
      <c r="I541" s="113">
        <f t="shared" si="69"/>
        <v>1.8</v>
      </c>
      <c r="J541" s="119">
        <f>$G541/($D541+(I541*I541*N$2*'Materials + Factor'!$U$8))</f>
        <v>3.8353909465020574E-3</v>
      </c>
      <c r="K541" s="119">
        <f>$H541/($D541+(I541*I541*N$2*'Materials + Factor'!$U$8))</f>
        <v>0.20966255144032919</v>
      </c>
      <c r="L54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0.16007886330832694</v>
      </c>
      <c r="M54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0.26942754610831715</v>
      </c>
      <c r="N541" s="120">
        <f t="shared" si="66"/>
        <v>0.69887517146776401</v>
      </c>
      <c r="O54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0.24637682740784417</v>
      </c>
      <c r="P541" s="113">
        <f t="shared" si="70"/>
        <v>1.8</v>
      </c>
      <c r="Q541" s="119">
        <f>$G541/($D541+(P541*P541*U$2*'Materials + Factor'!$U$8))</f>
        <v>2.8765432098765433E-3</v>
      </c>
      <c r="R541" s="119">
        <f>$H541/($D541+(P541*P541*U$2*'Materials + Factor'!$U$8))</f>
        <v>0.15724691358024692</v>
      </c>
      <c r="S54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0.13871722832684907</v>
      </c>
      <c r="T54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0.25305898491083673</v>
      </c>
      <c r="U541" s="120">
        <f t="shared" si="67"/>
        <v>0.52415637860082309</v>
      </c>
      <c r="V54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0.29712254790511394</v>
      </c>
      <c r="W541" s="113">
        <f t="shared" si="71"/>
        <v>1.4</v>
      </c>
      <c r="X541" s="119">
        <f>$G541/($D541+(W541*W541*AB$2*'Materials + Factor'!$U$8))</f>
        <v>2.3775510204081638E-3</v>
      </c>
      <c r="Y541" s="119">
        <f>$H541/($D541+(W541*W541*AB$2*'Materials + Factor'!$U$8))</f>
        <v>0.12996938775510206</v>
      </c>
      <c r="Z54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0.11465403565790588</v>
      </c>
      <c r="AA54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0.35217201166180767</v>
      </c>
      <c r="AB541" s="120">
        <f t="shared" si="68"/>
        <v>0.55701166180758033</v>
      </c>
      <c r="AC54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0.59405357731750907</v>
      </c>
    </row>
    <row r="542" spans="1:29" s="86" customFormat="1" hidden="1" outlineLevel="1" x14ac:dyDescent="0.2">
      <c r="A542" s="127"/>
      <c r="B542" s="135" t="s">
        <v>654</v>
      </c>
      <c r="C542" s="150">
        <v>14.724</v>
      </c>
      <c r="D542" s="133">
        <f>Table5[[#This Row],[Vertical Fz (kN)]]*'Materials + Factor'!$U$25</f>
        <v>0</v>
      </c>
      <c r="E542" s="150">
        <v>1.877</v>
      </c>
      <c r="F542" s="150">
        <v>3.8260000000000001</v>
      </c>
      <c r="G542" s="150">
        <v>9.391</v>
      </c>
      <c r="H542" s="151">
        <v>3.08</v>
      </c>
      <c r="I542" s="113">
        <f t="shared" si="69"/>
        <v>1.8</v>
      </c>
      <c r="J542" s="119">
        <f>$G542/($D542+(I542*I542*N$2*'Materials + Factor'!$U$8))</f>
        <v>0.15458436213991769</v>
      </c>
      <c r="K542" s="119">
        <f>$H542/($D542+(I542*I542*N$2*'Materials + Factor'!$U$8))</f>
        <v>5.0699588477366248E-2</v>
      </c>
      <c r="L54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0.11085651797418547</v>
      </c>
      <c r="M54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0.18049630041839279</v>
      </c>
      <c r="N542" s="120">
        <f t="shared" si="66"/>
        <v>0.51528120713305903</v>
      </c>
      <c r="O54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0.25467087817906975</v>
      </c>
      <c r="P542" s="113">
        <f t="shared" si="70"/>
        <v>1.8</v>
      </c>
      <c r="Q542" s="119">
        <f>$G542/($D542+(P542*P542*U$2*'Materials + Factor'!$U$8))</f>
        <v>0.11593827160493828</v>
      </c>
      <c r="R542" s="119">
        <f>$H542/($D542+(P542*P542*U$2*'Materials + Factor'!$U$8))</f>
        <v>3.8024691358024693E-2</v>
      </c>
      <c r="S54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0.10329363997016883</v>
      </c>
      <c r="T54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0.1813031550068587</v>
      </c>
      <c r="U542" s="120">
        <f t="shared" si="67"/>
        <v>0.38646090534979427</v>
      </c>
      <c r="V54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0.30597394923048071</v>
      </c>
      <c r="W542" s="113">
        <f t="shared" si="71"/>
        <v>1.4</v>
      </c>
      <c r="X542" s="119">
        <f>$G542/($D542+(W542*W542*AB$2*'Materials + Factor'!$U$8))</f>
        <v>9.5826530612244915E-2</v>
      </c>
      <c r="Y542" s="119">
        <f>$H542/($D542+(W542*W542*AB$2*'Materials + Factor'!$U$8))</f>
        <v>3.1428571428571431E-2</v>
      </c>
      <c r="Z54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8.5375355485547713E-2</v>
      </c>
      <c r="AA54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0.24844023323615166</v>
      </c>
      <c r="AB542" s="120">
        <f t="shared" si="68"/>
        <v>0.4106851311953354</v>
      </c>
      <c r="AC54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0.60663507929970806</v>
      </c>
    </row>
    <row r="543" spans="1:29" s="86" customFormat="1" hidden="1" outlineLevel="1" x14ac:dyDescent="0.2">
      <c r="A543" s="127"/>
      <c r="B543" s="135" t="s">
        <v>655</v>
      </c>
      <c r="C543" s="150">
        <v>9.8949999999999996</v>
      </c>
      <c r="D543" s="133">
        <f>Table5[[#This Row],[Vertical Fz (kN)]]*'Materials + Factor'!$U$25</f>
        <v>0</v>
      </c>
      <c r="E543" s="150">
        <v>5.6159999999999997</v>
      </c>
      <c r="F543" s="150">
        <v>0.35199999999999998</v>
      </c>
      <c r="G543" s="150">
        <v>0.224</v>
      </c>
      <c r="H543" s="151">
        <v>13.122999999999999</v>
      </c>
      <c r="I543" s="113">
        <f t="shared" si="69"/>
        <v>1.8</v>
      </c>
      <c r="J543" s="119">
        <f>$G543/($D543+(I543*I543*N$2*'Materials + Factor'!$U$8))</f>
        <v>3.6872427983539093E-3</v>
      </c>
      <c r="K543" s="119">
        <f>$H543/($D543+(I543*I543*N$2*'Materials + Factor'!$U$8))</f>
        <v>0.21601646090534976</v>
      </c>
      <c r="L54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0.15637990643079458</v>
      </c>
      <c r="M54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0.27264648752369042</v>
      </c>
      <c r="N543" s="120">
        <f t="shared" si="66"/>
        <v>0.72005486968449928</v>
      </c>
      <c r="O54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0.24985869925167004</v>
      </c>
      <c r="P543" s="113">
        <f t="shared" si="70"/>
        <v>1.8</v>
      </c>
      <c r="Q543" s="119">
        <f>$G543/($D543+(P543*P543*U$2*'Materials + Factor'!$U$8))</f>
        <v>2.765432098765432E-3</v>
      </c>
      <c r="R543" s="119">
        <f>$H543/($D543+(P543*P543*U$2*'Materials + Factor'!$U$8))</f>
        <v>0.16201234567901235</v>
      </c>
      <c r="S54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0.13638837641732696</v>
      </c>
      <c r="T54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0.25705075445816183</v>
      </c>
      <c r="U543" s="120">
        <f t="shared" si="67"/>
        <v>0.54004115226337457</v>
      </c>
      <c r="V54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0.30014688018284563</v>
      </c>
      <c r="W543" s="113">
        <f t="shared" si="71"/>
        <v>1.4</v>
      </c>
      <c r="X543" s="119">
        <f>$G543/($D543+(W543*W543*AB$2*'Materials + Factor'!$U$8))</f>
        <v>2.2857142857142859E-3</v>
      </c>
      <c r="Y543" s="119">
        <f>$H543/($D543+(W543*W543*AB$2*'Materials + Factor'!$U$8))</f>
        <v>0.13390816326530613</v>
      </c>
      <c r="Z54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0.11272916826330087</v>
      </c>
      <c r="AA54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0.35502915451895051</v>
      </c>
      <c r="AB543" s="120">
        <f t="shared" si="68"/>
        <v>0.57389212827988345</v>
      </c>
      <c r="AC54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0.60002392523076764</v>
      </c>
    </row>
    <row r="544" spans="1:29" s="86" customFormat="1" hidden="1" outlineLevel="1" x14ac:dyDescent="0.2">
      <c r="A544" s="127"/>
      <c r="B544" s="135" t="s">
        <v>656</v>
      </c>
      <c r="C544" s="150">
        <v>15.178000000000001</v>
      </c>
      <c r="D544" s="133">
        <f>Table5[[#This Row],[Vertical Fz (kN)]]*'Materials + Factor'!$U$25</f>
        <v>0</v>
      </c>
      <c r="E544" s="150">
        <v>1.782</v>
      </c>
      <c r="F544" s="150">
        <v>3.806</v>
      </c>
      <c r="G544" s="150">
        <v>9.3819999999999997</v>
      </c>
      <c r="H544" s="151">
        <v>3.4660000000000002</v>
      </c>
      <c r="I544" s="113">
        <f t="shared" si="69"/>
        <v>1.8</v>
      </c>
      <c r="J544" s="119">
        <f>$G544/($D544+(I544*I544*N$2*'Materials + Factor'!$U$8))</f>
        <v>0.15443621399176952</v>
      </c>
      <c r="K544" s="119">
        <f>$H544/($D544+(I544*I544*N$2*'Materials + Factor'!$U$8))</f>
        <v>5.705349794238683E-2</v>
      </c>
      <c r="L54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0.10866546209462082</v>
      </c>
      <c r="M54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0.17906584015265919</v>
      </c>
      <c r="N544" s="120">
        <f t="shared" si="66"/>
        <v>0.51478737997256507</v>
      </c>
      <c r="O54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0.25774351570099829</v>
      </c>
      <c r="P544" s="113">
        <f t="shared" si="70"/>
        <v>1.8</v>
      </c>
      <c r="Q544" s="119">
        <f>$G544/($D544+(P544*P544*U$2*'Materials + Factor'!$U$8))</f>
        <v>0.11582716049382716</v>
      </c>
      <c r="R544" s="119">
        <f>$H544/($D544+(P544*P544*U$2*'Materials + Factor'!$U$8))</f>
        <v>4.2790123456790126E-2</v>
      </c>
      <c r="S54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0.10186112599901694</v>
      </c>
      <c r="T54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0.18090534979423864</v>
      </c>
      <c r="U544" s="120">
        <f t="shared" si="67"/>
        <v>0.38609053497942386</v>
      </c>
      <c r="V54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0.30875699141405166</v>
      </c>
      <c r="W544" s="113">
        <f t="shared" si="71"/>
        <v>1.4</v>
      </c>
      <c r="X544" s="119">
        <f>$G544/($D544+(W544*W544*AB$2*'Materials + Factor'!$U$8))</f>
        <v>9.5734693877551028E-2</v>
      </c>
      <c r="Y544" s="119">
        <f>$H544/($D544+(W544*W544*AB$2*'Materials + Factor'!$U$8))</f>
        <v>3.5367346938775517E-2</v>
      </c>
      <c r="Z54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8.4191338835922169E-2</v>
      </c>
      <c r="AA54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0.24772594752186597</v>
      </c>
      <c r="AB544" s="120">
        <f t="shared" si="68"/>
        <v>0.41029154518950445</v>
      </c>
      <c r="AC54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0.61202146607834507</v>
      </c>
    </row>
    <row r="545" spans="1:29" s="86" customFormat="1" hidden="1" outlineLevel="1" x14ac:dyDescent="0.2">
      <c r="A545" s="127"/>
      <c r="B545" s="135" t="s">
        <v>657</v>
      </c>
      <c r="C545" s="150">
        <v>9.4740000000000002</v>
      </c>
      <c r="D545" s="133">
        <f>Table5[[#This Row],[Vertical Fz (kN)]]*'Materials + Factor'!$U$25</f>
        <v>0</v>
      </c>
      <c r="E545" s="150">
        <v>0.69599999999999995</v>
      </c>
      <c r="F545" s="150">
        <v>1.409</v>
      </c>
      <c r="G545" s="150">
        <v>2.3740000000000001</v>
      </c>
      <c r="H545" s="151">
        <v>8.9730000000000008</v>
      </c>
      <c r="I545" s="113">
        <f t="shared" si="69"/>
        <v>1.8</v>
      </c>
      <c r="J545" s="119">
        <f>$G545/($D545+(I545*I545*N$2*'Materials + Factor'!$U$8))</f>
        <v>3.9078189300411521E-2</v>
      </c>
      <c r="K545" s="119">
        <f>$H545/($D545+(I545*I545*N$2*'Materials + Factor'!$U$8))</f>
        <v>0.1477037037037037</v>
      </c>
      <c r="L54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4.3935963284844066E-2</v>
      </c>
      <c r="M54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0.15023353839143314</v>
      </c>
      <c r="N545" s="120">
        <f t="shared" si="66"/>
        <v>0.49234567901234566</v>
      </c>
      <c r="O54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0.23542529787358285</v>
      </c>
      <c r="P545" s="113">
        <f t="shared" si="70"/>
        <v>1.8</v>
      </c>
      <c r="Q545" s="119">
        <f>$G545/($D545+(P545*P545*U$2*'Materials + Factor'!$U$8))</f>
        <v>2.9308641975308643E-2</v>
      </c>
      <c r="R545" s="119">
        <f>$H545/($D545+(P545*P545*U$2*'Materials + Factor'!$U$8))</f>
        <v>0.11077777777777778</v>
      </c>
      <c r="S54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3.8090852910060369E-2</v>
      </c>
      <c r="T54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0.13263374485596707</v>
      </c>
      <c r="U545" s="120">
        <f t="shared" si="67"/>
        <v>0.36925925925925929</v>
      </c>
      <c r="V54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0.28819694877480428</v>
      </c>
      <c r="W545" s="113">
        <f t="shared" si="71"/>
        <v>1.4</v>
      </c>
      <c r="X545" s="119">
        <f>$G545/($D545+(W545*W545*AB$2*'Materials + Factor'!$U$8))</f>
        <v>2.4224489795918371E-2</v>
      </c>
      <c r="Y545" s="119">
        <f>$H545/($D545+(W545*W545*AB$2*'Materials + Factor'!$U$8))</f>
        <v>9.1561224489795937E-2</v>
      </c>
      <c r="Z54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3.1483255976682549E-2</v>
      </c>
      <c r="AA54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0.15109329446064146</v>
      </c>
      <c r="AB545" s="120">
        <f t="shared" si="68"/>
        <v>0.39240524781341118</v>
      </c>
      <c r="AC54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0.57467990270974811</v>
      </c>
    </row>
    <row r="546" spans="1:29" s="86" customFormat="1" hidden="1" outlineLevel="1" x14ac:dyDescent="0.2">
      <c r="A546" s="127"/>
      <c r="B546" s="135" t="s">
        <v>658</v>
      </c>
      <c r="C546" s="150">
        <v>14.849</v>
      </c>
      <c r="D546" s="133">
        <f>Table5[[#This Row],[Vertical Fz (kN)]]*'Materials + Factor'!$U$25</f>
        <v>0</v>
      </c>
      <c r="E546" s="150">
        <v>3.1389999999999998</v>
      </c>
      <c r="F546" s="150">
        <v>5.1589999999999998</v>
      </c>
      <c r="G546" s="150">
        <v>12.143000000000001</v>
      </c>
      <c r="H546" s="151">
        <v>0.68700000000000006</v>
      </c>
      <c r="I546" s="113">
        <f t="shared" si="69"/>
        <v>1.8</v>
      </c>
      <c r="J546" s="119">
        <f>$G546/($D546+(I546*I546*N$2*'Materials + Factor'!$U$8))</f>
        <v>0.19988477366255142</v>
      </c>
      <c r="K546" s="119">
        <f>$H546/($D546+(I546*I546*N$2*'Materials + Factor'!$U$8))</f>
        <v>1.1308641975308642E-2</v>
      </c>
      <c r="L54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0.15682936565980823</v>
      </c>
      <c r="M54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0.23533894481261511</v>
      </c>
      <c r="N546" s="120">
        <f t="shared" si="66"/>
        <v>0.66628257887517139</v>
      </c>
      <c r="O54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0.25946540454389144</v>
      </c>
      <c r="P546" s="113">
        <f t="shared" si="70"/>
        <v>1.8</v>
      </c>
      <c r="Q546" s="119">
        <f>$G546/($D546+(P546*P546*U$2*'Materials + Factor'!$U$8))</f>
        <v>0.14991358024691359</v>
      </c>
      <c r="R546" s="119">
        <f>$H546/($D546+(P546*P546*U$2*'Materials + Factor'!$U$8))</f>
        <v>8.4814814814814822E-3</v>
      </c>
      <c r="S54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0.1463721384508129</v>
      </c>
      <c r="T54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0.23733882030178324</v>
      </c>
      <c r="U546" s="120">
        <f t="shared" si="67"/>
        <v>0.49971193415637866</v>
      </c>
      <c r="V54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0.30954598642248904</v>
      </c>
      <c r="W546" s="113">
        <f t="shared" si="71"/>
        <v>1.4</v>
      </c>
      <c r="X546" s="119">
        <f>$G546/($D546+(W546*W546*AB$2*'Materials + Factor'!$U$8))</f>
        <v>0.12390816326530615</v>
      </c>
      <c r="Y546" s="119">
        <f>$H546/($D546+(W546*W546*AB$2*'Materials + Factor'!$U$8))</f>
        <v>7.0102040816326545E-3</v>
      </c>
      <c r="Z54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0.12098105320934535</v>
      </c>
      <c r="AA54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0.32741982507288636</v>
      </c>
      <c r="AB546" s="120">
        <f t="shared" si="68"/>
        <v>0.53103498542274075</v>
      </c>
      <c r="AC54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0.61430988483660354</v>
      </c>
    </row>
    <row r="547" spans="1:29" s="86" customFormat="1" hidden="1" outlineLevel="1" x14ac:dyDescent="0.2">
      <c r="A547" s="127"/>
      <c r="B547" s="135" t="s">
        <v>659</v>
      </c>
      <c r="C547" s="150">
        <v>9.4459999999999997</v>
      </c>
      <c r="D547" s="133">
        <f>Table5[[#This Row],[Vertical Fz (kN)]]*'Materials + Factor'!$U$25</f>
        <v>0</v>
      </c>
      <c r="E547" s="150">
        <v>5.71</v>
      </c>
      <c r="F547" s="150">
        <v>0.378</v>
      </c>
      <c r="G547" s="150">
        <v>0.246</v>
      </c>
      <c r="H547" s="151">
        <v>12.741</v>
      </c>
      <c r="I547" s="113">
        <f t="shared" si="69"/>
        <v>1.8</v>
      </c>
      <c r="J547" s="119">
        <f>$G547/($D547+(I547*I547*N$2*'Materials + Factor'!$U$8))</f>
        <v>4.0493827160493819E-3</v>
      </c>
      <c r="K547" s="119">
        <f>$H547/($D547+(I547*I547*N$2*'Materials + Factor'!$U$8))</f>
        <v>0.20972839506172836</v>
      </c>
      <c r="L54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0.16005054876543579</v>
      </c>
      <c r="M54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0.26945979827910416</v>
      </c>
      <c r="N547" s="120">
        <f t="shared" si="66"/>
        <v>0.69909465020576123</v>
      </c>
      <c r="O54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0.24647265441953584</v>
      </c>
      <c r="P547" s="113">
        <f t="shared" si="70"/>
        <v>1.8</v>
      </c>
      <c r="Q547" s="119">
        <f>$G547/($D547+(P547*P547*U$2*'Materials + Factor'!$U$8))</f>
        <v>3.0370370370370369E-3</v>
      </c>
      <c r="R547" s="119">
        <f>$H547/($D547+(P547*P547*U$2*'Materials + Factor'!$U$8))</f>
        <v>0.1572962962962963</v>
      </c>
      <c r="S54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0.13870257186590781</v>
      </c>
      <c r="T54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0.25310013717421126</v>
      </c>
      <c r="U547" s="120">
        <f t="shared" si="67"/>
        <v>0.524320987654321</v>
      </c>
      <c r="V54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0.29720798064993975</v>
      </c>
      <c r="W547" s="113">
        <f t="shared" si="71"/>
        <v>1.4</v>
      </c>
      <c r="X547" s="119">
        <f>$G547/($D547+(W547*W547*AB$2*'Materials + Factor'!$U$8))</f>
        <v>2.5102040816326536E-3</v>
      </c>
      <c r="Y547" s="119">
        <f>$H547/($D547+(W547*W547*AB$2*'Materials + Factor'!$U$8))</f>
        <v>0.13001020408163266</v>
      </c>
      <c r="Z54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0.11464192164427076</v>
      </c>
      <c r="AA54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0.35220116618075814</v>
      </c>
      <c r="AB547" s="120">
        <f t="shared" si="68"/>
        <v>0.55718658892128292</v>
      </c>
      <c r="AC54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0.59423006690337976</v>
      </c>
    </row>
    <row r="548" spans="1:29" s="86" customFormat="1" hidden="1" outlineLevel="1" x14ac:dyDescent="0.2">
      <c r="A548" s="127"/>
      <c r="B548" s="135" t="s">
        <v>660</v>
      </c>
      <c r="C548" s="150">
        <v>14.821999999999999</v>
      </c>
      <c r="D548" s="133">
        <f>Table5[[#This Row],[Vertical Fz (kN)]]*'Materials + Factor'!$U$25</f>
        <v>0</v>
      </c>
      <c r="E548" s="150">
        <v>1.8740000000000001</v>
      </c>
      <c r="F548" s="150">
        <v>4.1269999999999998</v>
      </c>
      <c r="G548" s="150">
        <v>10.015000000000001</v>
      </c>
      <c r="H548" s="151">
        <v>3.081</v>
      </c>
      <c r="I548" s="113">
        <f t="shared" si="69"/>
        <v>1.8</v>
      </c>
      <c r="J548" s="119">
        <f>$G548/($D548+(I548*I548*N$2*'Materials + Factor'!$U$8))</f>
        <v>0.16485596707818928</v>
      </c>
      <c r="K548" s="119">
        <f>$H548/($D548+(I548*I548*N$2*'Materials + Factor'!$U$8))</f>
        <v>5.0716049382716046E-2</v>
      </c>
      <c r="L54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0.1177512481202643</v>
      </c>
      <c r="M54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0.19275584137570057</v>
      </c>
      <c r="N548" s="120">
        <f t="shared" si="66"/>
        <v>0.54951989026063097</v>
      </c>
      <c r="O54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0.25849581154138362</v>
      </c>
      <c r="P548" s="113">
        <f t="shared" si="70"/>
        <v>1.8</v>
      </c>
      <c r="Q548" s="119">
        <f>$G548/($D548+(P548*P548*U$2*'Materials + Factor'!$U$8))</f>
        <v>0.12364197530864199</v>
      </c>
      <c r="R548" s="119">
        <f>$H548/($D548+(P548*P548*U$2*'Materials + Factor'!$U$8))</f>
        <v>3.8037037037037036E-2</v>
      </c>
      <c r="S54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0.10986046077709401</v>
      </c>
      <c r="T54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0.19399176954732508</v>
      </c>
      <c r="U548" s="120">
        <f t="shared" si="67"/>
        <v>0.41213991769547331</v>
      </c>
      <c r="V54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0.3092585918753199</v>
      </c>
      <c r="W548" s="113">
        <f t="shared" si="71"/>
        <v>1.4</v>
      </c>
      <c r="X548" s="119">
        <f>$G548/($D548+(W548*W548*AB$2*'Materials + Factor'!$U$8))</f>
        <v>0.10219387755102043</v>
      </c>
      <c r="Y548" s="119">
        <f>$H548/($D548+(W548*W548*AB$2*'Materials + Factor'!$U$8))</f>
        <v>3.1438775510204083E-2</v>
      </c>
      <c r="Z54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9.0803033907598113E-2</v>
      </c>
      <c r="AA54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0.26631195335276975</v>
      </c>
      <c r="AB548" s="120">
        <f t="shared" si="68"/>
        <v>0.43797376093294471</v>
      </c>
      <c r="AC54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0.61351449317088513</v>
      </c>
    </row>
    <row r="549" spans="1:29" s="86" customFormat="1" hidden="1" outlineLevel="1" x14ac:dyDescent="0.2">
      <c r="A549" s="127"/>
      <c r="B549" s="135" t="s">
        <v>661</v>
      </c>
      <c r="C549" s="150">
        <v>9.8960000000000008</v>
      </c>
      <c r="D549" s="133">
        <f>Table5[[#This Row],[Vertical Fz (kN)]]*'Materials + Factor'!$U$25</f>
        <v>0</v>
      </c>
      <c r="E549" s="150">
        <v>5.6079999999999997</v>
      </c>
      <c r="F549" s="150">
        <v>0.35099999999999998</v>
      </c>
      <c r="G549" s="150">
        <v>0.222</v>
      </c>
      <c r="H549" s="151">
        <v>13.106999999999999</v>
      </c>
      <c r="I549" s="113">
        <f t="shared" si="69"/>
        <v>1.8</v>
      </c>
      <c r="J549" s="119">
        <f>$G549/($D549+(I549*I549*N$2*'Materials + Factor'!$U$8))</f>
        <v>3.6543209876543207E-3</v>
      </c>
      <c r="K549" s="119">
        <f>$H549/($D549+(I549*I549*N$2*'Materials + Factor'!$U$8))</f>
        <v>0.21575308641975305</v>
      </c>
      <c r="L54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0.15615406648118499</v>
      </c>
      <c r="M54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0.2722966150477969</v>
      </c>
      <c r="N549" s="120">
        <f t="shared" si="66"/>
        <v>0.7191769547325102</v>
      </c>
      <c r="O54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0.24975606970654535</v>
      </c>
      <c r="P549" s="113">
        <f t="shared" si="70"/>
        <v>1.8</v>
      </c>
      <c r="Q549" s="119">
        <f>$G549/($D549+(P549*P549*U$2*'Materials + Factor'!$U$8))</f>
        <v>2.7407407407407406E-3</v>
      </c>
      <c r="R549" s="119">
        <f>$H549/($D549+(P549*P549*U$2*'Materials + Factor'!$U$8))</f>
        <v>0.1618148148148148</v>
      </c>
      <c r="S54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0.13619333556333083</v>
      </c>
      <c r="T54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0.25672153635116596</v>
      </c>
      <c r="U549" s="120">
        <f t="shared" si="67"/>
        <v>0.5393827160493827</v>
      </c>
      <c r="V54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0.30006082281650936</v>
      </c>
      <c r="W549" s="113">
        <f t="shared" si="71"/>
        <v>1.4</v>
      </c>
      <c r="X549" s="119">
        <f>$G549/($D549+(W549*W549*AB$2*'Materials + Factor'!$U$8))</f>
        <v>2.2653061224489801E-3</v>
      </c>
      <c r="Y549" s="119">
        <f>$H549/($D549+(W549*W549*AB$2*'Materials + Factor'!$U$8))</f>
        <v>0.13374489795918368</v>
      </c>
      <c r="Z54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0.11256796102683468</v>
      </c>
      <c r="AA54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0.35456268221574355</v>
      </c>
      <c r="AB549" s="120">
        <f t="shared" si="68"/>
        <v>0.57319241982507296</v>
      </c>
      <c r="AC54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0.599837596782402</v>
      </c>
    </row>
    <row r="550" spans="1:29" s="86" customFormat="1" hidden="1" outlineLevel="1" x14ac:dyDescent="0.2">
      <c r="A550" s="127"/>
      <c r="B550" s="135" t="s">
        <v>662</v>
      </c>
      <c r="C550" s="150">
        <v>15.272</v>
      </c>
      <c r="D550" s="133">
        <f>Table5[[#This Row],[Vertical Fz (kN)]]*'Materials + Factor'!$U$25</f>
        <v>0</v>
      </c>
      <c r="E550" s="150">
        <v>1.772</v>
      </c>
      <c r="F550" s="150">
        <v>4.0999999999999996</v>
      </c>
      <c r="G550" s="150">
        <v>9.99</v>
      </c>
      <c r="H550" s="151">
        <v>3.4470000000000001</v>
      </c>
      <c r="I550" s="113">
        <f t="shared" si="69"/>
        <v>1.8</v>
      </c>
      <c r="J550" s="119">
        <f>$G550/($D550+(I550*I550*N$2*'Materials + Factor'!$U$8))</f>
        <v>0.16444444444444442</v>
      </c>
      <c r="K550" s="119">
        <f>$H550/($D550+(I550*I550*N$2*'Materials + Factor'!$U$8))</f>
        <v>5.6740740740740737E-2</v>
      </c>
      <c r="L55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0.11534953921452304</v>
      </c>
      <c r="M55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0.1909534959178483</v>
      </c>
      <c r="N550" s="120">
        <f t="shared" si="66"/>
        <v>0.54814814814814805</v>
      </c>
      <c r="O55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0.26140615081218571</v>
      </c>
      <c r="P550" s="113">
        <f t="shared" si="70"/>
        <v>1.8</v>
      </c>
      <c r="Q550" s="119">
        <f>$G550/($D550+(P550*P550*U$2*'Materials + Factor'!$U$8))</f>
        <v>0.12333333333333334</v>
      </c>
      <c r="R550" s="119">
        <f>$H550/($D550+(P550*P550*U$2*'Materials + Factor'!$U$8))</f>
        <v>4.2555555555555555E-2</v>
      </c>
      <c r="S55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0.10826052679217865</v>
      </c>
      <c r="T55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0.193278463648834</v>
      </c>
      <c r="U550" s="120">
        <f t="shared" si="67"/>
        <v>0.41111111111111115</v>
      </c>
      <c r="V55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0.31189097589013942</v>
      </c>
      <c r="W550" s="113">
        <f t="shared" si="71"/>
        <v>1.4</v>
      </c>
      <c r="X550" s="119">
        <f>$G550/($D550+(W550*W550*AB$2*'Materials + Factor'!$U$8))</f>
        <v>0.1019387755102041</v>
      </c>
      <c r="Y550" s="119">
        <f>$H550/($D550+(W550*W550*AB$2*'Materials + Factor'!$U$8))</f>
        <v>3.5173469387755105E-2</v>
      </c>
      <c r="Z55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8.948063949149461E-2</v>
      </c>
      <c r="AA55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0.26516034985422743</v>
      </c>
      <c r="AB550" s="120">
        <f t="shared" si="68"/>
        <v>0.43688046647230333</v>
      </c>
      <c r="AC55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0.61858406045974057</v>
      </c>
    </row>
    <row r="551" spans="1:29" s="86" customFormat="1" hidden="1" outlineLevel="1" x14ac:dyDescent="0.2">
      <c r="A551" s="127"/>
      <c r="B551" s="135" t="s">
        <v>663</v>
      </c>
      <c r="C551" s="150">
        <v>9.8650000000000002</v>
      </c>
      <c r="D551" s="133">
        <f>Table5[[#This Row],[Vertical Fz (kN)]]*'Materials + Factor'!$U$25</f>
        <v>0</v>
      </c>
      <c r="E551" s="150">
        <v>0.79100000000000004</v>
      </c>
      <c r="F551" s="150">
        <v>0.97699999999999998</v>
      </c>
      <c r="G551" s="150">
        <v>3.2839999999999998</v>
      </c>
      <c r="H551" s="151">
        <v>8.9390000000000001</v>
      </c>
      <c r="I551" s="113">
        <f t="shared" si="69"/>
        <v>1.8</v>
      </c>
      <c r="J551" s="119">
        <f>$G551/($D551+(I551*I551*N$2*'Materials + Factor'!$U$8))</f>
        <v>5.4057613168724268E-2</v>
      </c>
      <c r="K551" s="119">
        <f>$H551/($D551+(I551*I551*N$2*'Materials + Factor'!$U$8))</f>
        <v>0.14714403292181069</v>
      </c>
      <c r="L55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3.4949769713598297E-2</v>
      </c>
      <c r="M55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0.14998780554965499</v>
      </c>
      <c r="N551" s="120">
        <f t="shared" si="66"/>
        <v>0.49048010973936901</v>
      </c>
      <c r="O55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0.2404391787228686</v>
      </c>
      <c r="P551" s="113">
        <f t="shared" si="70"/>
        <v>1.8</v>
      </c>
      <c r="Q551" s="119">
        <f>$G551/($D551+(P551*P551*U$2*'Materials + Factor'!$U$8))</f>
        <v>4.054320987654321E-2</v>
      </c>
      <c r="R551" s="119">
        <f>$H551/($D551+(P551*P551*U$2*'Materials + Factor'!$U$8))</f>
        <v>0.11035802469135803</v>
      </c>
      <c r="S55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3.0468864053404252E-2</v>
      </c>
      <c r="T55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0.13347050754458162</v>
      </c>
      <c r="U551" s="120">
        <f t="shared" si="67"/>
        <v>0.36786008230452677</v>
      </c>
      <c r="V55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0.29276919556756592</v>
      </c>
      <c r="W551" s="113">
        <f t="shared" si="71"/>
        <v>1.4</v>
      </c>
      <c r="X551" s="119">
        <f>$G551/($D551+(W551*W551*AB$2*'Materials + Factor'!$U$8))</f>
        <v>3.3510204081632654E-2</v>
      </c>
      <c r="Y551" s="119">
        <f>$H551/($D551+(W551*W551*AB$2*'Materials + Factor'!$U$8))</f>
        <v>9.1214285714285734E-2</v>
      </c>
      <c r="Z55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2.5183448860466778E-2</v>
      </c>
      <c r="AA55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0.15336734693877557</v>
      </c>
      <c r="AB551" s="120">
        <f t="shared" si="68"/>
        <v>0.39091836734693891</v>
      </c>
      <c r="AC55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0.5839605131873673</v>
      </c>
    </row>
    <row r="552" spans="1:29" s="86" customFormat="1" hidden="1" outlineLevel="1" x14ac:dyDescent="0.2">
      <c r="A552" s="127"/>
      <c r="B552" s="135" t="s">
        <v>664</v>
      </c>
      <c r="C552" s="150">
        <v>15.3</v>
      </c>
      <c r="D552" s="133">
        <f>Table5[[#This Row],[Vertical Fz (kN)]]*'Materials + Factor'!$U$25</f>
        <v>0</v>
      </c>
      <c r="E552" s="150">
        <v>3.0379999999999998</v>
      </c>
      <c r="F552" s="150">
        <v>4.6020000000000003</v>
      </c>
      <c r="G552" s="150">
        <v>13.316000000000001</v>
      </c>
      <c r="H552" s="151">
        <v>0.66600000000000004</v>
      </c>
      <c r="I552" s="113">
        <f t="shared" si="69"/>
        <v>1.8</v>
      </c>
      <c r="J552" s="119">
        <f>$G552/($D552+(I552*I552*N$2*'Materials + Factor'!$U$8))</f>
        <v>0.21919341563786007</v>
      </c>
      <c r="K552" s="119">
        <f>$H552/($D552+(I552*I552*N$2*'Materials + Factor'!$U$8))</f>
        <v>1.0962962962962963E-2</v>
      </c>
      <c r="L55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0.14235656610506733</v>
      </c>
      <c r="M55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0.24497771933669368</v>
      </c>
      <c r="N552" s="120">
        <f t="shared" si="66"/>
        <v>0.73064471879286697</v>
      </c>
      <c r="O55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0.26796235024986914</v>
      </c>
      <c r="P552" s="113">
        <f t="shared" si="70"/>
        <v>1.8</v>
      </c>
      <c r="Q552" s="119">
        <f>$G552/($D552+(P552*P552*U$2*'Materials + Factor'!$U$8))</f>
        <v>0.16439506172839508</v>
      </c>
      <c r="R552" s="119">
        <f>$H552/($D552+(P552*P552*U$2*'Materials + Factor'!$U$8))</f>
        <v>8.2222222222222228E-3</v>
      </c>
      <c r="S55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0.13365699817642437</v>
      </c>
      <c r="T55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0.24578875171467762</v>
      </c>
      <c r="U552" s="120">
        <f t="shared" si="67"/>
        <v>0.54798353909465025</v>
      </c>
      <c r="V55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0.31669393800840073</v>
      </c>
      <c r="W552" s="113">
        <f t="shared" si="71"/>
        <v>1.4</v>
      </c>
      <c r="X552" s="119">
        <f>$G552/($D552+(W552*W552*AB$2*'Materials + Factor'!$U$8))</f>
        <v>0.13587755102040819</v>
      </c>
      <c r="Y552" s="119">
        <f>$H552/($D552+(W552*W552*AB$2*'Materials + Factor'!$U$8))</f>
        <v>6.7959183673469399E-3</v>
      </c>
      <c r="Z55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0.11047160053357526</v>
      </c>
      <c r="AA55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0.32827988338192432</v>
      </c>
      <c r="AB552" s="120">
        <f t="shared" si="68"/>
        <v>0.58233236151603518</v>
      </c>
      <c r="AC55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0.62907237389442905</v>
      </c>
    </row>
    <row r="553" spans="1:29" s="86" customFormat="1" hidden="1" outlineLevel="1" x14ac:dyDescent="0.2">
      <c r="A553" s="127"/>
      <c r="B553" s="135" t="s">
        <v>665</v>
      </c>
      <c r="C553" s="150">
        <v>9.5120000000000005</v>
      </c>
      <c r="D553" s="133">
        <f>Table5[[#This Row],[Vertical Fz (kN)]]*'Materials + Factor'!$U$25</f>
        <v>0</v>
      </c>
      <c r="E553" s="150">
        <v>5.6349999999999998</v>
      </c>
      <c r="F553" s="150">
        <v>0.38300000000000001</v>
      </c>
      <c r="G553" s="150">
        <v>0.26300000000000001</v>
      </c>
      <c r="H553" s="151">
        <v>12.583</v>
      </c>
      <c r="I553" s="113">
        <f t="shared" si="69"/>
        <v>1.8</v>
      </c>
      <c r="J553" s="119">
        <f>$G553/($D553+(I553*I553*N$2*'Materials + Factor'!$U$8))</f>
        <v>4.3292181069958845E-3</v>
      </c>
      <c r="K553" s="119">
        <f>$H553/($D553+(I553*I553*N$2*'Materials + Factor'!$U$8))</f>
        <v>0.2071275720164609</v>
      </c>
      <c r="L55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0.15781857853145195</v>
      </c>
      <c r="M55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0.26581857112584956</v>
      </c>
      <c r="N553" s="120">
        <f t="shared" si="66"/>
        <v>0.69042524005486972</v>
      </c>
      <c r="O55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0.24580144295562112</v>
      </c>
      <c r="P553" s="113">
        <f t="shared" si="70"/>
        <v>1.8</v>
      </c>
      <c r="Q553" s="119">
        <f>$G553/($D553+(P553*P553*U$2*'Materials + Factor'!$U$8))</f>
        <v>3.2469135802469136E-3</v>
      </c>
      <c r="R553" s="119">
        <f>$H553/($D553+(P553*P553*U$2*'Materials + Factor'!$U$8))</f>
        <v>0.15534567901234569</v>
      </c>
      <c r="S55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0.13689690079971453</v>
      </c>
      <c r="T55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0.24990397805212619</v>
      </c>
      <c r="U553" s="120">
        <f t="shared" si="67"/>
        <v>0.51781893004115231</v>
      </c>
      <c r="V55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0.29666354983562032</v>
      </c>
      <c r="W553" s="113">
        <f t="shared" si="71"/>
        <v>1.4</v>
      </c>
      <c r="X553" s="119">
        <f>$G553/($D553+(W553*W553*AB$2*'Materials + Factor'!$U$8))</f>
        <v>2.6836734693877558E-3</v>
      </c>
      <c r="Y553" s="119">
        <f>$H553/($D553+(W553*W553*AB$2*'Materials + Factor'!$U$8))</f>
        <v>0.1283979591836735</v>
      </c>
      <c r="Z55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0.11314947923241711</v>
      </c>
      <c r="AA55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0.3477113702623908</v>
      </c>
      <c r="AB553" s="120">
        <f t="shared" si="68"/>
        <v>0.55027696793002934</v>
      </c>
      <c r="AC55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0.59297738056407112</v>
      </c>
    </row>
    <row r="554" spans="1:29" s="86" customFormat="1" hidden="1" outlineLevel="1" x14ac:dyDescent="0.2">
      <c r="A554" s="127"/>
      <c r="B554" s="135" t="s">
        <v>666</v>
      </c>
      <c r="C554" s="150">
        <v>14.946999999999999</v>
      </c>
      <c r="D554" s="133">
        <f>Table5[[#This Row],[Vertical Fz (kN)]]*'Materials + Factor'!$U$25</f>
        <v>0</v>
      </c>
      <c r="E554" s="150">
        <v>1.806</v>
      </c>
      <c r="F554" s="150">
        <v>4.0090000000000003</v>
      </c>
      <c r="G554" s="150">
        <v>10.295</v>
      </c>
      <c r="H554" s="151">
        <v>2.9780000000000002</v>
      </c>
      <c r="I554" s="113">
        <f t="shared" si="69"/>
        <v>1.8</v>
      </c>
      <c r="J554" s="119">
        <f>$G554/($D554+(I554*I554*N$2*'Materials + Factor'!$U$8))</f>
        <v>0.16946502057613166</v>
      </c>
      <c r="K554" s="119">
        <f>$H554/($D554+(I554*I554*N$2*'Materials + Factor'!$U$8))</f>
        <v>4.9020576131687241E-2</v>
      </c>
      <c r="L55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0.11404149176995086</v>
      </c>
      <c r="M55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0.19524845399714943</v>
      </c>
      <c r="N554" s="120">
        <f t="shared" si="66"/>
        <v>0.56488340192043895</v>
      </c>
      <c r="O55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0.25994354777371126</v>
      </c>
      <c r="P554" s="113">
        <f t="shared" si="70"/>
        <v>1.8</v>
      </c>
      <c r="Q554" s="119">
        <f>$G554/($D554+(P554*P554*U$2*'Materials + Factor'!$U$8))</f>
        <v>0.12709876543209878</v>
      </c>
      <c r="R554" s="119">
        <f>$H554/($D554+(P554*P554*U$2*'Materials + Factor'!$U$8))</f>
        <v>3.6765432098765434E-2</v>
      </c>
      <c r="S55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0.10657529385814779</v>
      </c>
      <c r="T55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0.19621399176954732</v>
      </c>
      <c r="U554" s="120">
        <f t="shared" si="67"/>
        <v>0.42366255144032927</v>
      </c>
      <c r="V55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0.31049640214176744</v>
      </c>
      <c r="W554" s="113">
        <f t="shared" si="71"/>
        <v>1.4</v>
      </c>
      <c r="X554" s="119">
        <f>$G554/($D554+(W554*W554*AB$2*'Materials + Factor'!$U$8))</f>
        <v>0.10505102040816328</v>
      </c>
      <c r="Y554" s="119">
        <f>$H554/($D554+(W554*W554*AB$2*'Materials + Factor'!$U$8))</f>
        <v>3.0387755102040823E-2</v>
      </c>
      <c r="Z55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8.808774288275481E-2</v>
      </c>
      <c r="AA55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0.26695335276967941</v>
      </c>
      <c r="AB554" s="120">
        <f t="shared" si="68"/>
        <v>0.45021865889212836</v>
      </c>
      <c r="AC55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0.61601614423476814</v>
      </c>
    </row>
    <row r="555" spans="1:29" s="86" customFormat="1" hidden="1" outlineLevel="1" x14ac:dyDescent="0.2">
      <c r="A555" s="127"/>
      <c r="B555" s="135" t="s">
        <v>667</v>
      </c>
      <c r="C555" s="150">
        <v>9.9480000000000004</v>
      </c>
      <c r="D555" s="133">
        <f>Table5[[#This Row],[Vertical Fz (kN)]]*'Materials + Factor'!$U$25</f>
        <v>0</v>
      </c>
      <c r="E555" s="150">
        <v>5.53</v>
      </c>
      <c r="F555" s="150">
        <v>0.34699999999999998</v>
      </c>
      <c r="G555" s="150">
        <v>0.217</v>
      </c>
      <c r="H555" s="151">
        <v>12.920999999999999</v>
      </c>
      <c r="I555" s="113">
        <f t="shared" si="69"/>
        <v>1.8</v>
      </c>
      <c r="J555" s="119">
        <f>$G555/($D555+(I555*I555*N$2*'Materials + Factor'!$U$8))</f>
        <v>3.5720164609053494E-3</v>
      </c>
      <c r="K555" s="119">
        <f>$H555/($D555+(I555*I555*N$2*'Materials + Factor'!$U$8))</f>
        <v>0.21269135802469133</v>
      </c>
      <c r="L55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0.1538704405899689</v>
      </c>
      <c r="M55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0.26825369883165007</v>
      </c>
      <c r="N555" s="120">
        <f t="shared" si="66"/>
        <v>0.70897119341563775</v>
      </c>
      <c r="O55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0.24876132627683395</v>
      </c>
      <c r="P555" s="113">
        <f t="shared" si="70"/>
        <v>1.8</v>
      </c>
      <c r="Q555" s="119">
        <f>$G555/($D555+(P555*P555*U$2*'Materials + Factor'!$U$8))</f>
        <v>2.6790123456790125E-3</v>
      </c>
      <c r="R555" s="119">
        <f>$H555/($D555+(P555*P555*U$2*'Materials + Factor'!$U$8))</f>
        <v>0.1595185185185185</v>
      </c>
      <c r="S55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0.13430040010900771</v>
      </c>
      <c r="T55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0.25310013717421126</v>
      </c>
      <c r="U555" s="120">
        <f t="shared" si="67"/>
        <v>0.53172839506172842</v>
      </c>
      <c r="V55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0.29924016462597758</v>
      </c>
      <c r="W555" s="113">
        <f t="shared" si="71"/>
        <v>1.4</v>
      </c>
      <c r="X555" s="119">
        <f>$G555/($D555+(W555*W555*AB$2*'Materials + Factor'!$U$8))</f>
        <v>2.2142857142857146E-3</v>
      </c>
      <c r="Y555" s="119">
        <f>$H555/($D555+(W555*W555*AB$2*'Materials + Factor'!$U$8))</f>
        <v>0.13184693877551021</v>
      </c>
      <c r="Z55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0.11100339192683291</v>
      </c>
      <c r="AA55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0.34957725947521878</v>
      </c>
      <c r="AB555" s="120">
        <f t="shared" si="68"/>
        <v>0.565058309037901</v>
      </c>
      <c r="AC55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0.59800868809968977</v>
      </c>
    </row>
    <row r="556" spans="1:29" s="86" customFormat="1" hidden="1" outlineLevel="1" x14ac:dyDescent="0.2">
      <c r="A556" s="127"/>
      <c r="B556" s="135" t="s">
        <v>668</v>
      </c>
      <c r="C556" s="150">
        <v>15.384</v>
      </c>
      <c r="D556" s="133">
        <f>Table5[[#This Row],[Vertical Fz (kN)]]*'Materials + Factor'!$U$25</f>
        <v>0</v>
      </c>
      <c r="E556" s="150">
        <v>1.7010000000000001</v>
      </c>
      <c r="F556" s="150">
        <v>3.972</v>
      </c>
      <c r="G556" s="150">
        <v>10.249000000000001</v>
      </c>
      <c r="H556" s="151">
        <v>3.3159999999999998</v>
      </c>
      <c r="I556" s="113">
        <f t="shared" si="69"/>
        <v>1.8</v>
      </c>
      <c r="J556" s="119">
        <f>$G556/($D556+(I556*I556*N$2*'Materials + Factor'!$U$8))</f>
        <v>0.16870781893004114</v>
      </c>
      <c r="K556" s="119">
        <f>$H556/($D556+(I556*I556*N$2*'Materials + Factor'!$U$8))</f>
        <v>5.4584362139917686E-2</v>
      </c>
      <c r="L55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0.11142420443996508</v>
      </c>
      <c r="M55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0.19305143270782799</v>
      </c>
      <c r="N556" s="120">
        <f t="shared" si="66"/>
        <v>0.56235939643347044</v>
      </c>
      <c r="O55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0.2625614084160991</v>
      </c>
      <c r="P556" s="113">
        <f t="shared" si="70"/>
        <v>1.8</v>
      </c>
      <c r="Q556" s="119">
        <f>$G556/($D556+(P556*P556*U$2*'Materials + Factor'!$U$8))</f>
        <v>0.12653086419753087</v>
      </c>
      <c r="R556" s="119">
        <f>$H556/($D556+(P556*P556*U$2*'Materials + Factor'!$U$8))</f>
        <v>4.0938271604938271E-2</v>
      </c>
      <c r="S55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0.10473049852879388</v>
      </c>
      <c r="T55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0.19507544581618655</v>
      </c>
      <c r="U556" s="120">
        <f t="shared" si="67"/>
        <v>0.42176954732510291</v>
      </c>
      <c r="V55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0.31287166930380267</v>
      </c>
      <c r="W556" s="113">
        <f t="shared" si="71"/>
        <v>1.4</v>
      </c>
      <c r="X556" s="119">
        <f>$G556/($D556+(W556*W556*AB$2*'Materials + Factor'!$U$8))</f>
        <v>0.10458163265306125</v>
      </c>
      <c r="Y556" s="119">
        <f>$H556/($D556+(W556*W556*AB$2*'Materials + Factor'!$U$8))</f>
        <v>3.3836734693877553E-2</v>
      </c>
      <c r="Z55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8.6562963069717391E-2</v>
      </c>
      <c r="AA55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0.26520408163265313</v>
      </c>
      <c r="AB556" s="120">
        <f t="shared" si="68"/>
        <v>0.44820699708454825</v>
      </c>
      <c r="AC55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0.62055358410550898</v>
      </c>
    </row>
    <row r="557" spans="1:29" s="86" customFormat="1" hidden="1" outlineLevel="1" x14ac:dyDescent="0.2">
      <c r="A557" s="127"/>
      <c r="B557" s="135" t="s">
        <v>669</v>
      </c>
      <c r="C557" s="150">
        <v>9.2409999999999997</v>
      </c>
      <c r="D557" s="133">
        <f>Table5[[#This Row],[Vertical Fz (kN)]]*'Materials + Factor'!$U$25</f>
        <v>0</v>
      </c>
      <c r="E557" s="150">
        <v>0.78300000000000003</v>
      </c>
      <c r="F557" s="150">
        <v>1.0609999999999999</v>
      </c>
      <c r="G557" s="150">
        <v>0.93300000000000005</v>
      </c>
      <c r="H557" s="151">
        <v>8.9380000000000006</v>
      </c>
      <c r="I557" s="113">
        <f t="shared" si="69"/>
        <v>1.8</v>
      </c>
      <c r="J557" s="119">
        <f>$G557/($D557+(I557*I557*N$2*'Materials + Factor'!$U$8))</f>
        <v>1.5358024691358024E-2</v>
      </c>
      <c r="K557" s="119">
        <f>$H557/($D557+(I557*I557*N$2*'Materials + Factor'!$U$8))</f>
        <v>0.1471275720164609</v>
      </c>
      <c r="L55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3.6988587333019303E-2</v>
      </c>
      <c r="M55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0.1512138862298168</v>
      </c>
      <c r="N557" s="120">
        <f t="shared" si="66"/>
        <v>0.4904252400548697</v>
      </c>
      <c r="O55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0.2283543796601907</v>
      </c>
      <c r="P557" s="113">
        <f t="shared" si="70"/>
        <v>1.8</v>
      </c>
      <c r="Q557" s="119">
        <f>$G557/($D557+(P557*P557*U$2*'Materials + Factor'!$U$8))</f>
        <v>1.151851851851852E-2</v>
      </c>
      <c r="R557" s="119">
        <f>$H557/($D557+(P557*P557*U$2*'Materials + Factor'!$U$8))</f>
        <v>0.11034567901234568</v>
      </c>
      <c r="S55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3.1961336000313027E-2</v>
      </c>
      <c r="T55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0.13334705075445816</v>
      </c>
      <c r="U557" s="120">
        <f t="shared" si="67"/>
        <v>0.36781893004115229</v>
      </c>
      <c r="V55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0.28171831643300743</v>
      </c>
      <c r="W557" s="113">
        <f t="shared" si="71"/>
        <v>1.4</v>
      </c>
      <c r="X557" s="119">
        <f>$G557/($D557+(W557*W557*AB$2*'Materials + Factor'!$U$8))</f>
        <v>9.5204081632653086E-3</v>
      </c>
      <c r="Y557" s="119">
        <f>$H557/($D557+(W557*W557*AB$2*'Materials + Factor'!$U$8))</f>
        <v>9.1204081632653075E-2</v>
      </c>
      <c r="Z55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2.6417022612503626E-2</v>
      </c>
      <c r="AA55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0.15311953352769686</v>
      </c>
      <c r="AB557" s="120">
        <f t="shared" si="68"/>
        <v>0.39087463556851321</v>
      </c>
      <c r="AC55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0.56118807033293705</v>
      </c>
    </row>
    <row r="558" spans="1:29" s="86" customFormat="1" hidden="1" outlineLevel="1" x14ac:dyDescent="0.2">
      <c r="A558" s="127"/>
      <c r="B558" s="135" t="s">
        <v>670</v>
      </c>
      <c r="C558" s="150">
        <v>14.676</v>
      </c>
      <c r="D558" s="133">
        <f>Table5[[#This Row],[Vertical Fz (kN)]]*'Materials + Factor'!$U$25</f>
        <v>0</v>
      </c>
      <c r="E558" s="150">
        <v>3.0459999999999998</v>
      </c>
      <c r="F558" s="150">
        <v>2.5640000000000001</v>
      </c>
      <c r="G558" s="150">
        <v>9.0990000000000002</v>
      </c>
      <c r="H558" s="151">
        <v>0.66700000000000004</v>
      </c>
      <c r="I558" s="113">
        <f t="shared" si="69"/>
        <v>1.8</v>
      </c>
      <c r="J558" s="119">
        <f>$G558/($D558+(I558*I558*N$2*'Materials + Factor'!$U$8))</f>
        <v>0.14977777777777776</v>
      </c>
      <c r="K558" s="119">
        <f>$H558/($D558+(I558*I558*N$2*'Materials + Factor'!$U$8))</f>
        <v>1.0979423868312757E-2</v>
      </c>
      <c r="L55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0.10363530697336192</v>
      </c>
      <c r="M55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0.1623666463376908</v>
      </c>
      <c r="N558" s="120">
        <f t="shared" si="66"/>
        <v>0.49925925925925924</v>
      </c>
      <c r="O55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0.2416138554584199</v>
      </c>
      <c r="P558" s="113">
        <f t="shared" si="70"/>
        <v>1.8</v>
      </c>
      <c r="Q558" s="119">
        <f>$G558/($D558+(P558*P558*U$2*'Materials + Factor'!$U$8))</f>
        <v>0.11233333333333334</v>
      </c>
      <c r="R558" s="119">
        <f>$H558/($D558+(P558*P558*U$2*'Materials + Factor'!$U$8))</f>
        <v>8.2345679012345678E-3</v>
      </c>
      <c r="S55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9.6503662515713545E-2</v>
      </c>
      <c r="T55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0.15998628257887515</v>
      </c>
      <c r="U558" s="120">
        <f t="shared" si="67"/>
        <v>0.37444444444444447</v>
      </c>
      <c r="V55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0.29428517634066592</v>
      </c>
      <c r="W558" s="113">
        <f t="shared" si="71"/>
        <v>1.4</v>
      </c>
      <c r="X558" s="119">
        <f>$G558/($D558+(W558*W558*AB$2*'Materials + Factor'!$U$8))</f>
        <v>9.2846938775510215E-2</v>
      </c>
      <c r="Y558" s="119">
        <f>$H558/($D558+(W558*W558*AB$2*'Materials + Factor'!$U$8))</f>
        <v>6.8061224489795935E-3</v>
      </c>
      <c r="Z55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7.9763231262987733E-2</v>
      </c>
      <c r="AA55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0.20739067055393592</v>
      </c>
      <c r="AB558" s="120">
        <f t="shared" si="68"/>
        <v>0.39791545189504385</v>
      </c>
      <c r="AC55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0.58202583965606103</v>
      </c>
    </row>
    <row r="559" spans="1:29" s="86" customFormat="1" hidden="1" outlineLevel="1" x14ac:dyDescent="0.2">
      <c r="A559" s="127"/>
      <c r="B559" s="135" t="s">
        <v>671</v>
      </c>
      <c r="C559" s="150">
        <v>9.4979999999999993</v>
      </c>
      <c r="D559" s="133">
        <f>Table5[[#This Row],[Vertical Fz (kN)]]*'Materials + Factor'!$U$25</f>
        <v>0</v>
      </c>
      <c r="E559" s="150">
        <v>5.641</v>
      </c>
      <c r="F559" s="150">
        <v>0.37</v>
      </c>
      <c r="G559" s="150">
        <v>0.23200000000000001</v>
      </c>
      <c r="H559" s="151">
        <v>12.577999999999999</v>
      </c>
      <c r="I559" s="113">
        <f t="shared" si="69"/>
        <v>1.8</v>
      </c>
      <c r="J559" s="119">
        <f>$G559/($D559+(I559*I559*N$2*'Materials + Factor'!$U$8))</f>
        <v>3.8189300411522629E-3</v>
      </c>
      <c r="K559" s="119">
        <f>$H559/($D559+(I559*I559*N$2*'Materials + Factor'!$U$8))</f>
        <v>0.20704526748971189</v>
      </c>
      <c r="L55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0.15799313729978301</v>
      </c>
      <c r="M55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0.26586363866428775</v>
      </c>
      <c r="N559" s="120">
        <f t="shared" si="66"/>
        <v>0.69015089163237298</v>
      </c>
      <c r="O55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0.24559473185894296</v>
      </c>
      <c r="P559" s="113">
        <f t="shared" si="70"/>
        <v>1.8</v>
      </c>
      <c r="Q559" s="119">
        <f>$G559/($D559+(P559*P559*U$2*'Materials + Factor'!$U$8))</f>
        <v>2.8641975308641978E-3</v>
      </c>
      <c r="R559" s="119">
        <f>$H559/($D559+(P559*P559*U$2*'Materials + Factor'!$U$8))</f>
        <v>0.15528395061728395</v>
      </c>
      <c r="S55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0.13702101122265628</v>
      </c>
      <c r="T55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0.24991769547325102</v>
      </c>
      <c r="U559" s="120">
        <f t="shared" si="67"/>
        <v>0.51761316872427987</v>
      </c>
      <c r="V55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0.29647749003432222</v>
      </c>
      <c r="W559" s="113">
        <f t="shared" si="71"/>
        <v>1.4</v>
      </c>
      <c r="X559" s="119">
        <f>$G559/($D559+(W559*W559*AB$2*'Materials + Factor'!$U$8))</f>
        <v>2.3673469387755107E-3</v>
      </c>
      <c r="Y559" s="119">
        <f>$H559/($D559+(W559*W559*AB$2*'Materials + Factor'!$U$8))</f>
        <v>0.12834693877551021</v>
      </c>
      <c r="Z55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0.11325206029627713</v>
      </c>
      <c r="AA55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0.34781341107871727</v>
      </c>
      <c r="AB559" s="120">
        <f t="shared" si="68"/>
        <v>0.55005830903790098</v>
      </c>
      <c r="AC55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0.59259709980039188</v>
      </c>
    </row>
    <row r="560" spans="1:29" s="86" customFormat="1" hidden="1" outlineLevel="1" x14ac:dyDescent="0.2">
      <c r="A560" s="127"/>
      <c r="B560" s="135" t="s">
        <v>672</v>
      </c>
      <c r="C560" s="150">
        <v>14.933999999999999</v>
      </c>
      <c r="D560" s="133">
        <f>Table5[[#This Row],[Vertical Fz (kN)]]*'Materials + Factor'!$U$25</f>
        <v>0</v>
      </c>
      <c r="E560" s="150">
        <v>1.8120000000000001</v>
      </c>
      <c r="F560" s="150">
        <v>3.9950000000000001</v>
      </c>
      <c r="G560" s="150">
        <v>10.263</v>
      </c>
      <c r="H560" s="151">
        <v>2.9729999999999999</v>
      </c>
      <c r="I560" s="113">
        <f t="shared" si="69"/>
        <v>1.8</v>
      </c>
      <c r="J560" s="119">
        <f>$G560/($D560+(I560*I560*N$2*'Materials + Factor'!$U$8))</f>
        <v>0.16893827160493824</v>
      </c>
      <c r="K560" s="119">
        <f>$H560/($D560+(I560*I560*N$2*'Materials + Factor'!$U$8))</f>
        <v>4.8938271604938265E-2</v>
      </c>
      <c r="L56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0.11379425997293401</v>
      </c>
      <c r="M56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0.19465805190000524</v>
      </c>
      <c r="N560" s="120">
        <f t="shared" si="66"/>
        <v>0.5631275720164608</v>
      </c>
      <c r="O56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0.25969630730387488</v>
      </c>
      <c r="P560" s="113">
        <f t="shared" si="70"/>
        <v>1.8</v>
      </c>
      <c r="Q560" s="119">
        <f>$G560/($D560+(P560*P560*U$2*'Materials + Factor'!$U$8))</f>
        <v>0.12670370370370371</v>
      </c>
      <c r="R560" s="119">
        <f>$H560/($D560+(P560*P560*U$2*'Materials + Factor'!$U$8))</f>
        <v>3.6703703703703704E-2</v>
      </c>
      <c r="S56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0.10632598483693259</v>
      </c>
      <c r="T56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0.19558299039780519</v>
      </c>
      <c r="U560" s="120">
        <f t="shared" si="67"/>
        <v>0.42234567901234571</v>
      </c>
      <c r="V56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0.31028313021815168</v>
      </c>
      <c r="W560" s="113">
        <f t="shared" si="71"/>
        <v>1.4</v>
      </c>
      <c r="X560" s="119">
        <f>$G560/($D560+(W560*W560*AB$2*'Materials + Factor'!$U$8))</f>
        <v>0.10472448979591838</v>
      </c>
      <c r="Y560" s="119">
        <f>$H560/($D560+(W560*W560*AB$2*'Materials + Factor'!$U$8))</f>
        <v>3.0336734693877553E-2</v>
      </c>
      <c r="Z56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8.7881681344811627E-2</v>
      </c>
      <c r="AA56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0.26607871720116627</v>
      </c>
      <c r="AB560" s="120">
        <f t="shared" si="68"/>
        <v>0.44881924198250739</v>
      </c>
      <c r="AC56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0.61557697696958846</v>
      </c>
    </row>
    <row r="561" spans="1:29" s="86" customFormat="1" hidden="1" outlineLevel="1" x14ac:dyDescent="0.2">
      <c r="A561" s="127"/>
      <c r="B561" s="135" t="s">
        <v>673</v>
      </c>
      <c r="C561" s="150">
        <v>9.9459999999999997</v>
      </c>
      <c r="D561" s="133">
        <f>Table5[[#This Row],[Vertical Fz (kN)]]*'Materials + Factor'!$U$25</f>
        <v>0</v>
      </c>
      <c r="E561" s="150">
        <v>5.5430000000000001</v>
      </c>
      <c r="F561" s="150">
        <v>0.35</v>
      </c>
      <c r="G561" s="150">
        <v>0.223</v>
      </c>
      <c r="H561" s="151">
        <v>12.948</v>
      </c>
      <c r="I561" s="113">
        <f t="shared" si="69"/>
        <v>1.8</v>
      </c>
      <c r="J561" s="119">
        <f>$G561/($D561+(I561*I561*N$2*'Materials + Factor'!$U$8))</f>
        <v>3.6707818930041148E-3</v>
      </c>
      <c r="K561" s="119">
        <f>$H561/($D561+(I561*I561*N$2*'Materials + Factor'!$U$8))</f>
        <v>0.21313580246913577</v>
      </c>
      <c r="L56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0.15424033526295791</v>
      </c>
      <c r="M56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0.26883887820150126</v>
      </c>
      <c r="N561" s="120">
        <f t="shared" si="66"/>
        <v>0.71045267489711927</v>
      </c>
      <c r="O56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0.24894430471101855</v>
      </c>
      <c r="P561" s="113">
        <f t="shared" si="70"/>
        <v>1.8</v>
      </c>
      <c r="Q561" s="119">
        <f>$G561/($D561+(P561*P561*U$2*'Materials + Factor'!$U$8))</f>
        <v>2.7530864197530865E-3</v>
      </c>
      <c r="R561" s="119">
        <f>$H561/($D561+(P561*P561*U$2*'Materials + Factor'!$U$8))</f>
        <v>0.15985185185185186</v>
      </c>
      <c r="S56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0.13461944125617378</v>
      </c>
      <c r="T56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0.25364883401920435</v>
      </c>
      <c r="U561" s="120">
        <f t="shared" si="67"/>
        <v>0.53283950617283959</v>
      </c>
      <c r="V56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0.29939462667179578</v>
      </c>
      <c r="W561" s="113">
        <f t="shared" si="71"/>
        <v>1.4</v>
      </c>
      <c r="X561" s="119">
        <f>$G561/($D561+(W561*W561*AB$2*'Materials + Factor'!$U$8))</f>
        <v>2.2755102040816332E-3</v>
      </c>
      <c r="Y561" s="119">
        <f>$H561/($D561+(W561*W561*AB$2*'Materials + Factor'!$U$8))</f>
        <v>0.13212244897959186</v>
      </c>
      <c r="Z56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0.11126708920153139</v>
      </c>
      <c r="AA56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0.35034985422740533</v>
      </c>
      <c r="AB561" s="120">
        <f t="shared" si="68"/>
        <v>0.56623906705539373</v>
      </c>
      <c r="AC56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0.59834290387420441</v>
      </c>
    </row>
    <row r="562" spans="1:29" s="86" customFormat="1" hidden="1" outlineLevel="1" x14ac:dyDescent="0.2">
      <c r="A562" s="127"/>
      <c r="B562" s="135" t="s">
        <v>674</v>
      </c>
      <c r="C562" s="150">
        <v>15.382</v>
      </c>
      <c r="D562" s="133">
        <f>Table5[[#This Row],[Vertical Fz (kN)]]*'Materials + Factor'!$U$25</f>
        <v>0</v>
      </c>
      <c r="E562" s="150">
        <v>1.714</v>
      </c>
      <c r="F562" s="150">
        <v>3.9750000000000001</v>
      </c>
      <c r="G562" s="150">
        <v>10.255000000000001</v>
      </c>
      <c r="H562" s="151">
        <v>3.343</v>
      </c>
      <c r="I562" s="113">
        <f t="shared" si="69"/>
        <v>1.8</v>
      </c>
      <c r="J562" s="119">
        <f>$G562/($D562+(I562*I562*N$2*'Materials + Factor'!$U$8))</f>
        <v>0.16880658436213991</v>
      </c>
      <c r="K562" s="119">
        <f>$H562/($D562+(I562*I562*N$2*'Materials + Factor'!$U$8))</f>
        <v>5.5028806584362135E-2</v>
      </c>
      <c r="L56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0.11163056842113421</v>
      </c>
      <c r="M56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0.19317690911107607</v>
      </c>
      <c r="N562" s="120">
        <f t="shared" si="66"/>
        <v>0.56268861454046637</v>
      </c>
      <c r="O56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0.26272960127162859</v>
      </c>
      <c r="P562" s="113">
        <f t="shared" si="70"/>
        <v>1.8</v>
      </c>
      <c r="Q562" s="119">
        <f>$G562/($D562+(P562*P562*U$2*'Materials + Factor'!$U$8))</f>
        <v>0.12660493827160496</v>
      </c>
      <c r="R562" s="119">
        <f>$H562/($D562+(P562*P562*U$2*'Materials + Factor'!$U$8))</f>
        <v>4.1271604938271603E-2</v>
      </c>
      <c r="S56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0.10492170907454063</v>
      </c>
      <c r="T56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0.19519890260631001</v>
      </c>
      <c r="U562" s="120">
        <f t="shared" si="67"/>
        <v>0.42201646090534989</v>
      </c>
      <c r="V56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0.31301807570715595</v>
      </c>
      <c r="W562" s="113">
        <f t="shared" si="71"/>
        <v>1.4</v>
      </c>
      <c r="X562" s="119">
        <f>$G562/($D562+(W562*W562*AB$2*'Materials + Factor'!$U$8))</f>
        <v>0.10464285714285716</v>
      </c>
      <c r="Y562" s="119">
        <f>$H562/($D562+(W562*W562*AB$2*'Materials + Factor'!$U$8))</f>
        <v>3.4112244897959186E-2</v>
      </c>
      <c r="Z56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8.6721004439161128E-2</v>
      </c>
      <c r="AA56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0.26537900874635578</v>
      </c>
      <c r="AB562" s="120">
        <f t="shared" si="68"/>
        <v>0.44846938775510214</v>
      </c>
      <c r="AC56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0.6208657712195399</v>
      </c>
    </row>
    <row r="563" spans="1:29" s="86" customFormat="1" hidden="1" outlineLevel="1" x14ac:dyDescent="0.2">
      <c r="A563" s="127"/>
      <c r="B563" s="135" t="s">
        <v>675</v>
      </c>
      <c r="C563" s="150">
        <v>12.132999999999999</v>
      </c>
      <c r="D563" s="133">
        <f>Table5[[#This Row],[Vertical Fz (kN)]]*'Materials + Factor'!$U$25</f>
        <v>0</v>
      </c>
      <c r="E563" s="150">
        <v>4.0510000000000002</v>
      </c>
      <c r="F563" s="150">
        <v>0.41099999999999998</v>
      </c>
      <c r="G563" s="150">
        <v>0.28199999999999997</v>
      </c>
      <c r="H563" s="151">
        <v>10.82</v>
      </c>
      <c r="I563" s="113">
        <f t="shared" si="69"/>
        <v>1.8</v>
      </c>
      <c r="J563" s="119">
        <f>$G563/($D563+(I563*I563*N$2*'Materials + Factor'!$U$8))</f>
        <v>4.6419753086419744E-3</v>
      </c>
      <c r="K563" s="119">
        <f>$H563/($D563+(I563*I563*N$2*'Materials + Factor'!$U$8))</f>
        <v>0.17810699588477363</v>
      </c>
      <c r="L56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0.10968409115433879</v>
      </c>
      <c r="M56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0.21127088011683864</v>
      </c>
      <c r="N563" s="120">
        <f t="shared" si="66"/>
        <v>0.59368998628257885</v>
      </c>
      <c r="O56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0.24276090758795107</v>
      </c>
      <c r="P563" s="113">
        <f t="shared" si="70"/>
        <v>1.8</v>
      </c>
      <c r="Q563" s="119">
        <f>$G563/($D563+(P563*P563*U$2*'Materials + Factor'!$U$8))</f>
        <v>3.4814814814814812E-3</v>
      </c>
      <c r="R563" s="119">
        <f>$H563/($D563+(P563*P563*U$2*'Materials + Factor'!$U$8))</f>
        <v>0.13358024691358025</v>
      </c>
      <c r="S56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9.8692661921008326E-2</v>
      </c>
      <c r="T56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0.20399176954732509</v>
      </c>
      <c r="U563" s="120">
        <f t="shared" si="67"/>
        <v>0.44526748971193419</v>
      </c>
      <c r="V56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0.29467161521574697</v>
      </c>
      <c r="W563" s="113">
        <f t="shared" si="71"/>
        <v>1.4</v>
      </c>
      <c r="X563" s="119">
        <f>$G563/($D563+(W563*W563*AB$2*'Materials + Factor'!$U$8))</f>
        <v>2.8775510204081633E-3</v>
      </c>
      <c r="Y563" s="119">
        <f>$H563/($D563+(W563*W563*AB$2*'Materials + Factor'!$U$8))</f>
        <v>0.11040816326530614</v>
      </c>
      <c r="Z56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8.1572506281649748E-2</v>
      </c>
      <c r="AA56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0.27583090379008757</v>
      </c>
      <c r="AB563" s="120">
        <f t="shared" si="68"/>
        <v>0.47317784256559781</v>
      </c>
      <c r="AC56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0.58567225612509277</v>
      </c>
    </row>
    <row r="564" spans="1:29" s="86" customFormat="1" hidden="1" outlineLevel="1" x14ac:dyDescent="0.2">
      <c r="A564" s="127"/>
      <c r="B564" s="135" t="s">
        <v>676</v>
      </c>
      <c r="C564" s="150">
        <v>18.297000000000001</v>
      </c>
      <c r="D564" s="133">
        <f>Table5[[#This Row],[Vertical Fz (kN)]]*'Materials + Factor'!$U$25</f>
        <v>0</v>
      </c>
      <c r="E564" s="150">
        <v>0.217</v>
      </c>
      <c r="F564" s="150">
        <v>4.3879999999999999</v>
      </c>
      <c r="G564" s="150">
        <v>11.337999999999999</v>
      </c>
      <c r="H564" s="151">
        <v>0.13700000000000001</v>
      </c>
      <c r="I564" s="113">
        <f t="shared" si="69"/>
        <v>1.8</v>
      </c>
      <c r="J564" s="119">
        <f>$G564/($D564+(I564*I564*N$2*'Materials + Factor'!$U$8))</f>
        <v>0.18663374485596704</v>
      </c>
      <c r="K564" s="119">
        <f>$H564/($D564+(I564*I564*N$2*'Materials + Factor'!$U$8))</f>
        <v>2.2551440329218104E-3</v>
      </c>
      <c r="L56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0.10911777799612947</v>
      </c>
      <c r="M56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0.20563012441262088</v>
      </c>
      <c r="N564" s="120">
        <f t="shared" si="66"/>
        <v>0.62211248285322351</v>
      </c>
      <c r="O56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0.26105098016158573</v>
      </c>
      <c r="P564" s="113">
        <f t="shared" si="70"/>
        <v>1.8</v>
      </c>
      <c r="Q564" s="119">
        <f>$G564/($D564+(P564*P564*U$2*'Materials + Factor'!$U$8))</f>
        <v>0.1399753086419753</v>
      </c>
      <c r="R564" s="119">
        <f>$H564/($D564+(P564*P564*U$2*'Materials + Factor'!$U$8))</f>
        <v>1.6913580246913581E-3</v>
      </c>
      <c r="S56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0.10648682712666727</v>
      </c>
      <c r="T56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0.21572016460905347</v>
      </c>
      <c r="U564" s="120">
        <f t="shared" si="67"/>
        <v>0.46658436213991766</v>
      </c>
      <c r="V56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0.31160619449671828</v>
      </c>
      <c r="W564" s="113">
        <f t="shared" si="71"/>
        <v>1.4</v>
      </c>
      <c r="X564" s="119">
        <f>$G564/($D564+(W564*W564*AB$2*'Materials + Factor'!$U$8))</f>
        <v>0.11569387755102041</v>
      </c>
      <c r="Y564" s="119">
        <f>$H564/($D564+(W564*W564*AB$2*'Materials + Factor'!$U$8))</f>
        <v>1.3979591836734697E-3</v>
      </c>
      <c r="Z56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8.8014622421020899E-2</v>
      </c>
      <c r="AA56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0.29320699708454817</v>
      </c>
      <c r="AB564" s="120">
        <f t="shared" si="68"/>
        <v>0.49583090379008754</v>
      </c>
      <c r="AC56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0.61488625233521443</v>
      </c>
    </row>
    <row r="565" spans="1:29" s="86" customFormat="1" hidden="1" outlineLevel="1" x14ac:dyDescent="0.2">
      <c r="A565" s="127"/>
      <c r="B565" s="135" t="s">
        <v>677</v>
      </c>
      <c r="C565" s="150">
        <v>11.387</v>
      </c>
      <c r="D565" s="133">
        <f>Table5[[#This Row],[Vertical Fz (kN)]]*'Materials + Factor'!$U$25</f>
        <v>0</v>
      </c>
      <c r="E565" s="150">
        <v>3.95</v>
      </c>
      <c r="F565" s="150">
        <v>1.3340000000000001</v>
      </c>
      <c r="G565" s="150">
        <v>5.4</v>
      </c>
      <c r="H565" s="151">
        <v>10.247</v>
      </c>
      <c r="I565" s="113">
        <f t="shared" si="69"/>
        <v>1.8</v>
      </c>
      <c r="J565" s="119">
        <f>$G565/($D565+(I565*I565*N$2*'Materials + Factor'!$U$8))</f>
        <v>8.8888888888888878E-2</v>
      </c>
      <c r="K565" s="119">
        <f>$H565/($D565+(I565*I565*N$2*'Materials + Factor'!$U$8))</f>
        <v>0.16867489711934155</v>
      </c>
      <c r="L56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0.11346877709657198</v>
      </c>
      <c r="M56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0.20346316345595497</v>
      </c>
      <c r="N565" s="120">
        <f t="shared" si="66"/>
        <v>0.56224965706447183</v>
      </c>
      <c r="O56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0.26242334642413584</v>
      </c>
      <c r="P565" s="113">
        <f t="shared" si="70"/>
        <v>1.8</v>
      </c>
      <c r="Q565" s="119">
        <f>$G565/($D565+(P565*P565*U$2*'Materials + Factor'!$U$8))</f>
        <v>6.6666666666666666E-2</v>
      </c>
      <c r="R565" s="119">
        <f>$H565/($D565+(P565*P565*U$2*'Materials + Factor'!$U$8))</f>
        <v>0.12650617283950616</v>
      </c>
      <c r="S56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0.10105305152364707</v>
      </c>
      <c r="T56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0.19474622770919064</v>
      </c>
      <c r="U565" s="120">
        <f t="shared" si="67"/>
        <v>0.4216872427983539</v>
      </c>
      <c r="V56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0.3121860724945334</v>
      </c>
      <c r="W565" s="113">
        <f t="shared" si="71"/>
        <v>1.4</v>
      </c>
      <c r="X565" s="119">
        <f>$G565/($D565+(W565*W565*AB$2*'Materials + Factor'!$U$8))</f>
        <v>5.5102040816326539E-2</v>
      </c>
      <c r="Y565" s="119">
        <f>$H565/($D565+(W565*W565*AB$2*'Materials + Factor'!$U$8))</f>
        <v>0.10456122448979593</v>
      </c>
      <c r="Z56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8.3523440545055241E-2</v>
      </c>
      <c r="AA56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0.26453352769679306</v>
      </c>
      <c r="AB565" s="120">
        <f t="shared" si="68"/>
        <v>0.4481195335276969</v>
      </c>
      <c r="AC56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0.62364595740994677</v>
      </c>
    </row>
    <row r="566" spans="1:29" s="86" customFormat="1" hidden="1" outlineLevel="1" x14ac:dyDescent="0.2">
      <c r="A566" s="127"/>
      <c r="B566" s="135" t="s">
        <v>678</v>
      </c>
      <c r="C566" s="150">
        <v>16.852</v>
      </c>
      <c r="D566" s="133">
        <f>Table5[[#This Row],[Vertical Fz (kN)]]*'Materials + Factor'!$U$25</f>
        <v>0</v>
      </c>
      <c r="E566" s="150">
        <v>0.113</v>
      </c>
      <c r="F566" s="150">
        <v>4.9580000000000002</v>
      </c>
      <c r="G566" s="150">
        <v>15.430999999999999</v>
      </c>
      <c r="H566" s="151">
        <v>0.58499999999999996</v>
      </c>
      <c r="I566" s="113">
        <f t="shared" si="69"/>
        <v>1.8</v>
      </c>
      <c r="J566" s="119">
        <f>$G566/($D566+(I566*I566*N$2*'Materials + Factor'!$U$8))</f>
        <v>0.25400823045267484</v>
      </c>
      <c r="K566" s="119">
        <f>$H566/($D566+(I566*I566*N$2*'Materials + Factor'!$U$8))</f>
        <v>9.6296296296296286E-3</v>
      </c>
      <c r="L56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0.1254672141407856</v>
      </c>
      <c r="M56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0.27418394142189917</v>
      </c>
      <c r="N566" s="120">
        <f t="shared" si="66"/>
        <v>0.84669410150891622</v>
      </c>
      <c r="O56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0.28647810811843849</v>
      </c>
      <c r="P566" s="113">
        <f t="shared" si="70"/>
        <v>1.8</v>
      </c>
      <c r="Q566" s="119">
        <f>$G566/($D566+(P566*P566*U$2*'Materials + Factor'!$U$8))</f>
        <v>0.19050617283950616</v>
      </c>
      <c r="R566" s="119">
        <f>$H566/($D566+(P566*P566*U$2*'Materials + Factor'!$U$8))</f>
        <v>7.2222222222222219E-3</v>
      </c>
      <c r="S56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0.12020378705868204</v>
      </c>
      <c r="T56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0.27968449931412892</v>
      </c>
      <c r="U566" s="120">
        <f t="shared" si="67"/>
        <v>0.63502057613168728</v>
      </c>
      <c r="V56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0.33206491683625478</v>
      </c>
      <c r="W566" s="113">
        <f t="shared" si="71"/>
        <v>1.4</v>
      </c>
      <c r="X566" s="119">
        <f>$G566/($D566+(W566*W566*AB$2*'Materials + Factor'!$U$8))</f>
        <v>0.15745918367346939</v>
      </c>
      <c r="Y566" s="119">
        <f>$H566/($D566+(W566*W566*AB$2*'Materials + Factor'!$U$8))</f>
        <v>5.9693877551020413E-3</v>
      </c>
      <c r="Z56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9.9352109711767819E-2</v>
      </c>
      <c r="AA56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0.36948979591836745</v>
      </c>
      <c r="AB566" s="120">
        <f t="shared" si="68"/>
        <v>0.67482507288629745</v>
      </c>
      <c r="AC56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0.66018672552629742</v>
      </c>
    </row>
    <row r="567" spans="1:29" s="86" customFormat="1" hidden="1" outlineLevel="1" x14ac:dyDescent="0.2">
      <c r="A567" s="127"/>
      <c r="B567" s="135" t="s">
        <v>679</v>
      </c>
      <c r="C567" s="150">
        <v>9.6210000000000004</v>
      </c>
      <c r="D567" s="133">
        <f>Table5[[#This Row],[Vertical Fz (kN)]]*'Materials + Factor'!$U$25</f>
        <v>0</v>
      </c>
      <c r="E567" s="150">
        <v>0.72799999999999998</v>
      </c>
      <c r="F567" s="150">
        <v>0.41099999999999998</v>
      </c>
      <c r="G567" s="150">
        <v>0.28100000000000003</v>
      </c>
      <c r="H567" s="151">
        <v>9.4250000000000007</v>
      </c>
      <c r="I567" s="113">
        <f t="shared" si="69"/>
        <v>1.8</v>
      </c>
      <c r="J567" s="119">
        <f>$G567/($D567+(I567*I567*N$2*'Materials + Factor'!$U$8))</f>
        <v>4.6255144032921807E-3</v>
      </c>
      <c r="K567" s="119">
        <f>$H567/($D567+(I567*I567*N$2*'Materials + Factor'!$U$8))</f>
        <v>0.1551440329218107</v>
      </c>
      <c r="L56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2.3323795783038635E-2</v>
      </c>
      <c r="M56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0.15743543347243732</v>
      </c>
      <c r="N567" s="120">
        <f t="shared" si="66"/>
        <v>0.51714677640603568</v>
      </c>
      <c r="O56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0.22899500469207998</v>
      </c>
      <c r="P567" s="113">
        <f t="shared" si="70"/>
        <v>1.8</v>
      </c>
      <c r="Q567" s="119">
        <f>$G567/($D567+(P567*P567*U$2*'Materials + Factor'!$U$8))</f>
        <v>3.4691358024691362E-3</v>
      </c>
      <c r="R567" s="119">
        <f>$H567/($D567+(P567*P567*U$2*'Materials + Factor'!$U$8))</f>
        <v>0.11635802469135803</v>
      </c>
      <c r="S56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2.0263195469731016E-2</v>
      </c>
      <c r="T56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0.13927297668038408</v>
      </c>
      <c r="U567" s="120">
        <f t="shared" si="67"/>
        <v>0.38786008230452679</v>
      </c>
      <c r="V56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0.28223243693158079</v>
      </c>
      <c r="W567" s="113">
        <f t="shared" si="71"/>
        <v>1.4</v>
      </c>
      <c r="X567" s="119">
        <f>$G567/($D567+(W567*W567*AB$2*'Materials + Factor'!$U$8))</f>
        <v>2.8673469387755111E-3</v>
      </c>
      <c r="Y567" s="119">
        <f>$H567/($D567+(W567*W567*AB$2*'Materials + Factor'!$U$8))</f>
        <v>9.6173469387755117E-2</v>
      </c>
      <c r="Z56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1.674815135763482E-2</v>
      </c>
      <c r="AA56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0.15861516034985429</v>
      </c>
      <c r="AB567" s="120">
        <f t="shared" si="68"/>
        <v>0.41217201166180767</v>
      </c>
      <c r="AC56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0.56191133924391201</v>
      </c>
    </row>
    <row r="568" spans="1:29" s="86" customFormat="1" hidden="1" outlineLevel="1" x14ac:dyDescent="0.2">
      <c r="A568" s="127"/>
      <c r="B568" s="135" t="s">
        <v>680</v>
      </c>
      <c r="C568" s="150">
        <v>15.167999999999999</v>
      </c>
      <c r="D568" s="133">
        <f>Table5[[#This Row],[Vertical Fz (kN)]]*'Materials + Factor'!$U$25</f>
        <v>0</v>
      </c>
      <c r="E568" s="150">
        <v>3.2970000000000002</v>
      </c>
      <c r="F568" s="150">
        <v>4.0380000000000003</v>
      </c>
      <c r="G568" s="150">
        <v>9.8970000000000002</v>
      </c>
      <c r="H568" s="151">
        <v>0.71499999999999997</v>
      </c>
      <c r="I568" s="113">
        <f t="shared" si="69"/>
        <v>1.8</v>
      </c>
      <c r="J568" s="119">
        <f>$G568/($D568+(I568*I568*N$2*'Materials + Factor'!$U$8))</f>
        <v>0.16291358024691358</v>
      </c>
      <c r="K568" s="119">
        <f>$H568/($D568+(I568*I568*N$2*'Materials + Factor'!$U$8))</f>
        <v>1.1769547325102879E-2</v>
      </c>
      <c r="L56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0.13481217481231753</v>
      </c>
      <c r="M56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0.18917340639461871</v>
      </c>
      <c r="N568" s="120">
        <f t="shared" si="66"/>
        <v>0.54304526748971194</v>
      </c>
      <c r="O56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0.24739095116119933</v>
      </c>
      <c r="P568" s="113">
        <f t="shared" si="70"/>
        <v>1.8</v>
      </c>
      <c r="Q568" s="119">
        <f>$G568/($D568+(P568*P568*U$2*'Materials + Factor'!$U$8))</f>
        <v>0.12218518518518519</v>
      </c>
      <c r="R568" s="119">
        <f>$H568/($D568+(P568*P568*U$2*'Materials + Factor'!$U$8))</f>
        <v>8.8271604938271603E-3</v>
      </c>
      <c r="S56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0.12635395910372252</v>
      </c>
      <c r="T56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0.1911522633744856</v>
      </c>
      <c r="U568" s="120">
        <f t="shared" si="67"/>
        <v>0.40728395061728395</v>
      </c>
      <c r="V56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0.29939375233740523</v>
      </c>
      <c r="W568" s="113">
        <f t="shared" si="71"/>
        <v>1.4</v>
      </c>
      <c r="X568" s="119">
        <f>$G568/($D568+(W568*W568*AB$2*'Materials + Factor'!$U$8))</f>
        <v>0.10098979591836736</v>
      </c>
      <c r="Y568" s="119">
        <f>$H568/($D568+(W568*W568*AB$2*'Materials + Factor'!$U$8))</f>
        <v>7.2959183673469395E-3</v>
      </c>
      <c r="Z56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0.10443541517756658</v>
      </c>
      <c r="AA56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0.261997084548105</v>
      </c>
      <c r="AB568" s="120">
        <f t="shared" si="68"/>
        <v>0.43281341107871729</v>
      </c>
      <c r="AC56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0.59233115047370055</v>
      </c>
    </row>
    <row r="569" spans="1:29" s="86" customFormat="1" hidden="1" outlineLevel="1" x14ac:dyDescent="0.2">
      <c r="A569" s="127"/>
      <c r="B569" s="135" t="s">
        <v>681</v>
      </c>
      <c r="C569" s="150">
        <v>9.9130000000000003</v>
      </c>
      <c r="D569" s="133">
        <f>Table5[[#This Row],[Vertical Fz (kN)]]*'Materials + Factor'!$U$25</f>
        <v>0</v>
      </c>
      <c r="E569" s="150">
        <v>5.9969999999999999</v>
      </c>
      <c r="F569" s="150">
        <v>0.39100000000000001</v>
      </c>
      <c r="G569" s="150">
        <v>0.24399999999999999</v>
      </c>
      <c r="H569" s="151">
        <v>13.374000000000001</v>
      </c>
      <c r="I569" s="113">
        <f t="shared" si="69"/>
        <v>1.8</v>
      </c>
      <c r="J569" s="119">
        <f>$G569/($D569+(I569*I569*N$2*'Materials + Factor'!$U$8))</f>
        <v>4.0164609053497937E-3</v>
      </c>
      <c r="K569" s="119">
        <f>$H569/($D569+(I569*I569*N$2*'Materials + Factor'!$U$8))</f>
        <v>0.22014814814814812</v>
      </c>
      <c r="L56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0.16697328089397825</v>
      </c>
      <c r="M56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0.28101693955818452</v>
      </c>
      <c r="N569" s="120">
        <f t="shared" si="66"/>
        <v>0.73382716049382712</v>
      </c>
      <c r="O56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0.25151878971591196</v>
      </c>
      <c r="P569" s="113">
        <f t="shared" si="70"/>
        <v>1.8</v>
      </c>
      <c r="Q569" s="119">
        <f>$G569/($D569+(P569*P569*U$2*'Materials + Factor'!$U$8))</f>
        <v>3.0123456790123455E-3</v>
      </c>
      <c r="R569" s="119">
        <f>$H569/($D569+(P569*P569*U$2*'Materials + Factor'!$U$8))</f>
        <v>0.16511111111111113</v>
      </c>
      <c r="S56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0.14566460429396527</v>
      </c>
      <c r="T56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0.26572016460905351</v>
      </c>
      <c r="U569" s="120">
        <f t="shared" si="67"/>
        <v>0.5503703703703704</v>
      </c>
      <c r="V56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0.30154097337586178</v>
      </c>
      <c r="W569" s="113">
        <f t="shared" si="71"/>
        <v>1.4</v>
      </c>
      <c r="X569" s="119">
        <f>$G569/($D569+(W569*W569*AB$2*'Materials + Factor'!$U$8))</f>
        <v>2.4897959183673474E-3</v>
      </c>
      <c r="Y569" s="119">
        <f>$H569/($D569+(W569*W569*AB$2*'Materials + Factor'!$U$8))</f>
        <v>0.13646938775510206</v>
      </c>
      <c r="Z56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0.12039625456950193</v>
      </c>
      <c r="AA56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0.3697959183673471</v>
      </c>
      <c r="AB569" s="120">
        <f t="shared" si="68"/>
        <v>0.58486880466472313</v>
      </c>
      <c r="AC56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0.60300368942878946</v>
      </c>
    </row>
    <row r="570" spans="1:29" s="86" customFormat="1" hidden="1" outlineLevel="1" x14ac:dyDescent="0.2">
      <c r="A570" s="127"/>
      <c r="B570" s="135" t="s">
        <v>682</v>
      </c>
      <c r="C570" s="150">
        <v>15.46</v>
      </c>
      <c r="D570" s="133">
        <f>Table5[[#This Row],[Vertical Fz (kN)]]*'Materials + Factor'!$U$25</f>
        <v>0</v>
      </c>
      <c r="E570" s="150">
        <v>1.9710000000000001</v>
      </c>
      <c r="F570" s="150">
        <v>4.0179999999999998</v>
      </c>
      <c r="G570" s="150">
        <v>9.86</v>
      </c>
      <c r="H570" s="151">
        <v>3.234</v>
      </c>
      <c r="I570" s="113">
        <f t="shared" si="69"/>
        <v>1.8</v>
      </c>
      <c r="J570" s="119">
        <f>$G570/($D570+(I570*I570*N$2*'Materials + Factor'!$U$8))</f>
        <v>0.16230452674897117</v>
      </c>
      <c r="K570" s="119">
        <f>$H570/($D570+(I570*I570*N$2*'Materials + Factor'!$U$8))</f>
        <v>5.3234567901234563E-2</v>
      </c>
      <c r="L57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0.11529310608151318</v>
      </c>
      <c r="M57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0.18769044598988172</v>
      </c>
      <c r="N570" s="120">
        <f t="shared" si="66"/>
        <v>0.54101508916323726</v>
      </c>
      <c r="O57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0.2600702145376324</v>
      </c>
      <c r="P570" s="113">
        <f t="shared" si="70"/>
        <v>1.8</v>
      </c>
      <c r="Q570" s="119">
        <f>$G570/($D570+(P570*P570*U$2*'Materials + Factor'!$U$8))</f>
        <v>0.12172839506172839</v>
      </c>
      <c r="R570" s="119">
        <f>$H570/($D570+(P570*P570*U$2*'Materials + Factor'!$U$8))</f>
        <v>3.9925925925925927E-2</v>
      </c>
      <c r="S57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0.10847515573422371</v>
      </c>
      <c r="T57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0.19037037037037036</v>
      </c>
      <c r="U570" s="120">
        <f t="shared" si="67"/>
        <v>0.405761316872428</v>
      </c>
      <c r="V57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0.31076427749678998</v>
      </c>
      <c r="W570" s="113">
        <f t="shared" si="71"/>
        <v>1.4</v>
      </c>
      <c r="X570" s="119">
        <f>$G570/($D570+(W570*W570*AB$2*'Materials + Factor'!$U$8))</f>
        <v>0.1006122448979592</v>
      </c>
      <c r="Y570" s="119">
        <f>$H570/($D570+(W570*W570*AB$2*'Materials + Factor'!$U$8))</f>
        <v>3.3000000000000002E-2</v>
      </c>
      <c r="Z57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8.9658036882368591E-2</v>
      </c>
      <c r="AA57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0.2608746355685132</v>
      </c>
      <c r="AB570" s="120">
        <f t="shared" si="68"/>
        <v>0.43119533527696802</v>
      </c>
      <c r="AC57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0.61598754589337945</v>
      </c>
    </row>
    <row r="571" spans="1:29" s="86" customFormat="1" hidden="1" outlineLevel="1" x14ac:dyDescent="0.2">
      <c r="A571" s="127"/>
      <c r="B571" s="135" t="s">
        <v>683</v>
      </c>
      <c r="C571" s="150">
        <v>10.388999999999999</v>
      </c>
      <c r="D571" s="133">
        <f>Table5[[#This Row],[Vertical Fz (kN)]]*'Materials + Factor'!$U$25</f>
        <v>0</v>
      </c>
      <c r="E571" s="150">
        <v>5.8959999999999999</v>
      </c>
      <c r="F571" s="150">
        <v>0.37</v>
      </c>
      <c r="G571" s="150">
        <v>0.23499999999999999</v>
      </c>
      <c r="H571" s="151">
        <v>13.779</v>
      </c>
      <c r="I571" s="113">
        <f t="shared" si="69"/>
        <v>1.8</v>
      </c>
      <c r="J571" s="119">
        <f>$G571/($D571+(I571*I571*N$2*'Materials + Factor'!$U$8))</f>
        <v>3.8683127572016456E-3</v>
      </c>
      <c r="K571" s="119">
        <f>$H571/($D571+(I571*I571*N$2*'Materials + Factor'!$U$8))</f>
        <v>0.22681481481481477</v>
      </c>
      <c r="L57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0.16303733563323072</v>
      </c>
      <c r="M57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0.28427913427702572</v>
      </c>
      <c r="N571" s="120">
        <f t="shared" si="66"/>
        <v>0.75604938271604927</v>
      </c>
      <c r="O57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0.25528270138242548</v>
      </c>
      <c r="P571" s="113">
        <f t="shared" si="70"/>
        <v>1.8</v>
      </c>
      <c r="Q571" s="119">
        <f>$G571/($D571+(P571*P571*U$2*'Materials + Factor'!$U$8))</f>
        <v>2.9012345679012342E-3</v>
      </c>
      <c r="R571" s="119">
        <f>$H571/($D571+(P571*P571*U$2*'Materials + Factor'!$U$8))</f>
        <v>0.1701111111111111</v>
      </c>
      <c r="S57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0.14318904962484447</v>
      </c>
      <c r="T57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0.26989026063100136</v>
      </c>
      <c r="U571" s="120">
        <f t="shared" si="67"/>
        <v>0.56703703703703701</v>
      </c>
      <c r="V57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0.30478063179700826</v>
      </c>
      <c r="W571" s="113">
        <f t="shared" si="71"/>
        <v>1.4</v>
      </c>
      <c r="X571" s="119">
        <f>$G571/($D571+(W571*W571*AB$2*'Materials + Factor'!$U$8))</f>
        <v>2.3979591836734695E-3</v>
      </c>
      <c r="Y571" s="119">
        <f>$H571/($D571+(W571*W571*AB$2*'Materials + Factor'!$U$8))</f>
        <v>0.14060204081632655</v>
      </c>
      <c r="Z57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0.11835013285318778</v>
      </c>
      <c r="AA57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0.37275510204081641</v>
      </c>
      <c r="AB571" s="120">
        <f t="shared" si="68"/>
        <v>0.6025801749271138</v>
      </c>
      <c r="AC57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0.60941146980014682</v>
      </c>
    </row>
    <row r="572" spans="1:29" s="86" customFormat="1" hidden="1" outlineLevel="1" x14ac:dyDescent="0.2">
      <c r="A572" s="127"/>
      <c r="B572" s="135" t="s">
        <v>684</v>
      </c>
      <c r="C572" s="150">
        <v>15.936999999999999</v>
      </c>
      <c r="D572" s="133">
        <f>Table5[[#This Row],[Vertical Fz (kN)]]*'Materials + Factor'!$U$25</f>
        <v>0</v>
      </c>
      <c r="E572" s="150">
        <v>1.871</v>
      </c>
      <c r="F572" s="150">
        <v>3.996</v>
      </c>
      <c r="G572" s="150">
        <v>9.8510000000000009</v>
      </c>
      <c r="H572" s="151">
        <v>3.6389999999999998</v>
      </c>
      <c r="I572" s="113">
        <f t="shared" si="69"/>
        <v>1.8</v>
      </c>
      <c r="J572" s="119">
        <f>$G572/($D572+(I572*I572*N$2*'Materials + Factor'!$U$8))</f>
        <v>0.16215637860082305</v>
      </c>
      <c r="K572" s="119">
        <f>$H572/($D572+(I572*I572*N$2*'Materials + Factor'!$U$8))</f>
        <v>5.9901234567901224E-2</v>
      </c>
      <c r="L57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0.11296141592551713</v>
      </c>
      <c r="M57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0.18615352739780608</v>
      </c>
      <c r="N572" s="120">
        <f t="shared" si="66"/>
        <v>0.54052126200274353</v>
      </c>
      <c r="O57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0.26336393308142791</v>
      </c>
      <c r="P572" s="113">
        <f t="shared" si="70"/>
        <v>1.8</v>
      </c>
      <c r="Q572" s="119">
        <f>$G572/($D572+(P572*P572*U$2*'Materials + Factor'!$U$8))</f>
        <v>0.1216172839506173</v>
      </c>
      <c r="R572" s="119">
        <f>$H572/($D572+(P572*P572*U$2*'Materials + Factor'!$U$8))</f>
        <v>4.4925925925925925E-2</v>
      </c>
      <c r="S57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0.1069465691738288</v>
      </c>
      <c r="T57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0.1899451303155007</v>
      </c>
      <c r="U572" s="120">
        <f t="shared" si="67"/>
        <v>0.4053909465020577</v>
      </c>
      <c r="V57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0.31373129136656641</v>
      </c>
      <c r="W572" s="113">
        <f t="shared" si="71"/>
        <v>1.4</v>
      </c>
      <c r="X572" s="119">
        <f>$G572/($D572+(W572*W572*AB$2*'Materials + Factor'!$U$8))</f>
        <v>0.10052040816326532</v>
      </c>
      <c r="Y572" s="119">
        <f>$H572/($D572+(W572*W572*AB$2*'Materials + Factor'!$U$8))</f>
        <v>3.7132653061224492E-2</v>
      </c>
      <c r="Z57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8.8394613296736063E-2</v>
      </c>
      <c r="AA57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0.2601020408163266</v>
      </c>
      <c r="AB572" s="120">
        <f t="shared" si="68"/>
        <v>0.43080174927113712</v>
      </c>
      <c r="AC57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0.62173359927000638</v>
      </c>
    </row>
    <row r="573" spans="1:29" s="86" customFormat="1" hidden="1" outlineLevel="1" x14ac:dyDescent="0.2">
      <c r="A573" s="127"/>
      <c r="B573" s="135" t="s">
        <v>685</v>
      </c>
      <c r="C573" s="150">
        <v>9.9469999999999992</v>
      </c>
      <c r="D573" s="133">
        <f>Table5[[#This Row],[Vertical Fz (kN)]]*'Materials + Factor'!$U$25</f>
        <v>0</v>
      </c>
      <c r="E573" s="150">
        <v>0.73099999999999998</v>
      </c>
      <c r="F573" s="150">
        <v>1.48</v>
      </c>
      <c r="G573" s="150">
        <v>2.492</v>
      </c>
      <c r="H573" s="151">
        <v>9.4220000000000006</v>
      </c>
      <c r="I573" s="113">
        <f t="shared" si="69"/>
        <v>1.8</v>
      </c>
      <c r="J573" s="119">
        <f>$G573/($D573+(I573*I573*N$2*'Materials + Factor'!$U$8))</f>
        <v>4.1020576131687241E-2</v>
      </c>
      <c r="K573" s="119">
        <f>$H573/($D573+(I573*I573*N$2*'Materials + Factor'!$U$8))</f>
        <v>0.1550946502057613</v>
      </c>
      <c r="L57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4.5840263062050995E-2</v>
      </c>
      <c r="M57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0.15669767536890611</v>
      </c>
      <c r="N573" s="120">
        <f t="shared" si="66"/>
        <v>0.51698216735253766</v>
      </c>
      <c r="O57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0.23953087268960346</v>
      </c>
      <c r="P573" s="113">
        <f t="shared" si="70"/>
        <v>1.8</v>
      </c>
      <c r="Q573" s="119">
        <f>$G573/($D573+(P573*P573*U$2*'Materials + Factor'!$U$8))</f>
        <v>3.0765432098765432E-2</v>
      </c>
      <c r="R573" s="119">
        <f>$H573/($D573+(P573*P573*U$2*'Materials + Factor'!$U$8))</f>
        <v>0.116320987654321</v>
      </c>
      <c r="S57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4.0009494786392839E-2</v>
      </c>
      <c r="T57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0.13927297668038408</v>
      </c>
      <c r="U573" s="120">
        <f t="shared" si="67"/>
        <v>0.38773662551440335</v>
      </c>
      <c r="V57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0.29187914597930048</v>
      </c>
      <c r="W573" s="113">
        <f t="shared" si="71"/>
        <v>1.4</v>
      </c>
      <c r="X573" s="119">
        <f>$G573/($D573+(W573*W573*AB$2*'Materials + Factor'!$U$8))</f>
        <v>2.5428571428571432E-2</v>
      </c>
      <c r="Y573" s="119">
        <f>$H573/($D573+(W573*W573*AB$2*'Materials + Factor'!$U$8))</f>
        <v>9.6142857142857169E-2</v>
      </c>
      <c r="Z57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3.3069072221406329E-2</v>
      </c>
      <c r="AA57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0.15865889212827994</v>
      </c>
      <c r="AB573" s="120">
        <f t="shared" si="68"/>
        <v>0.41204081632653078</v>
      </c>
      <c r="AC57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0.58200901935317551</v>
      </c>
    </row>
    <row r="574" spans="1:29" s="86" customFormat="1" hidden="1" outlineLevel="1" x14ac:dyDescent="0.2">
      <c r="A574" s="127"/>
      <c r="B574" s="135" t="s">
        <v>686</v>
      </c>
      <c r="C574" s="150">
        <v>15.592000000000001</v>
      </c>
      <c r="D574" s="133">
        <f>Table5[[#This Row],[Vertical Fz (kN)]]*'Materials + Factor'!$U$25</f>
        <v>0</v>
      </c>
      <c r="E574" s="150">
        <v>3.2959999999999998</v>
      </c>
      <c r="F574" s="150">
        <v>5.4160000000000004</v>
      </c>
      <c r="G574" s="150">
        <v>12.75</v>
      </c>
      <c r="H574" s="151">
        <v>0.72099999999999997</v>
      </c>
      <c r="I574" s="113">
        <f t="shared" si="69"/>
        <v>1.8</v>
      </c>
      <c r="J574" s="119">
        <f>$G574/($D574+(I574*I574*N$2*'Materials + Factor'!$U$8))</f>
        <v>0.20987654320987653</v>
      </c>
      <c r="K574" s="119">
        <f>$H574/($D574+(I574*I574*N$2*'Materials + Factor'!$U$8))</f>
        <v>1.1868312757201644E-2</v>
      </c>
      <c r="L57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0.16304796948981215</v>
      </c>
      <c r="M57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0.24468837599224535</v>
      </c>
      <c r="N574" s="120">
        <f t="shared" si="66"/>
        <v>0.69958847736625518</v>
      </c>
      <c r="O57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0.26540826092464781</v>
      </c>
      <c r="P574" s="113">
        <f t="shared" si="70"/>
        <v>1.8</v>
      </c>
      <c r="Q574" s="119">
        <f>$G574/($D574+(P574*P574*U$2*'Materials + Factor'!$U$8))</f>
        <v>0.15740740740740741</v>
      </c>
      <c r="R574" s="119">
        <f>$H574/($D574+(P574*P574*U$2*'Materials + Factor'!$U$8))</f>
        <v>8.9012345679012339E-3</v>
      </c>
      <c r="S57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0.15367170477520051</v>
      </c>
      <c r="T57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0.24919067215363511</v>
      </c>
      <c r="U574" s="120">
        <f t="shared" si="67"/>
        <v>0.52469135802469136</v>
      </c>
      <c r="V57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0.31468841024525512</v>
      </c>
      <c r="W574" s="113">
        <f t="shared" si="71"/>
        <v>1.4</v>
      </c>
      <c r="X574" s="119">
        <f>$G574/($D574+(W574*W574*AB$2*'Materials + Factor'!$U$8))</f>
        <v>0.13010204081632654</v>
      </c>
      <c r="Y574" s="119">
        <f>$H574/($D574+(W574*W574*AB$2*'Materials + Factor'!$U$8))</f>
        <v>7.3571428571428581E-3</v>
      </c>
      <c r="Z57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0.12701436823256371</v>
      </c>
      <c r="AA57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0.34376093294460652</v>
      </c>
      <c r="AB574" s="120">
        <f t="shared" si="68"/>
        <v>0.55758017492711376</v>
      </c>
      <c r="AC57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0.62443461533833555</v>
      </c>
    </row>
    <row r="575" spans="1:29" s="86" customFormat="1" hidden="1" outlineLevel="1" x14ac:dyDescent="0.2">
      <c r="A575" s="127"/>
      <c r="B575" s="135" t="s">
        <v>687</v>
      </c>
      <c r="C575" s="150">
        <v>9.9190000000000005</v>
      </c>
      <c r="D575" s="133">
        <f>Table5[[#This Row],[Vertical Fz (kN)]]*'Materials + Factor'!$U$25</f>
        <v>0</v>
      </c>
      <c r="E575" s="150">
        <v>5.9950000000000001</v>
      </c>
      <c r="F575" s="150">
        <v>0.39700000000000002</v>
      </c>
      <c r="G575" s="150">
        <v>0.25800000000000001</v>
      </c>
      <c r="H575" s="151">
        <v>13.378</v>
      </c>
      <c r="I575" s="113">
        <f t="shared" si="69"/>
        <v>1.8</v>
      </c>
      <c r="J575" s="119">
        <f>$G575/($D575+(I575*I575*N$2*'Materials + Factor'!$U$8))</f>
        <v>4.2469135802469136E-3</v>
      </c>
      <c r="K575" s="119">
        <f>$H575/($D575+(I575*I575*N$2*'Materials + Factor'!$U$8))</f>
        <v>0.22021399176954731</v>
      </c>
      <c r="L57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0.16691459068073447</v>
      </c>
      <c r="M57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0.28103238729538799</v>
      </c>
      <c r="N575" s="120">
        <f t="shared" si="66"/>
        <v>0.73404663923182445</v>
      </c>
      <c r="O57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0.25162428931267733</v>
      </c>
      <c r="P575" s="113">
        <f t="shared" si="70"/>
        <v>1.8</v>
      </c>
      <c r="Q575" s="119">
        <f>$G575/($D575+(P575*P575*U$2*'Materials + Factor'!$U$8))</f>
        <v>3.1851851851851854E-3</v>
      </c>
      <c r="R575" s="119">
        <f>$H575/($D575+(P575*P575*U$2*'Materials + Factor'!$U$8))</f>
        <v>0.1651604938271605</v>
      </c>
      <c r="S57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0.14562576801008428</v>
      </c>
      <c r="T57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0.26574759945130316</v>
      </c>
      <c r="U575" s="120">
        <f t="shared" si="67"/>
        <v>0.55053497942386831</v>
      </c>
      <c r="V57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0.30163453039014509</v>
      </c>
      <c r="W575" s="113">
        <f t="shared" si="71"/>
        <v>1.4</v>
      </c>
      <c r="X575" s="119">
        <f>$G575/($D575+(W575*W575*AB$2*'Materials + Factor'!$U$8))</f>
        <v>2.6326530612244903E-3</v>
      </c>
      <c r="Y575" s="119">
        <f>$H575/($D575+(W575*W575*AB$2*'Materials + Factor'!$U$8))</f>
        <v>0.13651020408163267</v>
      </c>
      <c r="Z57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0.12036415519200844</v>
      </c>
      <c r="AA57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0.3697959183673471</v>
      </c>
      <c r="AB575" s="120">
        <f t="shared" si="68"/>
        <v>0.58504373177842584</v>
      </c>
      <c r="AC57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0.60319635136298722</v>
      </c>
    </row>
    <row r="576" spans="1:29" s="86" customFormat="1" hidden="1" outlineLevel="1" x14ac:dyDescent="0.2">
      <c r="A576" s="127"/>
      <c r="B576" s="135" t="s">
        <v>688</v>
      </c>
      <c r="C576" s="150">
        <v>15.563000000000001</v>
      </c>
      <c r="D576" s="133">
        <f>Table5[[#This Row],[Vertical Fz (kN)]]*'Materials + Factor'!$U$25</f>
        <v>0</v>
      </c>
      <c r="E576" s="150">
        <v>1.968</v>
      </c>
      <c r="F576" s="150">
        <v>4.3339999999999996</v>
      </c>
      <c r="G576" s="150">
        <v>10.515000000000001</v>
      </c>
      <c r="H576" s="151">
        <v>3.2349999999999999</v>
      </c>
      <c r="I576" s="113">
        <f t="shared" si="69"/>
        <v>1.8</v>
      </c>
      <c r="J576" s="119">
        <f>$G576/($D576+(I576*I576*N$2*'Materials + Factor'!$U$8))</f>
        <v>0.17308641975308642</v>
      </c>
      <c r="K576" s="119">
        <f>$H576/($D576+(I576*I576*N$2*'Materials + Factor'!$U$8))</f>
        <v>5.3251028806584354E-2</v>
      </c>
      <c r="L57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0.12245669364696439</v>
      </c>
      <c r="M57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0.20042456724280264</v>
      </c>
      <c r="N576" s="120">
        <f t="shared" si="66"/>
        <v>0.57695473251028806</v>
      </c>
      <c r="O57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0.2642117179361429</v>
      </c>
      <c r="P576" s="113">
        <f t="shared" si="70"/>
        <v>1.8</v>
      </c>
      <c r="Q576" s="119">
        <f>$G576/($D576+(P576*P576*U$2*'Materials + Factor'!$U$8))</f>
        <v>0.12981481481481483</v>
      </c>
      <c r="R576" s="119">
        <f>$H576/($D576+(P576*P576*U$2*'Materials + Factor'!$U$8))</f>
        <v>3.993827160493827E-2</v>
      </c>
      <c r="S57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0.11537083533679993</v>
      </c>
      <c r="T57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0.20368998628257887</v>
      </c>
      <c r="U576" s="120">
        <f t="shared" si="67"/>
        <v>0.43271604938271613</v>
      </c>
      <c r="V57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0.31429075432909814</v>
      </c>
      <c r="W576" s="113">
        <f t="shared" si="71"/>
        <v>1.4</v>
      </c>
      <c r="X576" s="119">
        <f>$G576/($D576+(W576*W576*AB$2*'Materials + Factor'!$U$8))</f>
        <v>0.10729591836734696</v>
      </c>
      <c r="Y576" s="119">
        <f>$H576/($D576+(W576*W576*AB$2*'Materials + Factor'!$U$8))</f>
        <v>3.3010204081632653E-2</v>
      </c>
      <c r="Z57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9.5357527166130551E-2</v>
      </c>
      <c r="AA57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0.2796355685131196</v>
      </c>
      <c r="AB576" s="120">
        <f t="shared" si="68"/>
        <v>0.45983965014577272</v>
      </c>
      <c r="AC57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0.62337754627247133</v>
      </c>
    </row>
    <row r="577" spans="1:29" s="86" customFormat="1" hidden="1" outlineLevel="1" x14ac:dyDescent="0.2">
      <c r="A577" s="127"/>
      <c r="B577" s="135" t="s">
        <v>689</v>
      </c>
      <c r="C577" s="150">
        <v>10.391</v>
      </c>
      <c r="D577" s="133">
        <f>Table5[[#This Row],[Vertical Fz (kN)]]*'Materials + Factor'!$U$25</f>
        <v>0</v>
      </c>
      <c r="E577" s="150">
        <v>5.8879999999999999</v>
      </c>
      <c r="F577" s="150">
        <v>0.36799999999999999</v>
      </c>
      <c r="G577" s="150">
        <v>0.23300000000000001</v>
      </c>
      <c r="H577" s="151">
        <v>13.762</v>
      </c>
      <c r="I577" s="113">
        <f t="shared" si="69"/>
        <v>1.8</v>
      </c>
      <c r="J577" s="119">
        <f>$G577/($D577+(I577*I577*N$2*'Materials + Factor'!$U$8))</f>
        <v>3.8353909465020574E-3</v>
      </c>
      <c r="K577" s="119">
        <f>$H577/($D577+(I577*I577*N$2*'Materials + Factor'!$U$8))</f>
        <v>0.2265349794238683</v>
      </c>
      <c r="L57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0.16280895688539204</v>
      </c>
      <c r="M57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0.2839119182718513</v>
      </c>
      <c r="N577" s="120">
        <f t="shared" si="66"/>
        <v>0.755116598079561</v>
      </c>
      <c r="O57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0.25517277612847095</v>
      </c>
      <c r="P577" s="113">
        <f t="shared" si="70"/>
        <v>1.8</v>
      </c>
      <c r="Q577" s="119">
        <f>$G577/($D577+(P577*P577*U$2*'Materials + Factor'!$U$8))</f>
        <v>2.8765432098765433E-3</v>
      </c>
      <c r="R577" s="119">
        <f>$H577/($D577+(P577*P577*U$2*'Materials + Factor'!$U$8))</f>
        <v>0.16990123456790124</v>
      </c>
      <c r="S57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0.14299249384918117</v>
      </c>
      <c r="T57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0.2695473251028806</v>
      </c>
      <c r="U577" s="120">
        <f t="shared" si="67"/>
        <v>0.56633744855967083</v>
      </c>
      <c r="V57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0.30468972171289271</v>
      </c>
      <c r="W577" s="113">
        <f t="shared" si="71"/>
        <v>1.4</v>
      </c>
      <c r="X577" s="119">
        <f>$G577/($D577+(W577*W577*AB$2*'Materials + Factor'!$U$8))</f>
        <v>2.3775510204081638E-3</v>
      </c>
      <c r="Y577" s="119">
        <f>$H577/($D577+(W577*W577*AB$2*'Materials + Factor'!$U$8))</f>
        <v>0.14042857142857146</v>
      </c>
      <c r="Z57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0.11818767348758853</v>
      </c>
      <c r="AA57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0.37227405247813422</v>
      </c>
      <c r="AB577" s="120">
        <f t="shared" si="68"/>
        <v>0.60183673469387777</v>
      </c>
      <c r="AC57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0.60921326659291331</v>
      </c>
    </row>
    <row r="578" spans="1:29" s="86" customFormat="1" hidden="1" outlineLevel="1" x14ac:dyDescent="0.2">
      <c r="A578" s="127"/>
      <c r="B578" s="135" t="s">
        <v>690</v>
      </c>
      <c r="C578" s="150">
        <v>16.035</v>
      </c>
      <c r="D578" s="133">
        <f>Table5[[#This Row],[Vertical Fz (kN)]]*'Materials + Factor'!$U$25</f>
        <v>0</v>
      </c>
      <c r="E578" s="150">
        <v>1.861</v>
      </c>
      <c r="F578" s="150">
        <v>4.3049999999999997</v>
      </c>
      <c r="G578" s="150">
        <v>10.49</v>
      </c>
      <c r="H578" s="151">
        <v>3.6190000000000002</v>
      </c>
      <c r="I578" s="113">
        <f t="shared" si="69"/>
        <v>1.8</v>
      </c>
      <c r="J578" s="119">
        <f>$G578/($D578+(I578*I578*N$2*'Materials + Factor'!$U$8))</f>
        <v>0.17267489711934156</v>
      </c>
      <c r="K578" s="119">
        <f>$H578/($D578+(I578*I578*N$2*'Materials + Factor'!$U$8))</f>
        <v>5.9572016460905347E-2</v>
      </c>
      <c r="L57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0.11991755405392787</v>
      </c>
      <c r="M57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0.19851605854731463</v>
      </c>
      <c r="N578" s="120">
        <f t="shared" si="66"/>
        <v>0.57558299039780525</v>
      </c>
      <c r="O57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0.26733522863314413</v>
      </c>
      <c r="P578" s="113">
        <f t="shared" si="70"/>
        <v>1.8</v>
      </c>
      <c r="Q578" s="119">
        <f>$G578/($D578+(P578*P578*U$2*'Materials + Factor'!$U$8))</f>
        <v>0.12950617283950616</v>
      </c>
      <c r="R578" s="119">
        <f>$H578/($D578+(P578*P578*U$2*'Materials + Factor'!$U$8))</f>
        <v>4.4679012345679017E-2</v>
      </c>
      <c r="S57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0.11367739985223277</v>
      </c>
      <c r="T57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0.20294924554183813</v>
      </c>
      <c r="U578" s="120">
        <f t="shared" si="67"/>
        <v>0.43168724279835391</v>
      </c>
      <c r="V57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0.31709985353461895</v>
      </c>
      <c r="W578" s="113">
        <f t="shared" si="71"/>
        <v>1.4</v>
      </c>
      <c r="X578" s="119">
        <f>$G578/($D578+(W578*W578*AB$2*'Materials + Factor'!$U$8))</f>
        <v>0.10704081632653063</v>
      </c>
      <c r="Y578" s="119">
        <f>$H578/($D578+(W578*W578*AB$2*'Materials + Factor'!$U$8))</f>
        <v>3.6928571428571436E-2</v>
      </c>
      <c r="Z57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9.395785089827402E-2</v>
      </c>
      <c r="AA57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0.27842565597667651</v>
      </c>
      <c r="AB578" s="120">
        <f t="shared" si="68"/>
        <v>0.45874635568513134</v>
      </c>
      <c r="AC57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0.62879238139347726</v>
      </c>
    </row>
    <row r="579" spans="1:29" s="86" customFormat="1" hidden="1" outlineLevel="1" x14ac:dyDescent="0.2">
      <c r="A579" s="127"/>
      <c r="B579" s="135" t="s">
        <v>691</v>
      </c>
      <c r="C579" s="150">
        <v>10.358000000000001</v>
      </c>
      <c r="D579" s="133">
        <f>Table5[[#This Row],[Vertical Fz (kN)]]*'Materials + Factor'!$U$25</f>
        <v>0</v>
      </c>
      <c r="E579" s="150">
        <v>0.83</v>
      </c>
      <c r="F579" s="150">
        <v>1.026</v>
      </c>
      <c r="G579" s="150">
        <v>3.4489999999999998</v>
      </c>
      <c r="H579" s="151">
        <v>9.3859999999999992</v>
      </c>
      <c r="I579" s="113">
        <f t="shared" si="69"/>
        <v>1.8</v>
      </c>
      <c r="J579" s="119">
        <f>$G579/($D579+(I579*I579*N$2*'Materials + Factor'!$U$8))</f>
        <v>5.677366255144032E-2</v>
      </c>
      <c r="K579" s="119">
        <f>$H579/($D579+(I579*I579*N$2*'Materials + Factor'!$U$8))</f>
        <v>0.15450205761316868</v>
      </c>
      <c r="L57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3.6436498142472323E-2</v>
      </c>
      <c r="M57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0.15638965454738643</v>
      </c>
      <c r="N579" s="120">
        <f t="shared" ref="N579:N594" si="72">MAX(K579,J579)/(I579/6)</f>
        <v>0.51500685871056229</v>
      </c>
      <c r="O57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0.24490149262219377</v>
      </c>
      <c r="P579" s="113">
        <f t="shared" si="70"/>
        <v>1.8</v>
      </c>
      <c r="Q579" s="119">
        <f>$G579/($D579+(P579*P579*U$2*'Materials + Factor'!$U$8))</f>
        <v>4.2580246913580248E-2</v>
      </c>
      <c r="R579" s="119">
        <f>$H579/($D579+(P579*P579*U$2*'Materials + Factor'!$U$8))</f>
        <v>0.11587654320987653</v>
      </c>
      <c r="S57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3.1986747035986696E-2</v>
      </c>
      <c r="T57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0.14013717421124827</v>
      </c>
      <c r="U579" s="120">
        <f t="shared" ref="U579:U594" si="73">MAX(R579,Q579)/(P579/6)</f>
        <v>0.38625514403292177</v>
      </c>
      <c r="V57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0.29675223207847534</v>
      </c>
      <c r="W579" s="113">
        <f t="shared" si="71"/>
        <v>1.4</v>
      </c>
      <c r="X579" s="119">
        <f>$G579/($D579+(W579*W579*AB$2*'Materials + Factor'!$U$8))</f>
        <v>3.5193877551020408E-2</v>
      </c>
      <c r="Y579" s="119">
        <f>$H579/($D579+(W579*W579*AB$2*'Materials + Factor'!$U$8))</f>
        <v>9.5775510204081635E-2</v>
      </c>
      <c r="Z57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2.6438025611376759E-2</v>
      </c>
      <c r="AA57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0.16102040816326535</v>
      </c>
      <c r="AB579" s="120">
        <f t="shared" ref="AB579:AB594" si="74">MAX(Y579,X579)/(W579/6)</f>
        <v>0.41046647230320704</v>
      </c>
      <c r="AC57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0.59190437045789501</v>
      </c>
    </row>
    <row r="580" spans="1:29" s="86" customFormat="1" hidden="1" outlineLevel="1" x14ac:dyDescent="0.2">
      <c r="A580" s="127"/>
      <c r="B580" s="135" t="s">
        <v>692</v>
      </c>
      <c r="C580" s="150">
        <v>16.065000000000001</v>
      </c>
      <c r="D580" s="133">
        <f>Table5[[#This Row],[Vertical Fz (kN)]]*'Materials + Factor'!$U$25</f>
        <v>0</v>
      </c>
      <c r="E580" s="150">
        <v>3.19</v>
      </c>
      <c r="F580" s="150">
        <v>4.8330000000000002</v>
      </c>
      <c r="G580" s="150">
        <v>13.981999999999999</v>
      </c>
      <c r="H580" s="151">
        <v>0.69899999999999995</v>
      </c>
      <c r="I580" s="113">
        <f t="shared" ref="I580:I594" si="75">I$258</f>
        <v>1.8</v>
      </c>
      <c r="J580" s="119">
        <f>$G580/($D580+(I580*I580*N$2*'Materials + Factor'!$U$8))</f>
        <v>0.230156378600823</v>
      </c>
      <c r="K580" s="119">
        <f>$H580/($D580+(I580*I580*N$2*'Materials + Factor'!$U$8))</f>
        <v>1.1506172839506171E-2</v>
      </c>
      <c r="L58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0.14800638556126822</v>
      </c>
      <c r="M58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0.25467754417178351</v>
      </c>
      <c r="N580" s="120">
        <f t="shared" si="72"/>
        <v>0.76718792866940999</v>
      </c>
      <c r="O58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0.27465676198701161</v>
      </c>
      <c r="P580" s="113">
        <f t="shared" ref="P580:P594" si="76">P$258</f>
        <v>1.8</v>
      </c>
      <c r="Q580" s="119">
        <f>$G580/($D580+(P580*P580*U$2*'Materials + Factor'!$U$8))</f>
        <v>0.17261728395061726</v>
      </c>
      <c r="R580" s="119">
        <f>$H580/($D580+(P580*P580*U$2*'Materials + Factor'!$U$8))</f>
        <v>8.6296296296296295E-3</v>
      </c>
      <c r="S58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0.14035938897393604</v>
      </c>
      <c r="T58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0.25809327846364877</v>
      </c>
      <c r="U580" s="120">
        <f t="shared" si="73"/>
        <v>0.57539094650205758</v>
      </c>
      <c r="V58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0.32238665866867605</v>
      </c>
      <c r="W580" s="113">
        <f t="shared" ref="W580:W594" si="77">W$258</f>
        <v>1.4</v>
      </c>
      <c r="X580" s="119">
        <f>$G580/($D580+(W580*W580*AB$2*'Materials + Factor'!$U$8))</f>
        <v>0.1426734693877551</v>
      </c>
      <c r="Y580" s="119">
        <f>$H580/($D580+(W580*W580*AB$2*'Materials + Factor'!$U$8))</f>
        <v>7.13265306122449E-3</v>
      </c>
      <c r="Z58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0.11601133170294714</v>
      </c>
      <c r="AA58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0.34472303206997096</v>
      </c>
      <c r="AB580" s="120">
        <f t="shared" si="74"/>
        <v>0.6114577259475219</v>
      </c>
      <c r="AC58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0.64035440072256089</v>
      </c>
    </row>
    <row r="581" spans="1:29" s="86" customFormat="1" hidden="1" outlineLevel="1" x14ac:dyDescent="0.2">
      <c r="A581" s="127"/>
      <c r="B581" s="135" t="s">
        <v>693</v>
      </c>
      <c r="C581" s="150">
        <v>9.9870000000000001</v>
      </c>
      <c r="D581" s="133">
        <f>Table5[[#This Row],[Vertical Fz (kN)]]*'Materials + Factor'!$U$25</f>
        <v>0</v>
      </c>
      <c r="E581" s="150">
        <v>5.9169999999999998</v>
      </c>
      <c r="F581" s="150">
        <v>0.40300000000000002</v>
      </c>
      <c r="G581" s="150">
        <v>0.27600000000000002</v>
      </c>
      <c r="H581" s="151">
        <v>13.212</v>
      </c>
      <c r="I581" s="113">
        <f t="shared" si="75"/>
        <v>1.8</v>
      </c>
      <c r="J581" s="119">
        <f>$G581/($D581+(I581*I581*N$2*'Materials + Factor'!$U$8))</f>
        <v>4.5432098765432099E-3</v>
      </c>
      <c r="K581" s="119">
        <f>$H581/($D581+(I581*I581*N$2*'Materials + Factor'!$U$8))</f>
        <v>0.21748148148148144</v>
      </c>
      <c r="L58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0.16460528977773223</v>
      </c>
      <c r="M58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0.2772358643048663</v>
      </c>
      <c r="N581" s="120">
        <f t="shared" si="72"/>
        <v>0.72493827160493818</v>
      </c>
      <c r="O58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0.25088525816546098</v>
      </c>
      <c r="P581" s="113">
        <f t="shared" si="76"/>
        <v>1.8</v>
      </c>
      <c r="Q581" s="119">
        <f>$G581/($D581+(P581*P581*U$2*'Materials + Factor'!$U$8))</f>
        <v>3.4074074074074076E-3</v>
      </c>
      <c r="R581" s="119">
        <f>$H581/($D581+(P581*P581*U$2*'Materials + Factor'!$U$8))</f>
        <v>0.1631111111111111</v>
      </c>
      <c r="S58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0.14374918991367219</v>
      </c>
      <c r="T58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0.26240054869684493</v>
      </c>
      <c r="U581" s="120">
        <f t="shared" si="73"/>
        <v>0.54370370370370369</v>
      </c>
      <c r="V58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0.30104173684321717</v>
      </c>
      <c r="W581" s="113">
        <f t="shared" si="77"/>
        <v>1.4</v>
      </c>
      <c r="X581" s="119">
        <f>$G581/($D581+(W581*W581*AB$2*'Materials + Factor'!$U$8))</f>
        <v>2.8163265306122456E-3</v>
      </c>
      <c r="Y581" s="119">
        <f>$H581/($D581+(W581*W581*AB$2*'Materials + Factor'!$U$8))</f>
        <v>0.13481632653061226</v>
      </c>
      <c r="Z58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0.11881310594905559</v>
      </c>
      <c r="AA58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0.36510204081632663</v>
      </c>
      <c r="AB581" s="120">
        <f t="shared" si="74"/>
        <v>0.57778425655976695</v>
      </c>
      <c r="AC58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0.60183460568406189</v>
      </c>
    </row>
    <row r="582" spans="1:29" s="86" customFormat="1" hidden="1" outlineLevel="1" x14ac:dyDescent="0.2">
      <c r="A582" s="127"/>
      <c r="B582" s="135" t="s">
        <v>694</v>
      </c>
      <c r="C582" s="150">
        <v>15.694000000000001</v>
      </c>
      <c r="D582" s="133">
        <f>Table5[[#This Row],[Vertical Fz (kN)]]*'Materials + Factor'!$U$25</f>
        <v>0</v>
      </c>
      <c r="E582" s="150">
        <v>1.897</v>
      </c>
      <c r="F582" s="150">
        <v>4.2089999999999996</v>
      </c>
      <c r="G582" s="150">
        <v>10.808999999999999</v>
      </c>
      <c r="H582" s="151">
        <v>3.1269999999999998</v>
      </c>
      <c r="I582" s="113">
        <f t="shared" si="75"/>
        <v>1.8</v>
      </c>
      <c r="J582" s="119">
        <f>$G582/($D582+(I582*I582*N$2*'Materials + Factor'!$U$8))</f>
        <v>0.1779259259259259</v>
      </c>
      <c r="K582" s="119">
        <f>$H582/($D582+(I582*I582*N$2*'Materials + Factor'!$U$8))</f>
        <v>5.1473251028806573E-2</v>
      </c>
      <c r="L58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0.11857029774763568</v>
      </c>
      <c r="M58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0.20299173251007274</v>
      </c>
      <c r="N582" s="120">
        <f t="shared" si="72"/>
        <v>0.5930864197530864</v>
      </c>
      <c r="O58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0.26578160302201809</v>
      </c>
      <c r="P582" s="113">
        <f t="shared" si="76"/>
        <v>1.8</v>
      </c>
      <c r="Q582" s="119">
        <f>$G582/($D582+(P582*P582*U$2*'Materials + Factor'!$U$8))</f>
        <v>0.13344444444444445</v>
      </c>
      <c r="R582" s="119">
        <f>$H582/($D582+(P582*P582*U$2*'Materials + Factor'!$U$8))</f>
        <v>3.8604938271604938E-2</v>
      </c>
      <c r="S58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0.11190108445704028</v>
      </c>
      <c r="T58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0.20600823045267486</v>
      </c>
      <c r="U582" s="120">
        <f t="shared" si="73"/>
        <v>0.44481481481481483</v>
      </c>
      <c r="V58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0.3156207839396325</v>
      </c>
      <c r="W582" s="113">
        <f t="shared" si="77"/>
        <v>1.4</v>
      </c>
      <c r="X582" s="119">
        <f>$G582/($D582+(W582*W582*AB$2*'Materials + Factor'!$U$8))</f>
        <v>0.11029591836734695</v>
      </c>
      <c r="Y582" s="119">
        <f>$H582/($D582+(W582*W582*AB$2*'Materials + Factor'!$U$8))</f>
        <v>3.1908163265306128E-2</v>
      </c>
      <c r="Z58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9.2489671847145544E-2</v>
      </c>
      <c r="AA58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0.28027696793002921</v>
      </c>
      <c r="AB582" s="120">
        <f t="shared" si="74"/>
        <v>0.47269679300291556</v>
      </c>
      <c r="AC58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0.62606951757878437</v>
      </c>
    </row>
    <row r="583" spans="1:29" s="86" customFormat="1" hidden="1" outlineLevel="1" x14ac:dyDescent="0.2">
      <c r="A583" s="127"/>
      <c r="B583" s="135" t="s">
        <v>695</v>
      </c>
      <c r="C583" s="150">
        <v>10.446</v>
      </c>
      <c r="D583" s="133">
        <f>Table5[[#This Row],[Vertical Fz (kN)]]*'Materials + Factor'!$U$25</f>
        <v>0</v>
      </c>
      <c r="E583" s="150">
        <v>5.806</v>
      </c>
      <c r="F583" s="150">
        <v>0.36399999999999999</v>
      </c>
      <c r="G583" s="150">
        <v>0.22800000000000001</v>
      </c>
      <c r="H583" s="151">
        <v>13.568</v>
      </c>
      <c r="I583" s="113">
        <f t="shared" si="75"/>
        <v>1.8</v>
      </c>
      <c r="J583" s="119">
        <f>$G583/($D583+(I583*I583*N$2*'Materials + Factor'!$U$8))</f>
        <v>3.7530864197530861E-3</v>
      </c>
      <c r="K583" s="119">
        <f>$H583/($D583+(I583*I583*N$2*'Materials + Factor'!$U$8))</f>
        <v>0.2233415637860082</v>
      </c>
      <c r="L58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0.16041949402177225</v>
      </c>
      <c r="M58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0.27970516445992594</v>
      </c>
      <c r="N583" s="120">
        <f t="shared" si="72"/>
        <v>0.744471879286694</v>
      </c>
      <c r="O58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0.25409634564492461</v>
      </c>
      <c r="P583" s="113">
        <f t="shared" si="76"/>
        <v>1.8</v>
      </c>
      <c r="Q583" s="119">
        <f>$G583/($D583+(P583*P583*U$2*'Materials + Factor'!$U$8))</f>
        <v>2.8148148148148151E-3</v>
      </c>
      <c r="R583" s="119">
        <f>$H583/($D583+(P583*P583*U$2*'Materials + Factor'!$U$8))</f>
        <v>0.16750617283950617</v>
      </c>
      <c r="S58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0.1410027937823963</v>
      </c>
      <c r="T58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0.26576131687242793</v>
      </c>
      <c r="U583" s="120">
        <f t="shared" si="73"/>
        <v>0.55835390946502061</v>
      </c>
      <c r="V58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0.30381205614939233</v>
      </c>
      <c r="W583" s="113">
        <f t="shared" si="77"/>
        <v>1.4</v>
      </c>
      <c r="X583" s="119">
        <f>$G583/($D583+(W583*W583*AB$2*'Materials + Factor'!$U$8))</f>
        <v>2.3265306122448983E-3</v>
      </c>
      <c r="Y583" s="119">
        <f>$H583/($D583+(W583*W583*AB$2*'Materials + Factor'!$U$8))</f>
        <v>0.13844897959183675</v>
      </c>
      <c r="Z58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0.11654312547320511</v>
      </c>
      <c r="AA58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0.36705539358600592</v>
      </c>
      <c r="AB583" s="120">
        <f t="shared" si="74"/>
        <v>0.5933527696793004</v>
      </c>
      <c r="AC58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0.60725523575325202</v>
      </c>
    </row>
    <row r="584" spans="1:29" s="86" customFormat="1" hidden="1" outlineLevel="1" x14ac:dyDescent="0.2">
      <c r="A584" s="127"/>
      <c r="B584" s="135" t="s">
        <v>696</v>
      </c>
      <c r="C584" s="150">
        <v>16.152999999999999</v>
      </c>
      <c r="D584" s="133">
        <f>Table5[[#This Row],[Vertical Fz (kN)]]*'Materials + Factor'!$U$25</f>
        <v>0</v>
      </c>
      <c r="E584" s="150">
        <v>1.786</v>
      </c>
      <c r="F584" s="150">
        <v>4.1710000000000003</v>
      </c>
      <c r="G584" s="150">
        <v>10.760999999999999</v>
      </c>
      <c r="H584" s="151">
        <v>3.4820000000000002</v>
      </c>
      <c r="I584" s="113">
        <f t="shared" si="75"/>
        <v>1.8</v>
      </c>
      <c r="J584" s="119">
        <f>$G584/($D584+(I584*I584*N$2*'Materials + Factor'!$U$8))</f>
        <v>0.17713580246913577</v>
      </c>
      <c r="K584" s="119">
        <f>$H584/($D584+(I584*I584*N$2*'Materials + Factor'!$U$8))</f>
        <v>5.7316872427983535E-2</v>
      </c>
      <c r="L58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0.11583439095467946</v>
      </c>
      <c r="M58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0.20067487614267321</v>
      </c>
      <c r="N584" s="120">
        <f t="shared" si="72"/>
        <v>0.59045267489711928</v>
      </c>
      <c r="O58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0.26858800838573149</v>
      </c>
      <c r="P584" s="113">
        <f t="shared" si="76"/>
        <v>1.8</v>
      </c>
      <c r="Q584" s="119">
        <f>$G584/($D584+(P584*P584*U$2*'Materials + Factor'!$U$8))</f>
        <v>0.13285185185185183</v>
      </c>
      <c r="R584" s="119">
        <f>$H584/($D584+(P584*P584*U$2*'Materials + Factor'!$U$8))</f>
        <v>4.298765432098766E-2</v>
      </c>
      <c r="S58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0.10997545885910759</v>
      </c>
      <c r="T58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0.20482853223593961</v>
      </c>
      <c r="U584" s="120">
        <f t="shared" si="73"/>
        <v>0.44283950617283946</v>
      </c>
      <c r="V58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0.31815337720617531</v>
      </c>
      <c r="W584" s="113">
        <f t="shared" si="77"/>
        <v>1.4</v>
      </c>
      <c r="X584" s="119">
        <f>$G584/($D584+(W584*W584*AB$2*'Materials + Factor'!$U$8))</f>
        <v>0.1098061224489796</v>
      </c>
      <c r="Y584" s="119">
        <f>$H584/($D584+(W584*W584*AB$2*'Materials + Factor'!$U$8))</f>
        <v>3.5530612244897966E-2</v>
      </c>
      <c r="Z58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9.0898083342731778E-2</v>
      </c>
      <c r="AA58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0.27846938775510216</v>
      </c>
      <c r="AB584" s="120">
        <f t="shared" si="74"/>
        <v>0.47059766763848404</v>
      </c>
      <c r="AC58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0.630910928696366</v>
      </c>
    </row>
    <row r="585" spans="1:29" s="86" customFormat="1" hidden="1" outlineLevel="1" x14ac:dyDescent="0.2">
      <c r="A585" s="127"/>
      <c r="B585" s="135" t="s">
        <v>697</v>
      </c>
      <c r="C585" s="150">
        <v>9.7029999999999994</v>
      </c>
      <c r="D585" s="133">
        <f>Table5[[#This Row],[Vertical Fz (kN)]]*'Materials + Factor'!$U$25</f>
        <v>0</v>
      </c>
      <c r="E585" s="150">
        <v>0.82199999999999995</v>
      </c>
      <c r="F585" s="150">
        <v>1.1140000000000001</v>
      </c>
      <c r="G585" s="150">
        <v>0.98</v>
      </c>
      <c r="H585" s="151">
        <v>9.3849999999999998</v>
      </c>
      <c r="I585" s="113">
        <f t="shared" si="75"/>
        <v>1.8</v>
      </c>
      <c r="J585" s="119">
        <f>$G585/($D585+(I585*I585*N$2*'Materials + Factor'!$U$8))</f>
        <v>1.6131687242798353E-2</v>
      </c>
      <c r="K585" s="119">
        <f>$H585/($D585+(I585*I585*N$2*'Materials + Factor'!$U$8))</f>
        <v>0.15448559670781892</v>
      </c>
      <c r="L58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3.8579730880992091E-2</v>
      </c>
      <c r="M58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0.15773320905820584</v>
      </c>
      <c r="N585" s="120">
        <f t="shared" si="72"/>
        <v>0.51495198902606309</v>
      </c>
      <c r="O58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0.23197857952067333</v>
      </c>
      <c r="P585" s="113">
        <f t="shared" si="76"/>
        <v>1.8</v>
      </c>
      <c r="Q585" s="119">
        <f>$G585/($D585+(P585*P585*U$2*'Materials + Factor'!$U$8))</f>
        <v>1.2098765432098766E-2</v>
      </c>
      <c r="R585" s="119">
        <f>$H585/($D585+(P585*P585*U$2*'Materials + Factor'!$U$8))</f>
        <v>0.11586419753086419</v>
      </c>
      <c r="S58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3.3556268885907854E-2</v>
      </c>
      <c r="T58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0.14001371742112481</v>
      </c>
      <c r="U585" s="120">
        <f t="shared" si="73"/>
        <v>0.38621399176954729</v>
      </c>
      <c r="V58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0.28499231545332276</v>
      </c>
      <c r="W585" s="113">
        <f t="shared" si="77"/>
        <v>1.4</v>
      </c>
      <c r="X585" s="119">
        <f>$G585/($D585+(W585*W585*AB$2*'Materials + Factor'!$U$8))</f>
        <v>1.0000000000000002E-2</v>
      </c>
      <c r="Y585" s="119">
        <f>$H585/($D585+(W585*W585*AB$2*'Materials + Factor'!$U$8))</f>
        <v>9.576530612244899E-2</v>
      </c>
      <c r="Z58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2.7735283466923839E-2</v>
      </c>
      <c r="AA58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0.16077259475218664</v>
      </c>
      <c r="AB585" s="120">
        <f t="shared" si="74"/>
        <v>0.41042274052478145</v>
      </c>
      <c r="AC58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0.56766421877861772</v>
      </c>
    </row>
    <row r="586" spans="1:29" s="86" customFormat="1" hidden="1" outlineLevel="1" x14ac:dyDescent="0.2">
      <c r="A586" s="127"/>
      <c r="B586" s="135" t="s">
        <v>698</v>
      </c>
      <c r="C586" s="150">
        <v>15.41</v>
      </c>
      <c r="D586" s="133">
        <f>Table5[[#This Row],[Vertical Fz (kN)]]*'Materials + Factor'!$U$25</f>
        <v>0</v>
      </c>
      <c r="E586" s="150">
        <v>3.198</v>
      </c>
      <c r="F586" s="150">
        <v>2.6920000000000002</v>
      </c>
      <c r="G586" s="150">
        <v>9.5540000000000003</v>
      </c>
      <c r="H586" s="151">
        <v>0.7</v>
      </c>
      <c r="I586" s="113">
        <f t="shared" si="75"/>
        <v>1.8</v>
      </c>
      <c r="J586" s="119">
        <f>$G586/($D586+(I586*I586*N$2*'Materials + Factor'!$U$8))</f>
        <v>0.15726748971193413</v>
      </c>
      <c r="K586" s="119">
        <f>$H586/($D586+(I586*I586*N$2*'Materials + Factor'!$U$8))</f>
        <v>1.1522633744855964E-2</v>
      </c>
      <c r="L58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0.10775909971766964</v>
      </c>
      <c r="M58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0.16884045284780577</v>
      </c>
      <c r="N586" s="120">
        <f t="shared" si="72"/>
        <v>0.52422496570644717</v>
      </c>
      <c r="O58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0.2460533129774185</v>
      </c>
      <c r="P586" s="113">
        <f t="shared" si="76"/>
        <v>1.8</v>
      </c>
      <c r="Q586" s="119">
        <f>$G586/($D586+(P586*P586*U$2*'Materials + Factor'!$U$8))</f>
        <v>0.11795061728395062</v>
      </c>
      <c r="R586" s="119">
        <f>$H586/($D586+(P586*P586*U$2*'Materials + Factor'!$U$8))</f>
        <v>8.6419753086419745E-3</v>
      </c>
      <c r="S58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0.10132016091972497</v>
      </c>
      <c r="T58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0.16798353909465019</v>
      </c>
      <c r="U586" s="120">
        <f t="shared" si="73"/>
        <v>0.3931687242798354</v>
      </c>
      <c r="V58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0.29828935801992545</v>
      </c>
      <c r="W586" s="113">
        <f t="shared" si="77"/>
        <v>1.4</v>
      </c>
      <c r="X586" s="119">
        <f>$G586/($D586+(W586*W586*AB$2*'Materials + Factor'!$U$8))</f>
        <v>9.7489795918367358E-2</v>
      </c>
      <c r="Y586" s="119">
        <f>$H586/($D586+(W586*W586*AB$2*'Materials + Factor'!$U$8))</f>
        <v>7.1428571428571435E-3</v>
      </c>
      <c r="Z58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8.3744214637731865E-2</v>
      </c>
      <c r="AA58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0.21775510204081641</v>
      </c>
      <c r="AB586" s="120">
        <f t="shared" si="74"/>
        <v>0.41781341107871728</v>
      </c>
      <c r="AC58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0.58972636279967172</v>
      </c>
    </row>
    <row r="587" spans="1:29" s="86" customFormat="1" hidden="1" outlineLevel="1" x14ac:dyDescent="0.2">
      <c r="A587" s="127"/>
      <c r="B587" s="135" t="s">
        <v>699</v>
      </c>
      <c r="C587" s="150">
        <v>9.9730000000000008</v>
      </c>
      <c r="D587" s="133">
        <f>Table5[[#This Row],[Vertical Fz (kN)]]*'Materials + Factor'!$U$25</f>
        <v>0</v>
      </c>
      <c r="E587" s="150">
        <v>5.923</v>
      </c>
      <c r="F587" s="150">
        <v>0.38800000000000001</v>
      </c>
      <c r="G587" s="150">
        <v>0.24299999999999999</v>
      </c>
      <c r="H587" s="151">
        <v>13.207000000000001</v>
      </c>
      <c r="I587" s="113">
        <f t="shared" si="75"/>
        <v>1.8</v>
      </c>
      <c r="J587" s="119">
        <f>$G587/($D587+(I587*I587*N$2*'Materials + Factor'!$U$8))</f>
        <v>3.9999999999999992E-3</v>
      </c>
      <c r="K587" s="119">
        <f>$H587/($D587+(I587*I587*N$2*'Materials + Factor'!$U$8))</f>
        <v>0.21739917695473249</v>
      </c>
      <c r="L58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0.16477630816130828</v>
      </c>
      <c r="M58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0.27728288926908889</v>
      </c>
      <c r="N587" s="120">
        <f t="shared" si="72"/>
        <v>0.72466392318244166</v>
      </c>
      <c r="O58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0.25066477343437799</v>
      </c>
      <c r="P587" s="113">
        <f t="shared" si="76"/>
        <v>1.8</v>
      </c>
      <c r="Q587" s="119">
        <f>$G587/($D587+(P587*P587*U$2*'Materials + Factor'!$U$8))</f>
        <v>3.0000000000000001E-3</v>
      </c>
      <c r="R587" s="119">
        <f>$H587/($D587+(P587*P587*U$2*'Materials + Factor'!$U$8))</f>
        <v>0.16304938271604938</v>
      </c>
      <c r="S58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0.14387005977891615</v>
      </c>
      <c r="T58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0.26241426611796986</v>
      </c>
      <c r="U587" s="120">
        <f t="shared" si="73"/>
        <v>0.54349794238683125</v>
      </c>
      <c r="V58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0.30084450499705651</v>
      </c>
      <c r="W587" s="113">
        <f t="shared" si="77"/>
        <v>1.4</v>
      </c>
      <c r="X587" s="119">
        <f>$G587/($D587+(W587*W587*AB$2*'Materials + Factor'!$U$8))</f>
        <v>2.4795918367346943E-3</v>
      </c>
      <c r="Y587" s="119">
        <f>$H587/($D587+(W587*W587*AB$2*'Materials + Factor'!$U$8))</f>
        <v>0.134765306122449</v>
      </c>
      <c r="Z58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0.11891300859277763</v>
      </c>
      <c r="AA58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0.36520408163265317</v>
      </c>
      <c r="AB587" s="120">
        <f t="shared" si="74"/>
        <v>0.5775655976676386</v>
      </c>
      <c r="AC58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0.60143058419824236</v>
      </c>
    </row>
    <row r="588" spans="1:29" s="86" customFormat="1" hidden="1" outlineLevel="1" x14ac:dyDescent="0.2">
      <c r="A588" s="127"/>
      <c r="B588" s="135" t="s">
        <v>700</v>
      </c>
      <c r="C588" s="150">
        <v>15.68</v>
      </c>
      <c r="D588" s="133">
        <f>Table5[[#This Row],[Vertical Fz (kN)]]*'Materials + Factor'!$U$25</f>
        <v>0</v>
      </c>
      <c r="E588" s="150">
        <v>1.903</v>
      </c>
      <c r="F588" s="150">
        <v>4.1950000000000003</v>
      </c>
      <c r="G588" s="150">
        <v>10.776999999999999</v>
      </c>
      <c r="H588" s="151">
        <v>3.1219999999999999</v>
      </c>
      <c r="I588" s="113">
        <f t="shared" si="75"/>
        <v>1.8</v>
      </c>
      <c r="J588" s="119">
        <f>$G588/($D588+(I588*I588*N$2*'Materials + Factor'!$U$8))</f>
        <v>0.17739917695473248</v>
      </c>
      <c r="K588" s="119">
        <f>$H588/($D588+(I588*I588*N$2*'Materials + Factor'!$U$8))</f>
        <v>5.1390946502057604E-2</v>
      </c>
      <c r="L58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0.11832783465700113</v>
      </c>
      <c r="M58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0.20241106604445605</v>
      </c>
      <c r="N588" s="120">
        <f t="shared" si="72"/>
        <v>0.59133058984910825</v>
      </c>
      <c r="O58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0.26552404805212454</v>
      </c>
      <c r="P588" s="113">
        <f t="shared" si="76"/>
        <v>1.8</v>
      </c>
      <c r="Q588" s="119">
        <f>$G588/($D588+(P588*P588*U$2*'Materials + Factor'!$U$8))</f>
        <v>0.13304938271604938</v>
      </c>
      <c r="R588" s="119">
        <f>$H588/($D588+(P588*P588*U$2*'Materials + Factor'!$U$8))</f>
        <v>3.8543209876543208E-2</v>
      </c>
      <c r="S58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0.11165180744240244</v>
      </c>
      <c r="T58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0.20537722908093275</v>
      </c>
      <c r="U588" s="120">
        <f t="shared" si="73"/>
        <v>0.44349794238683127</v>
      </c>
      <c r="V58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0.31540028465144382</v>
      </c>
      <c r="W588" s="113">
        <f t="shared" si="77"/>
        <v>1.4</v>
      </c>
      <c r="X588" s="119">
        <f>$G588/($D588+(W588*W588*AB$2*'Materials + Factor'!$U$8))</f>
        <v>0.10996938775510205</v>
      </c>
      <c r="Y588" s="119">
        <f>$H588/($D588+(W588*W588*AB$2*'Materials + Factor'!$U$8))</f>
        <v>3.1857142857142862E-2</v>
      </c>
      <c r="Z58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9.2283636763618351E-2</v>
      </c>
      <c r="AA58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0.27940233236151613</v>
      </c>
      <c r="AB588" s="120">
        <f t="shared" si="74"/>
        <v>0.47129737609329458</v>
      </c>
      <c r="AC58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0.62561607350416015</v>
      </c>
    </row>
    <row r="589" spans="1:29" s="86" customFormat="1" hidden="1" outlineLevel="1" x14ac:dyDescent="0.2">
      <c r="A589" s="127"/>
      <c r="B589" s="135" t="s">
        <v>701</v>
      </c>
      <c r="C589" s="150">
        <v>10.444000000000001</v>
      </c>
      <c r="D589" s="133">
        <f>Table5[[#This Row],[Vertical Fz (kN)]]*'Materials + Factor'!$U$25</f>
        <v>0</v>
      </c>
      <c r="E589" s="150">
        <v>5.82</v>
      </c>
      <c r="F589" s="150">
        <v>0.36699999999999999</v>
      </c>
      <c r="G589" s="150">
        <v>0.23400000000000001</v>
      </c>
      <c r="H589" s="151">
        <v>13.596</v>
      </c>
      <c r="I589" s="113">
        <f t="shared" si="75"/>
        <v>1.8</v>
      </c>
      <c r="J589" s="119">
        <f>$G589/($D589+(I589*I589*N$2*'Materials + Factor'!$U$8))</f>
        <v>3.8518518518518515E-3</v>
      </c>
      <c r="K589" s="119">
        <f>$H589/($D589+(I589*I589*N$2*'Materials + Factor'!$U$8))</f>
        <v>0.22380246913580246</v>
      </c>
      <c r="L58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0.16081450334232492</v>
      </c>
      <c r="M58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0.28031388412881231</v>
      </c>
      <c r="N589" s="120">
        <f t="shared" si="72"/>
        <v>0.74600823045267484</v>
      </c>
      <c r="O58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0.25429206365896895</v>
      </c>
      <c r="P589" s="113">
        <f t="shared" si="76"/>
        <v>1.8</v>
      </c>
      <c r="Q589" s="119">
        <f>$G589/($D589+(P589*P589*U$2*'Materials + Factor'!$U$8))</f>
        <v>2.8888888888888892E-3</v>
      </c>
      <c r="R589" s="119">
        <f>$H589/($D589+(P589*P589*U$2*'Materials + Factor'!$U$8))</f>
        <v>0.16785185185185186</v>
      </c>
      <c r="S58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0.14134602161670964</v>
      </c>
      <c r="T58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0.26633744855967079</v>
      </c>
      <c r="U589" s="120">
        <f t="shared" si="73"/>
        <v>0.55950617283950621</v>
      </c>
      <c r="V58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0.30397552154910268</v>
      </c>
      <c r="W589" s="113">
        <f t="shared" si="77"/>
        <v>1.4</v>
      </c>
      <c r="X589" s="119">
        <f>$G589/($D589+(W589*W589*AB$2*'Materials + Factor'!$U$8))</f>
        <v>2.3877551020408169E-3</v>
      </c>
      <c r="Y589" s="119">
        <f>$H589/($D589+(W589*W589*AB$2*'Materials + Factor'!$U$8))</f>
        <v>0.13873469387755105</v>
      </c>
      <c r="Z58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0.11682681378523961</v>
      </c>
      <c r="AA58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0.36787172011661817</v>
      </c>
      <c r="AB589" s="120">
        <f t="shared" si="74"/>
        <v>0.59457725947521889</v>
      </c>
      <c r="AC58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0.60760916974484169</v>
      </c>
    </row>
    <row r="590" spans="1:29" s="86" customFormat="1" hidden="1" outlineLevel="1" x14ac:dyDescent="0.2">
      <c r="A590" s="127"/>
      <c r="B590" s="135" t="s">
        <v>702</v>
      </c>
      <c r="C590" s="150">
        <v>16.151</v>
      </c>
      <c r="D590" s="133">
        <f>Table5[[#This Row],[Vertical Fz (kN)]]*'Materials + Factor'!$U$25</f>
        <v>0</v>
      </c>
      <c r="E590" s="150">
        <v>1.8</v>
      </c>
      <c r="F590" s="150">
        <v>4.1740000000000004</v>
      </c>
      <c r="G590" s="150">
        <v>10.768000000000001</v>
      </c>
      <c r="H590" s="151">
        <v>3.51</v>
      </c>
      <c r="I590" s="113">
        <f t="shared" si="75"/>
        <v>1.8</v>
      </c>
      <c r="J590" s="119">
        <f>$G590/($D590+(I590*I590*N$2*'Materials + Factor'!$U$8))</f>
        <v>0.17725102880658436</v>
      </c>
      <c r="K590" s="119">
        <f>$H590/($D590+(I590*I590*N$2*'Materials + Factor'!$U$8))</f>
        <v>5.7777777777777768E-2</v>
      </c>
      <c r="L59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0.11604888469557195</v>
      </c>
      <c r="M59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0.20081374465582733</v>
      </c>
      <c r="N590" s="120">
        <f t="shared" si="72"/>
        <v>0.59083676268861451</v>
      </c>
      <c r="O59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0.2687723607669677</v>
      </c>
      <c r="P590" s="113">
        <f t="shared" si="76"/>
        <v>1.8</v>
      </c>
      <c r="Q590" s="119">
        <f>$G590/($D590+(P590*P590*U$2*'Materials + Factor'!$U$8))</f>
        <v>0.13293827160493829</v>
      </c>
      <c r="R590" s="119">
        <f>$H590/($D590+(P590*P590*U$2*'Materials + Factor'!$U$8))</f>
        <v>4.3333333333333328E-2</v>
      </c>
      <c r="S59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0.11017623804906396</v>
      </c>
      <c r="T59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0.20496570644718792</v>
      </c>
      <c r="U590" s="120">
        <f t="shared" si="73"/>
        <v>0.44312757201646097</v>
      </c>
      <c r="V59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0.31831254332122316</v>
      </c>
      <c r="W590" s="113">
        <f t="shared" si="77"/>
        <v>1.4</v>
      </c>
      <c r="X590" s="119">
        <f>$G590/($D590+(W590*W590*AB$2*'Materials + Factor'!$U$8))</f>
        <v>0.10987755102040819</v>
      </c>
      <c r="Y590" s="119">
        <f>$H590/($D590+(W590*W590*AB$2*'Materials + Factor'!$U$8))</f>
        <v>3.5816326530612251E-2</v>
      </c>
      <c r="Z59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9.1064033489532459E-2</v>
      </c>
      <c r="AA59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0.27865889212827993</v>
      </c>
      <c r="AB590" s="120">
        <f t="shared" si="74"/>
        <v>0.47090379008746375</v>
      </c>
      <c r="AC59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0.63125022390264296</v>
      </c>
    </row>
    <row r="591" spans="1:29" s="86" customFormat="1" hidden="1" outlineLevel="1" x14ac:dyDescent="0.2">
      <c r="A591" s="127"/>
      <c r="B591" s="135" t="s">
        <v>703</v>
      </c>
      <c r="C591" s="150">
        <v>16.986000000000001</v>
      </c>
      <c r="D591" s="133">
        <f>Table5[[#This Row],[Vertical Fz (kN)]]*'Materials + Factor'!$U$25</f>
        <v>0</v>
      </c>
      <c r="E591" s="150">
        <v>5.6719999999999997</v>
      </c>
      <c r="F591" s="150">
        <v>0.57499999999999996</v>
      </c>
      <c r="G591" s="150">
        <v>0.39500000000000002</v>
      </c>
      <c r="H591" s="151">
        <v>15.147</v>
      </c>
      <c r="I591" s="113">
        <f t="shared" si="75"/>
        <v>1.8</v>
      </c>
      <c r="J591" s="119">
        <f>$G591/($D591+(I591*I591*N$2*'Materials + Factor'!$U$8))</f>
        <v>6.5020576131687236E-3</v>
      </c>
      <c r="K591" s="119">
        <f>$H591/($D591+(I591*I591*N$2*'Materials + Factor'!$U$8))</f>
        <v>0.2493333333333333</v>
      </c>
      <c r="L59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0.14398529106059793</v>
      </c>
      <c r="M59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0.2773060958457686</v>
      </c>
      <c r="N591" s="120">
        <f t="shared" si="72"/>
        <v>0.83111111111111102</v>
      </c>
      <c r="O59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0.28380840215843472</v>
      </c>
      <c r="P591" s="113">
        <f t="shared" si="76"/>
        <v>1.8</v>
      </c>
      <c r="Q591" s="119">
        <f>$G591/($D591+(P591*P591*U$2*'Materials + Factor'!$U$8))</f>
        <v>4.8765432098765438E-3</v>
      </c>
      <c r="R591" s="119">
        <f>$H591/($D591+(P591*P591*U$2*'Materials + Factor'!$U$8))</f>
        <v>0.187</v>
      </c>
      <c r="S59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0.13818321710971165</v>
      </c>
      <c r="T59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0.28558299039780516</v>
      </c>
      <c r="U591" s="120">
        <f t="shared" si="73"/>
        <v>0.62333333333333341</v>
      </c>
      <c r="V59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0.32991601972026308</v>
      </c>
      <c r="W591" s="113">
        <f t="shared" si="77"/>
        <v>1.4</v>
      </c>
      <c r="X591" s="119">
        <f>$G591/($D591+(W591*W591*AB$2*'Materials + Factor'!$U$8))</f>
        <v>4.0306122448979598E-3</v>
      </c>
      <c r="Y591" s="119">
        <f>$H591/($D591+(W591*W591*AB$2*'Materials + Factor'!$U$8))</f>
        <v>0.15456122448979595</v>
      </c>
      <c r="Z59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0.11421265903965963</v>
      </c>
      <c r="AA59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0.38616618075801762</v>
      </c>
      <c r="AB591" s="120">
        <f t="shared" si="74"/>
        <v>0.66240524781341126</v>
      </c>
      <c r="AC59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0.6554381027845877</v>
      </c>
    </row>
    <row r="592" spans="1:29" s="86" customFormat="1" hidden="1" outlineLevel="1" x14ac:dyDescent="0.2">
      <c r="A592" s="127"/>
      <c r="B592" s="135" t="s">
        <v>704</v>
      </c>
      <c r="C592" s="150">
        <v>25.616</v>
      </c>
      <c r="D592" s="133">
        <f>Table5[[#This Row],[Vertical Fz (kN)]]*'Materials + Factor'!$U$25</f>
        <v>0</v>
      </c>
      <c r="E592" s="150">
        <v>0.30399999999999999</v>
      </c>
      <c r="F592" s="150">
        <v>6.1429999999999998</v>
      </c>
      <c r="G592" s="150">
        <v>15.874000000000001</v>
      </c>
      <c r="H592" s="151">
        <v>0.191</v>
      </c>
      <c r="I592" s="113">
        <f t="shared" si="75"/>
        <v>1.8</v>
      </c>
      <c r="J592" s="119">
        <f>$G592/($D592+(I592*I592*N$2*'Materials + Factor'!$U$8))</f>
        <v>0.26130041152263372</v>
      </c>
      <c r="K592" s="119">
        <f>$H592/($D592+(I592*I592*N$2*'Materials + Factor'!$U$8))</f>
        <v>3.1440329218106991E-3</v>
      </c>
      <c r="L59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0.13981466571767098</v>
      </c>
      <c r="M59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0.26349425056670961</v>
      </c>
      <c r="N592" s="120">
        <f t="shared" si="72"/>
        <v>0.87100137174211245</v>
      </c>
      <c r="O59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0.31315308820725019</v>
      </c>
      <c r="P592" s="113">
        <f t="shared" si="76"/>
        <v>1.8</v>
      </c>
      <c r="Q592" s="119">
        <f>$G592/($D592+(P592*P592*U$2*'Materials + Factor'!$U$8))</f>
        <v>0.19597530864197532</v>
      </c>
      <c r="R592" s="119">
        <f>$H592/($D592+(P592*P592*U$2*'Materials + Factor'!$U$8))</f>
        <v>2.3580246913580249E-3</v>
      </c>
      <c r="S59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0.14907695579472069</v>
      </c>
      <c r="T59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0.30201646090534978</v>
      </c>
      <c r="U592" s="120">
        <f t="shared" si="73"/>
        <v>0.65325102880658448</v>
      </c>
      <c r="V59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0.35594433294435052</v>
      </c>
      <c r="W592" s="113">
        <f t="shared" si="77"/>
        <v>1.4</v>
      </c>
      <c r="X592" s="119">
        <f>$G592/($D592+(W592*W592*AB$2*'Materials + Factor'!$U$8))</f>
        <v>0.16197959183673472</v>
      </c>
      <c r="Y592" s="119">
        <f>$H592/($D592+(W592*W592*AB$2*'Materials + Factor'!$U$8))</f>
        <v>1.948979591836735E-3</v>
      </c>
      <c r="Z59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0.12321666754461609</v>
      </c>
      <c r="AA59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0.41049562682215757</v>
      </c>
      <c r="AB592" s="120">
        <f t="shared" si="74"/>
        <v>0.6941982507288631</v>
      </c>
      <c r="AC59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0.70079173069906997</v>
      </c>
    </row>
    <row r="593" spans="1:29" s="86" customFormat="1" hidden="1" outlineLevel="1" x14ac:dyDescent="0.2">
      <c r="A593" s="127"/>
      <c r="B593" s="135" t="s">
        <v>705</v>
      </c>
      <c r="C593" s="150">
        <v>13.664</v>
      </c>
      <c r="D593" s="133">
        <f>Table5[[#This Row],[Vertical Fz (kN)]]*'Materials + Factor'!$U$25</f>
        <v>0</v>
      </c>
      <c r="E593" s="150">
        <v>4.74</v>
      </c>
      <c r="F593" s="150">
        <v>1.6</v>
      </c>
      <c r="G593" s="150">
        <v>6.48</v>
      </c>
      <c r="H593" s="151">
        <v>12.295999999999999</v>
      </c>
      <c r="I593" s="113">
        <f t="shared" si="75"/>
        <v>1.8</v>
      </c>
      <c r="J593" s="119">
        <f>$G593/($D593+(I593*I593*N$2*'Materials + Factor'!$U$8))</f>
        <v>0.10666666666666666</v>
      </c>
      <c r="K593" s="119">
        <f>$H593/($D593+(I593*I593*N$2*'Materials + Factor'!$U$8))</f>
        <v>0.20240329218106992</v>
      </c>
      <c r="L59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0.13198933226276022</v>
      </c>
      <c r="M59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0.23667888061684927</v>
      </c>
      <c r="N593" s="120">
        <f t="shared" si="72"/>
        <v>0.67467764060356639</v>
      </c>
      <c r="O59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0.28813359949562783</v>
      </c>
      <c r="P593" s="113">
        <f t="shared" si="76"/>
        <v>1.8</v>
      </c>
      <c r="Q593" s="119">
        <f>$G593/($D593+(P593*P593*U$2*'Materials + Factor'!$U$8))</f>
        <v>0.08</v>
      </c>
      <c r="R593" s="119">
        <f>$H593/($D593+(P593*P593*U$2*'Materials + Factor'!$U$8))</f>
        <v>0.15180246913580245</v>
      </c>
      <c r="S59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0.12125745890124739</v>
      </c>
      <c r="T59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0.23368998628257887</v>
      </c>
      <c r="U593" s="120">
        <f t="shared" si="73"/>
        <v>0.50600823045267485</v>
      </c>
      <c r="V59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0.33417439241714714</v>
      </c>
      <c r="W593" s="113">
        <f t="shared" si="77"/>
        <v>1.4</v>
      </c>
      <c r="X593" s="119">
        <f>$G593/($D593+(W593*W593*AB$2*'Materials + Factor'!$U$8))</f>
        <v>6.6122448979591852E-2</v>
      </c>
      <c r="Y593" s="119">
        <f>$H593/($D593+(W593*W593*AB$2*'Materials + Factor'!$U$8))</f>
        <v>0.12546938775510205</v>
      </c>
      <c r="Z59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0.10022300174490857</v>
      </c>
      <c r="AA59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0.31743440233236159</v>
      </c>
      <c r="AB593" s="120">
        <f t="shared" si="74"/>
        <v>0.53772594752186598</v>
      </c>
      <c r="AC59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0.66799922824130553</v>
      </c>
    </row>
    <row r="594" spans="1:29" s="86" customFormat="1" hidden="1" outlineLevel="1" x14ac:dyDescent="0.2">
      <c r="A594" s="127"/>
      <c r="B594" s="135" t="s">
        <v>706</v>
      </c>
      <c r="C594" s="150">
        <v>20.222000000000001</v>
      </c>
      <c r="D594" s="133">
        <f>Table5[[#This Row],[Vertical Fz (kN)]]*'Materials + Factor'!$U$25</f>
        <v>0</v>
      </c>
      <c r="E594" s="150">
        <v>0.13600000000000001</v>
      </c>
      <c r="F594" s="150">
        <v>5.9489999999999998</v>
      </c>
      <c r="G594" s="150">
        <v>18.518000000000001</v>
      </c>
      <c r="H594" s="151">
        <v>0.70199999999999996</v>
      </c>
      <c r="I594" s="113">
        <f t="shared" si="75"/>
        <v>1.8</v>
      </c>
      <c r="J594" s="119">
        <f>$G594/($D594+(I594*I594*N$2*'Materials + Factor'!$U$8))</f>
        <v>0.30482304526748971</v>
      </c>
      <c r="K594" s="119">
        <f>$H594/($D594+(I594*I594*N$2*'Materials + Factor'!$U$8))</f>
        <v>1.1555555555555553E-2</v>
      </c>
      <c r="L59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0.14428010123905199</v>
      </c>
      <c r="M59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0.31533191171708191</v>
      </c>
      <c r="N594" s="120">
        <f t="shared" si="72"/>
        <v>1.016076817558299</v>
      </c>
      <c r="O59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0.32223287337517814</v>
      </c>
      <c r="P594" s="113">
        <f t="shared" si="76"/>
        <v>1.8</v>
      </c>
      <c r="Q594" s="119">
        <f>$G594/($D594+(P594*P594*U$2*'Materials + Factor'!$U$8))</f>
        <v>0.22861728395061728</v>
      </c>
      <c r="R594" s="119">
        <f>$H594/($D594+(P594*P594*U$2*'Materials + Factor'!$U$8))</f>
        <v>8.6666666666666663E-3</v>
      </c>
      <c r="S59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0.14423022663615456</v>
      </c>
      <c r="T59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0.33562414266117968</v>
      </c>
      <c r="U594" s="120">
        <f t="shared" si="73"/>
        <v>0.76205761316872433</v>
      </c>
      <c r="V59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0.36086902572117402</v>
      </c>
      <c r="W594" s="113">
        <f t="shared" si="77"/>
        <v>1.4</v>
      </c>
      <c r="X594" s="119">
        <f>$G594/($D594+(W594*W594*AB$2*'Materials + Factor'!$U$8))</f>
        <v>0.18895918367346942</v>
      </c>
      <c r="Y594" s="119">
        <f>$H594/($D594+(W594*W594*AB$2*'Materials + Factor'!$U$8))</f>
        <v>7.1632653061224497E-3</v>
      </c>
      <c r="Z59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0.11921069752580124</v>
      </c>
      <c r="AA59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0.44338192419825084</v>
      </c>
      <c r="AB594" s="120">
        <f t="shared" si="74"/>
        <v>0.80982507288629757</v>
      </c>
      <c r="AC59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0.71795090401305428</v>
      </c>
    </row>
    <row r="595" spans="1:29" collapsed="1" x14ac:dyDescent="0.2">
      <c r="A595" s="136"/>
      <c r="B595" s="137"/>
      <c r="C595" s="139"/>
      <c r="D595" s="139"/>
      <c r="E595" s="139"/>
      <c r="F595" s="139"/>
      <c r="G595" s="139"/>
      <c r="H595" s="149"/>
      <c r="I595" s="137"/>
      <c r="J595" s="138"/>
      <c r="K595" s="138"/>
      <c r="L595" s="141"/>
      <c r="M595" s="142"/>
      <c r="N595" s="138"/>
      <c r="O595" s="140"/>
      <c r="P595" s="137"/>
      <c r="Q595" s="138"/>
      <c r="R595" s="138"/>
      <c r="S595" s="138"/>
      <c r="T595" s="138"/>
      <c r="U595" s="138"/>
      <c r="V595" s="140"/>
      <c r="W595" s="137"/>
      <c r="X595" s="138"/>
      <c r="Y595" s="138"/>
      <c r="Z595" s="138"/>
      <c r="AA595" s="138"/>
      <c r="AB595" s="138"/>
      <c r="AC595" s="140"/>
    </row>
    <row r="596" spans="1:29" s="86" customFormat="1" ht="27" customHeight="1" x14ac:dyDescent="0.2">
      <c r="A596" s="127" t="s">
        <v>149</v>
      </c>
      <c r="B596" s="106" t="s">
        <v>370</v>
      </c>
      <c r="C596" s="129">
        <f>MAX(C597:C604)</f>
        <v>49.64</v>
      </c>
      <c r="D596" s="129"/>
      <c r="E596" s="129">
        <f>MAX(E597:E604)</f>
        <v>6.44</v>
      </c>
      <c r="F596" s="129">
        <f>MAX(F597:F604)</f>
        <v>10.91</v>
      </c>
      <c r="G596" s="129">
        <f>MAX(G597:G604)</f>
        <v>71.48</v>
      </c>
      <c r="H596" s="147">
        <f>MAX(H597:H604)</f>
        <v>30.03</v>
      </c>
      <c r="I596" s="134">
        <v>2.7</v>
      </c>
      <c r="J596" s="117"/>
      <c r="K596" s="118" t="s">
        <v>196</v>
      </c>
      <c r="L596" s="125">
        <f>MAX(L597:L604)</f>
        <v>0.12472212252802579</v>
      </c>
      <c r="M596" s="125">
        <f>MAX(M597:M604)</f>
        <v>0.34360148051100808</v>
      </c>
      <c r="N596" s="125">
        <f>MAX(N597:N604)</f>
        <v>1.1620992734847329</v>
      </c>
      <c r="O596" s="126">
        <f>MAX(O597:O604)</f>
        <v>0.32777021815930163</v>
      </c>
      <c r="P596" s="134">
        <v>2.7</v>
      </c>
      <c r="Q596" s="114"/>
      <c r="R596" s="118" t="s">
        <v>196</v>
      </c>
      <c r="S596" s="125">
        <f>MAX(S597:S604)</f>
        <v>0.11752793150977682</v>
      </c>
      <c r="T596" s="125">
        <f>MAX(T597:T604)</f>
        <v>0.33486765228877707</v>
      </c>
      <c r="U596" s="125">
        <f>MAX(U597:U604)</f>
        <v>0.8715744551135497</v>
      </c>
      <c r="V596" s="126">
        <f>MAX(V597:V604)</f>
        <v>0.36231435200435391</v>
      </c>
      <c r="W596" s="134">
        <v>2.2000000000000002</v>
      </c>
      <c r="X596" s="107"/>
      <c r="Y596" s="118" t="s">
        <v>196</v>
      </c>
      <c r="Z596" s="125">
        <f>MAX(Z597:Z604)</f>
        <v>8.8510188089491029E-2</v>
      </c>
      <c r="AA596" s="125">
        <f>MAX(AA597:AA604)</f>
        <v>0.35048835462058603</v>
      </c>
      <c r="AB596" s="125">
        <f>MAX(AB597:AB604)</f>
        <v>0.80555972952667154</v>
      </c>
      <c r="AC596" s="126">
        <f>MAX(AC597:AC604)</f>
        <v>0.68119179676800867</v>
      </c>
    </row>
    <row r="597" spans="1:29" hidden="1" outlineLevel="1" x14ac:dyDescent="0.2">
      <c r="A597" s="88"/>
      <c r="B597" s="110">
        <v>1</v>
      </c>
      <c r="C597" s="128">
        <v>33.380000000000003</v>
      </c>
      <c r="D597" s="133">
        <f>Table5[[#This Row],[Vertical Fz (kN)]]*'Materials + Factor'!$U$25</f>
        <v>0</v>
      </c>
      <c r="E597" s="128">
        <v>0</v>
      </c>
      <c r="F597" s="128">
        <v>10.39</v>
      </c>
      <c r="G597" s="128">
        <v>68.08</v>
      </c>
      <c r="H597" s="152">
        <v>0</v>
      </c>
      <c r="I597" s="109">
        <f>I$596</f>
        <v>2.7</v>
      </c>
      <c r="J597" s="119">
        <f>$G597/($D597+(I597*I597*N$2*'Materials + Factor'!$U$8))</f>
        <v>0.49807041609510733</v>
      </c>
      <c r="K597" s="119">
        <f>$H597/($D597+(I597*I597*N$2*'Materials + Factor'!$U$8))</f>
        <v>0</v>
      </c>
      <c r="L59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0.11994388152019514</v>
      </c>
      <c r="M59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0.33046791333942022</v>
      </c>
      <c r="N597" s="120">
        <f t="shared" ref="N597:N604" si="78">MAX(K597,J597)/(I597/6)</f>
        <v>1.1068231468780163</v>
      </c>
      <c r="O59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0.31578006166909084</v>
      </c>
      <c r="P597" s="109">
        <f>P$596</f>
        <v>2.7</v>
      </c>
      <c r="Q597" s="119">
        <f>$G597/($D597+(P597*P597*U$2*'Materials + Factor'!$U$8))</f>
        <v>0.37355281207133051</v>
      </c>
      <c r="R597" s="119">
        <f>$H597/($D597+(P597*P597*U$2*'Materials + Factor'!$U$8))</f>
        <v>0</v>
      </c>
      <c r="S59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0.11192623358263806</v>
      </c>
      <c r="T59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0.31893512167860583</v>
      </c>
      <c r="U597" s="120">
        <f t="shared" ref="U597:U604" si="79">MAX(R597,Q597)/(P597/6)</f>
        <v>0.83011736015851223</v>
      </c>
      <c r="V59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0.3532806288018206</v>
      </c>
      <c r="W597" s="109">
        <f>W$596</f>
        <v>2.2000000000000002</v>
      </c>
      <c r="X597" s="119">
        <f>$G597/($D597+(W597*W597*AB$2*'Materials + Factor'!$U$8))</f>
        <v>0.28132231404958674</v>
      </c>
      <c r="Y597" s="119">
        <f>$H597/($D597+(W597*W597*AB$2*'Materials + Factor'!$U$8))</f>
        <v>0</v>
      </c>
      <c r="Z59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8.4291554010065245E-2</v>
      </c>
      <c r="AA59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0.33380916604057093</v>
      </c>
      <c r="AB597" s="120">
        <f t="shared" ref="AB597:AB604" si="80">MAX(Y597,X597)/(W597/6)</f>
        <v>0.76724267468069107</v>
      </c>
      <c r="AC59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0.66641092940305524</v>
      </c>
    </row>
    <row r="598" spans="1:29" hidden="1" outlineLevel="1" x14ac:dyDescent="0.2">
      <c r="A598" s="88"/>
      <c r="B598" s="110">
        <v>2</v>
      </c>
      <c r="C598" s="128">
        <v>33.380000000000003</v>
      </c>
      <c r="D598" s="133">
        <f>Table5[[#This Row],[Vertical Fz (kN)]]*'Materials + Factor'!$U$25</f>
        <v>0</v>
      </c>
      <c r="E598" s="128">
        <v>4.41</v>
      </c>
      <c r="F598" s="128">
        <v>4.6500000000000004</v>
      </c>
      <c r="G598" s="128">
        <v>36.799999999999997</v>
      </c>
      <c r="H598" s="152">
        <v>20.7</v>
      </c>
      <c r="I598" s="109">
        <f t="shared" ref="I598:I604" si="81">I$596</f>
        <v>2.7</v>
      </c>
      <c r="J598" s="119">
        <f>$G598/($D598+(I598*I598*N$2*'Materials + Factor'!$U$8))</f>
        <v>0.26922725194330127</v>
      </c>
      <c r="K598" s="119">
        <f>$H598/($D598+(I598*I598*N$2*'Materials + Factor'!$U$8))</f>
        <v>0.15144032921810696</v>
      </c>
      <c r="L59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7.3982341978781729E-2</v>
      </c>
      <c r="M59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0.17547498841690848</v>
      </c>
      <c r="N598" s="120">
        <f t="shared" si="78"/>
        <v>0.59828278209622499</v>
      </c>
      <c r="O59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0.28036779603797102</v>
      </c>
      <c r="P598" s="109">
        <f t="shared" ref="P598:P604" si="82">P$596</f>
        <v>2.7</v>
      </c>
      <c r="Q598" s="119">
        <f>$G598/($D598+(P598*P598*U$2*'Materials + Factor'!$U$8))</f>
        <v>0.20192043895747594</v>
      </c>
      <c r="R598" s="119">
        <f>$H598/($D598+(P598*P598*U$2*'Materials + Factor'!$U$8))</f>
        <v>0.11358024691358022</v>
      </c>
      <c r="S59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6.9036992836633532E-2</v>
      </c>
      <c r="T59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0.16847025351826445</v>
      </c>
      <c r="U598" s="120">
        <f t="shared" si="79"/>
        <v>0.44871208657216877</v>
      </c>
      <c r="V59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0.32806842382939716</v>
      </c>
      <c r="W598" s="109">
        <f t="shared" ref="W598:W604" si="83">W$596</f>
        <v>2.2000000000000002</v>
      </c>
      <c r="X598" s="119">
        <f>$G598/($D598+(W598*W598*AB$2*'Materials + Factor'!$U$8))</f>
        <v>0.1520661157024793</v>
      </c>
      <c r="Y598" s="119">
        <f>$H598/($D598+(W598*W598*AB$2*'Materials + Factor'!$U$8))</f>
        <v>8.5537190082644612E-2</v>
      </c>
      <c r="Z59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5.1991702249902731E-2</v>
      </c>
      <c r="AA59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0.17317806160781363</v>
      </c>
      <c r="AB598" s="120">
        <f t="shared" si="80"/>
        <v>0.41472577009767075</v>
      </c>
      <c r="AC59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0.6240703816621298</v>
      </c>
    </row>
    <row r="599" spans="1:29" hidden="1" outlineLevel="1" x14ac:dyDescent="0.2">
      <c r="A599" s="88"/>
      <c r="B599" s="110">
        <v>3</v>
      </c>
      <c r="C599" s="128">
        <v>35.46</v>
      </c>
      <c r="D599" s="133">
        <f>Table5[[#This Row],[Vertical Fz (kN)]]*'Materials + Factor'!$U$25</f>
        <v>0</v>
      </c>
      <c r="E599" s="128">
        <v>0</v>
      </c>
      <c r="F599" s="128">
        <v>6.43</v>
      </c>
      <c r="G599" s="128">
        <v>35.96</v>
      </c>
      <c r="H599" s="152">
        <v>0</v>
      </c>
      <c r="I599" s="109">
        <f t="shared" si="81"/>
        <v>2.7</v>
      </c>
      <c r="J599" s="119">
        <f>$G599/($D599+(I599*I599*N$2*'Materials + Factor'!$U$8))</f>
        <v>0.26308184727937811</v>
      </c>
      <c r="K599" s="119">
        <f>$H599/($D599+(I599*I599*N$2*'Materials + Factor'!$U$8))</f>
        <v>0</v>
      </c>
      <c r="L59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7.3332101670764094E-2</v>
      </c>
      <c r="M59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0.1754847398844552</v>
      </c>
      <c r="N599" s="120">
        <f t="shared" si="78"/>
        <v>0.58462632728750685</v>
      </c>
      <c r="O59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0.24987187590709647</v>
      </c>
      <c r="P599" s="109">
        <f t="shared" si="82"/>
        <v>2.7</v>
      </c>
      <c r="Q599" s="119">
        <f>$G599/($D599+(P599*P599*U$2*'Materials + Factor'!$U$8))</f>
        <v>0.19731138545953358</v>
      </c>
      <c r="R599" s="119">
        <f>$H599/($D599+(P599*P599*U$2*'Materials + Factor'!$U$8))</f>
        <v>0</v>
      </c>
      <c r="S59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6.9267149368273592E-2</v>
      </c>
      <c r="T59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0.17229080932784632</v>
      </c>
      <c r="U599" s="120">
        <f t="shared" si="79"/>
        <v>0.43846974546563017</v>
      </c>
      <c r="V59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0.30149319893848697</v>
      </c>
      <c r="W599" s="109">
        <f t="shared" si="83"/>
        <v>2.2000000000000002</v>
      </c>
      <c r="X599" s="119">
        <f>$G599/($D599+(W599*W599*AB$2*'Materials + Factor'!$U$8))</f>
        <v>0.14859504132231405</v>
      </c>
      <c r="Y599" s="119">
        <f>$H599/($D599+(W599*W599*AB$2*'Materials + Factor'!$U$8))</f>
        <v>0</v>
      </c>
      <c r="Z59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5.2165032943668858E-2</v>
      </c>
      <c r="AA59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0.1833959429000751</v>
      </c>
      <c r="AB599" s="120">
        <f t="shared" si="80"/>
        <v>0.40525920360631101</v>
      </c>
      <c r="AC59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0.57675469075747032</v>
      </c>
    </row>
    <row r="600" spans="1:29" hidden="1" outlineLevel="1" x14ac:dyDescent="0.2">
      <c r="A600" s="88"/>
      <c r="B600" s="110">
        <v>4</v>
      </c>
      <c r="C600" s="128">
        <v>35.46</v>
      </c>
      <c r="D600" s="133">
        <f>Table5[[#This Row],[Vertical Fz (kN)]]*'Materials + Factor'!$U$25</f>
        <v>0</v>
      </c>
      <c r="E600" s="128">
        <v>4.5999999999999996</v>
      </c>
      <c r="F600" s="128">
        <v>0</v>
      </c>
      <c r="G600" s="128">
        <v>0</v>
      </c>
      <c r="H600" s="152">
        <v>21.45</v>
      </c>
      <c r="I600" s="109">
        <f t="shared" si="81"/>
        <v>2.7</v>
      </c>
      <c r="J600" s="119">
        <f>$G600/($D600+(I600*I600*N$2*'Materials + Factor'!$U$8))</f>
        <v>0</v>
      </c>
      <c r="K600" s="119">
        <f>$H600/($D600+(I600*I600*N$2*'Materials + Factor'!$U$8))</f>
        <v>0.15692729766803837</v>
      </c>
      <c r="L60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5.2461534632272919E-2</v>
      </c>
      <c r="M60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0.10714326054368747</v>
      </c>
      <c r="N600" s="120">
        <f t="shared" si="78"/>
        <v>0.34872732815119639</v>
      </c>
      <c r="O60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0.22763933601609659</v>
      </c>
      <c r="P600" s="109">
        <f t="shared" si="82"/>
        <v>2.7</v>
      </c>
      <c r="Q600" s="119">
        <f>$G600/($D600+(P600*P600*U$2*'Materials + Factor'!$U$8))</f>
        <v>0</v>
      </c>
      <c r="R600" s="119">
        <f>$H600/($D600+(P600*P600*U$2*'Materials + Factor'!$U$8))</f>
        <v>0.11769547325102879</v>
      </c>
      <c r="S60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4.9553481663150628E-2</v>
      </c>
      <c r="T60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0.10587816897830613</v>
      </c>
      <c r="U600" s="120">
        <f t="shared" si="79"/>
        <v>0.26154549611339728</v>
      </c>
      <c r="V60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0.28201452663215903</v>
      </c>
      <c r="W600" s="109">
        <f t="shared" si="83"/>
        <v>2.2000000000000002</v>
      </c>
      <c r="X600" s="119">
        <f>$G600/($D600+(W600*W600*AB$2*'Materials + Factor'!$U$8))</f>
        <v>0</v>
      </c>
      <c r="Y600" s="119">
        <f>$H600/($D600+(W600*W600*AB$2*'Materials + Factor'!$U$8))</f>
        <v>8.8636363636363624E-2</v>
      </c>
      <c r="Z60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3.731868608722811E-2</v>
      </c>
      <c r="AA60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0.11513899323816677</v>
      </c>
      <c r="AB600" s="120">
        <f t="shared" si="80"/>
        <v>0.24173553719008259</v>
      </c>
      <c r="AC60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0.54256179775280899</v>
      </c>
    </row>
    <row r="601" spans="1:29" hidden="1" outlineLevel="1" x14ac:dyDescent="0.2">
      <c r="A601" s="88"/>
      <c r="B601" s="110">
        <v>5</v>
      </c>
      <c r="C601" s="128">
        <v>35.049999999999997</v>
      </c>
      <c r="D601" s="133">
        <f>Table5[[#This Row],[Vertical Fz (kN)]]*'Materials + Factor'!$U$25</f>
        <v>0</v>
      </c>
      <c r="E601" s="128">
        <v>0</v>
      </c>
      <c r="F601" s="128">
        <v>10.91</v>
      </c>
      <c r="G601" s="128">
        <v>71.48</v>
      </c>
      <c r="H601" s="152">
        <v>0</v>
      </c>
      <c r="I601" s="109">
        <f t="shared" si="81"/>
        <v>2.7</v>
      </c>
      <c r="J601" s="119">
        <f>$G601/($D601+(I601*I601*N$2*'Materials + Factor'!$U$8))</f>
        <v>0.52294467306812975</v>
      </c>
      <c r="K601" s="119">
        <f>$H601/($D601+(I601*I601*N$2*'Materials + Factor'!$U$8))</f>
        <v>0</v>
      </c>
      <c r="L60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0.12472212252802579</v>
      </c>
      <c r="M60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0.34360148051100808</v>
      </c>
      <c r="N601" s="120">
        <f>MAX(K601,J601)/(I601/6)</f>
        <v>1.1620992734847329</v>
      </c>
      <c r="O60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0.32777021815930163</v>
      </c>
      <c r="P601" s="109">
        <f t="shared" si="82"/>
        <v>2.7</v>
      </c>
      <c r="Q601" s="119">
        <f>$G601/($D601+(P601*P601*U$2*'Materials + Factor'!$U$8))</f>
        <v>0.39220850480109737</v>
      </c>
      <c r="R601" s="119">
        <f>$H601/($D601+(P601*P601*U$2*'Materials + Factor'!$U$8))</f>
        <v>0</v>
      </c>
      <c r="S60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0.11752793150977682</v>
      </c>
      <c r="T60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0.33486765228877707</v>
      </c>
      <c r="U601" s="120">
        <f t="shared" si="79"/>
        <v>0.8715744551135497</v>
      </c>
      <c r="V60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0.36231435200435391</v>
      </c>
      <c r="W601" s="109">
        <f t="shared" si="83"/>
        <v>2.2000000000000002</v>
      </c>
      <c r="X601" s="119">
        <f>$G601/($D601+(W601*W601*AB$2*'Materials + Factor'!$U$8))</f>
        <v>0.29537190082644627</v>
      </c>
      <c r="Y601" s="119">
        <f>$H601/($D601+(W601*W601*AB$2*'Materials + Factor'!$U$8))</f>
        <v>0</v>
      </c>
      <c r="Z60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8.8510188089491029E-2</v>
      </c>
      <c r="AA60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0.35048835462058603</v>
      </c>
      <c r="AB601" s="120">
        <f t="shared" si="80"/>
        <v>0.80555972952667154</v>
      </c>
      <c r="AC60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0.68119179676800867</v>
      </c>
    </row>
    <row r="602" spans="1:29" hidden="1" outlineLevel="1" x14ac:dyDescent="0.2">
      <c r="A602" s="88"/>
      <c r="B602" s="110">
        <v>6</v>
      </c>
      <c r="C602" s="128">
        <v>35.049999999999997</v>
      </c>
      <c r="D602" s="133">
        <f>Table5[[#This Row],[Vertical Fz (kN)]]*'Materials + Factor'!$U$25</f>
        <v>0</v>
      </c>
      <c r="E602" s="128">
        <v>4.63</v>
      </c>
      <c r="F602" s="128">
        <v>4.88</v>
      </c>
      <c r="G602" s="128">
        <v>38.64</v>
      </c>
      <c r="H602" s="152">
        <v>21.73</v>
      </c>
      <c r="I602" s="109">
        <f t="shared" si="81"/>
        <v>2.7</v>
      </c>
      <c r="J602" s="119">
        <f>$G602/($D602+(I602*I602*N$2*'Materials + Factor'!$U$8))</f>
        <v>0.28268861454046634</v>
      </c>
      <c r="K602" s="119">
        <f>$H602/($D602+(I602*I602*N$2*'Materials + Factor'!$U$8))</f>
        <v>0.15897576588934612</v>
      </c>
      <c r="L60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7.690140467599163E-2</v>
      </c>
      <c r="M60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0.18244898949462596</v>
      </c>
      <c r="N602" s="120">
        <f t="shared" si="78"/>
        <v>0.62819692120103632</v>
      </c>
      <c r="O60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0.28788966964453133</v>
      </c>
      <c r="P602" s="109">
        <f t="shared" si="82"/>
        <v>2.7</v>
      </c>
      <c r="Q602" s="119">
        <f>$G602/($D602+(P602*P602*U$2*'Materials + Factor'!$U$8))</f>
        <v>0.21201646090534976</v>
      </c>
      <c r="R602" s="119">
        <f>$H602/($D602+(P602*P602*U$2*'Materials + Factor'!$U$8))</f>
        <v>0.11923182441700958</v>
      </c>
      <c r="S60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7.246559662849443E-2</v>
      </c>
      <c r="T60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0.17688360514149262</v>
      </c>
      <c r="U602" s="120">
        <f t="shared" si="79"/>
        <v>0.47114769090077724</v>
      </c>
      <c r="V60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0.33448607662342927</v>
      </c>
      <c r="W602" s="109">
        <f t="shared" si="83"/>
        <v>2.2000000000000002</v>
      </c>
      <c r="X602" s="119">
        <f>$G602/($D602+(W602*W602*AB$2*'Materials + Factor'!$U$8))</f>
        <v>0.1596694214876033</v>
      </c>
      <c r="Y602" s="119">
        <f>$H602/($D602+(W602*W602*AB$2*'Materials + Factor'!$U$8))</f>
        <v>8.9793388429752055E-2</v>
      </c>
      <c r="Z60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5.457378093199633E-2</v>
      </c>
      <c r="AA60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0.1818181818181818</v>
      </c>
      <c r="AB602" s="120">
        <f t="shared" si="80"/>
        <v>0.43546205860255444</v>
      </c>
      <c r="AC60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0.63469711427690456</v>
      </c>
    </row>
    <row r="603" spans="1:29" hidden="1" outlineLevel="1" x14ac:dyDescent="0.2">
      <c r="A603" s="88"/>
      <c r="B603" s="110">
        <v>7</v>
      </c>
      <c r="C603" s="128">
        <v>49.64</v>
      </c>
      <c r="D603" s="133">
        <f>Table5[[#This Row],[Vertical Fz (kN)]]*'Materials + Factor'!$U$25</f>
        <v>0</v>
      </c>
      <c r="E603" s="128">
        <v>0</v>
      </c>
      <c r="F603" s="128">
        <v>9</v>
      </c>
      <c r="G603" s="128">
        <v>50.34</v>
      </c>
      <c r="H603" s="152">
        <v>0</v>
      </c>
      <c r="I603" s="109">
        <f t="shared" si="81"/>
        <v>2.7</v>
      </c>
      <c r="J603" s="119">
        <f>$G603/($D603+(I603*I603*N$2*'Materials + Factor'!$U$8))</f>
        <v>0.36828532235939637</v>
      </c>
      <c r="K603" s="119">
        <f>$H603/($D603+(I603*I603*N$2*'Materials + Factor'!$U$8))</f>
        <v>0</v>
      </c>
      <c r="L60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9.4830803754239204E-2</v>
      </c>
      <c r="M60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0.22695999725692062</v>
      </c>
      <c r="N603" s="120">
        <f t="shared" si="78"/>
        <v>0.81841182746532526</v>
      </c>
      <c r="O60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0.29448113306412166</v>
      </c>
      <c r="P603" s="109">
        <f t="shared" si="82"/>
        <v>2.7</v>
      </c>
      <c r="Q603" s="119">
        <f>$G603/($D603+(P603*P603*U$2*'Materials + Factor'!$U$8))</f>
        <v>0.27621399176954731</v>
      </c>
      <c r="R603" s="119">
        <f>$H603/($D603+(P603*P603*U$2*'Materials + Factor'!$U$8))</f>
        <v>0</v>
      </c>
      <c r="S60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9.6952464123555585E-2</v>
      </c>
      <c r="T60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0.24118274653254074</v>
      </c>
      <c r="U603" s="120">
        <f t="shared" si="79"/>
        <v>0.61380887059899403</v>
      </c>
      <c r="V60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0.3399503698309892</v>
      </c>
      <c r="W603" s="109">
        <f t="shared" si="83"/>
        <v>2.2000000000000002</v>
      </c>
      <c r="X603" s="119">
        <f>$G603/($D603+(W603*W603*AB$2*'Materials + Factor'!$U$8))</f>
        <v>0.20801652892561984</v>
      </c>
      <c r="Y603" s="119">
        <f>$H603/($D603+(W603*W603*AB$2*'Materials + Factor'!$U$8))</f>
        <v>0</v>
      </c>
      <c r="Z60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7.3014820605446312E-2</v>
      </c>
      <c r="AA60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0.25672426746806909</v>
      </c>
      <c r="AB603" s="120">
        <f t="shared" si="80"/>
        <v>0.56731780616078131</v>
      </c>
      <c r="AC60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0.6392631026282467</v>
      </c>
    </row>
    <row r="604" spans="1:29" hidden="1" outlineLevel="1" x14ac:dyDescent="0.2">
      <c r="A604" s="88"/>
      <c r="B604" s="110">
        <v>8</v>
      </c>
      <c r="C604" s="128">
        <v>49.64</v>
      </c>
      <c r="D604" s="133">
        <f>Table5[[#This Row],[Vertical Fz (kN)]]*'Materials + Factor'!$U$25</f>
        <v>0</v>
      </c>
      <c r="E604" s="128">
        <v>6.44</v>
      </c>
      <c r="F604" s="128">
        <v>0</v>
      </c>
      <c r="G604" s="128">
        <v>0</v>
      </c>
      <c r="H604" s="152">
        <v>30.03</v>
      </c>
      <c r="I604" s="109">
        <f t="shared" si="81"/>
        <v>2.7</v>
      </c>
      <c r="J604" s="119">
        <f>$G604/($D604+(I604*I604*N$2*'Materials + Factor'!$U$8))</f>
        <v>0</v>
      </c>
      <c r="K604" s="119">
        <f>$H604/($D604+(I604*I604*N$2*'Materials + Factor'!$U$8))</f>
        <v>0.21969821673525375</v>
      </c>
      <c r="L60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6.7856708464144502E-2</v>
      </c>
      <c r="M60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0.13858513757884486</v>
      </c>
      <c r="N604" s="120">
        <f t="shared" si="78"/>
        <v>0.48821825941167496</v>
      </c>
      <c r="O60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0.25576925994247501</v>
      </c>
      <c r="P604" s="109">
        <f t="shared" si="82"/>
        <v>2.7</v>
      </c>
      <c r="Q604" s="119">
        <f>$G604/($D604+(P604*P604*U$2*'Materials + Factor'!$U$8))</f>
        <v>0</v>
      </c>
      <c r="R604" s="119">
        <f>$H604/($D604+(P604*P604*U$2*'Materials + Factor'!$U$8))</f>
        <v>0.1647736625514403</v>
      </c>
      <c r="S60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6.9374874328410885E-2</v>
      </c>
      <c r="T60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0.14822943656962859</v>
      </c>
      <c r="U604" s="120">
        <f t="shared" si="79"/>
        <v>0.36616369455875619</v>
      </c>
      <c r="V60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0.30798670185063015</v>
      </c>
      <c r="W604" s="109">
        <f t="shared" si="83"/>
        <v>2.2000000000000002</v>
      </c>
      <c r="X604" s="119">
        <f>$G604/($D604+(W604*W604*AB$2*'Materials + Factor'!$U$8))</f>
        <v>0</v>
      </c>
      <c r="Y604" s="119">
        <f>$H604/($D604+(W604*W604*AB$2*'Materials + Factor'!$U$8))</f>
        <v>0.12409090909090909</v>
      </c>
      <c r="Z60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5.2246160522119361E-2</v>
      </c>
      <c r="AA60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0.16119459053343349</v>
      </c>
      <c r="AB604" s="120">
        <f t="shared" si="80"/>
        <v>0.33842975206611564</v>
      </c>
      <c r="AC60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0.58428815401335188</v>
      </c>
    </row>
    <row r="605" spans="1:29" collapsed="1" x14ac:dyDescent="0.2">
      <c r="A605" s="136"/>
      <c r="B605" s="137"/>
      <c r="C605" s="139"/>
      <c r="D605" s="139"/>
      <c r="E605" s="139"/>
      <c r="F605" s="139"/>
      <c r="G605" s="139"/>
      <c r="H605" s="149"/>
      <c r="I605" s="137"/>
      <c r="J605" s="138"/>
      <c r="K605" s="138"/>
      <c r="L605" s="141"/>
      <c r="M605" s="142"/>
      <c r="N605" s="138"/>
      <c r="O605" s="140"/>
      <c r="P605" s="137"/>
      <c r="Q605" s="138"/>
      <c r="R605" s="138"/>
      <c r="S605" s="138"/>
      <c r="T605" s="138"/>
      <c r="U605" s="138"/>
      <c r="V605" s="140"/>
      <c r="W605" s="137"/>
      <c r="X605" s="138"/>
      <c r="Y605" s="138"/>
      <c r="Z605" s="138"/>
      <c r="AA605" s="138"/>
      <c r="AB605" s="138"/>
      <c r="AC605" s="140"/>
    </row>
    <row r="606" spans="1:29" s="86" customFormat="1" ht="27" customHeight="1" x14ac:dyDescent="0.2">
      <c r="A606" s="127" t="s">
        <v>150</v>
      </c>
      <c r="B606" s="106" t="s">
        <v>370</v>
      </c>
      <c r="C606" s="129">
        <f>MAX(C607:C614)</f>
        <v>12.42</v>
      </c>
      <c r="D606" s="129"/>
      <c r="E606" s="129">
        <f>MAX(E607:E614)</f>
        <v>4.51</v>
      </c>
      <c r="F606" s="129">
        <f>MAX(F607:F614)</f>
        <v>3.55</v>
      </c>
      <c r="G606" s="129">
        <f>MAX(G607:G614)</f>
        <v>13.94</v>
      </c>
      <c r="H606" s="147">
        <f>MAX(H607:H614)</f>
        <v>25.27</v>
      </c>
      <c r="I606" s="134">
        <v>2</v>
      </c>
      <c r="J606" s="117"/>
      <c r="K606" s="118" t="s">
        <v>196</v>
      </c>
      <c r="L606" s="125">
        <f>MAX(L607:L614)</f>
        <v>0.10607914421042319</v>
      </c>
      <c r="M606" s="125">
        <f>MAX(M607:M614)</f>
        <v>0.34326704205103631</v>
      </c>
      <c r="N606" s="125">
        <f>MAX(N607:N614)</f>
        <v>1.0107999999999999</v>
      </c>
      <c r="O606" s="126">
        <f>MAX(O607:O614)</f>
        <v>0.27578926201488035</v>
      </c>
      <c r="P606" s="134">
        <v>1.9</v>
      </c>
      <c r="Q606" s="114"/>
      <c r="R606" s="118" t="s">
        <v>196</v>
      </c>
      <c r="S606" s="125">
        <f>MAX(S607:S614)</f>
        <v>9.8109985232620753E-2</v>
      </c>
      <c r="T606" s="125">
        <f>MAX(T607:T614)</f>
        <v>0.34733926228313167</v>
      </c>
      <c r="U606" s="125">
        <f>MAX(U607:U614)</f>
        <v>0.88421052631578945</v>
      </c>
      <c r="V606" s="126">
        <f>MAX(V607:V614)</f>
        <v>0.3412084315265777</v>
      </c>
      <c r="W606" s="134">
        <v>1.5</v>
      </c>
      <c r="X606" s="107"/>
      <c r="Y606" s="118" t="s">
        <v>196</v>
      </c>
      <c r="Z606" s="125">
        <f>MAX(Z607:Z614)</f>
        <v>7.8706010375502428E-2</v>
      </c>
      <c r="AA606" s="125">
        <f>MAX(AA607:AA614)</f>
        <v>0.40639999999999998</v>
      </c>
      <c r="AB606" s="125">
        <f>MAX(AB607:AB614)</f>
        <v>0.89848888888888889</v>
      </c>
      <c r="AC606" s="126">
        <f>MAX(AC607:AC614)</f>
        <v>0.67822096269351162</v>
      </c>
    </row>
    <row r="607" spans="1:29" hidden="1" outlineLevel="1" x14ac:dyDescent="0.2">
      <c r="A607" s="88"/>
      <c r="B607" s="110">
        <v>1</v>
      </c>
      <c r="C607" s="128">
        <v>8.06</v>
      </c>
      <c r="D607" s="133">
        <f>Table5[[#This Row],[Vertical Fz (kN)]]*'Materials + Factor'!$U$25</f>
        <v>0</v>
      </c>
      <c r="E607" s="128">
        <v>2.1</v>
      </c>
      <c r="F607" s="128">
        <v>2.34</v>
      </c>
      <c r="G607" s="128">
        <v>9.1300000000000008</v>
      </c>
      <c r="H607" s="152">
        <v>15.94</v>
      </c>
      <c r="I607" s="109">
        <f>I$606</f>
        <v>2</v>
      </c>
      <c r="J607" s="119">
        <f>$G607/($D607+(I607*I607*N$2*'Materials + Factor'!$U$8))</f>
        <v>0.12173333333333335</v>
      </c>
      <c r="K607" s="119">
        <f>$H607/($D607+(I607*I607*N$2*'Materials + Factor'!$U$8))</f>
        <v>0.21253333333333332</v>
      </c>
      <c r="L60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7.4317906810455039E-2</v>
      </c>
      <c r="M60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0.21087165904165664</v>
      </c>
      <c r="N607" s="120">
        <f t="shared" ref="N607:N614" si="84">MAX(K607,J607)/(I607/6)</f>
        <v>0.63760000000000006</v>
      </c>
      <c r="O60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0.26342080016714464</v>
      </c>
      <c r="P607" s="109">
        <f>P$606</f>
        <v>1.9</v>
      </c>
      <c r="Q607" s="119">
        <f>$G607/($D607+(P607*P607*U$2*'Materials + Factor'!$U$8))</f>
        <v>0.10116343490304711</v>
      </c>
      <c r="R607" s="119">
        <f>$H607/($D607+(P607*P607*U$2*'Materials + Factor'!$U$8))</f>
        <v>0.17662049861495843</v>
      </c>
      <c r="S60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6.8397178278962828E-2</v>
      </c>
      <c r="T60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0.21040968071147398</v>
      </c>
      <c r="U607" s="120">
        <f t="shared" ref="U607:U614" si="85">MAX(R607,Q607)/(P607/6)</f>
        <v>0.55774894299460565</v>
      </c>
      <c r="V60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0.32978644889390174</v>
      </c>
      <c r="W607" s="109">
        <f>W$606</f>
        <v>1.5</v>
      </c>
      <c r="X607" s="119">
        <f>$G607/($D607+(W607*W607*AB$2*'Materials + Factor'!$U$8))</f>
        <v>8.1155555555555564E-2</v>
      </c>
      <c r="Y607" s="119">
        <f>$H607/($D607+(W607*W607*AB$2*'Materials + Factor'!$U$8))</f>
        <v>0.14168888888888889</v>
      </c>
      <c r="Z60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5.4869736352679069E-2</v>
      </c>
      <c r="AA60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0.2386962962962963</v>
      </c>
      <c r="AB607" s="120">
        <f t="shared" ref="AB607:AB614" si="86">MAX(Y607,X607)/(W607/6)</f>
        <v>0.56675555555555557</v>
      </c>
      <c r="AC60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0.65515097407405865</v>
      </c>
    </row>
    <row r="608" spans="1:29" hidden="1" outlineLevel="1" x14ac:dyDescent="0.2">
      <c r="A608" s="88"/>
      <c r="B608" s="110">
        <v>2</v>
      </c>
      <c r="C608" s="128">
        <v>8.06</v>
      </c>
      <c r="D608" s="133">
        <f>Table5[[#This Row],[Vertical Fz (kN)]]*'Materials + Factor'!$U$25</f>
        <v>0</v>
      </c>
      <c r="E608" s="128">
        <v>4.29</v>
      </c>
      <c r="F608" s="128">
        <v>0</v>
      </c>
      <c r="G608" s="128">
        <v>0</v>
      </c>
      <c r="H608" s="152">
        <v>24.06</v>
      </c>
      <c r="I608" s="109">
        <f t="shared" ref="I608:I614" si="87">I$606</f>
        <v>2</v>
      </c>
      <c r="J608" s="119">
        <f>$G608/($D608+(I608*I608*N$2*'Materials + Factor'!$U$8))</f>
        <v>0</v>
      </c>
      <c r="K608" s="119">
        <f>$H608/($D608+(I608*I608*N$2*'Materials + Factor'!$U$8))</f>
        <v>0.32079999999999997</v>
      </c>
      <c r="L60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0.10140263592070291</v>
      </c>
      <c r="M60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0.32840717553575727</v>
      </c>
      <c r="N608" s="120">
        <f t="shared" si="84"/>
        <v>0.96239999999999992</v>
      </c>
      <c r="O60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0.26823223400078522</v>
      </c>
      <c r="P608" s="109">
        <f t="shared" ref="P608:P614" si="88">P$606</f>
        <v>1.9</v>
      </c>
      <c r="Q608" s="119">
        <f>$G608/($D608+(P608*P608*U$2*'Materials + Factor'!$U$8))</f>
        <v>0</v>
      </c>
      <c r="R608" s="119">
        <f>$H608/($D608+(P608*P608*U$2*'Materials + Factor'!$U$8))</f>
        <v>0.26659279778393352</v>
      </c>
      <c r="S60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9.332413229444414E-2</v>
      </c>
      <c r="T60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0.33066044612917334</v>
      </c>
      <c r="U608" s="120">
        <f t="shared" si="85"/>
        <v>0.84187199300189541</v>
      </c>
      <c r="V60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0.33346202694121307</v>
      </c>
      <c r="W608" s="109">
        <f t="shared" ref="W608:W614" si="89">W$606</f>
        <v>1.5</v>
      </c>
      <c r="X608" s="119">
        <f>$G608/($D608+(W608*W608*AB$2*'Materials + Factor'!$U$8))</f>
        <v>0</v>
      </c>
      <c r="Y608" s="119">
        <f>$H608/($D608+(W608*W608*AB$2*'Materials + Factor'!$U$8))</f>
        <v>0.21386666666666665</v>
      </c>
      <c r="Z60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7.4866692796209638E-2</v>
      </c>
      <c r="AA60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0.38684444444444444</v>
      </c>
      <c r="AB608" s="120">
        <f t="shared" si="86"/>
        <v>0.8554666666666666</v>
      </c>
      <c r="AC60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0.66291552681754129</v>
      </c>
    </row>
    <row r="609" spans="1:29" hidden="1" outlineLevel="1" x14ac:dyDescent="0.2">
      <c r="A609" s="88"/>
      <c r="B609" s="110">
        <v>3</v>
      </c>
      <c r="C609" s="128">
        <v>8.8699999999999992</v>
      </c>
      <c r="D609" s="133">
        <f>Table5[[#This Row],[Vertical Fz (kN)]]*'Materials + Factor'!$U$25</f>
        <v>0</v>
      </c>
      <c r="E609" s="128">
        <v>0.57999999999999996</v>
      </c>
      <c r="F609" s="128">
        <v>2.54</v>
      </c>
      <c r="G609" s="128">
        <v>9.9600000000000009</v>
      </c>
      <c r="H609" s="152">
        <v>4.41</v>
      </c>
      <c r="I609" s="109">
        <f t="shared" si="87"/>
        <v>2</v>
      </c>
      <c r="J609" s="119">
        <f>$G609/($D609+(I609*I609*N$2*'Materials + Factor'!$U$8))</f>
        <v>0.1328</v>
      </c>
      <c r="K609" s="119">
        <f>$H609/($D609+(I609*I609*N$2*'Materials + Factor'!$U$8))</f>
        <v>5.8800000000000005E-2</v>
      </c>
      <c r="L60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6.0988528191002297E-2</v>
      </c>
      <c r="M60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0.14146894002623106</v>
      </c>
      <c r="N609" s="120">
        <f t="shared" si="84"/>
        <v>0.39840000000000003</v>
      </c>
      <c r="O60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0.22486080683161272</v>
      </c>
      <c r="P609" s="109">
        <f t="shared" si="88"/>
        <v>1.9</v>
      </c>
      <c r="Q609" s="119">
        <f>$G609/($D609+(P609*P609*U$2*'Materials + Factor'!$U$8))</f>
        <v>0.11036011080332411</v>
      </c>
      <c r="R609" s="119">
        <f>$H609/($D609+(P609*P609*U$2*'Materials + Factor'!$U$8))</f>
        <v>4.8864265927977844E-2</v>
      </c>
      <c r="S60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5.6677095394785187E-2</v>
      </c>
      <c r="T60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0.14579384749963553</v>
      </c>
      <c r="U609" s="120">
        <f t="shared" si="85"/>
        <v>0.34850561306312877</v>
      </c>
      <c r="V60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0.28791612150552687</v>
      </c>
      <c r="W609" s="109">
        <f t="shared" si="89"/>
        <v>1.5</v>
      </c>
      <c r="X609" s="119">
        <f>$G609/($D609+(W609*W609*AB$2*'Materials + Factor'!$U$8))</f>
        <v>8.8533333333333339E-2</v>
      </c>
      <c r="Y609" s="119">
        <f>$H609/($D609+(W609*W609*AB$2*'Materials + Factor'!$U$8))</f>
        <v>3.9199999999999999E-2</v>
      </c>
      <c r="Z60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4.5467625416705446E-2</v>
      </c>
      <c r="AA60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0.17825185185185186</v>
      </c>
      <c r="AB609" s="120">
        <f t="shared" si="86"/>
        <v>0.35413333333333336</v>
      </c>
      <c r="AC60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0.56981101437583437</v>
      </c>
    </row>
    <row r="610" spans="1:29" hidden="1" outlineLevel="1" x14ac:dyDescent="0.2">
      <c r="A610" s="88"/>
      <c r="B610" s="110">
        <v>4</v>
      </c>
      <c r="C610" s="128">
        <v>8.8699999999999992</v>
      </c>
      <c r="D610" s="133">
        <f>Table5[[#This Row],[Vertical Fz (kN)]]*'Materials + Factor'!$U$25</f>
        <v>0</v>
      </c>
      <c r="E610" s="128">
        <v>2.79</v>
      </c>
      <c r="F610" s="128">
        <v>0</v>
      </c>
      <c r="G610" s="128">
        <v>0</v>
      </c>
      <c r="H610" s="152">
        <v>11.93</v>
      </c>
      <c r="I610" s="109">
        <f t="shared" si="87"/>
        <v>2</v>
      </c>
      <c r="J610" s="119">
        <f>$G610/($D610+(I610*I610*N$2*'Materials + Factor'!$U$8))</f>
        <v>0</v>
      </c>
      <c r="K610" s="119">
        <f>$H610/($D610+(I610*I610*N$2*'Materials + Factor'!$U$8))</f>
        <v>0.15906666666666666</v>
      </c>
      <c r="L61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6.5310264001676194E-2</v>
      </c>
      <c r="M61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0.16719327530702277</v>
      </c>
      <c r="N610" s="120">
        <f t="shared" si="84"/>
        <v>0.47720000000000001</v>
      </c>
      <c r="O61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0.21824956397653406</v>
      </c>
      <c r="P610" s="109">
        <f t="shared" si="88"/>
        <v>1.9</v>
      </c>
      <c r="Q610" s="119">
        <f>$G610/($D610+(P610*P610*U$2*'Materials + Factor'!$U$8))</f>
        <v>0</v>
      </c>
      <c r="R610" s="119">
        <f>$H610/($D610+(P610*P610*U$2*'Materials + Factor'!$U$8))</f>
        <v>0.13218836565096953</v>
      </c>
      <c r="S61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6.0693316806876257E-2</v>
      </c>
      <c r="T61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0.17168683481557079</v>
      </c>
      <c r="U610" s="120">
        <f t="shared" si="85"/>
        <v>0.41743694416095645</v>
      </c>
      <c r="V61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0.28039635764206444</v>
      </c>
      <c r="W610" s="109">
        <f t="shared" si="89"/>
        <v>1.5</v>
      </c>
      <c r="X610" s="119">
        <f>$G610/($D610+(W610*W610*AB$2*'Materials + Factor'!$U$8))</f>
        <v>0</v>
      </c>
      <c r="Y610" s="119">
        <f>$H610/($D610+(W610*W610*AB$2*'Materials + Factor'!$U$8))</f>
        <v>0.10604444444444444</v>
      </c>
      <c r="Z61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4.8689527482849625E-2</v>
      </c>
      <c r="AA61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0.20752592592592589</v>
      </c>
      <c r="AB610" s="120">
        <f t="shared" si="86"/>
        <v>0.42417777777777776</v>
      </c>
      <c r="AC61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0.55471392090551452</v>
      </c>
    </row>
    <row r="611" spans="1:29" hidden="1" outlineLevel="1" x14ac:dyDescent="0.2">
      <c r="A611" s="88"/>
      <c r="B611" s="110">
        <v>5</v>
      </c>
      <c r="C611" s="128">
        <v>8.4700000000000006</v>
      </c>
      <c r="D611" s="133">
        <f>Table5[[#This Row],[Vertical Fz (kN)]]*'Materials + Factor'!$U$25</f>
        <v>0</v>
      </c>
      <c r="E611" s="128">
        <v>2.21</v>
      </c>
      <c r="F611" s="128">
        <v>2.4500000000000002</v>
      </c>
      <c r="G611" s="128">
        <v>9.59</v>
      </c>
      <c r="H611" s="152">
        <v>16.739999999999998</v>
      </c>
      <c r="I611" s="109">
        <f t="shared" si="87"/>
        <v>2</v>
      </c>
      <c r="J611" s="119">
        <f>$G611/($D611+(I611*I611*N$2*'Materials + Factor'!$U$8))</f>
        <v>0.12786666666666666</v>
      </c>
      <c r="K611" s="119">
        <f>$H611/($D611+(I611*I611*N$2*'Materials + Factor'!$U$8))</f>
        <v>0.22319999999999998</v>
      </c>
      <c r="L61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7.7606768247561256E-2</v>
      </c>
      <c r="M61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0.22040853001078228</v>
      </c>
      <c r="N611" s="120">
        <f t="shared" si="84"/>
        <v>0.66959999999999997</v>
      </c>
      <c r="O61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0.26992458722301582</v>
      </c>
      <c r="P611" s="109">
        <f t="shared" si="88"/>
        <v>1.9</v>
      </c>
      <c r="Q611" s="119">
        <f>$G611/($D611+(P611*P611*U$2*'Materials + Factor'!$U$8))</f>
        <v>0.10626038781163434</v>
      </c>
      <c r="R611" s="119">
        <f>$H611/($D611+(P611*P611*U$2*'Materials + Factor'!$U$8))</f>
        <v>0.18548476454293628</v>
      </c>
      <c r="S61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7.1776586655112884E-2</v>
      </c>
      <c r="T61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0.22102347280944745</v>
      </c>
      <c r="U611" s="120">
        <f t="shared" si="85"/>
        <v>0.58574136171453561</v>
      </c>
      <c r="V61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0.33668485323774688</v>
      </c>
      <c r="W611" s="109">
        <f t="shared" si="89"/>
        <v>1.5</v>
      </c>
      <c r="X611" s="119">
        <f>$G611/($D611+(W611*W611*AB$2*'Materials + Factor'!$U$8))</f>
        <v>8.5244444444444442E-2</v>
      </c>
      <c r="Y611" s="119">
        <f>$H611/($D611+(W611*W611*AB$2*'Materials + Factor'!$U$8))</f>
        <v>0.14879999999999999</v>
      </c>
      <c r="Z61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5.7580772849990559E-2</v>
      </c>
      <c r="AA61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0.25078518518518517</v>
      </c>
      <c r="AB611" s="120">
        <f t="shared" si="86"/>
        <v>0.59519999999999995</v>
      </c>
      <c r="AC61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0.66868752966754874</v>
      </c>
    </row>
    <row r="612" spans="1:29" hidden="1" outlineLevel="1" x14ac:dyDescent="0.2">
      <c r="A612" s="88"/>
      <c r="B612" s="110">
        <v>6</v>
      </c>
      <c r="C612" s="128">
        <v>8.4700000000000006</v>
      </c>
      <c r="D612" s="133">
        <f>Table5[[#This Row],[Vertical Fz (kN)]]*'Materials + Factor'!$U$25</f>
        <v>0</v>
      </c>
      <c r="E612" s="128">
        <v>4.51</v>
      </c>
      <c r="F612" s="128">
        <v>0</v>
      </c>
      <c r="G612" s="128">
        <v>0</v>
      </c>
      <c r="H612" s="152">
        <v>25.27</v>
      </c>
      <c r="I612" s="109">
        <f t="shared" si="87"/>
        <v>2</v>
      </c>
      <c r="J612" s="119">
        <f>$G612/($D612+(I612*I612*N$2*'Materials + Factor'!$U$8))</f>
        <v>0</v>
      </c>
      <c r="K612" s="119">
        <f>$H612/($D612+(I612*I612*N$2*'Materials + Factor'!$U$8))</f>
        <v>0.33693333333333331</v>
      </c>
      <c r="L61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0.10607914421042319</v>
      </c>
      <c r="M61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0.34326704205103631</v>
      </c>
      <c r="N612" s="120">
        <f t="shared" si="84"/>
        <v>1.0107999999999999</v>
      </c>
      <c r="O61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0.27578926201488035</v>
      </c>
      <c r="P612" s="109">
        <f t="shared" si="88"/>
        <v>1.9</v>
      </c>
      <c r="Q612" s="119">
        <f>$G612/($D612+(P612*P612*U$2*'Materials + Factor'!$U$8))</f>
        <v>0</v>
      </c>
      <c r="R612" s="119">
        <f>$H612/($D612+(P612*P612*U$2*'Materials + Factor'!$U$8))</f>
        <v>0.27999999999999997</v>
      </c>
      <c r="S61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9.8109985232620753E-2</v>
      </c>
      <c r="T61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0.34733926228313167</v>
      </c>
      <c r="U612" s="120">
        <f t="shared" si="85"/>
        <v>0.88421052631578945</v>
      </c>
      <c r="V61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0.3412084315265777</v>
      </c>
      <c r="W612" s="109">
        <f t="shared" si="89"/>
        <v>1.5</v>
      </c>
      <c r="X612" s="119">
        <f>$G612/($D612+(W612*W612*AB$2*'Materials + Factor'!$U$8))</f>
        <v>0</v>
      </c>
      <c r="Y612" s="119">
        <f>$H612/($D612+(W612*W612*AB$2*'Materials + Factor'!$U$8))</f>
        <v>0.22462222222222222</v>
      </c>
      <c r="Z61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7.8706010375502428E-2</v>
      </c>
      <c r="AA61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0.40639999999999998</v>
      </c>
      <c r="AB612" s="120">
        <f t="shared" si="86"/>
        <v>0.89848888888888889</v>
      </c>
      <c r="AC61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0.67822096269351162</v>
      </c>
    </row>
    <row r="613" spans="1:29" hidden="1" outlineLevel="1" x14ac:dyDescent="0.2">
      <c r="A613" s="88"/>
      <c r="B613" s="110">
        <v>7</v>
      </c>
      <c r="C613" s="128">
        <v>12.42</v>
      </c>
      <c r="D613" s="133">
        <f>Table5[[#This Row],[Vertical Fz (kN)]]*'Materials + Factor'!$U$25</f>
        <v>0</v>
      </c>
      <c r="E613" s="128">
        <v>0.81</v>
      </c>
      <c r="F613" s="128">
        <v>3.55</v>
      </c>
      <c r="G613" s="128">
        <v>13.94</v>
      </c>
      <c r="H613" s="152">
        <v>6.18</v>
      </c>
      <c r="I613" s="109">
        <f t="shared" si="87"/>
        <v>2</v>
      </c>
      <c r="J613" s="119">
        <f>$G613/($D613+(I613*I613*N$2*'Materials + Factor'!$U$8))</f>
        <v>0.18586666666666665</v>
      </c>
      <c r="K613" s="119">
        <f>$H613/($D613+(I613*I613*N$2*'Materials + Factor'!$U$8))</f>
        <v>8.2400000000000001E-2</v>
      </c>
      <c r="L61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8.1775255771372429E-2</v>
      </c>
      <c r="M61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0.18991649508121711</v>
      </c>
      <c r="N613" s="120">
        <f t="shared" si="84"/>
        <v>0.55759999999999998</v>
      </c>
      <c r="O61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0.25359790889861789</v>
      </c>
      <c r="P613" s="109">
        <f t="shared" si="88"/>
        <v>1.9</v>
      </c>
      <c r="Q613" s="119">
        <f>$G613/($D613+(P613*P613*U$2*'Materials + Factor'!$U$8))</f>
        <v>0.15445983379501385</v>
      </c>
      <c r="R613" s="119">
        <f>$H613/($D613+(P613*P613*U$2*'Materials + Factor'!$U$8))</f>
        <v>6.8476454293628808E-2</v>
      </c>
      <c r="S61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7.9211001213666227E-2</v>
      </c>
      <c r="T61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0.20399475142149001</v>
      </c>
      <c r="U613" s="120">
        <f t="shared" si="85"/>
        <v>0.48776789619478061</v>
      </c>
      <c r="V61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0.31907389724696777</v>
      </c>
      <c r="W613" s="109">
        <f t="shared" si="89"/>
        <v>1.5</v>
      </c>
      <c r="X613" s="119">
        <f>$G613/($D613+(W613*W613*AB$2*'Materials + Factor'!$U$8))</f>
        <v>0.12391111111111111</v>
      </c>
      <c r="Y613" s="119">
        <f>$H613/($D613+(W613*W613*AB$2*'Materials + Factor'!$U$8))</f>
        <v>5.4933333333333334E-2</v>
      </c>
      <c r="Z61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6.3544825418074463E-2</v>
      </c>
      <c r="AA61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0.24936296296296295</v>
      </c>
      <c r="AB613" s="120">
        <f t="shared" si="86"/>
        <v>0.49564444444444444</v>
      </c>
      <c r="AC61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0.62923176452553997</v>
      </c>
    </row>
    <row r="614" spans="1:29" hidden="1" outlineLevel="1" x14ac:dyDescent="0.2">
      <c r="A614" s="88"/>
      <c r="B614" s="110">
        <v>8</v>
      </c>
      <c r="C614" s="128">
        <v>12.42</v>
      </c>
      <c r="D614" s="133">
        <f>Table5[[#This Row],[Vertical Fz (kN)]]*'Materials + Factor'!$U$25</f>
        <v>0</v>
      </c>
      <c r="E614" s="128">
        <v>3.9</v>
      </c>
      <c r="F614" s="128">
        <v>0</v>
      </c>
      <c r="G614" s="128">
        <v>0</v>
      </c>
      <c r="H614" s="152">
        <v>16.7</v>
      </c>
      <c r="I614" s="109">
        <f t="shared" si="87"/>
        <v>2</v>
      </c>
      <c r="J614" s="119">
        <f>$G614/($D614+(I614*I614*N$2*'Materials + Factor'!$U$8))</f>
        <v>0</v>
      </c>
      <c r="K614" s="119">
        <f>$H614/($D614+(I614*I614*N$2*'Materials + Factor'!$U$8))</f>
        <v>0.22266666666666665</v>
      </c>
      <c r="L61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8.7586603227611567E-2</v>
      </c>
      <c r="M61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0.2244909631663235</v>
      </c>
      <c r="N614" s="120">
        <f t="shared" si="84"/>
        <v>0.66800000000000004</v>
      </c>
      <c r="O61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0.24371783876500858</v>
      </c>
      <c r="P614" s="109">
        <f t="shared" si="88"/>
        <v>1.9</v>
      </c>
      <c r="Q614" s="119">
        <f>$G614/($D614+(P614*P614*U$2*'Materials + Factor'!$U$8))</f>
        <v>0</v>
      </c>
      <c r="R614" s="119">
        <f>$H614/($D614+(P614*P614*U$2*'Materials + Factor'!$U$8))</f>
        <v>0.1850415512465374</v>
      </c>
      <c r="S61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8.4840120267676483E-2</v>
      </c>
      <c r="T61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0.24026826067939933</v>
      </c>
      <c r="U614" s="120">
        <f t="shared" si="85"/>
        <v>0.58434174077853918</v>
      </c>
      <c r="V61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0.30791146116241169</v>
      </c>
      <c r="W614" s="109">
        <f t="shared" si="89"/>
        <v>1.5</v>
      </c>
      <c r="X614" s="119">
        <f>$G614/($D614+(W614*W614*AB$2*'Materials + Factor'!$U$8))</f>
        <v>0</v>
      </c>
      <c r="Y614" s="119">
        <f>$H614/($D614+(W614*W614*AB$2*'Materials + Factor'!$U$8))</f>
        <v>0.14844444444444443</v>
      </c>
      <c r="Z61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6.8060629814736026E-2</v>
      </c>
      <c r="AA61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0.29037037037037039</v>
      </c>
      <c r="AB614" s="120">
        <f t="shared" si="86"/>
        <v>0.59377777777777774</v>
      </c>
      <c r="AC61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0.60692648688585138</v>
      </c>
    </row>
    <row r="615" spans="1:29" collapsed="1" x14ac:dyDescent="0.2">
      <c r="A615" s="136"/>
      <c r="B615" s="137"/>
      <c r="C615" s="139"/>
      <c r="D615" s="139"/>
      <c r="E615" s="139"/>
      <c r="F615" s="139"/>
      <c r="G615" s="139"/>
      <c r="H615" s="149"/>
      <c r="I615" s="137"/>
      <c r="J615" s="138"/>
      <c r="K615" s="138"/>
      <c r="L615" s="141"/>
      <c r="M615" s="142"/>
      <c r="N615" s="138"/>
      <c r="O615" s="140"/>
      <c r="P615" s="137"/>
      <c r="Q615" s="138"/>
      <c r="R615" s="138"/>
      <c r="S615" s="138"/>
      <c r="T615" s="138"/>
      <c r="U615" s="138"/>
      <c r="V615" s="140"/>
      <c r="W615" s="137"/>
      <c r="X615" s="138"/>
      <c r="Y615" s="138"/>
      <c r="Z615" s="138"/>
      <c r="AA615" s="138"/>
      <c r="AB615" s="138"/>
      <c r="AC615" s="140"/>
    </row>
    <row r="616" spans="1:29" s="86" customFormat="1" ht="27" customHeight="1" x14ac:dyDescent="0.2">
      <c r="A616" s="127" t="s">
        <v>751</v>
      </c>
      <c r="B616" s="115"/>
      <c r="C616" s="130"/>
      <c r="D616" s="130"/>
      <c r="E616" s="130"/>
      <c r="F616" s="130"/>
      <c r="G616" s="129"/>
      <c r="H616" s="147"/>
      <c r="I616" s="106"/>
      <c r="J616" s="107"/>
      <c r="K616" s="107"/>
      <c r="L616" s="122"/>
      <c r="M616" s="123"/>
      <c r="N616" s="107"/>
      <c r="O616" s="108"/>
      <c r="P616" s="106"/>
      <c r="Q616" s="107"/>
      <c r="R616" s="107"/>
      <c r="S616" s="107"/>
      <c r="T616" s="107"/>
      <c r="U616" s="107"/>
      <c r="V616" s="108"/>
      <c r="W616" s="106"/>
      <c r="X616" s="107"/>
      <c r="Y616" s="107"/>
      <c r="Z616" s="107"/>
      <c r="AA616" s="107"/>
      <c r="AB616" s="107"/>
      <c r="AC616" s="108"/>
    </row>
    <row r="617" spans="1:29" x14ac:dyDescent="0.2">
      <c r="A617" s="136"/>
      <c r="B617" s="137"/>
      <c r="C617" s="139"/>
      <c r="D617" s="139"/>
      <c r="E617" s="139"/>
      <c r="F617" s="139"/>
      <c r="G617" s="139"/>
      <c r="H617" s="149"/>
      <c r="I617" s="137"/>
      <c r="J617" s="138"/>
      <c r="K617" s="138"/>
      <c r="L617" s="141"/>
      <c r="M617" s="142"/>
      <c r="N617" s="138"/>
      <c r="O617" s="140"/>
      <c r="P617" s="137"/>
      <c r="Q617" s="138"/>
      <c r="R617" s="138"/>
      <c r="S617" s="138"/>
      <c r="T617" s="138"/>
      <c r="U617" s="138"/>
      <c r="V617" s="140"/>
      <c r="W617" s="137"/>
      <c r="X617" s="138"/>
      <c r="Y617" s="138"/>
      <c r="Z617" s="138"/>
      <c r="AA617" s="138"/>
      <c r="AB617" s="138"/>
      <c r="AC617" s="140"/>
    </row>
    <row r="618" spans="1:29" s="86" customFormat="1" ht="27" customHeight="1" x14ac:dyDescent="0.2">
      <c r="A618" s="127" t="s">
        <v>748</v>
      </c>
      <c r="B618" s="115"/>
      <c r="C618" s="130"/>
      <c r="D618" s="130"/>
      <c r="E618" s="130"/>
      <c r="F618" s="130"/>
      <c r="G618" s="129"/>
      <c r="H618" s="147"/>
      <c r="I618" s="106"/>
      <c r="J618" s="107"/>
      <c r="K618" s="107"/>
      <c r="L618" s="122"/>
      <c r="M618" s="123"/>
      <c r="N618" s="107"/>
      <c r="O618" s="108"/>
      <c r="P618" s="106"/>
      <c r="Q618" s="107"/>
      <c r="R618" s="107"/>
      <c r="S618" s="107"/>
      <c r="T618" s="107"/>
      <c r="U618" s="107"/>
      <c r="V618" s="108"/>
      <c r="W618" s="106"/>
      <c r="X618" s="107"/>
      <c r="Y618" s="107"/>
      <c r="Z618" s="107"/>
      <c r="AA618" s="107"/>
      <c r="AB618" s="107"/>
      <c r="AC618" s="108"/>
    </row>
    <row r="619" spans="1:29" x14ac:dyDescent="0.2">
      <c r="A619" s="136"/>
      <c r="B619" s="137"/>
      <c r="C619" s="139"/>
      <c r="D619" s="139"/>
      <c r="E619" s="139"/>
      <c r="F619" s="139"/>
      <c r="G619" s="139"/>
      <c r="H619" s="149"/>
      <c r="I619" s="137"/>
      <c r="J619" s="138"/>
      <c r="K619" s="138"/>
      <c r="L619" s="141"/>
      <c r="M619" s="142"/>
      <c r="N619" s="138"/>
      <c r="O619" s="140"/>
      <c r="P619" s="137"/>
      <c r="Q619" s="138"/>
      <c r="R619" s="138"/>
      <c r="S619" s="138"/>
      <c r="T619" s="138"/>
      <c r="U619" s="138"/>
      <c r="V619" s="140"/>
      <c r="W619" s="137"/>
      <c r="X619" s="138"/>
      <c r="Y619" s="138"/>
      <c r="Z619" s="138"/>
      <c r="AA619" s="138"/>
      <c r="AB619" s="138"/>
      <c r="AC619" s="140"/>
    </row>
    <row r="620" spans="1:29" s="86" customFormat="1" ht="27" customHeight="1" x14ac:dyDescent="0.2">
      <c r="A620" s="127" t="s">
        <v>761</v>
      </c>
      <c r="B620" s="115"/>
      <c r="C620" s="130"/>
      <c r="D620" s="130"/>
      <c r="E620" s="130"/>
      <c r="F620" s="130"/>
      <c r="G620" s="129"/>
      <c r="H620" s="147"/>
      <c r="I620" s="106"/>
      <c r="J620" s="107"/>
      <c r="K620" s="107"/>
      <c r="L620" s="122"/>
      <c r="M620" s="123"/>
      <c r="N620" s="107"/>
      <c r="O620" s="108"/>
      <c r="P620" s="106"/>
      <c r="Q620" s="107"/>
      <c r="R620" s="107"/>
      <c r="S620" s="107"/>
      <c r="T620" s="107"/>
      <c r="U620" s="107"/>
      <c r="V620" s="108"/>
      <c r="W620" s="106"/>
      <c r="X620" s="107"/>
      <c r="Y620" s="107"/>
      <c r="Z620" s="107"/>
      <c r="AA620" s="107"/>
      <c r="AB620" s="107"/>
      <c r="AC620" s="108"/>
    </row>
    <row r="621" spans="1:29" x14ac:dyDescent="0.2">
      <c r="A621" s="136"/>
      <c r="B621" s="137"/>
      <c r="C621" s="139"/>
      <c r="D621" s="139"/>
      <c r="E621" s="139"/>
      <c r="F621" s="139"/>
      <c r="G621" s="139"/>
      <c r="H621" s="149"/>
      <c r="I621" s="137"/>
      <c r="J621" s="138"/>
      <c r="K621" s="138"/>
      <c r="L621" s="141"/>
      <c r="M621" s="142"/>
      <c r="N621" s="138"/>
      <c r="O621" s="140"/>
      <c r="P621" s="137"/>
      <c r="Q621" s="138"/>
      <c r="R621" s="138"/>
      <c r="S621" s="138"/>
      <c r="T621" s="138"/>
      <c r="U621" s="138"/>
      <c r="V621" s="140"/>
      <c r="W621" s="137"/>
      <c r="X621" s="138"/>
      <c r="Y621" s="138"/>
      <c r="Z621" s="138"/>
      <c r="AA621" s="138"/>
      <c r="AB621" s="138"/>
      <c r="AC621" s="140"/>
    </row>
    <row r="622" spans="1:29" s="86" customFormat="1" ht="25.5" x14ac:dyDescent="0.2">
      <c r="A622" s="127" t="s">
        <v>151</v>
      </c>
      <c r="B622" s="115"/>
      <c r="C622" s="130"/>
      <c r="D622" s="130"/>
      <c r="E622" s="130"/>
      <c r="F622" s="130"/>
      <c r="G622" s="129"/>
      <c r="H622" s="147"/>
      <c r="I622" s="106"/>
      <c r="J622" s="107"/>
      <c r="K622" s="107"/>
      <c r="L622" s="122"/>
      <c r="M622" s="123"/>
      <c r="N622" s="107"/>
      <c r="O622" s="108"/>
      <c r="P622" s="106"/>
      <c r="Q622" s="107"/>
      <c r="R622" s="107"/>
      <c r="S622" s="107"/>
      <c r="T622" s="107"/>
      <c r="U622" s="107"/>
      <c r="V622" s="108"/>
      <c r="W622" s="106"/>
      <c r="X622" s="107"/>
      <c r="Y622" s="107"/>
      <c r="Z622" s="107"/>
      <c r="AA622" s="107"/>
      <c r="AB622" s="107"/>
      <c r="AC622" s="108"/>
    </row>
    <row r="623" spans="1:29" ht="12.75" customHeight="1" x14ac:dyDescent="0.2">
      <c r="A623" s="136"/>
      <c r="B623" s="143"/>
      <c r="C623" s="145"/>
      <c r="D623" s="145"/>
      <c r="E623" s="145"/>
      <c r="F623" s="145"/>
      <c r="G623" s="145"/>
      <c r="H623" s="149"/>
      <c r="I623" s="137"/>
      <c r="J623" s="138"/>
      <c r="K623" s="138"/>
      <c r="L623" s="141"/>
      <c r="M623" s="142"/>
      <c r="N623" s="138"/>
      <c r="O623" s="140"/>
      <c r="P623" s="137"/>
      <c r="Q623" s="138"/>
      <c r="R623" s="138"/>
      <c r="S623" s="138"/>
      <c r="T623" s="138"/>
      <c r="U623" s="138"/>
      <c r="V623" s="140"/>
      <c r="W623" s="137"/>
      <c r="X623" s="138"/>
      <c r="Y623" s="138"/>
      <c r="Z623" s="138"/>
      <c r="AA623" s="138"/>
      <c r="AB623" s="138"/>
      <c r="AC623" s="140"/>
    </row>
    <row r="624" spans="1:29" s="86" customFormat="1" ht="25.5" x14ac:dyDescent="0.2">
      <c r="A624" s="127" t="s">
        <v>152</v>
      </c>
      <c r="B624" s="115"/>
      <c r="C624" s="130"/>
      <c r="D624" s="130"/>
      <c r="E624" s="130"/>
      <c r="F624" s="130"/>
      <c r="G624" s="129"/>
      <c r="H624" s="147"/>
      <c r="I624" s="106"/>
      <c r="J624" s="107"/>
      <c r="K624" s="107"/>
      <c r="L624" s="122"/>
      <c r="M624" s="123"/>
      <c r="N624" s="107"/>
      <c r="O624" s="108"/>
      <c r="P624" s="106"/>
      <c r="Q624" s="107"/>
      <c r="R624" s="107"/>
      <c r="S624" s="107"/>
      <c r="T624" s="107"/>
      <c r="U624" s="107"/>
      <c r="V624" s="108"/>
      <c r="W624" s="106"/>
      <c r="X624" s="107"/>
      <c r="Y624" s="107"/>
      <c r="Z624" s="107"/>
      <c r="AA624" s="107"/>
      <c r="AB624" s="107"/>
      <c r="AC624" s="108"/>
    </row>
    <row r="625" spans="1:29" ht="12.75" customHeight="1" x14ac:dyDescent="0.2">
      <c r="A625" s="136"/>
      <c r="B625" s="143"/>
      <c r="C625" s="145"/>
      <c r="D625" s="145"/>
      <c r="E625" s="145"/>
      <c r="F625" s="145"/>
      <c r="G625" s="145"/>
      <c r="H625" s="149"/>
      <c r="I625" s="137"/>
      <c r="J625" s="138"/>
      <c r="K625" s="138"/>
      <c r="L625" s="141"/>
      <c r="M625" s="142"/>
      <c r="N625" s="138"/>
      <c r="O625" s="140"/>
      <c r="P625" s="137"/>
      <c r="Q625" s="138"/>
      <c r="R625" s="138"/>
      <c r="S625" s="138"/>
      <c r="T625" s="138"/>
      <c r="U625" s="138"/>
      <c r="V625" s="140"/>
      <c r="W625" s="137"/>
      <c r="X625" s="138"/>
      <c r="Y625" s="138"/>
      <c r="Z625" s="138"/>
      <c r="AA625" s="138"/>
      <c r="AB625" s="138"/>
      <c r="AC625" s="140"/>
    </row>
    <row r="626" spans="1:29" s="86" customFormat="1" ht="25.5" x14ac:dyDescent="0.2">
      <c r="A626" s="127" t="s">
        <v>153</v>
      </c>
      <c r="B626" s="106" t="s">
        <v>370</v>
      </c>
      <c r="C626" s="129">
        <f>MAX(C627:C634)</f>
        <v>4.51</v>
      </c>
      <c r="D626" s="129"/>
      <c r="E626" s="129">
        <f>MAX(E627:E634)</f>
        <v>3.29</v>
      </c>
      <c r="F626" s="129">
        <f>MAX(F627:F634)</f>
        <v>2.57</v>
      </c>
      <c r="G626" s="129">
        <f>MAX(G627:G634)</f>
        <v>7.66</v>
      </c>
      <c r="H626" s="147">
        <f>MAX(H627:H634)</f>
        <v>14.38</v>
      </c>
      <c r="I626" s="134">
        <v>1.7</v>
      </c>
      <c r="J626" s="117"/>
      <c r="K626" s="118" t="s">
        <v>196</v>
      </c>
      <c r="L626" s="125">
        <f>MAX(L627:L634)</f>
        <v>0.11240951778909371</v>
      </c>
      <c r="M626" s="125">
        <f>MAX(M627:M634)</f>
        <v>0.34764641312068195</v>
      </c>
      <c r="N626" s="125">
        <f>MAX(N627:N634)</f>
        <v>0.93661713820476322</v>
      </c>
      <c r="O626" s="126">
        <f>MAX(O627:O634)</f>
        <v>0.26205828041719492</v>
      </c>
      <c r="P626" s="134">
        <v>1.6</v>
      </c>
      <c r="Q626" s="114"/>
      <c r="R626" s="118" t="s">
        <v>196</v>
      </c>
      <c r="S626" s="125">
        <f>MAX(S627:S634)</f>
        <v>0.10092524282924346</v>
      </c>
      <c r="T626" s="125">
        <f>MAX(T627:T634)</f>
        <v>0.3445312499999999</v>
      </c>
      <c r="U626" s="125">
        <f>MAX(U627:U634)</f>
        <v>0.84257812499999984</v>
      </c>
      <c r="V626" s="126">
        <f>MAX(V627:V634)</f>
        <v>0.3321799505511619</v>
      </c>
      <c r="W626" s="134">
        <v>1.3</v>
      </c>
      <c r="X626" s="107"/>
      <c r="Y626" s="118" t="s">
        <v>196</v>
      </c>
      <c r="Z626" s="125">
        <f>MAX(Z627:Z634)</f>
        <v>7.6440420604397416E-2</v>
      </c>
      <c r="AA626" s="125">
        <f>MAX(AA627:AA634)</f>
        <v>0.38051888939462891</v>
      </c>
      <c r="AB626" s="125">
        <f>MAX(AB627:AB634)</f>
        <v>0.78543468365953562</v>
      </c>
      <c r="AC626" s="126">
        <f>MAX(AC627:AC634)</f>
        <v>0.6402362823894574</v>
      </c>
    </row>
    <row r="627" spans="1:29" ht="12.75" hidden="1" customHeight="1" outlineLevel="1" x14ac:dyDescent="0.2">
      <c r="A627" s="88"/>
      <c r="B627" s="110">
        <v>1</v>
      </c>
      <c r="C627" s="128">
        <v>2.62</v>
      </c>
      <c r="D627" s="133">
        <f>Table5[[#This Row],[Vertical Fz (kN)]]*'Materials + Factor'!$U$25</f>
        <v>0</v>
      </c>
      <c r="E627" s="128">
        <v>1.67</v>
      </c>
      <c r="F627" s="128">
        <v>1.66</v>
      </c>
      <c r="G627" s="128">
        <v>4.8899999999999997</v>
      </c>
      <c r="H627" s="152">
        <v>10.210000000000001</v>
      </c>
      <c r="I627" s="109">
        <f>I$626</f>
        <v>1.7</v>
      </c>
      <c r="J627" s="119">
        <f>$G627/($D627+(I627*I627*N$2*'Materials + Factor'!$U$8))</f>
        <v>9.0242214532871984E-2</v>
      </c>
      <c r="K627" s="119">
        <f>$H627/($D627+(I627*I627*N$2*'Materials + Factor'!$U$8))</f>
        <v>0.18841983852364483</v>
      </c>
      <c r="L62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8.1378446651557579E-2</v>
      </c>
      <c r="M62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0.23738580500192868</v>
      </c>
      <c r="N627" s="120">
        <f>MAX(K627,J627)/(I627/6)</f>
        <v>0.66501119478933468</v>
      </c>
      <c r="O62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0.25125014169289173</v>
      </c>
      <c r="P627" s="109">
        <f>P$626</f>
        <v>1.6</v>
      </c>
      <c r="Q627" s="119">
        <f>$G627/($D627+(P627*P627*U$2*'Materials + Factor'!$U$8))</f>
        <v>7.6406249999999981E-2</v>
      </c>
      <c r="R627" s="119">
        <f>$H627/($D627+(P627*P627*U$2*'Materials + Factor'!$U$8))</f>
        <v>0.15953124999999999</v>
      </c>
      <c r="S62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7.2232907939974306E-2</v>
      </c>
      <c r="T62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0.23203124999999994</v>
      </c>
      <c r="U627" s="120">
        <f>MAX(R627,Q627)/(P627/6)</f>
        <v>0.59824218749999991</v>
      </c>
      <c r="V62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0.32014268884973113</v>
      </c>
      <c r="W627" s="109">
        <f>W$626</f>
        <v>1.3</v>
      </c>
      <c r="X627" s="119">
        <f>$G627/($D627+(W627*W627*AB$2*'Materials + Factor'!$U$8))</f>
        <v>5.7869822485207084E-2</v>
      </c>
      <c r="Y627" s="119">
        <f>$H627/($D627+(W627*W627*AB$2*'Materials + Factor'!$U$8))</f>
        <v>0.1208284023668639</v>
      </c>
      <c r="Z62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5.4708948025542672E-2</v>
      </c>
      <c r="AA62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0.24670004551661354</v>
      </c>
      <c r="AB627" s="120">
        <f>MAX(Y627,X627)/(W627/6)</f>
        <v>0.55766954938552571</v>
      </c>
      <c r="AC62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0.62070790541294774</v>
      </c>
    </row>
    <row r="628" spans="1:29" ht="12.75" hidden="1" customHeight="1" outlineLevel="1" x14ac:dyDescent="0.2">
      <c r="A628" s="88"/>
      <c r="B628" s="110">
        <v>2</v>
      </c>
      <c r="C628" s="128">
        <v>2.62</v>
      </c>
      <c r="D628" s="133">
        <f>Table5[[#This Row],[Vertical Fz (kN)]]*'Materials + Factor'!$U$25</f>
        <v>0</v>
      </c>
      <c r="E628" s="128">
        <v>3.1</v>
      </c>
      <c r="F628" s="128">
        <v>0</v>
      </c>
      <c r="G628" s="128">
        <v>0</v>
      </c>
      <c r="H628" s="152">
        <v>13.7</v>
      </c>
      <c r="I628" s="109">
        <f t="shared" ref="I628:I634" si="90">I$626</f>
        <v>1.7</v>
      </c>
      <c r="J628" s="119">
        <f>$G628/($D628+(I628*I628*N$2*'Materials + Factor'!$U$8))</f>
        <v>0</v>
      </c>
      <c r="K628" s="119">
        <f>$H628/($D628+(I628*I628*N$2*'Materials + Factor'!$U$8))</f>
        <v>0.25282583621683974</v>
      </c>
      <c r="L62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0.10713710223748982</v>
      </c>
      <c r="M62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0.33187415704740736</v>
      </c>
      <c r="N628" s="120">
        <f t="shared" ref="N628:N634" si="91">MAX(K628,J628)/(I628/6)</f>
        <v>0.89232648076531673</v>
      </c>
      <c r="O62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0.24879635441815551</v>
      </c>
      <c r="P628" s="109">
        <f t="shared" ref="P628:P634" si="92">P$626</f>
        <v>1.6</v>
      </c>
      <c r="Q628" s="119">
        <f>$G628/($D628+(P628*P628*U$2*'Materials + Factor'!$U$8))</f>
        <v>0</v>
      </c>
      <c r="R628" s="119">
        <f>$H628/($D628+(P628*P628*U$2*'Materials + Factor'!$U$8))</f>
        <v>0.21406249999999993</v>
      </c>
      <c r="S62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9.509673336494065E-2</v>
      </c>
      <c r="T62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0.32812499999999989</v>
      </c>
      <c r="U628" s="120">
        <f t="shared" ref="U628:U634" si="93">MAX(R628,Q628)/(P628/6)</f>
        <v>0.80273437499999978</v>
      </c>
      <c r="V62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0.31651555555555549</v>
      </c>
      <c r="W628" s="109">
        <f t="shared" ref="W628:W634" si="94">W$626</f>
        <v>1.3</v>
      </c>
      <c r="X628" s="119">
        <f>$G628/($D628+(W628*W628*AB$2*'Materials + Factor'!$U$8))</f>
        <v>0</v>
      </c>
      <c r="Y628" s="119">
        <f>$H628/($D628+(W628*W628*AB$2*'Materials + Factor'!$U$8))</f>
        <v>0.16213017751479286</v>
      </c>
      <c r="Z62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7.2025928229067476E-2</v>
      </c>
      <c r="AA62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0.3623122439690486</v>
      </c>
      <c r="AB628" s="120">
        <f t="shared" ref="AB628:AB634" si="95">MAX(Y628,X628)/(W628/6)</f>
        <v>0.74829312699135164</v>
      </c>
      <c r="AC62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0.61331514048918545</v>
      </c>
    </row>
    <row r="629" spans="1:29" ht="12.75" hidden="1" customHeight="1" outlineLevel="1" x14ac:dyDescent="0.2">
      <c r="A629" s="88"/>
      <c r="B629" s="110">
        <v>3</v>
      </c>
      <c r="C629" s="128">
        <v>3.22</v>
      </c>
      <c r="D629" s="133">
        <f>Table5[[#This Row],[Vertical Fz (kN)]]*'Materials + Factor'!$U$25</f>
        <v>0</v>
      </c>
      <c r="E629" s="128">
        <v>0.97</v>
      </c>
      <c r="F629" s="128">
        <v>1.84</v>
      </c>
      <c r="G629" s="128">
        <v>5.47</v>
      </c>
      <c r="H629" s="152">
        <v>5.92</v>
      </c>
      <c r="I629" s="109">
        <f t="shared" si="90"/>
        <v>1.7</v>
      </c>
      <c r="J629" s="119">
        <f>$G629/($D629+(I629*I629*N$2*'Materials + Factor'!$U$8))</f>
        <v>0.1009457900807382</v>
      </c>
      <c r="K629" s="119">
        <f>$H629/($D629+(I629*I629*N$2*'Materials + Factor'!$U$8))</f>
        <v>0.1092502883506344</v>
      </c>
      <c r="L62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7.1135043034796341E-2</v>
      </c>
      <c r="M62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0.14037928022317236</v>
      </c>
      <c r="N629" s="120">
        <f t="shared" si="91"/>
        <v>0.38558925300223906</v>
      </c>
      <c r="O62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0.22940589332264164</v>
      </c>
      <c r="P629" s="109">
        <f t="shared" si="92"/>
        <v>1.6</v>
      </c>
      <c r="Q629" s="119">
        <f>$G629/($D629+(P629*P629*U$2*'Materials + Factor'!$U$8))</f>
        <v>8.5468749999999982E-2</v>
      </c>
      <c r="R629" s="119">
        <f>$H629/($D629+(P629*P629*U$2*'Materials + Factor'!$U$8))</f>
        <v>9.2499999999999985E-2</v>
      </c>
      <c r="S62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6.3807577859688588E-2</v>
      </c>
      <c r="T62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0.14277343749999993</v>
      </c>
      <c r="U629" s="120">
        <f t="shared" si="93"/>
        <v>0.34687499999999993</v>
      </c>
      <c r="V62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0.29546498279320138</v>
      </c>
      <c r="W629" s="109">
        <f t="shared" si="94"/>
        <v>1.3</v>
      </c>
      <c r="X629" s="119">
        <f>$G629/($D629+(W629*W629*AB$2*'Materials + Factor'!$U$8))</f>
        <v>6.4733727810650871E-2</v>
      </c>
      <c r="Y629" s="119">
        <f>$H629/($D629+(W629*W629*AB$2*'Materials + Factor'!$U$8))</f>
        <v>7.0059171597633127E-2</v>
      </c>
      <c r="Z62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4.8327632935148759E-2</v>
      </c>
      <c r="AA62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0.16659080564406006</v>
      </c>
      <c r="AB629" s="120">
        <f t="shared" si="95"/>
        <v>0.32335002275830671</v>
      </c>
      <c r="AC62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0.57595833475472036</v>
      </c>
    </row>
    <row r="630" spans="1:29" ht="12.75" hidden="1" customHeight="1" outlineLevel="1" x14ac:dyDescent="0.2">
      <c r="A630" s="88"/>
      <c r="B630" s="110">
        <v>4</v>
      </c>
      <c r="C630" s="128">
        <v>3.22</v>
      </c>
      <c r="D630" s="133">
        <f>Table5[[#This Row],[Vertical Fz (kN)]]*'Materials + Factor'!$U$25</f>
        <v>0</v>
      </c>
      <c r="E630" s="128">
        <v>2.35</v>
      </c>
      <c r="F630" s="128">
        <v>0</v>
      </c>
      <c r="G630" s="128">
        <v>0</v>
      </c>
      <c r="H630" s="152">
        <v>8.57</v>
      </c>
      <c r="I630" s="109">
        <f t="shared" si="90"/>
        <v>1.7</v>
      </c>
      <c r="J630" s="119">
        <f>$G630/($D630+(I630*I630*N$2*'Materials + Factor'!$U$8))</f>
        <v>0</v>
      </c>
      <c r="K630" s="119">
        <f>$H630/($D630+(I630*I630*N$2*'Materials + Factor'!$U$8))</f>
        <v>0.15815455594002312</v>
      </c>
      <c r="L63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8.0367990009662535E-2</v>
      </c>
      <c r="M63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0.21174728655560998</v>
      </c>
      <c r="N630" s="120">
        <f t="shared" si="91"/>
        <v>0.55819255037655224</v>
      </c>
      <c r="O63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0.21645184885717617</v>
      </c>
      <c r="P630" s="109">
        <f t="shared" si="92"/>
        <v>1.6</v>
      </c>
      <c r="Q630" s="119">
        <f>$G630/($D630+(P630*P630*U$2*'Materials + Factor'!$U$8))</f>
        <v>0</v>
      </c>
      <c r="R630" s="119">
        <f>$H630/($D630+(P630*P630*U$2*'Materials + Factor'!$U$8))</f>
        <v>0.13390624999999998</v>
      </c>
      <c r="S63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7.2089459163745331E-2</v>
      </c>
      <c r="T63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0.21328124999999992</v>
      </c>
      <c r="U630" s="120">
        <f t="shared" si="93"/>
        <v>0.50214843749999993</v>
      </c>
      <c r="V63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0.28030338572210495</v>
      </c>
      <c r="W630" s="109">
        <f t="shared" si="94"/>
        <v>1.3</v>
      </c>
      <c r="X630" s="119">
        <f>$G630/($D630+(W630*W630*AB$2*'Materials + Factor'!$U$8))</f>
        <v>0</v>
      </c>
      <c r="Y630" s="119">
        <f>$H630/($D630+(W630*W630*AB$2*'Materials + Factor'!$U$8))</f>
        <v>0.10142011834319525</v>
      </c>
      <c r="Z63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5.4600300431712441E-2</v>
      </c>
      <c r="AA63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0.24160218479745102</v>
      </c>
      <c r="AB630" s="120">
        <f t="shared" si="95"/>
        <v>0.46809285389167038</v>
      </c>
      <c r="AC63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0.54824542480135208</v>
      </c>
    </row>
    <row r="631" spans="1:29" ht="12.75" hidden="1" customHeight="1" outlineLevel="1" x14ac:dyDescent="0.2">
      <c r="A631" s="88"/>
      <c r="B631" s="110">
        <v>5</v>
      </c>
      <c r="C631" s="128">
        <v>2.75</v>
      </c>
      <c r="D631" s="133">
        <f>Table5[[#This Row],[Vertical Fz (kN)]]*'Materials + Factor'!$U$25</f>
        <v>0</v>
      </c>
      <c r="E631" s="128">
        <v>1.76</v>
      </c>
      <c r="F631" s="128">
        <v>1.74</v>
      </c>
      <c r="G631" s="128">
        <v>5.13</v>
      </c>
      <c r="H631" s="152">
        <v>10.72</v>
      </c>
      <c r="I631" s="109">
        <f t="shared" si="90"/>
        <v>1.7</v>
      </c>
      <c r="J631" s="119">
        <f>$G631/($D631+(I631*I631*N$2*'Materials + Factor'!$U$8))</f>
        <v>9.4671280276816636E-2</v>
      </c>
      <c r="K631" s="119">
        <f>$H631/($D631+(I631*I631*N$2*'Materials + Factor'!$U$8))</f>
        <v>0.19783160322952717</v>
      </c>
      <c r="L63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8.5338621177411922E-2</v>
      </c>
      <c r="M63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0.24877639310389368</v>
      </c>
      <c r="N631" s="120">
        <f t="shared" si="91"/>
        <v>0.69822918786891941</v>
      </c>
      <c r="O63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0.25681043023982192</v>
      </c>
      <c r="P631" s="109">
        <f t="shared" si="92"/>
        <v>1.6</v>
      </c>
      <c r="Q631" s="119">
        <f>$G631/($D631+(P631*P631*U$2*'Materials + Factor'!$U$8))</f>
        <v>8.0156249999999984E-2</v>
      </c>
      <c r="R631" s="119">
        <f>$H631/($D631+(P631*P631*U$2*'Materials + Factor'!$U$8))</f>
        <v>0.16749999999999998</v>
      </c>
      <c r="S63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7.5921370988888917E-2</v>
      </c>
      <c r="T63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0.24374999999999994</v>
      </c>
      <c r="U631" s="120">
        <f t="shared" si="93"/>
        <v>0.62812499999999993</v>
      </c>
      <c r="V63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0.32634076631396397</v>
      </c>
      <c r="W631" s="109">
        <f t="shared" si="94"/>
        <v>1.3</v>
      </c>
      <c r="X631" s="119">
        <f>$G631/($D631+(W631*W631*AB$2*'Materials + Factor'!$U$8))</f>
        <v>6.0710059171597622E-2</v>
      </c>
      <c r="Y631" s="119">
        <f>$H631/($D631+(W631*W631*AB$2*'Materials + Factor'!$U$8))</f>
        <v>0.12686390532544378</v>
      </c>
      <c r="Z63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5.7502576843655513E-2</v>
      </c>
      <c r="AA63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0.25926263086026397</v>
      </c>
      <c r="AB631" s="120">
        <f t="shared" si="95"/>
        <v>0.58552571688666355</v>
      </c>
      <c r="AC63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0.6315981155963446</v>
      </c>
    </row>
    <row r="632" spans="1:29" ht="12.75" hidden="1" customHeight="1" outlineLevel="1" x14ac:dyDescent="0.2">
      <c r="A632" s="88"/>
      <c r="B632" s="110">
        <v>6</v>
      </c>
      <c r="C632" s="128">
        <v>2.75</v>
      </c>
      <c r="D632" s="133">
        <f>Table5[[#This Row],[Vertical Fz (kN)]]*'Materials + Factor'!$U$25</f>
        <v>0</v>
      </c>
      <c r="E632" s="128">
        <v>3.26</v>
      </c>
      <c r="F632" s="128">
        <v>0</v>
      </c>
      <c r="G632" s="128">
        <v>0</v>
      </c>
      <c r="H632" s="152">
        <v>14.38</v>
      </c>
      <c r="I632" s="109">
        <f t="shared" si="90"/>
        <v>1.7</v>
      </c>
      <c r="J632" s="119">
        <f>$G632/($D632+(I632*I632*N$2*'Materials + Factor'!$U$8))</f>
        <v>0</v>
      </c>
      <c r="K632" s="119">
        <f>$H632/($D632+(I632*I632*N$2*'Materials + Factor'!$U$8))</f>
        <v>0.2653748558246829</v>
      </c>
      <c r="L63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0.11240951778909371</v>
      </c>
      <c r="M63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0.34764641312068195</v>
      </c>
      <c r="N632" s="120">
        <f t="shared" si="91"/>
        <v>0.93661713820476322</v>
      </c>
      <c r="O63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0.25457279479945549</v>
      </c>
      <c r="P632" s="109">
        <f t="shared" si="92"/>
        <v>1.6</v>
      </c>
      <c r="Q632" s="119">
        <f>$G632/($D632+(P632*P632*U$2*'Materials + Factor'!$U$8))</f>
        <v>0</v>
      </c>
      <c r="R632" s="119">
        <f>$H632/($D632+(P632*P632*U$2*'Materials + Factor'!$U$8))</f>
        <v>0.22468749999999996</v>
      </c>
      <c r="S63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0.10000495186119564</v>
      </c>
      <c r="T63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0.3445312499999999</v>
      </c>
      <c r="U632" s="120">
        <f t="shared" si="93"/>
        <v>0.84257812499999984</v>
      </c>
      <c r="V63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0.32283179431468406</v>
      </c>
      <c r="W632" s="109">
        <f t="shared" si="94"/>
        <v>1.3</v>
      </c>
      <c r="X632" s="119">
        <f>$G632/($D632+(W632*W632*AB$2*'Materials + Factor'!$U$8))</f>
        <v>0</v>
      </c>
      <c r="Y632" s="119">
        <f>$H632/($D632+(W632*W632*AB$2*'Materials + Factor'!$U$8))</f>
        <v>0.17017751479289939</v>
      </c>
      <c r="Z63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7.574339549250321E-2</v>
      </c>
      <c r="AA63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0.38051888939462891</v>
      </c>
      <c r="AB632" s="120">
        <f t="shared" si="95"/>
        <v>0.78543468365953562</v>
      </c>
      <c r="AC63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0.62429604965676022</v>
      </c>
    </row>
    <row r="633" spans="1:29" ht="12.75" hidden="1" customHeight="1" outlineLevel="1" x14ac:dyDescent="0.2">
      <c r="A633" s="88"/>
      <c r="B633" s="110">
        <v>7</v>
      </c>
      <c r="C633" s="128">
        <v>4.51</v>
      </c>
      <c r="D633" s="133">
        <f>Table5[[#This Row],[Vertical Fz (kN)]]*'Materials + Factor'!$U$25</f>
        <v>0</v>
      </c>
      <c r="E633" s="128">
        <v>1.36</v>
      </c>
      <c r="F633" s="128">
        <v>2.57</v>
      </c>
      <c r="G633" s="128">
        <v>7.66</v>
      </c>
      <c r="H633" s="152">
        <v>8.2899999999999991</v>
      </c>
      <c r="I633" s="109">
        <f t="shared" si="90"/>
        <v>1.7</v>
      </c>
      <c r="J633" s="119">
        <f>$G633/($D633+(I633*I633*N$2*'Materials + Factor'!$U$8))</f>
        <v>0.14136101499423304</v>
      </c>
      <c r="K633" s="119">
        <f>$H633/($D633+(I633*I633*N$2*'Materials + Factor'!$U$8))</f>
        <v>0.15298731257208767</v>
      </c>
      <c r="L63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9.7254171566506745E-2</v>
      </c>
      <c r="M63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0.19216170645608224</v>
      </c>
      <c r="N633" s="120">
        <f t="shared" si="91"/>
        <v>0.53995522084266234</v>
      </c>
      <c r="O63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0.26205828041719492</v>
      </c>
      <c r="P633" s="109">
        <f t="shared" si="92"/>
        <v>1.6</v>
      </c>
      <c r="Q633" s="119">
        <f>$G633/($D633+(P633*P633*U$2*'Materials + Factor'!$U$8))</f>
        <v>0.11968749999999997</v>
      </c>
      <c r="R633" s="119">
        <f>$H633/($D633+(P633*P633*U$2*'Materials + Factor'!$U$8))</f>
        <v>0.12953124999999996</v>
      </c>
      <c r="S63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8.9196511492578567E-2</v>
      </c>
      <c r="T63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0.19980468749999994</v>
      </c>
      <c r="U633" s="120">
        <f t="shared" si="93"/>
        <v>0.48574218749999987</v>
      </c>
      <c r="V63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0.3321799505511619</v>
      </c>
      <c r="W633" s="109">
        <f t="shared" si="94"/>
        <v>1.3</v>
      </c>
      <c r="X633" s="119">
        <f>$G633/($D633+(W633*W633*AB$2*'Materials + Factor'!$U$8))</f>
        <v>9.0650887573964486E-2</v>
      </c>
      <c r="Y633" s="119">
        <f>$H633/($D633+(W633*W633*AB$2*'Materials + Factor'!$U$8))</f>
        <v>9.8106508875739615E-2</v>
      </c>
      <c r="Z63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6.7557121130473699E-2</v>
      </c>
      <c r="AA63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0.23304506144742829</v>
      </c>
      <c r="AB633" s="120">
        <f t="shared" si="95"/>
        <v>0.45279927173418283</v>
      </c>
      <c r="AC63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0.6402362823894574</v>
      </c>
    </row>
    <row r="634" spans="1:29" ht="12.75" hidden="1" customHeight="1" outlineLevel="1" x14ac:dyDescent="0.2">
      <c r="A634" s="88"/>
      <c r="B634" s="110">
        <v>8</v>
      </c>
      <c r="C634" s="128">
        <v>4.51</v>
      </c>
      <c r="D634" s="133">
        <f>Table5[[#This Row],[Vertical Fz (kN)]]*'Materials + Factor'!$U$25</f>
        <v>0</v>
      </c>
      <c r="E634" s="128">
        <v>3.29</v>
      </c>
      <c r="F634" s="128">
        <v>0</v>
      </c>
      <c r="G634" s="128">
        <v>0</v>
      </c>
      <c r="H634" s="152">
        <v>12</v>
      </c>
      <c r="I634" s="109">
        <f t="shared" si="90"/>
        <v>1.7</v>
      </c>
      <c r="J634" s="119">
        <f>$G634/($D634+(I634*I634*N$2*'Materials + Factor'!$U$8))</f>
        <v>0</v>
      </c>
      <c r="K634" s="119">
        <f>$H634/($D634+(I634*I634*N$2*'Materials + Factor'!$U$8))</f>
        <v>0.2214532871972319</v>
      </c>
      <c r="L63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0.11004243010471627</v>
      </c>
      <c r="M63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0.28997126343190299</v>
      </c>
      <c r="N634" s="120">
        <f t="shared" si="91"/>
        <v>0.78159983716670078</v>
      </c>
      <c r="O63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0.24227417652995689</v>
      </c>
      <c r="P634" s="109">
        <f t="shared" si="92"/>
        <v>1.6</v>
      </c>
      <c r="Q634" s="119">
        <f>$G634/($D634+(P634*P634*U$2*'Materials + Factor'!$U$8))</f>
        <v>0</v>
      </c>
      <c r="R634" s="119">
        <f>$H634/($D634+(P634*P634*U$2*'Materials + Factor'!$U$8))</f>
        <v>0.18749999999999997</v>
      </c>
      <c r="S63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0.10092524282924346</v>
      </c>
      <c r="T63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0.2986328124999999</v>
      </c>
      <c r="U634" s="120">
        <f t="shared" si="93"/>
        <v>0.70312499999999989</v>
      </c>
      <c r="V63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0.30921768707482999</v>
      </c>
      <c r="W634" s="109">
        <f t="shared" si="94"/>
        <v>1.3</v>
      </c>
      <c r="X634" s="119">
        <f>$G634/($D634+(W634*W634*AB$2*'Materials + Factor'!$U$8))</f>
        <v>0</v>
      </c>
      <c r="Y634" s="119">
        <f>$H634/($D634+(W634*W634*AB$2*'Materials + Factor'!$U$8))</f>
        <v>0.1420118343195266</v>
      </c>
      <c r="Z63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7.6440420604397416E-2</v>
      </c>
      <c r="AA63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0.33827947200728253</v>
      </c>
      <c r="AB634" s="120">
        <f t="shared" si="95"/>
        <v>0.65543923532089199</v>
      </c>
      <c r="AC63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0.59856532712094757</v>
      </c>
    </row>
    <row r="635" spans="1:29" ht="12.75" customHeight="1" collapsed="1" x14ac:dyDescent="0.2">
      <c r="A635" s="136"/>
      <c r="B635" s="143"/>
      <c r="C635" s="145"/>
      <c r="D635" s="145"/>
      <c r="E635" s="145"/>
      <c r="F635" s="145"/>
      <c r="G635" s="145"/>
      <c r="H635" s="149"/>
      <c r="I635" s="137"/>
      <c r="J635" s="138"/>
      <c r="K635" s="138"/>
      <c r="L635" s="141"/>
      <c r="M635" s="142"/>
      <c r="N635" s="138"/>
      <c r="O635" s="140"/>
      <c r="P635" s="137"/>
      <c r="Q635" s="138"/>
      <c r="R635" s="138"/>
      <c r="S635" s="138"/>
      <c r="T635" s="138"/>
      <c r="U635" s="138"/>
      <c r="V635" s="140"/>
      <c r="W635" s="137"/>
      <c r="X635" s="138"/>
      <c r="Y635" s="138"/>
      <c r="Z635" s="138"/>
      <c r="AA635" s="138"/>
      <c r="AB635" s="138"/>
      <c r="AC635" s="140"/>
    </row>
    <row r="636" spans="1:29" s="86" customFormat="1" ht="25.5" x14ac:dyDescent="0.2">
      <c r="A636" s="127" t="s">
        <v>154</v>
      </c>
      <c r="B636" s="106" t="s">
        <v>370</v>
      </c>
      <c r="C636" s="129">
        <f>MAX(C637:C644)</f>
        <v>2.56</v>
      </c>
      <c r="D636" s="129"/>
      <c r="E636" s="129">
        <f>MAX(E637:E644)</f>
        <v>2.58</v>
      </c>
      <c r="F636" s="129">
        <f>MAX(F637:F644)</f>
        <v>1.64</v>
      </c>
      <c r="G636" s="129">
        <f>MAX(G637:G644)</f>
        <v>3.9</v>
      </c>
      <c r="H636" s="147">
        <f>MAX(H637:H644)</f>
        <v>9.5</v>
      </c>
      <c r="I636" s="134">
        <v>1.5</v>
      </c>
      <c r="J636" s="117"/>
      <c r="K636" s="118" t="s">
        <v>196</v>
      </c>
      <c r="L636" s="125">
        <f>MAX(L637:L644)</f>
        <v>0.11583743612452491</v>
      </c>
      <c r="M636" s="125">
        <f>MAX(M637:M644)</f>
        <v>0.34867455643854933</v>
      </c>
      <c r="N636" s="125">
        <f>MAX(N637:N644)</f>
        <v>0.90074074074074073</v>
      </c>
      <c r="O636" s="126">
        <f>MAX(O637:O644)</f>
        <v>0.25334654200289924</v>
      </c>
      <c r="P636" s="134">
        <v>1.4</v>
      </c>
      <c r="Q636" s="114"/>
      <c r="R636" s="118" t="s">
        <v>196</v>
      </c>
      <c r="S636" s="125">
        <f>MAX(S637:S644)</f>
        <v>0.10337309159459517</v>
      </c>
      <c r="T636" s="125">
        <f>MAX(T637:T644)</f>
        <v>0.35218658892128291</v>
      </c>
      <c r="U636" s="125">
        <f>MAX(U637:U644)</f>
        <v>0.83090379008746373</v>
      </c>
      <c r="V636" s="126">
        <f>MAX(V637:V644)</f>
        <v>0.32560531121286956</v>
      </c>
      <c r="W636" s="134">
        <v>1.1000000000000001</v>
      </c>
      <c r="X636" s="107"/>
      <c r="Y636" s="118" t="s">
        <v>196</v>
      </c>
      <c r="Z636" s="125">
        <f>MAX(Z637:Z644)</f>
        <v>8.3723660960911772E-2</v>
      </c>
      <c r="AA636" s="125">
        <f>MAX(AA637:AA644)</f>
        <v>0.44057099924868515</v>
      </c>
      <c r="AB636" s="125">
        <f>MAX(AB637:AB644)</f>
        <v>0.85649887302779848</v>
      </c>
      <c r="AC636" s="126">
        <f>MAX(AC637:AC644)</f>
        <v>0.6562489802925926</v>
      </c>
    </row>
    <row r="637" spans="1:29" ht="12.75" hidden="1" customHeight="1" outlineLevel="1" x14ac:dyDescent="0.2">
      <c r="A637" s="88"/>
      <c r="B637" s="110">
        <v>1</v>
      </c>
      <c r="C637" s="128">
        <v>1.47</v>
      </c>
      <c r="D637" s="133">
        <f>Table5[[#This Row],[Vertical Fz (kN)]]*'Materials + Factor'!$U$25</f>
        <v>0</v>
      </c>
      <c r="E637" s="128">
        <v>1.67</v>
      </c>
      <c r="F637" s="128">
        <v>1.03</v>
      </c>
      <c r="G637" s="128">
        <v>2.44</v>
      </c>
      <c r="H637" s="152">
        <v>7.7</v>
      </c>
      <c r="I637" s="109">
        <f>I$636</f>
        <v>1.5</v>
      </c>
      <c r="J637" s="119">
        <f>$G637/($D637+(I637*I637*N$2*'Materials + Factor'!$U$8))</f>
        <v>5.7837037037037034E-2</v>
      </c>
      <c r="K637" s="119">
        <f>$H637/($D637+(I637*I637*N$2*'Materials + Factor'!$U$8))</f>
        <v>0.18251851851851852</v>
      </c>
      <c r="L63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8.8235652259992844E-2</v>
      </c>
      <c r="M63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0.27341617515127226</v>
      </c>
      <c r="N637" s="120">
        <f>MAX(K637,J637)/(I637/6)</f>
        <v>0.7300740740740741</v>
      </c>
      <c r="O63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0.24789826212701327</v>
      </c>
      <c r="P637" s="109">
        <f>P$636</f>
        <v>1.4</v>
      </c>
      <c r="Q637" s="119">
        <f>$G637/($D637+(P637*P637*U$2*'Materials + Factor'!$U$8))</f>
        <v>4.9795918367346946E-2</v>
      </c>
      <c r="R637" s="119">
        <f>$H637/($D637+(P637*P637*U$2*'Materials + Factor'!$U$8))</f>
        <v>0.15714285714285717</v>
      </c>
      <c r="S63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7.8615265072257925E-2</v>
      </c>
      <c r="T63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0.27317784256559779</v>
      </c>
      <c r="U637" s="120">
        <f>MAX(R637,Q637)/(P637/6)</f>
        <v>0.67346938775510223</v>
      </c>
      <c r="V63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0.31929246373938613</v>
      </c>
      <c r="W637" s="109">
        <f>W$636</f>
        <v>1.1000000000000001</v>
      </c>
      <c r="X637" s="119">
        <f>$G637/($D637+(W637*W637*AB$2*'Materials + Factor'!$U$8))</f>
        <v>4.0330578512396686E-2</v>
      </c>
      <c r="Y637" s="119">
        <f>$H637/($D637+(W637*W637*AB$2*'Materials + Factor'!$U$8))</f>
        <v>0.12727272727272726</v>
      </c>
      <c r="Z63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6.3671867579184083E-2</v>
      </c>
      <c r="AA63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0.33178061607813664</v>
      </c>
      <c r="AB637" s="120">
        <f>MAX(Y637,X637)/(W637/6)</f>
        <v>0.69421487603305776</v>
      </c>
      <c r="AC63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0.64318519835893762</v>
      </c>
    </row>
    <row r="638" spans="1:29" ht="12.75" hidden="1" customHeight="1" outlineLevel="1" x14ac:dyDescent="0.2">
      <c r="A638" s="88"/>
      <c r="B638" s="110">
        <v>2</v>
      </c>
      <c r="C638" s="128">
        <v>1.47</v>
      </c>
      <c r="D638" s="133">
        <f>Table5[[#This Row],[Vertical Fz (kN)]]*'Materials + Factor'!$U$25</f>
        <v>0</v>
      </c>
      <c r="E638" s="128">
        <v>2.4500000000000002</v>
      </c>
      <c r="F638" s="128">
        <v>0</v>
      </c>
      <c r="G638" s="128">
        <v>0</v>
      </c>
      <c r="H638" s="152">
        <v>9.0399999999999991</v>
      </c>
      <c r="I638" s="109">
        <f t="shared" ref="I638:I644" si="96">I$636</f>
        <v>1.5</v>
      </c>
      <c r="J638" s="119">
        <f>$G638/($D638+(I638*I638*N$2*'Materials + Factor'!$U$8))</f>
        <v>0</v>
      </c>
      <c r="K638" s="119">
        <f>$H638/($D638+(I638*I638*N$2*'Materials + Factor'!$U$8))</f>
        <v>0.21428148148148146</v>
      </c>
      <c r="L63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0.11017704005794887</v>
      </c>
      <c r="M63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0.33220714272080015</v>
      </c>
      <c r="N638" s="120">
        <f t="shared" ref="N638:N644" si="97">MAX(K638,J638)/(I638/6)</f>
        <v>0.85712592592592585</v>
      </c>
      <c r="O63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0.24234586294626814</v>
      </c>
      <c r="P638" s="109">
        <f t="shared" ref="P638:P644" si="98">P$636</f>
        <v>1.4</v>
      </c>
      <c r="Q638" s="119">
        <f>$G638/($D638+(P638*P638*U$2*'Materials + Factor'!$U$8))</f>
        <v>0</v>
      </c>
      <c r="R638" s="119">
        <f>$H638/($D638+(P638*P638*U$2*'Materials + Factor'!$U$8))</f>
        <v>0.18448979591836737</v>
      </c>
      <c r="S63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9.8164369925100067E-2</v>
      </c>
      <c r="T63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0.33498542274052484</v>
      </c>
      <c r="U638" s="120">
        <f t="shared" ref="U638:U644" si="99">MAX(R638,Q638)/(P638/6)</f>
        <v>0.79067055393586028</v>
      </c>
      <c r="V63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0.3123119556611243</v>
      </c>
      <c r="W638" s="109">
        <f t="shared" ref="W638:W644" si="100">W$636</f>
        <v>1.1000000000000001</v>
      </c>
      <c r="X638" s="119">
        <f>$G638/($D638+(W638*W638*AB$2*'Materials + Factor'!$U$8))</f>
        <v>0</v>
      </c>
      <c r="Y638" s="119">
        <f>$H638/($D638+(W638*W638*AB$2*'Materials + Factor'!$U$8))</f>
        <v>0.14942148760330576</v>
      </c>
      <c r="Z63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7.9505026881485988E-2</v>
      </c>
      <c r="AA63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0.41893313298271967</v>
      </c>
      <c r="AB638" s="120">
        <f t="shared" ref="AB638:AB644" si="101">MAX(Y638,X638)/(W638/6)</f>
        <v>0.81502629601803134</v>
      </c>
      <c r="AC63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0.62897668661027428</v>
      </c>
    </row>
    <row r="639" spans="1:29" ht="12.75" hidden="1" customHeight="1" outlineLevel="1" x14ac:dyDescent="0.2">
      <c r="A639" s="88"/>
      <c r="B639" s="110">
        <v>3</v>
      </c>
      <c r="C639" s="128">
        <v>1.83</v>
      </c>
      <c r="D639" s="133">
        <f>Table5[[#This Row],[Vertical Fz (kN)]]*'Materials + Factor'!$U$25</f>
        <v>0</v>
      </c>
      <c r="E639" s="128">
        <v>0.97</v>
      </c>
      <c r="F639" s="128">
        <v>1.17</v>
      </c>
      <c r="G639" s="128">
        <v>2.78</v>
      </c>
      <c r="H639" s="152">
        <v>4.47</v>
      </c>
      <c r="I639" s="109">
        <f t="shared" si="96"/>
        <v>1.5</v>
      </c>
      <c r="J639" s="119">
        <f>$G639/($D639+(I639*I639*N$2*'Materials + Factor'!$U$8))</f>
        <v>6.5896296296296286E-2</v>
      </c>
      <c r="K639" s="119">
        <f>$H639/($D639+(I639*I639*N$2*'Materials + Factor'!$U$8))</f>
        <v>0.10595555555555555</v>
      </c>
      <c r="L63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6.7786887706672724E-2</v>
      </c>
      <c r="M63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0.15743738285909012</v>
      </c>
      <c r="N639" s="120">
        <f t="shared" si="97"/>
        <v>0.42382222222222221</v>
      </c>
      <c r="O63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0.22236357090710787</v>
      </c>
      <c r="P639" s="109">
        <f t="shared" si="98"/>
        <v>1.4</v>
      </c>
      <c r="Q639" s="119">
        <f>$G639/($D639+(P639*P639*U$2*'Materials + Factor'!$U$8))</f>
        <v>5.6734693877551028E-2</v>
      </c>
      <c r="R639" s="119">
        <f>$H639/($D639+(P639*P639*U$2*'Materials + Factor'!$U$8))</f>
        <v>9.1224489795918379E-2</v>
      </c>
      <c r="S63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6.0894067951601356E-2</v>
      </c>
      <c r="T63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0.15860058309037903</v>
      </c>
      <c r="U639" s="120">
        <f t="shared" si="99"/>
        <v>0.3909620991253645</v>
      </c>
      <c r="V63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0.28932276555302383</v>
      </c>
      <c r="W639" s="109">
        <f t="shared" si="100"/>
        <v>1.1000000000000001</v>
      </c>
      <c r="X639" s="119">
        <f>$G639/($D639+(W639*W639*AB$2*'Materials + Factor'!$U$8))</f>
        <v>4.5950413223140488E-2</v>
      </c>
      <c r="Y639" s="119">
        <f>$H639/($D639+(W639*W639*AB$2*'Materials + Factor'!$U$8))</f>
        <v>7.3884297520661141E-2</v>
      </c>
      <c r="Z63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4.9319162473197786E-2</v>
      </c>
      <c r="AA63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0.19263711495116451</v>
      </c>
      <c r="AB639" s="120">
        <f t="shared" si="101"/>
        <v>0.40300525920360619</v>
      </c>
      <c r="AC63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0.57992984841135542</v>
      </c>
    </row>
    <row r="640" spans="1:29" ht="12.75" hidden="1" customHeight="1" outlineLevel="1" x14ac:dyDescent="0.2">
      <c r="A640" s="88"/>
      <c r="B640" s="110">
        <v>4</v>
      </c>
      <c r="C640" s="128">
        <v>1.83</v>
      </c>
      <c r="D640" s="133">
        <f>Table5[[#This Row],[Vertical Fz (kN)]]*'Materials + Factor'!$U$25</f>
        <v>0</v>
      </c>
      <c r="E640" s="128">
        <v>1.66</v>
      </c>
      <c r="F640" s="128">
        <v>0</v>
      </c>
      <c r="G640" s="128">
        <v>0</v>
      </c>
      <c r="H640" s="152">
        <v>5.09</v>
      </c>
      <c r="I640" s="109">
        <f t="shared" si="96"/>
        <v>1.5</v>
      </c>
      <c r="J640" s="119">
        <f>$G640/($D640+(I640*I640*N$2*'Materials + Factor'!$U$8))</f>
        <v>0</v>
      </c>
      <c r="K640" s="119">
        <f>$H640/($D640+(I640*I640*N$2*'Materials + Factor'!$U$8))</f>
        <v>0.12065185185185184</v>
      </c>
      <c r="L64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7.4040031385547142E-2</v>
      </c>
      <c r="M64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0.19189337574070917</v>
      </c>
      <c r="N640" s="120">
        <f t="shared" si="97"/>
        <v>0.48260740740740737</v>
      </c>
      <c r="O64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0.20756264565335092</v>
      </c>
      <c r="P640" s="109">
        <f t="shared" si="98"/>
        <v>1.4</v>
      </c>
      <c r="Q640" s="119">
        <f>$G640/($D640+(P640*P640*U$2*'Materials + Factor'!$U$8))</f>
        <v>0</v>
      </c>
      <c r="R640" s="119">
        <f>$H640/($D640+(P640*P640*U$2*'Materials + Factor'!$U$8))</f>
        <v>0.10387755102040817</v>
      </c>
      <c r="S64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6.6511369010475954E-2</v>
      </c>
      <c r="T64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0.19679300291545196</v>
      </c>
      <c r="U640" s="120">
        <f t="shared" si="99"/>
        <v>0.44518950437317795</v>
      </c>
      <c r="V64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0.27151660390277305</v>
      </c>
      <c r="W640" s="109">
        <f t="shared" si="100"/>
        <v>1.1000000000000001</v>
      </c>
      <c r="X640" s="119">
        <f>$G640/($D640+(W640*W640*AB$2*'Materials + Factor'!$U$8))</f>
        <v>0</v>
      </c>
      <c r="Y640" s="119">
        <f>$H640/($D640+(W640*W640*AB$2*'Materials + Factor'!$U$8))</f>
        <v>8.4132231404958666E-2</v>
      </c>
      <c r="Z64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5.386871209112927E-2</v>
      </c>
      <c r="AA64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0.25274229902329071</v>
      </c>
      <c r="AB640" s="120">
        <f t="shared" si="101"/>
        <v>0.45890308039068362</v>
      </c>
      <c r="AC64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0.54317012595352132</v>
      </c>
    </row>
    <row r="641" spans="1:29" ht="12.75" hidden="1" customHeight="1" outlineLevel="1" x14ac:dyDescent="0.2">
      <c r="A641" s="88"/>
      <c r="B641" s="110">
        <v>5</v>
      </c>
      <c r="C641" s="128">
        <v>1.54</v>
      </c>
      <c r="D641" s="133">
        <f>Table5[[#This Row],[Vertical Fz (kN)]]*'Materials + Factor'!$U$25</f>
        <v>0</v>
      </c>
      <c r="E641" s="128">
        <v>1.76</v>
      </c>
      <c r="F641" s="128">
        <v>1.08</v>
      </c>
      <c r="G641" s="128">
        <v>2.56</v>
      </c>
      <c r="H641" s="152">
        <v>8.09</v>
      </c>
      <c r="I641" s="109">
        <f t="shared" si="96"/>
        <v>1.5</v>
      </c>
      <c r="J641" s="119">
        <f>$G641/($D641+(I641*I641*N$2*'Materials + Factor'!$U$8))</f>
        <v>6.0681481481481482E-2</v>
      </c>
      <c r="K641" s="119">
        <f>$H641/($D641+(I641*I641*N$2*'Materials + Factor'!$U$8))</f>
        <v>0.19176296296296297</v>
      </c>
      <c r="L64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9.2712401068872199E-2</v>
      </c>
      <c r="M64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0.28692851561755567</v>
      </c>
      <c r="N641" s="120">
        <f t="shared" si="97"/>
        <v>0.76705185185185187</v>
      </c>
      <c r="O64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0.25334654200289924</v>
      </c>
      <c r="P641" s="109">
        <f t="shared" si="98"/>
        <v>1.4</v>
      </c>
      <c r="Q641" s="119">
        <f>$G641/($D641+(P641*P641*U$2*'Materials + Factor'!$U$8))</f>
        <v>5.2244897959183682E-2</v>
      </c>
      <c r="R641" s="119">
        <f>$H641/($D641+(P641*P641*U$2*'Materials + Factor'!$U$8))</f>
        <v>0.16510204081632654</v>
      </c>
      <c r="S64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8.2736357504879787E-2</v>
      </c>
      <c r="T64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0.28717201166180767</v>
      </c>
      <c r="U641" s="120">
        <f t="shared" si="99"/>
        <v>0.70758017492711378</v>
      </c>
      <c r="V64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0.32560531121286956</v>
      </c>
      <c r="W641" s="109">
        <f t="shared" si="100"/>
        <v>1.1000000000000001</v>
      </c>
      <c r="X641" s="119">
        <f>$G641/($D641+(W641*W641*AB$2*'Materials + Factor'!$U$8))</f>
        <v>4.2314049586776856E-2</v>
      </c>
      <c r="Y641" s="119">
        <f>$H641/($D641+(W641*W641*AB$2*'Materials + Factor'!$U$8))</f>
        <v>0.13371900826446279</v>
      </c>
      <c r="Z64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6.7009611863456345E-2</v>
      </c>
      <c r="AA64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0.34891059353869264</v>
      </c>
      <c r="AB641" s="120">
        <f t="shared" si="101"/>
        <v>0.72937640871525145</v>
      </c>
      <c r="AC64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0.6562489802925926</v>
      </c>
    </row>
    <row r="642" spans="1:29" ht="12.75" hidden="1" customHeight="1" outlineLevel="1" x14ac:dyDescent="0.2">
      <c r="A642" s="88"/>
      <c r="B642" s="110">
        <v>6</v>
      </c>
      <c r="C642" s="128">
        <v>1.54</v>
      </c>
      <c r="D642" s="133">
        <f>Table5[[#This Row],[Vertical Fz (kN)]]*'Materials + Factor'!$U$25</f>
        <v>0</v>
      </c>
      <c r="E642" s="128">
        <v>2.58</v>
      </c>
      <c r="F642" s="128">
        <v>0</v>
      </c>
      <c r="G642" s="128">
        <v>0</v>
      </c>
      <c r="H642" s="152">
        <v>9.5</v>
      </c>
      <c r="I642" s="109">
        <f t="shared" si="96"/>
        <v>1.5</v>
      </c>
      <c r="J642" s="119">
        <f>$G642/($D642+(I642*I642*N$2*'Materials + Factor'!$U$8))</f>
        <v>0</v>
      </c>
      <c r="K642" s="119">
        <f>$H642/($D642+(I642*I642*N$2*'Materials + Factor'!$U$8))</f>
        <v>0.22518518518518518</v>
      </c>
      <c r="L64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0.11583743612452491</v>
      </c>
      <c r="M64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0.34867455643854933</v>
      </c>
      <c r="N642" s="120">
        <f t="shared" si="97"/>
        <v>0.90074074074074073</v>
      </c>
      <c r="O64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0.24767731122088923</v>
      </c>
      <c r="P642" s="109">
        <f t="shared" si="98"/>
        <v>1.4</v>
      </c>
      <c r="Q642" s="119">
        <f>$G642/($D642+(P642*P642*U$2*'Materials + Factor'!$U$8))</f>
        <v>0</v>
      </c>
      <c r="R642" s="119">
        <f>$H642/($D642+(P642*P642*U$2*'Materials + Factor'!$U$8))</f>
        <v>0.19387755102040818</v>
      </c>
      <c r="S64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0.10337309159459517</v>
      </c>
      <c r="T64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0.35218658892128291</v>
      </c>
      <c r="U642" s="120">
        <f t="shared" si="99"/>
        <v>0.83090379008746373</v>
      </c>
      <c r="V64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0.31843413978494634</v>
      </c>
      <c r="W642" s="109">
        <f t="shared" si="100"/>
        <v>1.1000000000000001</v>
      </c>
      <c r="X642" s="119">
        <f>$G642/($D642+(W642*W642*AB$2*'Materials + Factor'!$U$8))</f>
        <v>0</v>
      </c>
      <c r="Y642" s="119">
        <f>$H642/($D642+(W642*W642*AB$2*'Materials + Factor'!$U$8))</f>
        <v>0.15702479338842973</v>
      </c>
      <c r="Z64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8.3723660960911772E-2</v>
      </c>
      <c r="AA64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0.44057099924868515</v>
      </c>
      <c r="AB642" s="120">
        <f t="shared" si="101"/>
        <v>0.85649887302779848</v>
      </c>
      <c r="AC64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0.64168594461969852</v>
      </c>
    </row>
    <row r="643" spans="1:29" ht="12.75" hidden="1" customHeight="1" outlineLevel="1" x14ac:dyDescent="0.2">
      <c r="A643" s="88"/>
      <c r="B643" s="110">
        <v>7</v>
      </c>
      <c r="C643" s="128">
        <v>2.56</v>
      </c>
      <c r="D643" s="133">
        <f>Table5[[#This Row],[Vertical Fz (kN)]]*'Materials + Factor'!$U$25</f>
        <v>0</v>
      </c>
      <c r="E643" s="128">
        <v>1.36</v>
      </c>
      <c r="F643" s="128">
        <v>1.64</v>
      </c>
      <c r="G643" s="128">
        <v>3.9</v>
      </c>
      <c r="H643" s="152">
        <v>6.25</v>
      </c>
      <c r="I643" s="109">
        <f t="shared" si="96"/>
        <v>1.5</v>
      </c>
      <c r="J643" s="119">
        <f>$G643/($D643+(I643*I643*N$2*'Materials + Factor'!$U$8))</f>
        <v>9.244444444444444E-2</v>
      </c>
      <c r="K643" s="119">
        <f>$H643/($D643+(I643*I643*N$2*'Materials + Factor'!$U$8))</f>
        <v>0.14814814814814814</v>
      </c>
      <c r="L64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9.3476999058061047E-2</v>
      </c>
      <c r="M64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0.21662290258301206</v>
      </c>
      <c r="N643" s="120">
        <f t="shared" si="97"/>
        <v>0.59259259259259256</v>
      </c>
      <c r="O64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0.25063369251566275</v>
      </c>
      <c r="P643" s="109">
        <f t="shared" si="98"/>
        <v>1.4</v>
      </c>
      <c r="Q643" s="119">
        <f>$G643/($D643+(P643*P643*U$2*'Materials + Factor'!$U$8))</f>
        <v>7.9591836734693888E-2</v>
      </c>
      <c r="R643" s="119">
        <f>$H643/($D643+(P643*P643*U$2*'Materials + Factor'!$U$8))</f>
        <v>0.1275510204081633</v>
      </c>
      <c r="S64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8.5364530925522181E-2</v>
      </c>
      <c r="T64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0.22186588921282807</v>
      </c>
      <c r="U643" s="120">
        <f t="shared" si="99"/>
        <v>0.54664723032069995</v>
      </c>
      <c r="V64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0.3224440809018983</v>
      </c>
      <c r="W643" s="109">
        <f t="shared" si="100"/>
        <v>1.1000000000000001</v>
      </c>
      <c r="X643" s="119">
        <f>$G643/($D643+(W643*W643*AB$2*'Materials + Factor'!$U$8))</f>
        <v>6.4462809917355368E-2</v>
      </c>
      <c r="Y643" s="119">
        <f>$H643/($D643+(W643*W643*AB$2*'Materials + Factor'!$U$8))</f>
        <v>0.10330578512396693</v>
      </c>
      <c r="Z64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6.9138215129761746E-2</v>
      </c>
      <c r="AA64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0.26957175056348609</v>
      </c>
      <c r="AB643" s="120">
        <f t="shared" si="101"/>
        <v>0.56348610067618321</v>
      </c>
      <c r="AC64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0.64730431371005304</v>
      </c>
    </row>
    <row r="644" spans="1:29" ht="12.75" hidden="1" customHeight="1" outlineLevel="1" x14ac:dyDescent="0.2">
      <c r="A644" s="88"/>
      <c r="B644" s="110">
        <v>8</v>
      </c>
      <c r="C644" s="128">
        <v>2.56</v>
      </c>
      <c r="D644" s="133">
        <f>Table5[[#This Row],[Vertical Fz (kN)]]*'Materials + Factor'!$U$25</f>
        <v>0</v>
      </c>
      <c r="E644" s="128">
        <v>2.3199999999999998</v>
      </c>
      <c r="F644" s="128">
        <v>0</v>
      </c>
      <c r="G644" s="128">
        <v>0</v>
      </c>
      <c r="H644" s="152">
        <v>7.12</v>
      </c>
      <c r="I644" s="109">
        <f t="shared" si="96"/>
        <v>1.5</v>
      </c>
      <c r="J644" s="119">
        <f>$G644/($D644+(I644*I644*N$2*'Materials + Factor'!$U$8))</f>
        <v>0</v>
      </c>
      <c r="K644" s="119">
        <f>$H644/($D644+(I644*I644*N$2*'Materials + Factor'!$U$8))</f>
        <v>0.16877037037037038</v>
      </c>
      <c r="L64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0.10178952487903552</v>
      </c>
      <c r="M64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0.26399985101588541</v>
      </c>
      <c r="N644" s="120">
        <f t="shared" si="97"/>
        <v>0.6750814814814815</v>
      </c>
      <c r="O64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0.2275372454311422</v>
      </c>
      <c r="P644" s="109">
        <f t="shared" si="98"/>
        <v>1.4</v>
      </c>
      <c r="Q644" s="119">
        <f>$G644/($D644+(P644*P644*U$2*'Materials + Factor'!$U$8))</f>
        <v>0</v>
      </c>
      <c r="R644" s="119">
        <f>$H644/($D644+(P644*P644*U$2*'Materials + Factor'!$U$8))</f>
        <v>0.14530612244897961</v>
      </c>
      <c r="S64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9.2955648255604942E-2</v>
      </c>
      <c r="T64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0.27521865889212832</v>
      </c>
      <c r="U644" s="120">
        <f t="shared" si="99"/>
        <v>0.62274052478134123</v>
      </c>
      <c r="V64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0.29492886926661765</v>
      </c>
      <c r="W644" s="109">
        <f t="shared" si="100"/>
        <v>1.1000000000000001</v>
      </c>
      <c r="X644" s="119">
        <f>$G644/($D644+(W644*W644*AB$2*'Materials + Factor'!$U$8))</f>
        <v>0</v>
      </c>
      <c r="Y644" s="119">
        <f>$H644/($D644+(W644*W644*AB$2*'Materials + Factor'!$U$8))</f>
        <v>0.11768595041322313</v>
      </c>
      <c r="Z64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7.528639280206019E-2</v>
      </c>
      <c r="AA64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0.35341848234410211</v>
      </c>
      <c r="AB644" s="120">
        <f t="shared" si="101"/>
        <v>0.64192336589030796</v>
      </c>
      <c r="AC64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0.59044478429873193</v>
      </c>
    </row>
    <row r="645" spans="1:29" ht="12.75" customHeight="1" collapsed="1" x14ac:dyDescent="0.2">
      <c r="A645" s="136"/>
      <c r="B645" s="143"/>
      <c r="C645" s="145"/>
      <c r="D645" s="145"/>
      <c r="E645" s="145"/>
      <c r="F645" s="145"/>
      <c r="G645" s="145"/>
      <c r="H645" s="149"/>
      <c r="I645" s="137"/>
      <c r="J645" s="138"/>
      <c r="K645" s="138"/>
      <c r="L645" s="141"/>
      <c r="M645" s="142"/>
      <c r="N645" s="138"/>
      <c r="O645" s="140"/>
      <c r="P645" s="137"/>
      <c r="Q645" s="138"/>
      <c r="R645" s="138"/>
      <c r="S645" s="138"/>
      <c r="T645" s="138"/>
      <c r="U645" s="138"/>
      <c r="V645" s="140"/>
      <c r="W645" s="137"/>
      <c r="X645" s="138"/>
      <c r="Y645" s="138"/>
      <c r="Z645" s="138"/>
      <c r="AA645" s="138"/>
      <c r="AB645" s="138"/>
      <c r="AC645" s="140"/>
    </row>
    <row r="646" spans="1:29" s="86" customFormat="1" ht="25.5" x14ac:dyDescent="0.2">
      <c r="A646" s="127" t="s">
        <v>158</v>
      </c>
      <c r="B646" s="115"/>
      <c r="C646" s="116"/>
      <c r="D646" s="116"/>
      <c r="E646" s="116"/>
      <c r="F646" s="116"/>
      <c r="G646" s="116"/>
      <c r="H646" s="108"/>
      <c r="I646" s="106"/>
      <c r="J646" s="107"/>
      <c r="K646" s="107"/>
      <c r="L646" s="122"/>
      <c r="M646" s="123"/>
      <c r="N646" s="107"/>
      <c r="O646" s="108"/>
      <c r="P646" s="106"/>
      <c r="Q646" s="107"/>
      <c r="R646" s="107"/>
      <c r="S646" s="107"/>
      <c r="T646" s="107"/>
      <c r="U646" s="107"/>
      <c r="V646" s="108"/>
      <c r="W646" s="106"/>
      <c r="X646" s="107"/>
      <c r="Y646" s="107"/>
      <c r="Z646" s="107"/>
      <c r="AA646" s="107"/>
      <c r="AB646" s="107"/>
      <c r="AC646" s="108"/>
    </row>
    <row r="647" spans="1:29" ht="12.75" customHeight="1" x14ac:dyDescent="0.2">
      <c r="A647" s="136"/>
      <c r="B647" s="143"/>
      <c r="C647" s="145"/>
      <c r="D647" s="145"/>
      <c r="E647" s="145"/>
      <c r="F647" s="145"/>
      <c r="G647" s="145"/>
      <c r="H647" s="149"/>
      <c r="I647" s="137"/>
      <c r="J647" s="138"/>
      <c r="K647" s="138"/>
      <c r="L647" s="141"/>
      <c r="M647" s="142"/>
      <c r="N647" s="138"/>
      <c r="O647" s="140"/>
      <c r="P647" s="137"/>
      <c r="Q647" s="138"/>
      <c r="R647" s="138"/>
      <c r="S647" s="138"/>
      <c r="T647" s="138"/>
      <c r="U647" s="138"/>
      <c r="V647" s="140"/>
      <c r="W647" s="137"/>
      <c r="X647" s="138"/>
      <c r="Y647" s="138"/>
      <c r="Z647" s="138"/>
      <c r="AA647" s="138"/>
      <c r="AB647" s="138"/>
      <c r="AC647" s="140"/>
    </row>
    <row r="648" spans="1:29" s="86" customFormat="1" ht="25.5" x14ac:dyDescent="0.2">
      <c r="A648" s="127" t="s">
        <v>155</v>
      </c>
      <c r="B648" s="106" t="s">
        <v>370</v>
      </c>
      <c r="C648" s="129">
        <f>MAX(C649:C816)</f>
        <v>9.6010000000000009</v>
      </c>
      <c r="D648" s="129"/>
      <c r="E648" s="129">
        <f>MAX(E649:E816)</f>
        <v>4.1689999999999996</v>
      </c>
      <c r="F648" s="129">
        <f>MAX(F649:F816)</f>
        <v>3.202</v>
      </c>
      <c r="G648" s="129">
        <f>MAX(G649:G816)</f>
        <v>10.031000000000001</v>
      </c>
      <c r="H648" s="147">
        <f>MAX(H649:H816)</f>
        <v>4.5890000000000004</v>
      </c>
      <c r="I648" s="134">
        <v>1.6</v>
      </c>
      <c r="J648" s="117"/>
      <c r="K648" s="118" t="s">
        <v>196</v>
      </c>
      <c r="L648" s="125">
        <f>MAX(L649:L816)</f>
        <v>0.15112911628512787</v>
      </c>
      <c r="M648" s="125">
        <f>MAX(M649:M816)</f>
        <v>0.31369910605023538</v>
      </c>
      <c r="N648" s="125">
        <f>MAX(N649:N816)</f>
        <v>0.78367187500000002</v>
      </c>
      <c r="O648" s="126">
        <f>MAX(O649:O816)</f>
        <v>0.25653103668725485</v>
      </c>
      <c r="P648" s="134">
        <v>1.4</v>
      </c>
      <c r="Q648" s="117"/>
      <c r="R648" s="118" t="s">
        <v>196</v>
      </c>
      <c r="S648" s="125">
        <f>MAX(S649:S816)</f>
        <v>0.16751583046518678</v>
      </c>
      <c r="T648" s="125">
        <f>MAX(T649:T816)</f>
        <v>0.372857142857143</v>
      </c>
      <c r="U648" s="125">
        <f>MAX(U649:U816)</f>
        <v>0.87734693877551051</v>
      </c>
      <c r="V648" s="126">
        <f>MAX(V649:V816)</f>
        <v>0.35728563428127474</v>
      </c>
      <c r="W648" s="134">
        <v>1.1000000000000001</v>
      </c>
      <c r="X648" s="117"/>
      <c r="Y648" s="118" t="s">
        <v>196</v>
      </c>
      <c r="Z648" s="125">
        <f>MAX(Z649:Z816)</f>
        <v>0.13567397839329176</v>
      </c>
      <c r="AA648" s="125">
        <f>MAX(AA649:AA816)</f>
        <v>0.46722764838467312</v>
      </c>
      <c r="AB648" s="125">
        <f>MAX(AB649:AB816)</f>
        <v>0.90437265214124696</v>
      </c>
      <c r="AC648" s="126">
        <f>MAX(AC649:AC816)</f>
        <v>0.71180490927394457</v>
      </c>
    </row>
    <row r="649" spans="1:29" s="86" customFormat="1" hidden="1" outlineLevel="1" x14ac:dyDescent="0.2">
      <c r="A649" s="127"/>
      <c r="B649" s="131" t="s">
        <v>202</v>
      </c>
      <c r="C649" s="132">
        <v>2.3250000000000002</v>
      </c>
      <c r="D649" s="133">
        <f>Table5[[#This Row],[Vertical Fz (kN)]]*'Materials + Factor'!$U$25</f>
        <v>0</v>
      </c>
      <c r="E649" s="132">
        <v>2.2549999999999999</v>
      </c>
      <c r="F649" s="132">
        <v>0</v>
      </c>
      <c r="G649" s="132">
        <v>0</v>
      </c>
      <c r="H649" s="148">
        <v>2.74</v>
      </c>
      <c r="I649" s="109">
        <f>I$648</f>
        <v>1.6</v>
      </c>
      <c r="J649" s="119">
        <f>$G649/($D649+(I649*I649*N$2*'Materials + Factor'!$U$8))</f>
        <v>0</v>
      </c>
      <c r="K649" s="119">
        <f>$H649/($D649+(I649*I649*N$2*'Materials + Factor'!$U$8))</f>
        <v>5.7083333333333326E-2</v>
      </c>
      <c r="L64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8.7972440807193464E-2</v>
      </c>
      <c r="M64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0.11006582215598607</v>
      </c>
      <c r="N649" s="120">
        <f t="shared" ref="N649:N712" si="102">MAX(K649,J649)/(I649/6)</f>
        <v>0.21406249999999999</v>
      </c>
      <c r="O64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0.18823611890072914</v>
      </c>
      <c r="P649" s="109">
        <f>P$648</f>
        <v>1.4</v>
      </c>
      <c r="Q649" s="119">
        <f>$G649/($D649+(P649*P649*U$2*'Materials + Factor'!$U$8))</f>
        <v>0</v>
      </c>
      <c r="R649" s="119">
        <f>$H649/($D649+(P649*P649*U$2*'Materials + Factor'!$U$8))</f>
        <v>5.5918367346938787E-2</v>
      </c>
      <c r="S64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9.0351287420857393E-2</v>
      </c>
      <c r="T64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0.14562682215743444</v>
      </c>
      <c r="U649" s="120">
        <f t="shared" ref="U649:U712" si="103">MAX(R649,Q649)/(P649/6)</f>
        <v>0.23965014577259483</v>
      </c>
      <c r="V64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0.25312896070975921</v>
      </c>
      <c r="W649" s="109">
        <f>W$648</f>
        <v>1.1000000000000001</v>
      </c>
      <c r="X649" s="119">
        <f>$G649/($D649+(W649*W649*AB$2*'Materials + Factor'!$U$8))</f>
        <v>0</v>
      </c>
      <c r="Y649" s="119">
        <f>$H649/($D649+(W649*W649*AB$2*'Materials + Factor'!$U$8))</f>
        <v>4.5289256198347103E-2</v>
      </c>
      <c r="Z64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7.3177075762347291E-2</v>
      </c>
      <c r="AA64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0.21788129226145753</v>
      </c>
      <c r="AB649" s="120">
        <f t="shared" ref="AB649:AB712" si="104">MAX(Y649,X649)/(W649/6)</f>
        <v>0.24703230653643873</v>
      </c>
      <c r="AC64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0.50433928279024076</v>
      </c>
    </row>
    <row r="650" spans="1:29" s="86" customFormat="1" hidden="1" outlineLevel="1" x14ac:dyDescent="0.2">
      <c r="A650" s="127"/>
      <c r="B650" s="131" t="s">
        <v>203</v>
      </c>
      <c r="C650" s="132">
        <v>0.115</v>
      </c>
      <c r="D650" s="133">
        <f>Table5[[#This Row],[Vertical Fz (kN)]]*'Materials + Factor'!$U$25</f>
        <v>0</v>
      </c>
      <c r="E650" s="132">
        <v>0.51800000000000002</v>
      </c>
      <c r="F650" s="132">
        <v>1.474</v>
      </c>
      <c r="G650" s="132">
        <v>3.7170000000000001</v>
      </c>
      <c r="H650" s="148">
        <v>0.75600000000000001</v>
      </c>
      <c r="I650" s="109">
        <f t="shared" ref="I650:I713" si="105">I$648</f>
        <v>1.6</v>
      </c>
      <c r="J650" s="119">
        <f>$G650/($D650+(I650*I650*N$2*'Materials + Factor'!$U$8))</f>
        <v>7.7437499999999992E-2</v>
      </c>
      <c r="K650" s="119">
        <f>$H650/($D650+(I650*I650*N$2*'Materials + Factor'!$U$8))</f>
        <v>1.5749999999999997E-2</v>
      </c>
      <c r="L65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6.3751040677111681E-2</v>
      </c>
      <c r="M65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0.12528577366725549</v>
      </c>
      <c r="N650" s="120">
        <f t="shared" si="102"/>
        <v>0.29039062499999996</v>
      </c>
      <c r="O65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0.1909254685804912</v>
      </c>
      <c r="P650" s="109">
        <f t="shared" ref="P650:P713" si="106">P$648</f>
        <v>1.4</v>
      </c>
      <c r="Q650" s="119">
        <f>$G650/($D650+(P650*P650*U$2*'Materials + Factor'!$U$8))</f>
        <v>7.5857142857142873E-2</v>
      </c>
      <c r="R650" s="119">
        <f>$H650/($D650+(P650*P650*U$2*'Materials + Factor'!$U$8))</f>
        <v>1.542857142857143E-2</v>
      </c>
      <c r="S65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6.2599618819984285E-2</v>
      </c>
      <c r="T65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0.15134110787172014</v>
      </c>
      <c r="U650" s="120">
        <f t="shared" si="103"/>
        <v>0.32510204081632665</v>
      </c>
      <c r="V65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0.25848192410916537</v>
      </c>
      <c r="W650" s="109">
        <f t="shared" ref="W650:W713" si="107">W$648</f>
        <v>1.1000000000000001</v>
      </c>
      <c r="X650" s="119">
        <f>$G650/($D650+(W650*W650*AB$2*'Materials + Factor'!$U$8))</f>
        <v>6.1438016528925617E-2</v>
      </c>
      <c r="Y650" s="119">
        <f>$H650/($D650+(W650*W650*AB$2*'Materials + Factor'!$U$8))</f>
        <v>1.2495867768595039E-2</v>
      </c>
      <c r="Z65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5.0700517721970727E-2</v>
      </c>
      <c r="AA65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0.2003005259203606</v>
      </c>
      <c r="AB650" s="120">
        <f t="shared" si="104"/>
        <v>0.33511645379413968</v>
      </c>
      <c r="AC65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0.51909575848320233</v>
      </c>
    </row>
    <row r="651" spans="1:29" s="86" customFormat="1" hidden="1" outlineLevel="1" x14ac:dyDescent="0.2">
      <c r="A651" s="127"/>
      <c r="B651" s="131" t="s">
        <v>204</v>
      </c>
      <c r="C651" s="132">
        <v>0.86</v>
      </c>
      <c r="D651" s="133">
        <f>Table5[[#This Row],[Vertical Fz (kN)]]*'Materials + Factor'!$U$25</f>
        <v>0</v>
      </c>
      <c r="E651" s="132">
        <v>2.6760000000000002</v>
      </c>
      <c r="F651" s="132">
        <v>0</v>
      </c>
      <c r="G651" s="132">
        <v>0</v>
      </c>
      <c r="H651" s="148">
        <v>3.1179999999999999</v>
      </c>
      <c r="I651" s="109">
        <f t="shared" si="105"/>
        <v>1.6</v>
      </c>
      <c r="J651" s="119">
        <f>$G651/($D651+(I651*I651*N$2*'Materials + Factor'!$U$8))</f>
        <v>0</v>
      </c>
      <c r="K651" s="119">
        <f>$H651/($D651+(I651*I651*N$2*'Materials + Factor'!$U$8))</f>
        <v>6.4958333333333326E-2</v>
      </c>
      <c r="L65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0.10752675150207437</v>
      </c>
      <c r="M65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0.13111440851412196</v>
      </c>
      <c r="N651" s="120">
        <f t="shared" si="102"/>
        <v>0.24359374999999997</v>
      </c>
      <c r="O65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0.18610056119267612</v>
      </c>
      <c r="P651" s="109">
        <f t="shared" si="106"/>
        <v>1.4</v>
      </c>
      <c r="Q651" s="119">
        <f>$G651/($D651+(P651*P651*U$2*'Materials + Factor'!$U$8))</f>
        <v>0</v>
      </c>
      <c r="R651" s="119">
        <f>$H651/($D651+(P651*P651*U$2*'Materials + Factor'!$U$8))</f>
        <v>6.3632653061224495E-2</v>
      </c>
      <c r="S65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0.10721953221206848</v>
      </c>
      <c r="T65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0.16892128279883389</v>
      </c>
      <c r="U651" s="120">
        <f t="shared" si="103"/>
        <v>0.27271137026239073</v>
      </c>
      <c r="V65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0.25071622517264236</v>
      </c>
      <c r="W651" s="109">
        <f t="shared" si="107"/>
        <v>1.1000000000000001</v>
      </c>
      <c r="X651" s="119">
        <f>$G651/($D651+(W651*W651*AB$2*'Materials + Factor'!$U$8))</f>
        <v>0</v>
      </c>
      <c r="Y651" s="119">
        <f>$H651/($D651+(W651*W651*AB$2*'Materials + Factor'!$U$8))</f>
        <v>5.1537190082644617E-2</v>
      </c>
      <c r="Z65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8.6838959973410818E-2</v>
      </c>
      <c r="AA65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0.25454545454545452</v>
      </c>
      <c r="AB651" s="120">
        <f t="shared" si="104"/>
        <v>0.28111194590533423</v>
      </c>
      <c r="AC65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0.50175470592786642</v>
      </c>
    </row>
    <row r="652" spans="1:29" s="86" customFormat="1" hidden="1" outlineLevel="1" x14ac:dyDescent="0.2">
      <c r="A652" s="127"/>
      <c r="B652" s="131" t="s">
        <v>205</v>
      </c>
      <c r="C652" s="132">
        <v>1.35</v>
      </c>
      <c r="D652" s="133">
        <f>Table5[[#This Row],[Vertical Fz (kN)]]*'Materials + Factor'!$U$25</f>
        <v>0</v>
      </c>
      <c r="E652" s="132">
        <v>0.94</v>
      </c>
      <c r="F652" s="132">
        <v>1.474</v>
      </c>
      <c r="G652" s="132">
        <v>3.7170000000000001</v>
      </c>
      <c r="H652" s="148">
        <v>1.1339999999999999</v>
      </c>
      <c r="I652" s="109">
        <f t="shared" si="105"/>
        <v>1.6</v>
      </c>
      <c r="J652" s="119">
        <f>$G652/($D652+(I652*I652*N$2*'Materials + Factor'!$U$8))</f>
        <v>7.7437499999999992E-2</v>
      </c>
      <c r="K652" s="119">
        <f>$H652/($D652+(I652*I652*N$2*'Materials + Factor'!$U$8))</f>
        <v>2.3624999999999993E-2</v>
      </c>
      <c r="L65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6.954933912424778E-2</v>
      </c>
      <c r="M65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0.12215045592705163</v>
      </c>
      <c r="N652" s="120">
        <f t="shared" si="102"/>
        <v>0.29039062499999996</v>
      </c>
      <c r="O65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0.19653125947918296</v>
      </c>
      <c r="P652" s="109">
        <f t="shared" si="106"/>
        <v>1.4</v>
      </c>
      <c r="Q652" s="119">
        <f>$G652/($D652+(P652*P652*U$2*'Materials + Factor'!$U$8))</f>
        <v>7.5857142857142873E-2</v>
      </c>
      <c r="R652" s="119">
        <f>$H652/($D652+(P652*P652*U$2*'Materials + Factor'!$U$8))</f>
        <v>2.3142857142857146E-2</v>
      </c>
      <c r="S65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7.0046120117992425E-2</v>
      </c>
      <c r="T65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0.15134110787172014</v>
      </c>
      <c r="U652" s="120">
        <f t="shared" si="103"/>
        <v>0.32510204081632665</v>
      </c>
      <c r="V65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0.26630020537844773</v>
      </c>
      <c r="W652" s="109">
        <f t="shared" si="107"/>
        <v>1.1000000000000001</v>
      </c>
      <c r="X652" s="119">
        <f>$G652/($D652+(W652*W652*AB$2*'Materials + Factor'!$U$8))</f>
        <v>6.1438016528925617E-2</v>
      </c>
      <c r="Y652" s="119">
        <f>$H652/($D652+(W652*W652*AB$2*'Materials + Factor'!$U$8))</f>
        <v>1.8743801652892557E-2</v>
      </c>
      <c r="Z65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5.6731568360026907E-2</v>
      </c>
      <c r="AA65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0.2003005259203606</v>
      </c>
      <c r="AB652" s="120">
        <f t="shared" si="104"/>
        <v>0.33511645379413968</v>
      </c>
      <c r="AC65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0.53313102134071211</v>
      </c>
    </row>
    <row r="653" spans="1:29" s="86" customFormat="1" hidden="1" outlineLevel="1" x14ac:dyDescent="0.2">
      <c r="A653" s="127"/>
      <c r="B653" s="131" t="s">
        <v>206</v>
      </c>
      <c r="C653" s="132">
        <v>0.65100000000000002</v>
      </c>
      <c r="D653" s="133">
        <f>Table5[[#This Row],[Vertical Fz (kN)]]*'Materials + Factor'!$U$25</f>
        <v>0</v>
      </c>
      <c r="E653" s="132">
        <v>2.4889999999999999</v>
      </c>
      <c r="F653" s="132">
        <v>0</v>
      </c>
      <c r="G653" s="132">
        <v>0</v>
      </c>
      <c r="H653" s="148">
        <v>2.9809999999999999</v>
      </c>
      <c r="I653" s="109">
        <f t="shared" si="105"/>
        <v>1.6</v>
      </c>
      <c r="J653" s="119">
        <f>$G653/($D653+(I653*I653*N$2*'Materials + Factor'!$U$8))</f>
        <v>0</v>
      </c>
      <c r="K653" s="119">
        <f>$H653/($D653+(I653*I653*N$2*'Materials + Factor'!$U$8))</f>
        <v>6.2104166666666655E-2</v>
      </c>
      <c r="L65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0.10044238216833115</v>
      </c>
      <c r="M65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0.12455422293478031</v>
      </c>
      <c r="N653" s="120">
        <f t="shared" si="102"/>
        <v>0.23289062499999996</v>
      </c>
      <c r="O65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0.18479064908664841</v>
      </c>
      <c r="P653" s="109">
        <f t="shared" si="106"/>
        <v>1.4</v>
      </c>
      <c r="Q653" s="119">
        <f>$G653/($D653+(P653*P653*U$2*'Materials + Factor'!$U$8))</f>
        <v>0</v>
      </c>
      <c r="R653" s="119">
        <f>$H653/($D653+(P653*P653*U$2*'Materials + Factor'!$U$8))</f>
        <v>6.0836734693877556E-2</v>
      </c>
      <c r="S65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9.9726986425948586E-2</v>
      </c>
      <c r="T65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0.15947521865889216</v>
      </c>
      <c r="U653" s="120">
        <f t="shared" si="103"/>
        <v>0.26072886297376097</v>
      </c>
      <c r="V65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0.24884095916216997</v>
      </c>
      <c r="W653" s="109">
        <f t="shared" si="107"/>
        <v>1.1000000000000001</v>
      </c>
      <c r="X653" s="119">
        <f>$G653/($D653+(W653*W653*AB$2*'Materials + Factor'!$U$8))</f>
        <v>0</v>
      </c>
      <c r="Y653" s="119">
        <f>$H653/($D653+(W653*W653*AB$2*'Materials + Factor'!$U$8))</f>
        <v>4.9272727272727267E-2</v>
      </c>
      <c r="Z65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8.0770617105313705E-2</v>
      </c>
      <c r="AA65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0.23918858001502624</v>
      </c>
      <c r="AB653" s="120">
        <f t="shared" si="104"/>
        <v>0.26876033057851234</v>
      </c>
      <c r="AC65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0.49822076978939728</v>
      </c>
    </row>
    <row r="654" spans="1:29" s="86" customFormat="1" hidden="1" outlineLevel="1" x14ac:dyDescent="0.2">
      <c r="A654" s="127"/>
      <c r="B654" s="131" t="s">
        <v>207</v>
      </c>
      <c r="C654" s="132">
        <v>2.8610000000000002</v>
      </c>
      <c r="D654" s="133">
        <f>Table5[[#This Row],[Vertical Fz (kN)]]*'Materials + Factor'!$U$25</f>
        <v>0</v>
      </c>
      <c r="E654" s="132">
        <v>0.752</v>
      </c>
      <c r="F654" s="132">
        <v>1.474</v>
      </c>
      <c r="G654" s="132">
        <v>3.7170000000000001</v>
      </c>
      <c r="H654" s="148">
        <v>0.997</v>
      </c>
      <c r="I654" s="109">
        <f t="shared" si="105"/>
        <v>1.6</v>
      </c>
      <c r="J654" s="119">
        <f>$G654/($D654+(I654*I654*N$2*'Materials + Factor'!$U$8))</f>
        <v>7.7437499999999992E-2</v>
      </c>
      <c r="K654" s="119">
        <f>$H654/($D654+(I654*I654*N$2*'Materials + Factor'!$U$8))</f>
        <v>2.0770833333333329E-2</v>
      </c>
      <c r="L65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6.3874862941964802E-2</v>
      </c>
      <c r="M65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0.11852155875818404</v>
      </c>
      <c r="N654" s="120">
        <f t="shared" si="102"/>
        <v>0.29039062499999996</v>
      </c>
      <c r="O65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0.2002841323549939</v>
      </c>
      <c r="P654" s="109">
        <f t="shared" si="106"/>
        <v>1.4</v>
      </c>
      <c r="Q654" s="119">
        <f>$G654/($D654+(P654*P654*U$2*'Materials + Factor'!$U$8))</f>
        <v>7.5857142857142873E-2</v>
      </c>
      <c r="R654" s="119">
        <f>$H654/($D654+(P654*P654*U$2*'Materials + Factor'!$U$8))</f>
        <v>2.0346938775510207E-2</v>
      </c>
      <c r="S65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6.6300804165128013E-2</v>
      </c>
      <c r="T65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0.15134110787172014</v>
      </c>
      <c r="U654" s="120">
        <f t="shared" si="103"/>
        <v>0.32510204081632665</v>
      </c>
      <c r="V65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0.27114137128691895</v>
      </c>
      <c r="W654" s="109">
        <f t="shared" si="107"/>
        <v>1.1000000000000001</v>
      </c>
      <c r="X654" s="119">
        <f>$G654/($D654+(W654*W654*AB$2*'Materials + Factor'!$U$8))</f>
        <v>6.1438016528925617E-2</v>
      </c>
      <c r="Y654" s="119">
        <f>$H654/($D654+(W654*W654*AB$2*'Materials + Factor'!$U$8))</f>
        <v>1.6479338842975203E-2</v>
      </c>
      <c r="Z65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5.3698171968450774E-2</v>
      </c>
      <c r="AA65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0.2003005259203606</v>
      </c>
      <c r="AB654" s="120">
        <f t="shared" si="104"/>
        <v>0.33511645379413968</v>
      </c>
      <c r="AC65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0.5405296620988701</v>
      </c>
    </row>
    <row r="655" spans="1:29" s="86" customFormat="1" hidden="1" outlineLevel="1" x14ac:dyDescent="0.2">
      <c r="A655" s="127"/>
      <c r="B655" s="131" t="s">
        <v>208</v>
      </c>
      <c r="C655" s="132">
        <v>2.1110000000000002</v>
      </c>
      <c r="D655" s="133">
        <f>Table5[[#This Row],[Vertical Fz (kN)]]*'Materials + Factor'!$U$25</f>
        <v>0</v>
      </c>
      <c r="E655" s="132">
        <v>2.2000000000000002</v>
      </c>
      <c r="F655" s="132">
        <v>0.45600000000000002</v>
      </c>
      <c r="G655" s="132">
        <v>2.3530000000000002</v>
      </c>
      <c r="H655" s="148">
        <v>2.665</v>
      </c>
      <c r="I655" s="109">
        <f t="shared" si="105"/>
        <v>1.6</v>
      </c>
      <c r="J655" s="119">
        <f>$G655/($D655+(I655*I655*N$2*'Materials + Factor'!$U$8))</f>
        <v>4.9020833333333333E-2</v>
      </c>
      <c r="K655" s="119">
        <f>$H655/($D655+(I655*I655*N$2*'Materials + Factor'!$U$8))</f>
        <v>5.5520833333333325E-2</v>
      </c>
      <c r="L65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8.8025343727727509E-2</v>
      </c>
      <c r="M65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0.10763604797349882</v>
      </c>
      <c r="N655" s="120">
        <f t="shared" si="102"/>
        <v>0.20820312499999996</v>
      </c>
      <c r="O65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0.19946460070830288</v>
      </c>
      <c r="P655" s="109">
        <f t="shared" si="106"/>
        <v>1.4</v>
      </c>
      <c r="Q655" s="119">
        <f>$G655/($D655+(P655*P655*U$2*'Materials + Factor'!$U$8))</f>
        <v>4.8020408163265318E-2</v>
      </c>
      <c r="R655" s="119">
        <f>$H655/($D655+(P655*P655*U$2*'Materials + Factor'!$U$8))</f>
        <v>5.4387755102040823E-2</v>
      </c>
      <c r="S65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9.0021183664084778E-2</v>
      </c>
      <c r="T65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0.14183673469387759</v>
      </c>
      <c r="U655" s="120">
        <f t="shared" si="103"/>
        <v>0.23309037900874641</v>
      </c>
      <c r="V65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0.27028107361982717</v>
      </c>
      <c r="W655" s="109">
        <f t="shared" si="107"/>
        <v>1.1000000000000001</v>
      </c>
      <c r="X655" s="119">
        <f>$G655/($D655+(W655*W655*AB$2*'Materials + Factor'!$U$8))</f>
        <v>3.8892561983471075E-2</v>
      </c>
      <c r="Y655" s="119">
        <f>$H655/($D655+(W655*W655*AB$2*'Materials + Factor'!$U$8))</f>
        <v>4.4049586776859502E-2</v>
      </c>
      <c r="Z65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7.2909719000663689E-2</v>
      </c>
      <c r="AA65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0.21232156273478586</v>
      </c>
      <c r="AB655" s="120">
        <f t="shared" si="104"/>
        <v>0.24027047332832455</v>
      </c>
      <c r="AC65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0.54000782235388922</v>
      </c>
    </row>
    <row r="656" spans="1:29" s="86" customFormat="1" hidden="1" outlineLevel="1" x14ac:dyDescent="0.2">
      <c r="A656" s="127"/>
      <c r="B656" s="131" t="s">
        <v>209</v>
      </c>
      <c r="C656" s="132">
        <v>4.3999999999999997E-2</v>
      </c>
      <c r="D656" s="133">
        <f>Table5[[#This Row],[Vertical Fz (kN)]]*'Materials + Factor'!$U$25</f>
        <v>0</v>
      </c>
      <c r="E656" s="132">
        <v>0.49</v>
      </c>
      <c r="F656" s="132">
        <v>2.0499999999999998</v>
      </c>
      <c r="G656" s="132">
        <v>6.63</v>
      </c>
      <c r="H656" s="148">
        <v>0.71599999999999997</v>
      </c>
      <c r="I656" s="109">
        <f t="shared" si="105"/>
        <v>1.6</v>
      </c>
      <c r="J656" s="119">
        <f>$G656/($D656+(I656*I656*N$2*'Materials + Factor'!$U$8))</f>
        <v>0.13812499999999997</v>
      </c>
      <c r="K656" s="119">
        <f>$H656/($D656+(I656*I656*N$2*'Materials + Factor'!$U$8))</f>
        <v>1.4916666666666663E-2</v>
      </c>
      <c r="L65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8.6131761047698902E-2</v>
      </c>
      <c r="M65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0.21250052035633998</v>
      </c>
      <c r="N656" s="120">
        <f t="shared" si="102"/>
        <v>0.51796874999999987</v>
      </c>
      <c r="O65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0.20798250828744458</v>
      </c>
      <c r="P656" s="109">
        <f t="shared" si="106"/>
        <v>1.4</v>
      </c>
      <c r="Q656" s="119">
        <f>$G656/($D656+(P656*P656*U$2*'Materials + Factor'!$U$8))</f>
        <v>0.1353061224489796</v>
      </c>
      <c r="R656" s="119">
        <f>$H656/($D656+(P656*P656*U$2*'Materials + Factor'!$U$8))</f>
        <v>1.4612244897959184E-2</v>
      </c>
      <c r="S65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8.4451312811747906E-2</v>
      </c>
      <c r="T65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0.25306122448979601</v>
      </c>
      <c r="U656" s="120">
        <f t="shared" si="103"/>
        <v>0.57988338192419842</v>
      </c>
      <c r="V65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0.28504797159907547</v>
      </c>
      <c r="W656" s="109">
        <f t="shared" si="107"/>
        <v>1.1000000000000001</v>
      </c>
      <c r="X656" s="119">
        <f>$G656/($D656+(W656*W656*AB$2*'Materials + Factor'!$U$8))</f>
        <v>0.10958677685950412</v>
      </c>
      <c r="Y656" s="119">
        <f>$H656/($D656+(W656*W656*AB$2*'Materials + Factor'!$U$8))</f>
        <v>1.1834710743801651E-2</v>
      </c>
      <c r="Z65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6.8398583930175977E-2</v>
      </c>
      <c r="AA65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0.32246431254695712</v>
      </c>
      <c r="AB656" s="120">
        <f t="shared" si="104"/>
        <v>0.5977460555972951</v>
      </c>
      <c r="AC65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0.57463987654455262</v>
      </c>
    </row>
    <row r="657" spans="1:29" s="86" customFormat="1" hidden="1" outlineLevel="1" x14ac:dyDescent="0.2">
      <c r="A657" s="127"/>
      <c r="B657" s="131" t="s">
        <v>210</v>
      </c>
      <c r="C657" s="132">
        <v>0.71499999999999997</v>
      </c>
      <c r="D657" s="133">
        <f>Table5[[#This Row],[Vertical Fz (kN)]]*'Materials + Factor'!$U$25</f>
        <v>0</v>
      </c>
      <c r="E657" s="132">
        <v>2.6019999999999999</v>
      </c>
      <c r="F657" s="132">
        <v>0.26600000000000001</v>
      </c>
      <c r="G657" s="132">
        <v>0.80200000000000005</v>
      </c>
      <c r="H657" s="148">
        <v>3.0249999999999999</v>
      </c>
      <c r="I657" s="109">
        <f t="shared" si="105"/>
        <v>1.6</v>
      </c>
      <c r="J657" s="119">
        <f>$G657/($D657+(I657*I657*N$2*'Materials + Factor'!$U$8))</f>
        <v>1.6708333333333332E-2</v>
      </c>
      <c r="K657" s="119">
        <f>$H657/($D657+(I657*I657*N$2*'Materials + Factor'!$U$8))</f>
        <v>6.3020833333333318E-2</v>
      </c>
      <c r="L65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0.10541102734774546</v>
      </c>
      <c r="M65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0.1276942420199117</v>
      </c>
      <c r="N657" s="120">
        <f t="shared" si="102"/>
        <v>0.23632812499999994</v>
      </c>
      <c r="O65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0.18915193030529218</v>
      </c>
      <c r="P657" s="109">
        <f t="shared" si="106"/>
        <v>1.4</v>
      </c>
      <c r="Q657" s="119">
        <f>$G657/($D657+(P657*P657*U$2*'Materials + Factor'!$U$8))</f>
        <v>1.6367346938775514E-2</v>
      </c>
      <c r="R657" s="119">
        <f>$H657/($D657+(P657*P657*U$2*'Materials + Factor'!$U$8))</f>
        <v>6.1734693877551025E-2</v>
      </c>
      <c r="S65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0.10479792239276371</v>
      </c>
      <c r="T65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0.16405247813411084</v>
      </c>
      <c r="U657" s="120">
        <f t="shared" si="103"/>
        <v>0.26457725947521871</v>
      </c>
      <c r="V65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0.25540156964324451</v>
      </c>
      <c r="W657" s="109">
        <f t="shared" si="107"/>
        <v>1.1000000000000001</v>
      </c>
      <c r="X657" s="119">
        <f>$G657/($D657+(W657*W657*AB$2*'Materials + Factor'!$U$8))</f>
        <v>1.3256198347107437E-2</v>
      </c>
      <c r="Y657" s="119">
        <f>$H657/($D657+(W657*W657*AB$2*'Materials + Factor'!$U$8))</f>
        <v>4.9999999999999996E-2</v>
      </c>
      <c r="Z65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8.4877656152816866E-2</v>
      </c>
      <c r="AA65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0.24730277986476326</v>
      </c>
      <c r="AB657" s="120">
        <f t="shared" si="104"/>
        <v>0.27272727272727271</v>
      </c>
      <c r="AC65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0.51166558884817126</v>
      </c>
    </row>
    <row r="658" spans="1:29" s="86" customFormat="1" hidden="1" outlineLevel="1" x14ac:dyDescent="0.2">
      <c r="A658" s="127"/>
      <c r="B658" s="131" t="s">
        <v>211</v>
      </c>
      <c r="C658" s="132">
        <v>1.44</v>
      </c>
      <c r="D658" s="133">
        <f>Table5[[#This Row],[Vertical Fz (kN)]]*'Materials + Factor'!$U$25</f>
        <v>0</v>
      </c>
      <c r="E658" s="132">
        <v>0.89200000000000002</v>
      </c>
      <c r="F658" s="132">
        <v>1.861</v>
      </c>
      <c r="G658" s="132">
        <v>5.08</v>
      </c>
      <c r="H658" s="148">
        <v>1.0760000000000001</v>
      </c>
      <c r="I658" s="109">
        <f t="shared" si="105"/>
        <v>1.6</v>
      </c>
      <c r="J658" s="119">
        <f>$G658/($D658+(I658*I658*N$2*'Materials + Factor'!$U$8))</f>
        <v>0.10583333333333332</v>
      </c>
      <c r="K658" s="119">
        <f>$H658/($D658+(I658*I658*N$2*'Materials + Factor'!$U$8))</f>
        <v>2.2416666666666665E-2</v>
      </c>
      <c r="L65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8.1951795339823774E-2</v>
      </c>
      <c r="M65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0.16372749797734623</v>
      </c>
      <c r="N658" s="120">
        <f t="shared" si="102"/>
        <v>0.39687499999999998</v>
      </c>
      <c r="O65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0.2045306387478365</v>
      </c>
      <c r="P658" s="109">
        <f t="shared" si="106"/>
        <v>1.4</v>
      </c>
      <c r="Q658" s="119">
        <f>$G658/($D658+(P658*P658*U$2*'Materials + Factor'!$U$8))</f>
        <v>0.10367346938775512</v>
      </c>
      <c r="R658" s="119">
        <f>$H658/($D658+(P658*P658*U$2*'Materials + Factor'!$U$8))</f>
        <v>2.1959183673469392E-2</v>
      </c>
      <c r="S65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8.2687689012263019E-2</v>
      </c>
      <c r="T65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0.20236151603498548</v>
      </c>
      <c r="U658" s="120">
        <f t="shared" si="103"/>
        <v>0.44431486880466486</v>
      </c>
      <c r="V65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0.27860648841959323</v>
      </c>
      <c r="W658" s="109">
        <f t="shared" si="107"/>
        <v>1.1000000000000001</v>
      </c>
      <c r="X658" s="119">
        <f>$G658/($D658+(W658*W658*AB$2*'Materials + Factor'!$U$8))</f>
        <v>8.3966942148760326E-2</v>
      </c>
      <c r="Y658" s="119">
        <f>$H658/($D658+(W658*W658*AB$2*'Materials + Factor'!$U$8))</f>
        <v>1.7785123966942148E-2</v>
      </c>
      <c r="Z65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6.6970194406626229E-2</v>
      </c>
      <c r="AA65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0.26452291510142745</v>
      </c>
      <c r="AB658" s="120">
        <f t="shared" si="104"/>
        <v>0.45800150262960176</v>
      </c>
      <c r="AC65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0.55850160451198805</v>
      </c>
    </row>
    <row r="659" spans="1:29" s="86" customFormat="1" hidden="1" outlineLevel="1" x14ac:dyDescent="0.2">
      <c r="A659" s="127"/>
      <c r="B659" s="131" t="s">
        <v>212</v>
      </c>
      <c r="C659" s="132">
        <v>0.72599999999999998</v>
      </c>
      <c r="D659" s="133">
        <f>Table5[[#This Row],[Vertical Fz (kN)]]*'Materials + Factor'!$U$25</f>
        <v>0</v>
      </c>
      <c r="E659" s="132">
        <v>2.423</v>
      </c>
      <c r="F659" s="132">
        <v>0.13300000000000001</v>
      </c>
      <c r="G659" s="132">
        <v>0.39500000000000002</v>
      </c>
      <c r="H659" s="148">
        <v>2.895</v>
      </c>
      <c r="I659" s="109">
        <f t="shared" si="105"/>
        <v>1.6</v>
      </c>
      <c r="J659" s="119">
        <f>$G659/($D659+(I659*I659*N$2*'Materials + Factor'!$U$8))</f>
        <v>8.2291666666666659E-3</v>
      </c>
      <c r="K659" s="119">
        <f>$H659/($D659+(I659*I659*N$2*'Materials + Factor'!$U$8))</f>
        <v>6.0312499999999991E-2</v>
      </c>
      <c r="L65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9.7775446809708302E-2</v>
      </c>
      <c r="M65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0.12088643639945816</v>
      </c>
      <c r="N659" s="120">
        <f t="shared" si="102"/>
        <v>0.22617187499999997</v>
      </c>
      <c r="O65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0.18647242899965302</v>
      </c>
      <c r="P659" s="109">
        <f t="shared" si="106"/>
        <v>1.4</v>
      </c>
      <c r="Q659" s="119">
        <f>$G659/($D659+(P659*P659*U$2*'Materials + Factor'!$U$8))</f>
        <v>8.0612244897959196E-3</v>
      </c>
      <c r="R659" s="119">
        <f>$H659/($D659+(P659*P659*U$2*'Materials + Factor'!$U$8))</f>
        <v>5.9081632653061232E-2</v>
      </c>
      <c r="S65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9.72287024744867E-2</v>
      </c>
      <c r="T65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0.1550437317784257</v>
      </c>
      <c r="U659" s="120">
        <f t="shared" si="103"/>
        <v>0.25320699708454819</v>
      </c>
      <c r="V65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0.25133250066251545</v>
      </c>
      <c r="W659" s="109">
        <f t="shared" si="107"/>
        <v>1.1000000000000001</v>
      </c>
      <c r="X659" s="119">
        <f>$G659/($D659+(W659*W659*AB$2*'Materials + Factor'!$U$8))</f>
        <v>6.5289256198347101E-3</v>
      </c>
      <c r="Y659" s="119">
        <f>$H659/($D659+(W659*W659*AB$2*'Materials + Factor'!$U$8))</f>
        <v>4.785123966942148E-2</v>
      </c>
      <c r="Z65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7.8747213574377639E-2</v>
      </c>
      <c r="AA65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0.23263711495116449</v>
      </c>
      <c r="AB659" s="120">
        <f t="shared" si="104"/>
        <v>0.26100676183320803</v>
      </c>
      <c r="AC65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0.50323681236975593</v>
      </c>
    </row>
    <row r="660" spans="1:29" s="86" customFormat="1" hidden="1" outlineLevel="1" x14ac:dyDescent="0.2">
      <c r="A660" s="127"/>
      <c r="B660" s="131" t="s">
        <v>213</v>
      </c>
      <c r="C660" s="132">
        <v>2.88</v>
      </c>
      <c r="D660" s="133">
        <f>Table5[[#This Row],[Vertical Fz (kN)]]*'Materials + Factor'!$U$25</f>
        <v>0</v>
      </c>
      <c r="E660" s="132">
        <v>0.71299999999999997</v>
      </c>
      <c r="F660" s="132">
        <v>1.4610000000000001</v>
      </c>
      <c r="G660" s="132">
        <v>3.8820000000000001</v>
      </c>
      <c r="H660" s="148">
        <v>0.94599999999999995</v>
      </c>
      <c r="I660" s="109">
        <f t="shared" si="105"/>
        <v>1.6</v>
      </c>
      <c r="J660" s="119">
        <f>$G660/($D660+(I660*I660*N$2*'Materials + Factor'!$U$8))</f>
        <v>8.0874999999999989E-2</v>
      </c>
      <c r="K660" s="119">
        <f>$H660/($D660+(I660*I660*N$2*'Materials + Factor'!$U$8))</f>
        <v>1.9708333333333328E-2</v>
      </c>
      <c r="L66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6.2730149166260699E-2</v>
      </c>
      <c r="M66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0.12229142099056602</v>
      </c>
      <c r="N660" s="120">
        <f t="shared" si="102"/>
        <v>0.30328124999999995</v>
      </c>
      <c r="O66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0.20102392291053342</v>
      </c>
      <c r="P660" s="109">
        <f t="shared" si="106"/>
        <v>1.4</v>
      </c>
      <c r="Q660" s="119">
        <f>$G660/($D660+(P660*P660*U$2*'Materials + Factor'!$U$8))</f>
        <v>7.9224489795918382E-2</v>
      </c>
      <c r="R660" s="119">
        <f>$H660/($D660+(P660*P660*U$2*'Materials + Factor'!$U$8))</f>
        <v>1.9306122448979595E-2</v>
      </c>
      <c r="S66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6.5136938562843777E-2</v>
      </c>
      <c r="T66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0.15577259475218663</v>
      </c>
      <c r="U660" s="120">
        <f t="shared" si="103"/>
        <v>0.33953352769679312</v>
      </c>
      <c r="V66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0.27227025812475458</v>
      </c>
      <c r="W660" s="109">
        <f t="shared" si="107"/>
        <v>1.1000000000000001</v>
      </c>
      <c r="X660" s="119">
        <f>$G660/($D660+(W660*W660*AB$2*'Materials + Factor'!$U$8))</f>
        <v>6.4165289256198341E-2</v>
      </c>
      <c r="Y660" s="119">
        <f>$H660/($D660+(W660*W660*AB$2*'Materials + Factor'!$U$8))</f>
        <v>1.5636363636363632E-2</v>
      </c>
      <c r="Z66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5.2755537017840401E-2</v>
      </c>
      <c r="AA66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0.20447783621337337</v>
      </c>
      <c r="AB660" s="120">
        <f t="shared" si="104"/>
        <v>0.34999248685199091</v>
      </c>
      <c r="AC66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0.54282845708369021</v>
      </c>
    </row>
    <row r="661" spans="1:29" s="86" customFormat="1" hidden="1" outlineLevel="1" x14ac:dyDescent="0.2">
      <c r="A661" s="127"/>
      <c r="B661" s="131" t="s">
        <v>214</v>
      </c>
      <c r="C661" s="132">
        <v>1.901</v>
      </c>
      <c r="D661" s="133">
        <f>Table5[[#This Row],[Vertical Fz (kN)]]*'Materials + Factor'!$U$25</f>
        <v>0</v>
      </c>
      <c r="E661" s="132">
        <v>2.1549999999999998</v>
      </c>
      <c r="F661" s="132">
        <v>0.91200000000000003</v>
      </c>
      <c r="G661" s="132">
        <v>4.7060000000000004</v>
      </c>
      <c r="H661" s="148">
        <v>2.6019999999999999</v>
      </c>
      <c r="I661" s="109">
        <f t="shared" si="105"/>
        <v>1.6</v>
      </c>
      <c r="J661" s="119">
        <f>$G661/($D661+(I661*I661*N$2*'Materials + Factor'!$U$8))</f>
        <v>9.8041666666666666E-2</v>
      </c>
      <c r="K661" s="119">
        <f>$H661/($D661+(I661*I661*N$2*'Materials + Factor'!$U$8))</f>
        <v>5.4208333333333324E-2</v>
      </c>
      <c r="L66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9.2065557973528361E-2</v>
      </c>
      <c r="M66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0.13501733432195745</v>
      </c>
      <c r="N661" s="120">
        <f t="shared" si="102"/>
        <v>0.36765625000000002</v>
      </c>
      <c r="O66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0.21234998476327469</v>
      </c>
      <c r="P661" s="109">
        <f t="shared" si="106"/>
        <v>1.4</v>
      </c>
      <c r="Q661" s="119">
        <f>$G661/($D661+(P661*P661*U$2*'Materials + Factor'!$U$8))</f>
        <v>9.6040816326530637E-2</v>
      </c>
      <c r="R661" s="119">
        <f>$H661/($D661+(P661*P661*U$2*'Materials + Factor'!$U$8))</f>
        <v>5.3102040816326537E-2</v>
      </c>
      <c r="S66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9.3758436906878379E-2</v>
      </c>
      <c r="T66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0.16379008746355692</v>
      </c>
      <c r="U661" s="120">
        <f t="shared" si="103"/>
        <v>0.41160349854227418</v>
      </c>
      <c r="V66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0.29029522388804285</v>
      </c>
      <c r="W661" s="109">
        <f t="shared" si="107"/>
        <v>1.1000000000000001</v>
      </c>
      <c r="X661" s="119">
        <f>$G661/($D661+(W661*W661*AB$2*'Materials + Factor'!$U$8))</f>
        <v>7.7785123966942149E-2</v>
      </c>
      <c r="Y661" s="119">
        <f>$H661/($D661+(W661*W661*AB$2*'Materials + Factor'!$U$8))</f>
        <v>4.3008264462809913E-2</v>
      </c>
      <c r="Z66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7.5936585263422132E-2</v>
      </c>
      <c r="AA66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0.20772351615326815</v>
      </c>
      <c r="AB661" s="120">
        <f t="shared" si="104"/>
        <v>0.42428249436513898</v>
      </c>
      <c r="AC66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0.58182152853209512</v>
      </c>
    </row>
    <row r="662" spans="1:29" s="86" customFormat="1" hidden="1" outlineLevel="1" x14ac:dyDescent="0.2">
      <c r="A662" s="127"/>
      <c r="B662" s="131" t="s">
        <v>215</v>
      </c>
      <c r="C662" s="132">
        <v>0.20200000000000001</v>
      </c>
      <c r="D662" s="133">
        <f>Table5[[#This Row],[Vertical Fz (kN)]]*'Materials + Factor'!$U$25</f>
        <v>0</v>
      </c>
      <c r="E662" s="132">
        <v>0.46200000000000002</v>
      </c>
      <c r="F662" s="132">
        <v>2.6269999999999998</v>
      </c>
      <c r="G662" s="132">
        <v>9.5530000000000008</v>
      </c>
      <c r="H662" s="148">
        <v>0.67600000000000005</v>
      </c>
      <c r="I662" s="109">
        <f t="shared" si="105"/>
        <v>1.6</v>
      </c>
      <c r="J662" s="119">
        <f>$G662/($D662+(I662*I662*N$2*'Materials + Factor'!$U$8))</f>
        <v>0.19902083333333331</v>
      </c>
      <c r="K662" s="119">
        <f>$H662/($D662+(I662*I662*N$2*'Materials + Factor'!$U$8))</f>
        <v>1.4083333333333331E-2</v>
      </c>
      <c r="L66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0.10864087145014126</v>
      </c>
      <c r="M66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0.2988270714908095</v>
      </c>
      <c r="N662" s="120">
        <f t="shared" si="102"/>
        <v>0.7463281249999999</v>
      </c>
      <c r="O66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0.22937155190777464</v>
      </c>
      <c r="P662" s="109">
        <f t="shared" si="106"/>
        <v>1.4</v>
      </c>
      <c r="Q662" s="119">
        <f>$G662/($D662+(P662*P662*U$2*'Materials + Factor'!$U$8))</f>
        <v>0.19495918367346943</v>
      </c>
      <c r="R662" s="119">
        <f>$H662/($D662+(P662*P662*U$2*'Materials + Factor'!$U$8))</f>
        <v>1.3795918367346942E-2</v>
      </c>
      <c r="S66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0.10687157725795327</v>
      </c>
      <c r="T66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0.35510204081632663</v>
      </c>
      <c r="U662" s="120">
        <f t="shared" si="103"/>
        <v>0.83553935860058337</v>
      </c>
      <c r="V66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0.31909719925804586</v>
      </c>
      <c r="W662" s="109">
        <f t="shared" si="107"/>
        <v>1.1000000000000001</v>
      </c>
      <c r="X662" s="119">
        <f>$G662/($D662+(W662*W662*AB$2*'Materials + Factor'!$U$8))</f>
        <v>0.15790082644628098</v>
      </c>
      <c r="Y662" s="119">
        <f>$H662/($D662+(W662*W662*AB$2*'Materials + Factor'!$U$8))</f>
        <v>1.1173553719008264E-2</v>
      </c>
      <c r="Z66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8.6557145217185272E-2</v>
      </c>
      <c r="AA66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0.44498873027798641</v>
      </c>
      <c r="AB662" s="120">
        <f t="shared" si="104"/>
        <v>0.86127723516153254</v>
      </c>
      <c r="AC66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0.64590082757702394</v>
      </c>
    </row>
    <row r="663" spans="1:29" s="86" customFormat="1" hidden="1" outlineLevel="1" x14ac:dyDescent="0.2">
      <c r="A663" s="127"/>
      <c r="B663" s="131" t="s">
        <v>216</v>
      </c>
      <c r="C663" s="132">
        <v>0.57399999999999995</v>
      </c>
      <c r="D663" s="133">
        <f>Table5[[#This Row],[Vertical Fz (kN)]]*'Materials + Factor'!$U$25</f>
        <v>0</v>
      </c>
      <c r="E663" s="132">
        <v>2.536</v>
      </c>
      <c r="F663" s="132">
        <v>0.53300000000000003</v>
      </c>
      <c r="G663" s="132">
        <v>1.605</v>
      </c>
      <c r="H663" s="148">
        <v>2.9449999999999998</v>
      </c>
      <c r="I663" s="109">
        <f t="shared" si="105"/>
        <v>1.6</v>
      </c>
      <c r="J663" s="119">
        <f>$G663/($D663+(I663*I663*N$2*'Materials + Factor'!$U$8))</f>
        <v>3.3437499999999995E-2</v>
      </c>
      <c r="K663" s="119">
        <f>$H663/($D663+(I663*I663*N$2*'Materials + Factor'!$U$8))</f>
        <v>6.1354166666666654E-2</v>
      </c>
      <c r="L66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0.10474069919447811</v>
      </c>
      <c r="M66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0.1247323671099765</v>
      </c>
      <c r="N663" s="120">
        <f t="shared" si="102"/>
        <v>0.23007812499999997</v>
      </c>
      <c r="O66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0.19242876212406843</v>
      </c>
      <c r="P663" s="109">
        <f t="shared" si="106"/>
        <v>1.4</v>
      </c>
      <c r="Q663" s="119">
        <f>$G663/($D663+(P663*P663*U$2*'Materials + Factor'!$U$8))</f>
        <v>3.2755102040816331E-2</v>
      </c>
      <c r="R663" s="119">
        <f>$H663/($D663+(P663*P663*U$2*'Materials + Factor'!$U$8))</f>
        <v>6.0102040816326537E-2</v>
      </c>
      <c r="S66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0.10383009638107307</v>
      </c>
      <c r="T66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0.159795918367347</v>
      </c>
      <c r="U663" s="120">
        <f t="shared" si="103"/>
        <v>0.25758017492711377</v>
      </c>
      <c r="V66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0.26045628189004577</v>
      </c>
      <c r="W663" s="109">
        <f t="shared" si="107"/>
        <v>1.1000000000000001</v>
      </c>
      <c r="X663" s="119">
        <f>$G663/($D663+(W663*W663*AB$2*'Materials + Factor'!$U$8))</f>
        <v>2.6528925619834706E-2</v>
      </c>
      <c r="Y663" s="119">
        <f>$H663/($D663+(W663*W663*AB$2*'Materials + Factor'!$U$8))</f>
        <v>4.8677685950413212E-2</v>
      </c>
      <c r="Z66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8.409379706896826E-2</v>
      </c>
      <c r="AA66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0.2409316303531179</v>
      </c>
      <c r="AB663" s="120">
        <f t="shared" si="104"/>
        <v>0.26551465063861751</v>
      </c>
      <c r="AC66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0.52235968541045508</v>
      </c>
    </row>
    <row r="664" spans="1:29" s="86" customFormat="1" hidden="1" outlineLevel="1" x14ac:dyDescent="0.2">
      <c r="A664" s="127"/>
      <c r="B664" s="131" t="s">
        <v>217</v>
      </c>
      <c r="C664" s="132">
        <v>1.53</v>
      </c>
      <c r="D664" s="133">
        <f>Table5[[#This Row],[Vertical Fz (kN)]]*'Materials + Factor'!$U$25</f>
        <v>0</v>
      </c>
      <c r="E664" s="132">
        <v>0.84399999999999997</v>
      </c>
      <c r="F664" s="132">
        <v>2.2469999999999999</v>
      </c>
      <c r="G664" s="132">
        <v>6.452</v>
      </c>
      <c r="H664" s="148">
        <v>1.018</v>
      </c>
      <c r="I664" s="109">
        <f t="shared" si="105"/>
        <v>1.6</v>
      </c>
      <c r="J664" s="119">
        <f>$G664/($D664+(I664*I664*N$2*'Materials + Factor'!$U$8))</f>
        <v>0.13441666666666666</v>
      </c>
      <c r="K664" s="119">
        <f>$H664/($D664+(I664*I664*N$2*'Materials + Factor'!$U$8))</f>
        <v>2.1208333333333329E-2</v>
      </c>
      <c r="L66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9.5143142616264373E-2</v>
      </c>
      <c r="M66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0.20536164950535024</v>
      </c>
      <c r="N664" s="120">
        <f t="shared" si="102"/>
        <v>0.50406249999999997</v>
      </c>
      <c r="O66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0.21327257510376943</v>
      </c>
      <c r="P664" s="109">
        <f t="shared" si="106"/>
        <v>1.4</v>
      </c>
      <c r="Q664" s="119">
        <f>$G664/($D664+(P664*P664*U$2*'Materials + Factor'!$U$8))</f>
        <v>0.13167346938775512</v>
      </c>
      <c r="R664" s="119">
        <f>$H664/($D664+(P664*P664*U$2*'Materials + Factor'!$U$8))</f>
        <v>2.0775510204081638E-2</v>
      </c>
      <c r="S66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9.6172241913950532E-2</v>
      </c>
      <c r="T66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0.25361516034985432</v>
      </c>
      <c r="U664" s="120">
        <f t="shared" si="103"/>
        <v>0.56431486880466486</v>
      </c>
      <c r="V66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0.2922118563017958</v>
      </c>
      <c r="W664" s="109">
        <f t="shared" si="107"/>
        <v>1.1000000000000001</v>
      </c>
      <c r="X664" s="119">
        <f>$G664/($D664+(W664*W664*AB$2*'Materials + Factor'!$U$8))</f>
        <v>0.10664462809917354</v>
      </c>
      <c r="Y664" s="119">
        <f>$H664/($D664+(W664*W664*AB$2*'Materials + Factor'!$U$8))</f>
        <v>1.6826446280991735E-2</v>
      </c>
      <c r="Z66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7.7891567831133462E-2</v>
      </c>
      <c r="AA66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0.32895567242674673</v>
      </c>
      <c r="AB664" s="120">
        <f t="shared" si="104"/>
        <v>0.58169797145003743</v>
      </c>
      <c r="AC66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0.58664800760592628</v>
      </c>
    </row>
    <row r="665" spans="1:29" s="86" customFormat="1" hidden="1" outlineLevel="1" x14ac:dyDescent="0.2">
      <c r="A665" s="127"/>
      <c r="B665" s="131" t="s">
        <v>218</v>
      </c>
      <c r="C665" s="132">
        <v>0.79600000000000004</v>
      </c>
      <c r="D665" s="133">
        <f>Table5[[#This Row],[Vertical Fz (kN)]]*'Materials + Factor'!$U$25</f>
        <v>0</v>
      </c>
      <c r="E665" s="132">
        <v>2.367</v>
      </c>
      <c r="F665" s="132">
        <v>0.26500000000000001</v>
      </c>
      <c r="G665" s="132">
        <v>0.79100000000000004</v>
      </c>
      <c r="H665" s="148">
        <v>2.8210000000000002</v>
      </c>
      <c r="I665" s="109">
        <f t="shared" si="105"/>
        <v>1.6</v>
      </c>
      <c r="J665" s="119">
        <f>$G665/($D665+(I665*I665*N$2*'Materials + Factor'!$U$8))</f>
        <v>1.6479166666666666E-2</v>
      </c>
      <c r="K665" s="119">
        <f>$H665/($D665+(I665*I665*N$2*'Materials + Factor'!$U$8))</f>
        <v>5.8770833333333328E-2</v>
      </c>
      <c r="L66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9.5830279830132467E-2</v>
      </c>
      <c r="M66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0.11774146446430034</v>
      </c>
      <c r="N665" s="120">
        <f t="shared" si="102"/>
        <v>0.22039062499999998</v>
      </c>
      <c r="O66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0.18824483030469458</v>
      </c>
      <c r="P665" s="109">
        <f t="shared" si="106"/>
        <v>1.4</v>
      </c>
      <c r="Q665" s="119">
        <f>$G665/($D665+(P665*P665*U$2*'Materials + Factor'!$U$8))</f>
        <v>1.6142857142857146E-2</v>
      </c>
      <c r="R665" s="119">
        <f>$H665/($D665+(P665*P665*U$2*'Materials + Factor'!$U$8))</f>
        <v>5.7571428571428586E-2</v>
      </c>
      <c r="S66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9.5431312950839703E-2</v>
      </c>
      <c r="T66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0.15125364431486887</v>
      </c>
      <c r="U665" s="120">
        <f t="shared" si="103"/>
        <v>0.24673469387755112</v>
      </c>
      <c r="V66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0.25397042619860766</v>
      </c>
      <c r="W665" s="109">
        <f t="shared" si="107"/>
        <v>1.1000000000000001</v>
      </c>
      <c r="X665" s="119">
        <f>$G665/($D665+(W665*W665*AB$2*'Materials + Factor'!$U$8))</f>
        <v>1.3074380165289255E-2</v>
      </c>
      <c r="Y665" s="119">
        <f>$H665/($D665+(W665*W665*AB$2*'Materials + Factor'!$U$8))</f>
        <v>4.6628099173553719E-2</v>
      </c>
      <c r="Z66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7.7291476604812295E-2</v>
      </c>
      <c r="AA66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0.22704733283245676</v>
      </c>
      <c r="AB665" s="120">
        <f t="shared" si="104"/>
        <v>0.25433508640120206</v>
      </c>
      <c r="AC66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0.50856552236397479</v>
      </c>
    </row>
    <row r="666" spans="1:29" s="86" customFormat="1" hidden="1" outlineLevel="1" x14ac:dyDescent="0.2">
      <c r="A666" s="127"/>
      <c r="B666" s="131" t="s">
        <v>219</v>
      </c>
      <c r="C666" s="132">
        <v>2.899</v>
      </c>
      <c r="D666" s="133">
        <f>Table5[[#This Row],[Vertical Fz (kN)]]*'Materials + Factor'!$U$25</f>
        <v>0</v>
      </c>
      <c r="E666" s="132">
        <v>0.67400000000000004</v>
      </c>
      <c r="F666" s="132">
        <v>1.4490000000000001</v>
      </c>
      <c r="G666" s="132">
        <v>4.0570000000000004</v>
      </c>
      <c r="H666" s="148">
        <v>0.89500000000000002</v>
      </c>
      <c r="I666" s="109">
        <f t="shared" si="105"/>
        <v>1.6</v>
      </c>
      <c r="J666" s="119">
        <f>$G666/($D666+(I666*I666*N$2*'Materials + Factor'!$U$8))</f>
        <v>8.4520833333333323E-2</v>
      </c>
      <c r="K666" s="119">
        <f>$H666/($D666+(I666*I666*N$2*'Materials + Factor'!$U$8))</f>
        <v>1.864583333333333E-2</v>
      </c>
      <c r="L66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6.1641701426524628E-2</v>
      </c>
      <c r="M66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0.12632247195426236</v>
      </c>
      <c r="N666" s="120">
        <f t="shared" si="102"/>
        <v>0.31695312499999995</v>
      </c>
      <c r="O66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0.20183016644476329</v>
      </c>
      <c r="P666" s="109">
        <f t="shared" si="106"/>
        <v>1.4</v>
      </c>
      <c r="Q666" s="119">
        <f>$G666/($D666+(P666*P666*U$2*'Materials + Factor'!$U$8))</f>
        <v>8.2795918367346955E-2</v>
      </c>
      <c r="R666" s="119">
        <f>$H666/($D666+(P666*P666*U$2*'Materials + Factor'!$U$8))</f>
        <v>1.8265306122448983E-2</v>
      </c>
      <c r="S66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6.403063185527913E-2</v>
      </c>
      <c r="T66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0.16052478134110792</v>
      </c>
      <c r="U666" s="120">
        <f t="shared" si="103"/>
        <v>0.35483965014577268</v>
      </c>
      <c r="V66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0.27350291374751173</v>
      </c>
      <c r="W666" s="109">
        <f t="shared" si="107"/>
        <v>1.1000000000000001</v>
      </c>
      <c r="X666" s="119">
        <f>$G666/($D666+(W666*W666*AB$2*'Materials + Factor'!$U$8))</f>
        <v>6.7057851239669425E-2</v>
      </c>
      <c r="Y666" s="119">
        <f>$H666/($D666+(W666*W666*AB$2*'Materials + Factor'!$U$8))</f>
        <v>1.4793388429752065E-2</v>
      </c>
      <c r="Z66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5.185952001501945E-2</v>
      </c>
      <c r="AA66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0.20901577761081891</v>
      </c>
      <c r="AB666" s="120">
        <f t="shared" si="104"/>
        <v>0.36577009767092411</v>
      </c>
      <c r="AC66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0.54534211880974581</v>
      </c>
    </row>
    <row r="667" spans="1:29" s="86" customFormat="1" hidden="1" outlineLevel="1" x14ac:dyDescent="0.2">
      <c r="A667" s="127"/>
      <c r="B667" s="131" t="s">
        <v>220</v>
      </c>
      <c r="C667" s="132">
        <v>1.901</v>
      </c>
      <c r="D667" s="133">
        <f>Table5[[#This Row],[Vertical Fz (kN)]]*'Materials + Factor'!$U$25</f>
        <v>0</v>
      </c>
      <c r="E667" s="132">
        <v>2.1549999999999998</v>
      </c>
      <c r="F667" s="132">
        <v>0</v>
      </c>
      <c r="G667" s="132">
        <v>0</v>
      </c>
      <c r="H667" s="148">
        <v>2.6019999999999999</v>
      </c>
      <c r="I667" s="109">
        <f t="shared" si="105"/>
        <v>1.6</v>
      </c>
      <c r="J667" s="119">
        <f>$G667/($D667+(I667*I667*N$2*'Materials + Factor'!$U$8))</f>
        <v>0</v>
      </c>
      <c r="K667" s="119">
        <f>$H667/($D667+(I667*I667*N$2*'Materials + Factor'!$U$8))</f>
        <v>5.4208333333333324E-2</v>
      </c>
      <c r="L66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8.4785562288767977E-2</v>
      </c>
      <c r="M66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0.10566546762589923</v>
      </c>
      <c r="N667" s="120">
        <f t="shared" si="102"/>
        <v>0.20328124999999997</v>
      </c>
      <c r="O66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0.18632605173473379</v>
      </c>
      <c r="P667" s="109">
        <f t="shared" si="106"/>
        <v>1.4</v>
      </c>
      <c r="Q667" s="119">
        <f>$G667/($D667+(P667*P667*U$2*'Materials + Factor'!$U$8))</f>
        <v>0</v>
      </c>
      <c r="R667" s="119">
        <f>$H667/($D667+(P667*P667*U$2*'Materials + Factor'!$U$8))</f>
        <v>5.3102040816326537E-2</v>
      </c>
      <c r="S66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8.6344578444322695E-2</v>
      </c>
      <c r="T66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0.13868804664723036</v>
      </c>
      <c r="U667" s="120">
        <f t="shared" si="103"/>
        <v>0.22758017492711374</v>
      </c>
      <c r="V66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0.25046638063389909</v>
      </c>
      <c r="W667" s="109">
        <f t="shared" si="107"/>
        <v>1.1000000000000001</v>
      </c>
      <c r="X667" s="119">
        <f>$G667/($D667+(W667*W667*AB$2*'Materials + Factor'!$U$8))</f>
        <v>0</v>
      </c>
      <c r="Y667" s="119">
        <f>$H667/($D667+(W667*W667*AB$2*'Materials + Factor'!$U$8))</f>
        <v>4.3008264462809913E-2</v>
      </c>
      <c r="Z66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6.993197262432746E-2</v>
      </c>
      <c r="AA66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0.20772351615326815</v>
      </c>
      <c r="AB667" s="120">
        <f t="shared" si="104"/>
        <v>0.23459053343350861</v>
      </c>
      <c r="AC66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0.49953596539845013</v>
      </c>
    </row>
    <row r="668" spans="1:29" s="86" customFormat="1" hidden="1" outlineLevel="1" x14ac:dyDescent="0.2">
      <c r="A668" s="127"/>
      <c r="B668" s="131" t="s">
        <v>221</v>
      </c>
      <c r="C668" s="132">
        <v>0.20200000000000001</v>
      </c>
      <c r="D668" s="133">
        <f>Table5[[#This Row],[Vertical Fz (kN)]]*'Materials + Factor'!$U$25</f>
        <v>0</v>
      </c>
      <c r="E668" s="132">
        <v>0.46200000000000002</v>
      </c>
      <c r="F668" s="132">
        <v>1.714</v>
      </c>
      <c r="G668" s="132">
        <v>4.8470000000000004</v>
      </c>
      <c r="H668" s="148">
        <v>0.67600000000000005</v>
      </c>
      <c r="I668" s="109">
        <f t="shared" si="105"/>
        <v>1.6</v>
      </c>
      <c r="J668" s="119">
        <f>$G668/($D668+(I668*I668*N$2*'Materials + Factor'!$U$8))</f>
        <v>0.10097916666666666</v>
      </c>
      <c r="K668" s="119">
        <f>$H668/($D668+(I668*I668*N$2*'Materials + Factor'!$U$8))</f>
        <v>1.4083333333333331E-2</v>
      </c>
      <c r="L66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7.2303539988958263E-2</v>
      </c>
      <c r="M66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0.15903126426289363</v>
      </c>
      <c r="N668" s="120">
        <f t="shared" si="102"/>
        <v>0.37867187499999999</v>
      </c>
      <c r="O66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0.19720088093117083</v>
      </c>
      <c r="P668" s="109">
        <f t="shared" si="106"/>
        <v>1.4</v>
      </c>
      <c r="Q668" s="119">
        <f>$G668/($D668+(P668*P668*U$2*'Materials + Factor'!$U$8))</f>
        <v>9.8918367346938804E-2</v>
      </c>
      <c r="R668" s="119">
        <f>$H668/($D668+(P668*P668*U$2*'Materials + Factor'!$U$8))</f>
        <v>1.3795918367346942E-2</v>
      </c>
      <c r="S66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7.1126025194852394E-2</v>
      </c>
      <c r="T66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0.1912827988338193</v>
      </c>
      <c r="U668" s="120">
        <f t="shared" si="103"/>
        <v>0.42393586005830919</v>
      </c>
      <c r="V66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0.26811185244419444</v>
      </c>
      <c r="W668" s="109">
        <f t="shared" si="107"/>
        <v>1.1000000000000001</v>
      </c>
      <c r="X668" s="119">
        <f>$G668/($D668+(W668*W668*AB$2*'Materials + Factor'!$U$8))</f>
        <v>8.0115702479338843E-2</v>
      </c>
      <c r="Y668" s="119">
        <f>$H668/($D668+(W668*W668*AB$2*'Materials + Factor'!$U$8))</f>
        <v>1.1173553719008264E-2</v>
      </c>
      <c r="Z66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5.7606202223930023E-2</v>
      </c>
      <c r="AA66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0.24868519909842221</v>
      </c>
      <c r="AB668" s="120">
        <f t="shared" si="104"/>
        <v>0.43699474079639367</v>
      </c>
      <c r="AC66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0.53897774840939083</v>
      </c>
    </row>
    <row r="669" spans="1:29" s="86" customFormat="1" hidden="1" outlineLevel="1" x14ac:dyDescent="0.2">
      <c r="A669" s="127"/>
      <c r="B669" s="131" t="s">
        <v>222</v>
      </c>
      <c r="C669" s="132">
        <v>0.57399999999999995</v>
      </c>
      <c r="D669" s="133">
        <f>Table5[[#This Row],[Vertical Fz (kN)]]*'Materials + Factor'!$U$25</f>
        <v>0</v>
      </c>
      <c r="E669" s="132">
        <v>2.5369999999999999</v>
      </c>
      <c r="F669" s="132">
        <v>0</v>
      </c>
      <c r="G669" s="132">
        <v>0</v>
      </c>
      <c r="H669" s="148">
        <v>2.9449999999999998</v>
      </c>
      <c r="I669" s="109">
        <f t="shared" si="105"/>
        <v>1.6</v>
      </c>
      <c r="J669" s="119">
        <f>$G669/($D669+(I669*I669*N$2*'Materials + Factor'!$U$8))</f>
        <v>0</v>
      </c>
      <c r="K669" s="119">
        <f>$H669/($D669+(I669*I669*N$2*'Materials + Factor'!$U$8))</f>
        <v>6.1354166666666654E-2</v>
      </c>
      <c r="L66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0.10254169164572767</v>
      </c>
      <c r="M66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0.12475166755877626</v>
      </c>
      <c r="N669" s="120">
        <f t="shared" si="102"/>
        <v>0.23007812499999997</v>
      </c>
      <c r="O66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0.184385841207164</v>
      </c>
      <c r="P669" s="109">
        <f t="shared" si="106"/>
        <v>1.4</v>
      </c>
      <c r="Q669" s="119">
        <f>$G669/($D669+(P669*P669*U$2*'Materials + Factor'!$U$8))</f>
        <v>0</v>
      </c>
      <c r="R669" s="119">
        <f>$H669/($D669+(P669*P669*U$2*'Materials + Factor'!$U$8))</f>
        <v>6.0102040816326537E-2</v>
      </c>
      <c r="S66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0.10165020673468524</v>
      </c>
      <c r="T66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0.15982507288629741</v>
      </c>
      <c r="U669" s="120">
        <f t="shared" si="103"/>
        <v>0.25758017492711377</v>
      </c>
      <c r="V66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0.2482687503322171</v>
      </c>
      <c r="W669" s="109">
        <f t="shared" si="107"/>
        <v>1.1000000000000001</v>
      </c>
      <c r="X669" s="119">
        <f>$G669/($D669+(W669*W669*AB$2*'Materials + Factor'!$U$8))</f>
        <v>0</v>
      </c>
      <c r="Y669" s="119">
        <f>$H669/($D669+(W669*W669*AB$2*'Materials + Factor'!$U$8))</f>
        <v>4.8677685950413212E-2</v>
      </c>
      <c r="Z66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8.2328266611563228E-2</v>
      </c>
      <c r="AA66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0.24099173553719005</v>
      </c>
      <c r="AB669" s="120">
        <f t="shared" si="104"/>
        <v>0.26551465063861751</v>
      </c>
      <c r="AC66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0.49716397406308382</v>
      </c>
    </row>
    <row r="670" spans="1:29" s="86" customFormat="1" hidden="1" outlineLevel="1" x14ac:dyDescent="0.2">
      <c r="A670" s="127"/>
      <c r="B670" s="131" t="s">
        <v>223</v>
      </c>
      <c r="C670" s="132">
        <v>1.53</v>
      </c>
      <c r="D670" s="133">
        <f>Table5[[#This Row],[Vertical Fz (kN)]]*'Materials + Factor'!$U$25</f>
        <v>0</v>
      </c>
      <c r="E670" s="132">
        <v>0.84399999999999997</v>
      </c>
      <c r="F670" s="132">
        <v>1.714</v>
      </c>
      <c r="G670" s="132">
        <v>4.8470000000000004</v>
      </c>
      <c r="H670" s="148">
        <v>1.018</v>
      </c>
      <c r="I670" s="109">
        <f t="shared" si="105"/>
        <v>1.6</v>
      </c>
      <c r="J670" s="119">
        <f>$G670/($D670+(I670*I670*N$2*'Materials + Factor'!$U$8))</f>
        <v>0.10097916666666666</v>
      </c>
      <c r="K670" s="119">
        <f>$H670/($D670+(I670*I670*N$2*'Materials + Factor'!$U$8))</f>
        <v>2.1208333333333329E-2</v>
      </c>
      <c r="L67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7.5730327706474879E-2</v>
      </c>
      <c r="M67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0.15476731273975367</v>
      </c>
      <c r="N670" s="120">
        <f t="shared" si="102"/>
        <v>0.37867187499999999</v>
      </c>
      <c r="O67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0.20307073076670418</v>
      </c>
      <c r="P670" s="109">
        <f t="shared" si="106"/>
        <v>1.4</v>
      </c>
      <c r="Q670" s="119">
        <f>$G670/($D670+(P670*P670*U$2*'Materials + Factor'!$U$8))</f>
        <v>9.8918367346938804E-2</v>
      </c>
      <c r="R670" s="119">
        <f>$H670/($D670+(P670*P670*U$2*'Materials + Factor'!$U$8))</f>
        <v>2.0775510204081638E-2</v>
      </c>
      <c r="S67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7.6549451659218407E-2</v>
      </c>
      <c r="T67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0.1912827988338193</v>
      </c>
      <c r="U670" s="120">
        <f t="shared" si="103"/>
        <v>0.42393586005830919</v>
      </c>
      <c r="V67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0.27628818029716534</v>
      </c>
      <c r="W670" s="109">
        <f t="shared" si="107"/>
        <v>1.1000000000000001</v>
      </c>
      <c r="X670" s="119">
        <f>$G670/($D670+(W670*W670*AB$2*'Materials + Factor'!$U$8))</f>
        <v>8.0115702479338843E-2</v>
      </c>
      <c r="Y670" s="119">
        <f>$H670/($D670+(W670*W670*AB$2*'Materials + Factor'!$U$8))</f>
        <v>1.6826446280991735E-2</v>
      </c>
      <c r="Z67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6.1998729443003317E-2</v>
      </c>
      <c r="AA67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0.24868519909842221</v>
      </c>
      <c r="AB670" s="120">
        <f t="shared" si="104"/>
        <v>0.43699474079639367</v>
      </c>
      <c r="AC67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0.55352678725248916</v>
      </c>
    </row>
    <row r="671" spans="1:29" s="86" customFormat="1" hidden="1" outlineLevel="1" x14ac:dyDescent="0.2">
      <c r="A671" s="127"/>
      <c r="B671" s="131" t="s">
        <v>224</v>
      </c>
      <c r="C671" s="132">
        <v>0.79600000000000004</v>
      </c>
      <c r="D671" s="133">
        <f>Table5[[#This Row],[Vertical Fz (kN)]]*'Materials + Factor'!$U$25</f>
        <v>0</v>
      </c>
      <c r="E671" s="132">
        <v>2.367</v>
      </c>
      <c r="F671" s="132">
        <v>0</v>
      </c>
      <c r="G671" s="132">
        <v>0</v>
      </c>
      <c r="H671" s="148">
        <v>2.8210000000000002</v>
      </c>
      <c r="I671" s="109">
        <f t="shared" si="105"/>
        <v>1.6</v>
      </c>
      <c r="J671" s="119">
        <f>$G671/($D671+(I671*I671*N$2*'Materials + Factor'!$U$8))</f>
        <v>0</v>
      </c>
      <c r="K671" s="119">
        <f>$H671/($D671+(I671*I671*N$2*'Materials + Factor'!$U$8))</f>
        <v>5.8770833333333328E-2</v>
      </c>
      <c r="L67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9.5235291258591592E-2</v>
      </c>
      <c r="M67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0.11774146446430034</v>
      </c>
      <c r="N671" s="120">
        <f t="shared" si="102"/>
        <v>0.22039062499999998</v>
      </c>
      <c r="O67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0.18436718288878276</v>
      </c>
      <c r="P671" s="109">
        <f t="shared" si="106"/>
        <v>1.4</v>
      </c>
      <c r="Q671" s="119">
        <f>$G671/($D671+(P671*P671*U$2*'Materials + Factor'!$U$8))</f>
        <v>0</v>
      </c>
      <c r="R671" s="119">
        <f>$H671/($D671+(P671*P671*U$2*'Materials + Factor'!$U$8))</f>
        <v>5.7571428571428586E-2</v>
      </c>
      <c r="S67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9.4838801474576254E-2</v>
      </c>
      <c r="T67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0.15125364431486887</v>
      </c>
      <c r="U671" s="120">
        <f t="shared" si="103"/>
        <v>0.24673469387755112</v>
      </c>
      <c r="V67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0.24811355718627234</v>
      </c>
      <c r="W671" s="109">
        <f t="shared" si="107"/>
        <v>1.1000000000000001</v>
      </c>
      <c r="X671" s="119">
        <f>$G671/($D671+(W671*W671*AB$2*'Materials + Factor'!$U$8))</f>
        <v>0</v>
      </c>
      <c r="Y671" s="119">
        <f>$H671/($D671+(W671*W671*AB$2*'Materials + Factor'!$U$8))</f>
        <v>4.6628099173553719E-2</v>
      </c>
      <c r="Z67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7.6811591276929519E-2</v>
      </c>
      <c r="AA67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0.22704733283245676</v>
      </c>
      <c r="AB671" s="120">
        <f t="shared" si="104"/>
        <v>0.25433508640120206</v>
      </c>
      <c r="AC67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0.49647610603971015</v>
      </c>
    </row>
    <row r="672" spans="1:29" s="86" customFormat="1" hidden="1" outlineLevel="1" x14ac:dyDescent="0.2">
      <c r="A672" s="127"/>
      <c r="B672" s="131" t="s">
        <v>225</v>
      </c>
      <c r="C672" s="132">
        <v>2.899</v>
      </c>
      <c r="D672" s="133">
        <f>Table5[[#This Row],[Vertical Fz (kN)]]*'Materials + Factor'!$U$25</f>
        <v>0</v>
      </c>
      <c r="E672" s="132">
        <v>0.67400000000000004</v>
      </c>
      <c r="F672" s="132">
        <v>1.714</v>
      </c>
      <c r="G672" s="132">
        <v>4.8470000000000004</v>
      </c>
      <c r="H672" s="148">
        <v>0.89500000000000002</v>
      </c>
      <c r="I672" s="109">
        <f t="shared" si="105"/>
        <v>1.6</v>
      </c>
      <c r="J672" s="119">
        <f>$G672/($D672+(I672*I672*N$2*'Materials + Factor'!$U$8))</f>
        <v>0.10097916666666666</v>
      </c>
      <c r="K672" s="119">
        <f>$H672/($D672+(I672*I672*N$2*'Materials + Factor'!$U$8))</f>
        <v>1.864583333333333E-2</v>
      </c>
      <c r="L67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7.1040688219875844E-2</v>
      </c>
      <c r="M67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0.1506046287746321</v>
      </c>
      <c r="N672" s="120">
        <f t="shared" si="102"/>
        <v>0.37867187499999999</v>
      </c>
      <c r="O67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0.20658222532150641</v>
      </c>
      <c r="P672" s="109">
        <f t="shared" si="106"/>
        <v>1.4</v>
      </c>
      <c r="Q672" s="119">
        <f>$G672/($D672+(P672*P672*U$2*'Materials + Factor'!$U$8))</f>
        <v>9.8918367346938804E-2</v>
      </c>
      <c r="R672" s="119">
        <f>$H672/($D672+(P672*P672*U$2*'Materials + Factor'!$U$8))</f>
        <v>1.8265306122448983E-2</v>
      </c>
      <c r="S67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7.3793877340886965E-2</v>
      </c>
      <c r="T67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0.1912827988338193</v>
      </c>
      <c r="U672" s="120">
        <f t="shared" si="103"/>
        <v>0.42393586005830919</v>
      </c>
      <c r="V67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0.28083891693430202</v>
      </c>
      <c r="W672" s="109">
        <f t="shared" si="107"/>
        <v>1.1000000000000001</v>
      </c>
      <c r="X672" s="119">
        <f>$G672/($D672+(W672*W672*AB$2*'Materials + Factor'!$U$8))</f>
        <v>8.0115702479338843E-2</v>
      </c>
      <c r="Y672" s="119">
        <f>$H672/($D672+(W672*W672*AB$2*'Materials + Factor'!$U$8))</f>
        <v>1.4793388429752065E-2</v>
      </c>
      <c r="Z67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5.976694197856959E-2</v>
      </c>
      <c r="AA67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0.24868519909842221</v>
      </c>
      <c r="AB672" s="120">
        <f t="shared" si="104"/>
        <v>0.43699474079639367</v>
      </c>
      <c r="AC67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0.56049690542363706</v>
      </c>
    </row>
    <row r="673" spans="1:29" s="86" customFormat="1" hidden="1" outlineLevel="1" x14ac:dyDescent="0.2">
      <c r="A673" s="127"/>
      <c r="B673" s="131" t="s">
        <v>226</v>
      </c>
      <c r="C673" s="132">
        <v>1.2130000000000001</v>
      </c>
      <c r="D673" s="133">
        <f>Table5[[#This Row],[Vertical Fz (kN)]]*'Materials + Factor'!$U$25</f>
        <v>0</v>
      </c>
      <c r="E673" s="132">
        <v>2.0099999999999998</v>
      </c>
      <c r="F673" s="132">
        <v>0</v>
      </c>
      <c r="G673" s="132">
        <v>0</v>
      </c>
      <c r="H673" s="148">
        <v>2.3239999999999998</v>
      </c>
      <c r="I673" s="109">
        <f t="shared" si="105"/>
        <v>1.6</v>
      </c>
      <c r="J673" s="119">
        <f>$G673/($D673+(I673*I673*N$2*'Materials + Factor'!$U$8))</f>
        <v>0</v>
      </c>
      <c r="K673" s="119">
        <f>$H673/($D673+(I673*I673*N$2*'Materials + Factor'!$U$8))</f>
        <v>4.8416666666666656E-2</v>
      </c>
      <c r="L67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8.018628555440678E-2</v>
      </c>
      <c r="M67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9.7319305874464024E-2</v>
      </c>
      <c r="N673" s="120">
        <f t="shared" si="102"/>
        <v>0.18156249999999996</v>
      </c>
      <c r="O67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0.1829831466903204</v>
      </c>
      <c r="P673" s="109">
        <f t="shared" si="106"/>
        <v>1.4</v>
      </c>
      <c r="Q673" s="119">
        <f>$G673/($D673+(P673*P673*U$2*'Materials + Factor'!$U$8))</f>
        <v>0</v>
      </c>
      <c r="R673" s="119">
        <f>$H673/($D673+(P673*P673*U$2*'Materials + Factor'!$U$8))</f>
        <v>4.7428571428571431E-2</v>
      </c>
      <c r="S67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8.053485042834739E-2</v>
      </c>
      <c r="T67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0.12635568513119536</v>
      </c>
      <c r="U673" s="120">
        <f t="shared" si="103"/>
        <v>0.203265306122449</v>
      </c>
      <c r="V67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0.24577860478692348</v>
      </c>
      <c r="W673" s="109">
        <f t="shared" si="107"/>
        <v>1.1000000000000001</v>
      </c>
      <c r="X673" s="119">
        <f>$G673/($D673+(W673*W673*AB$2*'Materials + Factor'!$U$8))</f>
        <v>0</v>
      </c>
      <c r="Y673" s="119">
        <f>$H673/($D673+(W673*W673*AB$2*'Materials + Factor'!$U$8))</f>
        <v>3.8413223140495861E-2</v>
      </c>
      <c r="Z67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6.5226573074198699E-2</v>
      </c>
      <c r="AA67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0.19065364387678432</v>
      </c>
      <c r="AB673" s="120">
        <f t="shared" si="104"/>
        <v>0.20952667167543196</v>
      </c>
      <c r="AC67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0.49097390498960719</v>
      </c>
    </row>
    <row r="674" spans="1:29" s="86" customFormat="1" hidden="1" outlineLevel="1" x14ac:dyDescent="0.2">
      <c r="A674" s="127"/>
      <c r="B674" s="131" t="s">
        <v>227</v>
      </c>
      <c r="C674" s="132">
        <v>4.077</v>
      </c>
      <c r="D674" s="133">
        <f>Table5[[#This Row],[Vertical Fz (kN)]]*'Materials + Factor'!$U$25</f>
        <v>0</v>
      </c>
      <c r="E674" s="132">
        <v>9.6000000000000002E-2</v>
      </c>
      <c r="F674" s="132">
        <v>1.974</v>
      </c>
      <c r="G674" s="132">
        <v>5.74</v>
      </c>
      <c r="H674" s="148">
        <v>0.114</v>
      </c>
      <c r="I674" s="109">
        <f t="shared" si="105"/>
        <v>1.6</v>
      </c>
      <c r="J674" s="119">
        <f>$G674/($D674+(I674*I674*N$2*'Materials + Factor'!$U$8))</f>
        <v>0.11958333333333332</v>
      </c>
      <c r="K674" s="119">
        <f>$H674/($D674+(I674*I674*N$2*'Materials + Factor'!$U$8))</f>
        <v>2.3749999999999999E-3</v>
      </c>
      <c r="L67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7.4507164604680487E-2</v>
      </c>
      <c r="M67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0.17331307486990416</v>
      </c>
      <c r="N674" s="120">
        <f t="shared" si="102"/>
        <v>0.44843749999999993</v>
      </c>
      <c r="O67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0.21151894503095106</v>
      </c>
      <c r="P674" s="109">
        <f t="shared" si="106"/>
        <v>1.4</v>
      </c>
      <c r="Q674" s="119">
        <f>$G674/($D674+(P674*P674*U$2*'Materials + Factor'!$U$8))</f>
        <v>0.11714285714285716</v>
      </c>
      <c r="R674" s="119">
        <f>$H674/($D674+(P674*P674*U$2*'Materials + Factor'!$U$8))</f>
        <v>2.3265306122448983E-3</v>
      </c>
      <c r="S67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7.9185910430978501E-2</v>
      </c>
      <c r="T67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0.22489795918367356</v>
      </c>
      <c r="U674" s="120">
        <f t="shared" si="103"/>
        <v>0.50204081632653075</v>
      </c>
      <c r="V67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0.28783164160767571</v>
      </c>
      <c r="W674" s="109">
        <f t="shared" si="107"/>
        <v>1.1000000000000001</v>
      </c>
      <c r="X674" s="119">
        <f>$G674/($D674+(W674*W674*AB$2*'Materials + Factor'!$U$8))</f>
        <v>9.4876033057851236E-2</v>
      </c>
      <c r="Y674" s="119">
        <f>$H674/($D674+(W674*W674*AB$2*'Materials + Factor'!$U$8))</f>
        <v>1.8842975206611568E-3</v>
      </c>
      <c r="Z67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6.4134043158974308E-2</v>
      </c>
      <c r="AA67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0.29114951164537939</v>
      </c>
      <c r="AB674" s="120">
        <f t="shared" si="104"/>
        <v>0.51750563486100665</v>
      </c>
      <c r="AC67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0.57291614023656112</v>
      </c>
    </row>
    <row r="675" spans="1:29" s="86" customFormat="1" hidden="1" outlineLevel="1" x14ac:dyDescent="0.2">
      <c r="A675" s="127"/>
      <c r="B675" s="131" t="s">
        <v>228</v>
      </c>
      <c r="C675" s="132">
        <v>0.98799999999999999</v>
      </c>
      <c r="D675" s="133">
        <f>Table5[[#This Row],[Vertical Fz (kN)]]*'Materials + Factor'!$U$25</f>
        <v>0</v>
      </c>
      <c r="E675" s="132">
        <v>2.5350000000000001</v>
      </c>
      <c r="F675" s="132">
        <v>0.13100000000000001</v>
      </c>
      <c r="G675" s="132">
        <v>0.89400000000000002</v>
      </c>
      <c r="H675" s="148">
        <v>3.0259999999999998</v>
      </c>
      <c r="I675" s="109">
        <f t="shared" si="105"/>
        <v>1.6</v>
      </c>
      <c r="J675" s="119">
        <f>$G675/($D675+(I675*I675*N$2*'Materials + Factor'!$U$8))</f>
        <v>1.8624999999999999E-2</v>
      </c>
      <c r="K675" s="119">
        <f>$H675/($D675+(I675*I675*N$2*'Materials + Factor'!$U$8))</f>
        <v>6.3041666666666649E-2</v>
      </c>
      <c r="L67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0.10173051532085609</v>
      </c>
      <c r="M67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0.12572594308810317</v>
      </c>
      <c r="N675" s="120">
        <f t="shared" si="102"/>
        <v>0.23640624999999993</v>
      </c>
      <c r="O67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0.19041141804262185</v>
      </c>
      <c r="P675" s="109">
        <f t="shared" si="106"/>
        <v>1.4</v>
      </c>
      <c r="Q675" s="119">
        <f>$G675/($D675+(P675*P675*U$2*'Materials + Factor'!$U$8))</f>
        <v>1.8244897959183676E-2</v>
      </c>
      <c r="R675" s="119">
        <f>$H675/($D675+(P675*P675*U$2*'Materials + Factor'!$U$8))</f>
        <v>6.1755102040816329E-2</v>
      </c>
      <c r="S67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0.10170560172526733</v>
      </c>
      <c r="T67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0.16212827988338196</v>
      </c>
      <c r="U675" s="120">
        <f t="shared" si="103"/>
        <v>0.26466472303207</v>
      </c>
      <c r="V67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0.2571588060940751</v>
      </c>
      <c r="W675" s="109">
        <f t="shared" si="107"/>
        <v>1.1000000000000001</v>
      </c>
      <c r="X675" s="119">
        <f>$G675/($D675+(W675*W675*AB$2*'Materials + Factor'!$U$8))</f>
        <v>1.4776859504132231E-2</v>
      </c>
      <c r="Y675" s="119">
        <f>$H675/($D675+(W675*W675*AB$2*'Materials + Factor'!$U$8))</f>
        <v>5.0016528925619828E-2</v>
      </c>
      <c r="Z67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8.2373131975836331E-2</v>
      </c>
      <c r="AA67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0.24330578512396692</v>
      </c>
      <c r="AB675" s="120">
        <f t="shared" si="104"/>
        <v>0.27281743050338086</v>
      </c>
      <c r="AC67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0.5148365637735608</v>
      </c>
    </row>
    <row r="676" spans="1:29" s="86" customFormat="1" hidden="1" outlineLevel="1" x14ac:dyDescent="0.2">
      <c r="A676" s="127"/>
      <c r="B676" s="131" t="s">
        <v>229</v>
      </c>
      <c r="C676" s="132">
        <v>1.222</v>
      </c>
      <c r="D676" s="133">
        <f>Table5[[#This Row],[Vertical Fz (kN)]]*'Materials + Factor'!$U$25</f>
        <v>0</v>
      </c>
      <c r="E676" s="132">
        <v>0.79900000000000004</v>
      </c>
      <c r="F676" s="132">
        <v>1.845</v>
      </c>
      <c r="G676" s="132">
        <v>5.7409999999999997</v>
      </c>
      <c r="H676" s="148">
        <v>1.0429999999999999</v>
      </c>
      <c r="I676" s="109">
        <f t="shared" si="105"/>
        <v>1.6</v>
      </c>
      <c r="J676" s="119">
        <f>$G676/($D676+(I676*I676*N$2*'Materials + Factor'!$U$8))</f>
        <v>0.11960416666666664</v>
      </c>
      <c r="K676" s="119">
        <f>$H676/($D676+(I676*I676*N$2*'Materials + Factor'!$U$8))</f>
        <v>2.1729166666666661E-2</v>
      </c>
      <c r="L67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8.0194699103992156E-2</v>
      </c>
      <c r="M67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0.18093408435252525</v>
      </c>
      <c r="N676" s="120">
        <f t="shared" si="102"/>
        <v>0.44851562499999992</v>
      </c>
      <c r="O67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0.20779975226153291</v>
      </c>
      <c r="P676" s="109">
        <f t="shared" si="106"/>
        <v>1.4</v>
      </c>
      <c r="Q676" s="119">
        <f>$G676/($D676+(P676*P676*U$2*'Materials + Factor'!$U$8))</f>
        <v>0.11716326530612246</v>
      </c>
      <c r="R676" s="119">
        <f>$H676/($D676+(P676*P676*U$2*'Materials + Factor'!$U$8))</f>
        <v>2.1285714285714286E-2</v>
      </c>
      <c r="S67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8.0558030189728652E-2</v>
      </c>
      <c r="T67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0.22116618075801753</v>
      </c>
      <c r="U676" s="120">
        <f t="shared" si="103"/>
        <v>0.50212827988338204</v>
      </c>
      <c r="V67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0.28385351907880674</v>
      </c>
      <c r="W676" s="109">
        <f t="shared" si="107"/>
        <v>1.1000000000000001</v>
      </c>
      <c r="X676" s="119">
        <f>$G676/($D676+(W676*W676*AB$2*'Materials + Factor'!$U$8))</f>
        <v>9.4892561983471055E-2</v>
      </c>
      <c r="Y676" s="119">
        <f>$H676/($D676+(W676*W676*AB$2*'Materials + Factor'!$U$8))</f>
        <v>1.7239669421487601E-2</v>
      </c>
      <c r="Z67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6.524534676523476E-2</v>
      </c>
      <c r="AA67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0.28342599549211112</v>
      </c>
      <c r="AB676" s="120">
        <f t="shared" si="104"/>
        <v>0.51759579263711475</v>
      </c>
      <c r="AC67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0.56982532962818544</v>
      </c>
    </row>
    <row r="677" spans="1:29" s="86" customFormat="1" hidden="1" outlineLevel="1" x14ac:dyDescent="0.2">
      <c r="A677" s="127"/>
      <c r="B677" s="131" t="s">
        <v>230</v>
      </c>
      <c r="C677" s="132">
        <v>2.4409999999999998</v>
      </c>
      <c r="D677" s="133">
        <f>Table5[[#This Row],[Vertical Fz (kN)]]*'Materials + Factor'!$U$25</f>
        <v>0</v>
      </c>
      <c r="E677" s="132">
        <v>2.3679999999999999</v>
      </c>
      <c r="F677" s="132">
        <v>0</v>
      </c>
      <c r="G677" s="132">
        <v>0</v>
      </c>
      <c r="H677" s="148">
        <v>2.8769999999999998</v>
      </c>
      <c r="I677" s="109">
        <f t="shared" si="105"/>
        <v>1.6</v>
      </c>
      <c r="J677" s="119">
        <f>$G677/($D677+(I677*I677*N$2*'Materials + Factor'!$U$8))</f>
        <v>0</v>
      </c>
      <c r="K677" s="119">
        <f>$H677/($D677+(I677*I677*N$2*'Materials + Factor'!$U$8))</f>
        <v>5.9937499999999984E-2</v>
      </c>
      <c r="L67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9.2168366203143032E-2</v>
      </c>
      <c r="M67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0.11530798358478218</v>
      </c>
      <c r="N677" s="120">
        <f t="shared" si="102"/>
        <v>0.22476562499999994</v>
      </c>
      <c r="O67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0.1892886299017538</v>
      </c>
      <c r="P677" s="109">
        <f t="shared" si="106"/>
        <v>1.4</v>
      </c>
      <c r="Q677" s="119">
        <f>$G677/($D677+(P677*P677*U$2*'Materials + Factor'!$U$8))</f>
        <v>0</v>
      </c>
      <c r="R677" s="119">
        <f>$H677/($D677+(P677*P677*U$2*'Materials + Factor'!$U$8))</f>
        <v>5.8714285714285719E-2</v>
      </c>
      <c r="S67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9.4878868564341606E-2</v>
      </c>
      <c r="T67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0.15291545189504374</v>
      </c>
      <c r="U677" s="120">
        <f t="shared" si="103"/>
        <v>0.25163265306122451</v>
      </c>
      <c r="V67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0.25466325090963093</v>
      </c>
      <c r="W677" s="109">
        <f t="shared" si="107"/>
        <v>1.1000000000000001</v>
      </c>
      <c r="X677" s="119">
        <f>$G677/($D677+(W677*W677*AB$2*'Materials + Factor'!$U$8))</f>
        <v>0</v>
      </c>
      <c r="Y677" s="119">
        <f>$H677/($D677+(W677*W677*AB$2*'Materials + Factor'!$U$8))</f>
        <v>4.7553719008264453E-2</v>
      </c>
      <c r="Z67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7.6844042308309712E-2</v>
      </c>
      <c r="AA67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0.22879038317054839</v>
      </c>
      <c r="AB677" s="120">
        <f t="shared" si="104"/>
        <v>0.25938392186326065</v>
      </c>
      <c r="AC67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0.50731188455380838</v>
      </c>
    </row>
    <row r="678" spans="1:29" s="86" customFormat="1" hidden="1" outlineLevel="1" x14ac:dyDescent="0.2">
      <c r="A678" s="127"/>
      <c r="B678" s="131" t="s">
        <v>231</v>
      </c>
      <c r="C678" s="132">
        <v>0.121</v>
      </c>
      <c r="D678" s="133">
        <f>Table5[[#This Row],[Vertical Fz (kN)]]*'Materials + Factor'!$U$25</f>
        <v>0</v>
      </c>
      <c r="E678" s="132">
        <v>0.54400000000000004</v>
      </c>
      <c r="F678" s="132">
        <v>1.548</v>
      </c>
      <c r="G678" s="132">
        <v>3.903</v>
      </c>
      <c r="H678" s="148">
        <v>0.79300000000000004</v>
      </c>
      <c r="I678" s="109">
        <f t="shared" si="105"/>
        <v>1.6</v>
      </c>
      <c r="J678" s="119">
        <f>$G678/($D678+(I678*I678*N$2*'Materials + Factor'!$U$8))</f>
        <v>8.1312499999999982E-2</v>
      </c>
      <c r="K678" s="119">
        <f>$H678/($D678+(I678*I678*N$2*'Materials + Factor'!$U$8))</f>
        <v>1.6520833333333332E-2</v>
      </c>
      <c r="L67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6.6943146503554582E-2</v>
      </c>
      <c r="M67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0.13154340100995404</v>
      </c>
      <c r="N678" s="120">
        <f t="shared" si="102"/>
        <v>0.30492187499999995</v>
      </c>
      <c r="O67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0.19216151160102424</v>
      </c>
      <c r="P678" s="109">
        <f t="shared" si="106"/>
        <v>1.4</v>
      </c>
      <c r="Q678" s="119">
        <f>$G678/($D678+(P678*P678*U$2*'Materials + Factor'!$U$8))</f>
        <v>7.9653061224489813E-2</v>
      </c>
      <c r="R678" s="119">
        <f>$H678/($D678+(P678*P678*U$2*'Materials + Factor'!$U$8))</f>
        <v>1.6183673469387757E-2</v>
      </c>
      <c r="S67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6.5742268426480635E-2</v>
      </c>
      <c r="T67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0.15892128279883388</v>
      </c>
      <c r="U678" s="120">
        <f t="shared" si="103"/>
        <v>0.34137026239067064</v>
      </c>
      <c r="V67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0.26037432943571481</v>
      </c>
      <c r="W678" s="109">
        <f t="shared" si="107"/>
        <v>1.1000000000000001</v>
      </c>
      <c r="X678" s="119">
        <f>$G678/($D678+(W678*W678*AB$2*'Materials + Factor'!$U$8))</f>
        <v>6.4512396694214866E-2</v>
      </c>
      <c r="Y678" s="119">
        <f>$H678/($D678+(W678*W678*AB$2*'Materials + Factor'!$U$8))</f>
        <v>1.3107438016528925E-2</v>
      </c>
      <c r="Z67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5.3245804180124798E-2</v>
      </c>
      <c r="AA67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0.21033809166040568</v>
      </c>
      <c r="AB678" s="120">
        <f t="shared" si="104"/>
        <v>0.35188580015026288</v>
      </c>
      <c r="AC67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0.52301637177254878</v>
      </c>
    </row>
    <row r="679" spans="1:29" s="86" customFormat="1" hidden="1" outlineLevel="1" x14ac:dyDescent="0.2">
      <c r="A679" s="127"/>
      <c r="B679" s="131" t="s">
        <v>232</v>
      </c>
      <c r="C679" s="132">
        <v>0.90300000000000002</v>
      </c>
      <c r="D679" s="133">
        <f>Table5[[#This Row],[Vertical Fz (kN)]]*'Materials + Factor'!$U$25</f>
        <v>0</v>
      </c>
      <c r="E679" s="132">
        <v>2.81</v>
      </c>
      <c r="F679" s="132">
        <v>0</v>
      </c>
      <c r="G679" s="132">
        <v>0</v>
      </c>
      <c r="H679" s="148">
        <v>3.274</v>
      </c>
      <c r="I679" s="109">
        <f t="shared" si="105"/>
        <v>1.6</v>
      </c>
      <c r="J679" s="119">
        <f>$G679/($D679+(I679*I679*N$2*'Materials + Factor'!$U$8))</f>
        <v>0</v>
      </c>
      <c r="K679" s="119">
        <f>$H679/($D679+(I679*I679*N$2*'Materials + Factor'!$U$8))</f>
        <v>6.8208333333333329E-2</v>
      </c>
      <c r="L67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0.11281184364539235</v>
      </c>
      <c r="M67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0.1375554669447682</v>
      </c>
      <c r="N679" s="120">
        <f t="shared" si="102"/>
        <v>0.25578125000000002</v>
      </c>
      <c r="O67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0.18704947901839097</v>
      </c>
      <c r="P679" s="109">
        <f t="shared" si="106"/>
        <v>1.4</v>
      </c>
      <c r="Q679" s="119">
        <f>$G679/($D679+(P679*P679*U$2*'Materials + Factor'!$U$8))</f>
        <v>0</v>
      </c>
      <c r="R679" s="119">
        <f>$H679/($D679+(P679*P679*U$2*'Materials + Factor'!$U$8))</f>
        <v>6.6816326530612258E-2</v>
      </c>
      <c r="S67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0.11258852224062496</v>
      </c>
      <c r="T67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0.17737609329446069</v>
      </c>
      <c r="U679" s="120">
        <f t="shared" si="103"/>
        <v>0.28635568513119541</v>
      </c>
      <c r="V67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0.25213852897569783</v>
      </c>
      <c r="W679" s="109">
        <f t="shared" si="107"/>
        <v>1.1000000000000001</v>
      </c>
      <c r="X679" s="119">
        <f>$G679/($D679+(W679*W679*AB$2*'Materials + Factor'!$U$8))</f>
        <v>0</v>
      </c>
      <c r="Y679" s="119">
        <f>$H679/($D679+(W679*W679*AB$2*'Materials + Factor'!$U$8))</f>
        <v>5.4115702479338834E-2</v>
      </c>
      <c r="Z67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9.1187398178357387E-2</v>
      </c>
      <c r="AA67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0.26728775356874529</v>
      </c>
      <c r="AB679" s="120">
        <f t="shared" si="104"/>
        <v>0.29517655897821182</v>
      </c>
      <c r="AC67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0.50462651244958501</v>
      </c>
    </row>
    <row r="680" spans="1:29" s="86" customFormat="1" hidden="1" outlineLevel="1" x14ac:dyDescent="0.2">
      <c r="A680" s="127"/>
      <c r="B680" s="131" t="s">
        <v>233</v>
      </c>
      <c r="C680" s="132">
        <v>1.417</v>
      </c>
      <c r="D680" s="133">
        <f>Table5[[#This Row],[Vertical Fz (kN)]]*'Materials + Factor'!$U$25</f>
        <v>0</v>
      </c>
      <c r="E680" s="132">
        <v>0.98699999999999999</v>
      </c>
      <c r="F680" s="132">
        <v>1.548</v>
      </c>
      <c r="G680" s="132">
        <v>3.903</v>
      </c>
      <c r="H680" s="148">
        <v>1.19</v>
      </c>
      <c r="I680" s="109">
        <f t="shared" si="105"/>
        <v>1.6</v>
      </c>
      <c r="J680" s="119">
        <f>$G680/($D680+(I680*I680*N$2*'Materials + Factor'!$U$8))</f>
        <v>8.1312499999999982E-2</v>
      </c>
      <c r="K680" s="119">
        <f>$H680/($D680+(I680*I680*N$2*'Materials + Factor'!$U$8))</f>
        <v>2.4791666666666663E-2</v>
      </c>
      <c r="L68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7.29378451452945E-2</v>
      </c>
      <c r="M68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0.12809357103830663</v>
      </c>
      <c r="N680" s="120">
        <f t="shared" si="102"/>
        <v>0.30492187499999995</v>
      </c>
      <c r="O68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0.19808871126496194</v>
      </c>
      <c r="P680" s="109">
        <f t="shared" si="106"/>
        <v>1.4</v>
      </c>
      <c r="Q680" s="119">
        <f>$G680/($D680+(P680*P680*U$2*'Materials + Factor'!$U$8))</f>
        <v>7.9653061224489813E-2</v>
      </c>
      <c r="R680" s="119">
        <f>$H680/($D680+(P680*P680*U$2*'Materials + Factor'!$U$8))</f>
        <v>2.4285714285714289E-2</v>
      </c>
      <c r="S68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7.3558561092755492E-2</v>
      </c>
      <c r="T68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0.15892128279883388</v>
      </c>
      <c r="U680" s="120">
        <f t="shared" si="103"/>
        <v>0.34137026239067064</v>
      </c>
      <c r="V68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0.26864925586685923</v>
      </c>
      <c r="W680" s="109">
        <f t="shared" si="107"/>
        <v>1.1000000000000001</v>
      </c>
      <c r="X680" s="119">
        <f>$G680/($D680+(W680*W680*AB$2*'Materials + Factor'!$U$8))</f>
        <v>6.4512396694214866E-2</v>
      </c>
      <c r="Y680" s="119">
        <f>$H680/($D680+(W680*W680*AB$2*'Materials + Factor'!$U$8))</f>
        <v>1.9669421487603301E-2</v>
      </c>
      <c r="Z68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5.9576355265206916E-2</v>
      </c>
      <c r="AA68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0.21033809166040568</v>
      </c>
      <c r="AB680" s="120">
        <f t="shared" si="104"/>
        <v>0.35188580015026288</v>
      </c>
      <c r="AC68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0.53787721581365955</v>
      </c>
    </row>
    <row r="681" spans="1:29" s="86" customFormat="1" hidden="1" outlineLevel="1" x14ac:dyDescent="0.2">
      <c r="A681" s="127"/>
      <c r="B681" s="131" t="s">
        <v>234</v>
      </c>
      <c r="C681" s="132">
        <v>0.68400000000000005</v>
      </c>
      <c r="D681" s="133">
        <f>Table5[[#This Row],[Vertical Fz (kN)]]*'Materials + Factor'!$U$25</f>
        <v>0</v>
      </c>
      <c r="E681" s="132">
        <v>2.613</v>
      </c>
      <c r="F681" s="132">
        <v>0</v>
      </c>
      <c r="G681" s="132">
        <v>0</v>
      </c>
      <c r="H681" s="148">
        <v>3.13</v>
      </c>
      <c r="I681" s="109">
        <f t="shared" si="105"/>
        <v>1.6</v>
      </c>
      <c r="J681" s="119">
        <f>$G681/($D681+(I681*I681*N$2*'Materials + Factor'!$U$8))</f>
        <v>0</v>
      </c>
      <c r="K681" s="119">
        <f>$H681/($D681+(I681*I681*N$2*'Materials + Factor'!$U$8))</f>
        <v>6.5208333333333326E-2</v>
      </c>
      <c r="L68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0.10537486591664053</v>
      </c>
      <c r="M68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0.13068333538739624</v>
      </c>
      <c r="N681" s="120">
        <f t="shared" si="102"/>
        <v>0.24453124999999998</v>
      </c>
      <c r="O68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0.18566487099518003</v>
      </c>
      <c r="P681" s="109">
        <f t="shared" si="106"/>
        <v>1.4</v>
      </c>
      <c r="Q681" s="119">
        <f>$G681/($D681+(P681*P681*U$2*'Materials + Factor'!$U$8))</f>
        <v>0</v>
      </c>
      <c r="R681" s="119">
        <f>$H681/($D681+(P681*P681*U$2*'Materials + Factor'!$U$8))</f>
        <v>6.3877551020408166E-2</v>
      </c>
      <c r="S68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0.10469530555685161</v>
      </c>
      <c r="T68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0.16743440233236156</v>
      </c>
      <c r="U681" s="120">
        <f t="shared" si="103"/>
        <v>0.27376093294460646</v>
      </c>
      <c r="V68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0.25015399422521656</v>
      </c>
      <c r="W681" s="109">
        <f t="shared" si="107"/>
        <v>1.1000000000000001</v>
      </c>
      <c r="X681" s="119">
        <f>$G681/($D681+(W681*W681*AB$2*'Materials + Factor'!$U$8))</f>
        <v>0</v>
      </c>
      <c r="Y681" s="119">
        <f>$H681/($D681+(W681*W681*AB$2*'Materials + Factor'!$U$8))</f>
        <v>5.1735537190082635E-2</v>
      </c>
      <c r="Z68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8.4794544996458304E-2</v>
      </c>
      <c r="AA68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0.25111945905334332</v>
      </c>
      <c r="AB681" s="120">
        <f t="shared" si="104"/>
        <v>0.28219383921863256</v>
      </c>
      <c r="AC68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0.50088406037485478</v>
      </c>
    </row>
    <row r="682" spans="1:29" s="86" customFormat="1" hidden="1" outlineLevel="1" x14ac:dyDescent="0.2">
      <c r="A682" s="127"/>
      <c r="B682" s="131" t="s">
        <v>235</v>
      </c>
      <c r="C682" s="132">
        <v>3.004</v>
      </c>
      <c r="D682" s="133">
        <f>Table5[[#This Row],[Vertical Fz (kN)]]*'Materials + Factor'!$U$25</f>
        <v>0</v>
      </c>
      <c r="E682" s="132">
        <v>0.79</v>
      </c>
      <c r="F682" s="132">
        <v>1.548</v>
      </c>
      <c r="G682" s="132">
        <v>3.903</v>
      </c>
      <c r="H682" s="148">
        <v>1.0469999999999999</v>
      </c>
      <c r="I682" s="109">
        <f t="shared" si="105"/>
        <v>1.6</v>
      </c>
      <c r="J682" s="119">
        <f>$G682/($D682+(I682*I682*N$2*'Materials + Factor'!$U$8))</f>
        <v>8.1312499999999982E-2</v>
      </c>
      <c r="K682" s="119">
        <f>$H682/($D682+(I682*I682*N$2*'Materials + Factor'!$U$8))</f>
        <v>2.1812499999999995E-2</v>
      </c>
      <c r="L68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6.6897849991424035E-2</v>
      </c>
      <c r="M68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0.12410791310485451</v>
      </c>
      <c r="N682" s="120">
        <f t="shared" si="102"/>
        <v>0.30492187499999995</v>
      </c>
      <c r="O68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0.20205970892578912</v>
      </c>
      <c r="P682" s="109">
        <f t="shared" si="106"/>
        <v>1.4</v>
      </c>
      <c r="Q682" s="119">
        <f>$G682/($D682+(P682*P682*U$2*'Materials + Factor'!$U$8))</f>
        <v>7.9653061224489813E-2</v>
      </c>
      <c r="R682" s="119">
        <f>$H682/($D682+(P682*P682*U$2*'Materials + Factor'!$U$8))</f>
        <v>2.1367346938775511E-2</v>
      </c>
      <c r="S68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6.9633835529848823E-2</v>
      </c>
      <c r="T68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0.15892128279883388</v>
      </c>
      <c r="U682" s="120">
        <f t="shared" si="103"/>
        <v>0.34137026239067064</v>
      </c>
      <c r="V68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0.27377681037038654</v>
      </c>
      <c r="W682" s="109">
        <f t="shared" si="107"/>
        <v>1.1000000000000001</v>
      </c>
      <c r="X682" s="119">
        <f>$G682/($D682+(W682*W682*AB$2*'Materials + Factor'!$U$8))</f>
        <v>6.4512396694214866E-2</v>
      </c>
      <c r="Y682" s="119">
        <f>$H682/($D682+(W682*W682*AB$2*'Materials + Factor'!$U$8))</f>
        <v>1.7305785123966938E-2</v>
      </c>
      <c r="Z68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5.6397651916737047E-2</v>
      </c>
      <c r="AA68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0.21033809166040568</v>
      </c>
      <c r="AB682" s="120">
        <f t="shared" si="104"/>
        <v>0.35188580015026288</v>
      </c>
      <c r="AC68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0.54571808325661375</v>
      </c>
    </row>
    <row r="683" spans="1:29" s="86" customFormat="1" hidden="1" outlineLevel="1" x14ac:dyDescent="0.2">
      <c r="A683" s="127"/>
      <c r="B683" s="131" t="s">
        <v>236</v>
      </c>
      <c r="C683" s="132">
        <v>2.2160000000000002</v>
      </c>
      <c r="D683" s="133">
        <f>Table5[[#This Row],[Vertical Fz (kN)]]*'Materials + Factor'!$U$25</f>
        <v>0</v>
      </c>
      <c r="E683" s="132">
        <v>2.31</v>
      </c>
      <c r="F683" s="132">
        <v>0.47899999999999998</v>
      </c>
      <c r="G683" s="132">
        <v>2.4700000000000002</v>
      </c>
      <c r="H683" s="148">
        <v>2.798</v>
      </c>
      <c r="I683" s="109">
        <f t="shared" si="105"/>
        <v>1.6</v>
      </c>
      <c r="J683" s="119">
        <f>$G683/($D683+(I683*I683*N$2*'Materials + Factor'!$U$8))</f>
        <v>5.1458333333333328E-2</v>
      </c>
      <c r="K683" s="119">
        <f>$H683/($D683+(I683*I683*N$2*'Materials + Factor'!$U$8))</f>
        <v>5.8291666666666658E-2</v>
      </c>
      <c r="L68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9.2234937246558374E-2</v>
      </c>
      <c r="M68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0.11277531065795759</v>
      </c>
      <c r="N683" s="120">
        <f t="shared" si="102"/>
        <v>0.21859374999999998</v>
      </c>
      <c r="O68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0.20117690095589844</v>
      </c>
      <c r="P683" s="109">
        <f t="shared" si="106"/>
        <v>1.4</v>
      </c>
      <c r="Q683" s="119">
        <f>$G683/($D683+(P683*P683*U$2*'Materials + Factor'!$U$8))</f>
        <v>5.0408163265306137E-2</v>
      </c>
      <c r="R683" s="119">
        <f>$H683/($D683+(P683*P683*U$2*'Materials + Factor'!$U$8))</f>
        <v>5.7102040816326541E-2</v>
      </c>
      <c r="S68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9.452386956679952E-2</v>
      </c>
      <c r="T68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0.14892128279883388</v>
      </c>
      <c r="U683" s="120">
        <f t="shared" si="103"/>
        <v>0.24472303206997092</v>
      </c>
      <c r="V68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0.27283891547653866</v>
      </c>
      <c r="W683" s="109">
        <f t="shared" si="107"/>
        <v>1.1000000000000001</v>
      </c>
      <c r="X683" s="119">
        <f>$G683/($D683+(W683*W683*AB$2*'Materials + Factor'!$U$8))</f>
        <v>4.0826446280991732E-2</v>
      </c>
      <c r="Y683" s="119">
        <f>$H683/($D683+(W683*W683*AB$2*'Materials + Factor'!$U$8))</f>
        <v>4.6247933884297515E-2</v>
      </c>
      <c r="Z68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7.655652245906075E-2</v>
      </c>
      <c r="AA68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0.22293012772351611</v>
      </c>
      <c r="AB683" s="120">
        <f t="shared" si="104"/>
        <v>0.25226145755071372</v>
      </c>
      <c r="AC68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0.54510660211912987</v>
      </c>
    </row>
    <row r="684" spans="1:29" s="86" customFormat="1" hidden="1" outlineLevel="1" x14ac:dyDescent="0.2">
      <c r="A684" s="127"/>
      <c r="B684" s="131" t="s">
        <v>237</v>
      </c>
      <c r="C684" s="132">
        <v>4.5999999999999999E-2</v>
      </c>
      <c r="D684" s="133">
        <f>Table5[[#This Row],[Vertical Fz (kN)]]*'Materials + Factor'!$U$25</f>
        <v>0</v>
      </c>
      <c r="E684" s="132">
        <v>0.51500000000000001</v>
      </c>
      <c r="F684" s="132">
        <v>2.153</v>
      </c>
      <c r="G684" s="132">
        <v>6.9619999999999997</v>
      </c>
      <c r="H684" s="148">
        <v>0.751</v>
      </c>
      <c r="I684" s="109">
        <f t="shared" si="105"/>
        <v>1.6</v>
      </c>
      <c r="J684" s="119">
        <f>$G684/($D684+(I684*I684*N$2*'Materials + Factor'!$U$8))</f>
        <v>0.14504166666666665</v>
      </c>
      <c r="K684" s="119">
        <f>$H684/($D684+(I684*I684*N$2*'Materials + Factor'!$U$8))</f>
        <v>1.5645833333333331E-2</v>
      </c>
      <c r="L68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9.0459207051315285E-2</v>
      </c>
      <c r="M68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0.2231390230196062</v>
      </c>
      <c r="N684" s="120">
        <f t="shared" si="102"/>
        <v>0.54390624999999992</v>
      </c>
      <c r="O68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0.21038078020717624</v>
      </c>
      <c r="P684" s="109">
        <f t="shared" si="106"/>
        <v>1.4</v>
      </c>
      <c r="Q684" s="119">
        <f>$G684/($D684+(P684*P684*U$2*'Materials + Factor'!$U$8))</f>
        <v>0.14208163265306123</v>
      </c>
      <c r="R684" s="119">
        <f>$H684/($D684+(P684*P684*U$2*'Materials + Factor'!$U$8))</f>
        <v>1.53265306122449E-2</v>
      </c>
      <c r="S68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8.8698021673214195E-2</v>
      </c>
      <c r="T68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0.26574344023323626</v>
      </c>
      <c r="U684" s="120">
        <f t="shared" si="103"/>
        <v>0.60892128279883395</v>
      </c>
      <c r="V68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0.2888193845254956</v>
      </c>
      <c r="W684" s="109">
        <f t="shared" si="107"/>
        <v>1.1000000000000001</v>
      </c>
      <c r="X684" s="119">
        <f>$G684/($D684+(W684*W684*AB$2*'Materials + Factor'!$U$8))</f>
        <v>0.11507438016528924</v>
      </c>
      <c r="Y684" s="119">
        <f>$H684/($D684+(W684*W684*AB$2*'Materials + Factor'!$U$8))</f>
        <v>1.2413223140495866E-2</v>
      </c>
      <c r="Z68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7.1838067140289161E-2</v>
      </c>
      <c r="AA68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0.33863260706235909</v>
      </c>
      <c r="AB684" s="120">
        <f t="shared" si="104"/>
        <v>0.627678437265214</v>
      </c>
      <c r="AC68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0.58253074702419916</v>
      </c>
    </row>
    <row r="685" spans="1:29" s="86" customFormat="1" hidden="1" outlineLevel="1" x14ac:dyDescent="0.2">
      <c r="A685" s="127"/>
      <c r="B685" s="131" t="s">
        <v>238</v>
      </c>
      <c r="C685" s="132">
        <v>0.75</v>
      </c>
      <c r="D685" s="133">
        <f>Table5[[#This Row],[Vertical Fz (kN)]]*'Materials + Factor'!$U$25</f>
        <v>0</v>
      </c>
      <c r="E685" s="132">
        <v>2.7320000000000002</v>
      </c>
      <c r="F685" s="132">
        <v>0.28000000000000003</v>
      </c>
      <c r="G685" s="132">
        <v>0.84299999999999997</v>
      </c>
      <c r="H685" s="148">
        <v>3.1760000000000002</v>
      </c>
      <c r="I685" s="109">
        <f t="shared" si="105"/>
        <v>1.6</v>
      </c>
      <c r="J685" s="119">
        <f>$G685/($D685+(I685*I685*N$2*'Materials + Factor'!$U$8))</f>
        <v>1.7562499999999998E-2</v>
      </c>
      <c r="K685" s="119">
        <f>$H685/($D685+(I685*I685*N$2*'Materials + Factor'!$U$8))</f>
        <v>6.6166666666666665E-2</v>
      </c>
      <c r="L68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0.11060097927807391</v>
      </c>
      <c r="M68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0.13397435897435897</v>
      </c>
      <c r="N685" s="120">
        <f t="shared" si="102"/>
        <v>0.24812499999999998</v>
      </c>
      <c r="O68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0.1902717680617626</v>
      </c>
      <c r="P685" s="109">
        <f t="shared" si="106"/>
        <v>1.4</v>
      </c>
      <c r="Q685" s="119">
        <f>$G685/($D685+(P685*P685*U$2*'Materials + Factor'!$U$8))</f>
        <v>1.7204081632653061E-2</v>
      </c>
      <c r="R685" s="119">
        <f>$H685/($D685+(P685*P685*U$2*'Materials + Factor'!$U$8))</f>
        <v>6.4816326530612256E-2</v>
      </c>
      <c r="S68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0.11003668856747152</v>
      </c>
      <c r="T68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0.17224489795918374</v>
      </c>
      <c r="U685" s="120">
        <f t="shared" si="103"/>
        <v>0.27778425655976685</v>
      </c>
      <c r="V68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0.25708966860565863</v>
      </c>
      <c r="W685" s="109">
        <f t="shared" si="107"/>
        <v>1.1000000000000001</v>
      </c>
      <c r="X685" s="119">
        <f>$G685/($D685+(W685*W685*AB$2*'Materials + Factor'!$U$8))</f>
        <v>1.393388429752066E-2</v>
      </c>
      <c r="Y685" s="119">
        <f>$H685/($D685+(W685*W685*AB$2*'Materials + Factor'!$U$8))</f>
        <v>5.2495867768595036E-2</v>
      </c>
      <c r="Z68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8.9120623798447998E-2</v>
      </c>
      <c r="AA68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0.25965439519158523</v>
      </c>
      <c r="AB685" s="120">
        <f t="shared" si="104"/>
        <v>0.28634109691960924</v>
      </c>
      <c r="AC68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0.51510131242733548</v>
      </c>
    </row>
    <row r="686" spans="1:29" s="86" customFormat="1" hidden="1" outlineLevel="1" x14ac:dyDescent="0.2">
      <c r="A686" s="127"/>
      <c r="B686" s="131" t="s">
        <v>239</v>
      </c>
      <c r="C686" s="132">
        <v>1.512</v>
      </c>
      <c r="D686" s="133">
        <f>Table5[[#This Row],[Vertical Fz (kN)]]*'Materials + Factor'!$U$25</f>
        <v>0</v>
      </c>
      <c r="E686" s="132">
        <v>0.93600000000000005</v>
      </c>
      <c r="F686" s="132">
        <v>1.954</v>
      </c>
      <c r="G686" s="132">
        <v>5.3339999999999996</v>
      </c>
      <c r="H686" s="148">
        <v>1.1299999999999999</v>
      </c>
      <c r="I686" s="109">
        <f t="shared" si="105"/>
        <v>1.6</v>
      </c>
      <c r="J686" s="119">
        <f>$G686/($D686+(I686*I686*N$2*'Materials + Factor'!$U$8))</f>
        <v>0.11112499999999997</v>
      </c>
      <c r="K686" s="119">
        <f>$H686/($D686+(I686*I686*N$2*'Materials + Factor'!$U$8))</f>
        <v>2.3541666666666662E-2</v>
      </c>
      <c r="L68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8.5912183902238856E-2</v>
      </c>
      <c r="M68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0.17166293019873968</v>
      </c>
      <c r="N686" s="120">
        <f t="shared" si="102"/>
        <v>0.41671874999999992</v>
      </c>
      <c r="O68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0.20662472893080092</v>
      </c>
      <c r="P686" s="109">
        <f t="shared" si="106"/>
        <v>1.4</v>
      </c>
      <c r="Q686" s="119">
        <f>$G686/($D686+(P686*P686*U$2*'Materials + Factor'!$U$8))</f>
        <v>0.10885714285714286</v>
      </c>
      <c r="R686" s="119">
        <f>$H686/($D686+(P686*P686*U$2*'Materials + Factor'!$U$8))</f>
        <v>2.3061224489795921E-2</v>
      </c>
      <c r="S68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8.6809878558523498E-2</v>
      </c>
      <c r="T68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0.21247813411078723</v>
      </c>
      <c r="U686" s="120">
        <f t="shared" si="103"/>
        <v>0.466530612244898</v>
      </c>
      <c r="V68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0.28180697792309423</v>
      </c>
      <c r="W686" s="109">
        <f t="shared" si="107"/>
        <v>1.1000000000000001</v>
      </c>
      <c r="X686" s="119">
        <f>$G686/($D686+(W686*W686*AB$2*'Materials + Factor'!$U$8))</f>
        <v>8.8165289256198334E-2</v>
      </c>
      <c r="Y686" s="119">
        <f>$H686/($D686+(W686*W686*AB$2*'Materials + Factor'!$U$8))</f>
        <v>1.867768595041322E-2</v>
      </c>
      <c r="Z68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7.030882726227522E-2</v>
      </c>
      <c r="AA68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0.2777460555972952</v>
      </c>
      <c r="AB686" s="120">
        <f t="shared" si="104"/>
        <v>0.48090157776108178</v>
      </c>
      <c r="AC68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0.56501449048619434</v>
      </c>
    </row>
    <row r="687" spans="1:29" s="86" customFormat="1" hidden="1" outlineLevel="1" x14ac:dyDescent="0.2">
      <c r="A687" s="127"/>
      <c r="B687" s="131" t="s">
        <v>240</v>
      </c>
      <c r="C687" s="132">
        <v>0.76200000000000001</v>
      </c>
      <c r="D687" s="133">
        <f>Table5[[#This Row],[Vertical Fz (kN)]]*'Materials + Factor'!$U$25</f>
        <v>0</v>
      </c>
      <c r="E687" s="132">
        <v>2.544</v>
      </c>
      <c r="F687" s="132">
        <v>0.13900000000000001</v>
      </c>
      <c r="G687" s="132">
        <v>0.41499999999999998</v>
      </c>
      <c r="H687" s="148">
        <v>3.04</v>
      </c>
      <c r="I687" s="109">
        <f t="shared" si="105"/>
        <v>1.6</v>
      </c>
      <c r="J687" s="119">
        <f>$G687/($D687+(I687*I687*N$2*'Materials + Factor'!$U$8))</f>
        <v>8.6458333333333318E-3</v>
      </c>
      <c r="K687" s="119">
        <f>$H687/($D687+(I687*I687*N$2*'Materials + Factor'!$U$8))</f>
        <v>6.3333333333333325E-2</v>
      </c>
      <c r="L68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0.10258096278655963</v>
      </c>
      <c r="M68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0.12684057257700668</v>
      </c>
      <c r="N687" s="120">
        <f t="shared" si="102"/>
        <v>0.23749999999999996</v>
      </c>
      <c r="O68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0.18743859954244854</v>
      </c>
      <c r="P687" s="109">
        <f t="shared" si="106"/>
        <v>1.4</v>
      </c>
      <c r="Q687" s="119">
        <f>$G687/($D687+(P687*P687*U$2*'Materials + Factor'!$U$8))</f>
        <v>8.4693877551020418E-3</v>
      </c>
      <c r="R687" s="119">
        <f>$H687/($D687+(P687*P687*U$2*'Materials + Factor'!$U$8))</f>
        <v>6.2040816326530621E-2</v>
      </c>
      <c r="S68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0.10208271239588208</v>
      </c>
      <c r="T68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0.16279883381924201</v>
      </c>
      <c r="U687" s="120">
        <f t="shared" si="103"/>
        <v>0.26588921282798839</v>
      </c>
      <c r="V68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0.25278334542213138</v>
      </c>
      <c r="W687" s="109">
        <f t="shared" si="107"/>
        <v>1.1000000000000001</v>
      </c>
      <c r="X687" s="119">
        <f>$G687/($D687+(W687*W687*AB$2*'Materials + Factor'!$U$8))</f>
        <v>6.8595041322314036E-3</v>
      </c>
      <c r="Y687" s="119">
        <f>$H687/($D687+(W687*W687*AB$2*'Materials + Factor'!$U$8))</f>
        <v>5.0247933884297519E-2</v>
      </c>
      <c r="Z68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8.2678560452863148E-2</v>
      </c>
      <c r="AA68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0.24426746806912092</v>
      </c>
      <c r="AB687" s="120">
        <f t="shared" si="104"/>
        <v>0.27407963936889551</v>
      </c>
      <c r="AC68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0.50617902586162911</v>
      </c>
    </row>
    <row r="688" spans="1:29" s="86" customFormat="1" hidden="1" outlineLevel="1" x14ac:dyDescent="0.2">
      <c r="A688" s="127"/>
      <c r="B688" s="131" t="s">
        <v>241</v>
      </c>
      <c r="C688" s="132">
        <v>3.024</v>
      </c>
      <c r="D688" s="133">
        <f>Table5[[#This Row],[Vertical Fz (kN)]]*'Materials + Factor'!$U$25</f>
        <v>0</v>
      </c>
      <c r="E688" s="132">
        <v>0.749</v>
      </c>
      <c r="F688" s="132">
        <v>1.5349999999999999</v>
      </c>
      <c r="G688" s="132">
        <v>4.0759999999999996</v>
      </c>
      <c r="H688" s="148">
        <v>0.99299999999999999</v>
      </c>
      <c r="I688" s="109">
        <f t="shared" si="105"/>
        <v>1.6</v>
      </c>
      <c r="J688" s="119">
        <f>$G688/($D688+(I688*I688*N$2*'Materials + Factor'!$U$8))</f>
        <v>8.491666666666664E-2</v>
      </c>
      <c r="K688" s="119">
        <f>$H688/($D688+(I688*I688*N$2*'Materials + Factor'!$U$8))</f>
        <v>2.0687499999999998E-2</v>
      </c>
      <c r="L68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6.5719524865204326E-2</v>
      </c>
      <c r="M68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0.12805860967387891</v>
      </c>
      <c r="N688" s="120">
        <f t="shared" si="102"/>
        <v>0.31843749999999993</v>
      </c>
      <c r="O68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0.20284478680417259</v>
      </c>
      <c r="P688" s="109">
        <f t="shared" si="106"/>
        <v>1.4</v>
      </c>
      <c r="Q688" s="119">
        <f>$G688/($D688+(P688*P688*U$2*'Materials + Factor'!$U$8))</f>
        <v>8.3183673469387764E-2</v>
      </c>
      <c r="R688" s="119">
        <f>$H688/($D688+(P688*P688*U$2*'Materials + Factor'!$U$8))</f>
        <v>2.0265306122448982E-2</v>
      </c>
      <c r="S68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6.8434143606575237E-2</v>
      </c>
      <c r="T68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0.16358600583090382</v>
      </c>
      <c r="U688" s="120">
        <f t="shared" si="103"/>
        <v>0.3565014577259476</v>
      </c>
      <c r="V68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0.27497698234543355</v>
      </c>
      <c r="W688" s="109">
        <f t="shared" si="107"/>
        <v>1.1000000000000001</v>
      </c>
      <c r="X688" s="119">
        <f>$G688/($D688+(W688*W688*AB$2*'Materials + Factor'!$U$8))</f>
        <v>6.7371900826446271E-2</v>
      </c>
      <c r="Y688" s="119">
        <f>$H688/($D688+(W688*W688*AB$2*'Materials + Factor'!$U$8))</f>
        <v>1.6413223140495866E-2</v>
      </c>
      <c r="Z68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5.5426000606978276E-2</v>
      </c>
      <c r="AA68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0.21475582268970692</v>
      </c>
      <c r="AB688" s="120">
        <f t="shared" si="104"/>
        <v>0.36748309541697965</v>
      </c>
      <c r="AC68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0.54816256125789853</v>
      </c>
    </row>
    <row r="689" spans="1:29" s="86" customFormat="1" hidden="1" outlineLevel="1" x14ac:dyDescent="0.2">
      <c r="A689" s="127"/>
      <c r="B689" s="131" t="s">
        <v>242</v>
      </c>
      <c r="C689" s="132">
        <v>1.996</v>
      </c>
      <c r="D689" s="133">
        <f>Table5[[#This Row],[Vertical Fz (kN)]]*'Materials + Factor'!$U$25</f>
        <v>0</v>
      </c>
      <c r="E689" s="132">
        <v>2.262</v>
      </c>
      <c r="F689" s="132">
        <v>0.95799999999999996</v>
      </c>
      <c r="G689" s="132">
        <v>4.9409999999999998</v>
      </c>
      <c r="H689" s="148">
        <v>2.7320000000000002</v>
      </c>
      <c r="I689" s="109">
        <f t="shared" si="105"/>
        <v>1.6</v>
      </c>
      <c r="J689" s="119">
        <f>$G689/($D689+(I689*I689*N$2*'Materials + Factor'!$U$8))</f>
        <v>0.10293749999999999</v>
      </c>
      <c r="K689" s="119">
        <f>$H689/($D689+(I689*I689*N$2*'Materials + Factor'!$U$8))</f>
        <v>5.6916666666666664E-2</v>
      </c>
      <c r="L68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9.646415289792537E-2</v>
      </c>
      <c r="M68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0.1414988199055924</v>
      </c>
      <c r="N689" s="120">
        <f t="shared" si="102"/>
        <v>0.38601562499999997</v>
      </c>
      <c r="O68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0.21492649955378662</v>
      </c>
      <c r="P689" s="109">
        <f t="shared" si="106"/>
        <v>1.4</v>
      </c>
      <c r="Q689" s="119">
        <f>$G689/($D689+(P689*P689*U$2*'Materials + Factor'!$U$8))</f>
        <v>0.10083673469387756</v>
      </c>
      <c r="R689" s="119">
        <f>$H689/($D689+(P689*P689*U$2*'Materials + Factor'!$U$8))</f>
        <v>5.5755102040816337E-2</v>
      </c>
      <c r="S68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9.8424934454789351E-2</v>
      </c>
      <c r="T68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0.17198250728862979</v>
      </c>
      <c r="U689" s="120">
        <f t="shared" si="103"/>
        <v>0.43215743440233245</v>
      </c>
      <c r="V68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0.29423406494274884</v>
      </c>
      <c r="W689" s="109">
        <f t="shared" si="107"/>
        <v>1.1000000000000001</v>
      </c>
      <c r="X689" s="119">
        <f>$G689/($D689+(W689*W689*AB$2*'Materials + Factor'!$U$8))</f>
        <v>8.1669421487603297E-2</v>
      </c>
      <c r="Y689" s="119">
        <f>$H689/($D689+(W689*W689*AB$2*'Materials + Factor'!$U$8))</f>
        <v>4.5157024793388428E-2</v>
      </c>
      <c r="Z68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7.971606261627566E-2</v>
      </c>
      <c r="AA68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0.2180616078136739</v>
      </c>
      <c r="AB689" s="120">
        <f t="shared" si="104"/>
        <v>0.4454695717505634</v>
      </c>
      <c r="AC68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0.58981372814358246</v>
      </c>
    </row>
    <row r="690" spans="1:29" s="86" customFormat="1" hidden="1" outlineLevel="1" x14ac:dyDescent="0.2">
      <c r="A690" s="127"/>
      <c r="B690" s="131" t="s">
        <v>243</v>
      </c>
      <c r="C690" s="132">
        <v>0.21299999999999999</v>
      </c>
      <c r="D690" s="133">
        <f>Table5[[#This Row],[Vertical Fz (kN)]]*'Materials + Factor'!$U$25</f>
        <v>0</v>
      </c>
      <c r="E690" s="132">
        <v>0.48499999999999999</v>
      </c>
      <c r="F690" s="132">
        <v>2.758</v>
      </c>
      <c r="G690" s="132">
        <v>10.031000000000001</v>
      </c>
      <c r="H690" s="148">
        <v>0.70899999999999996</v>
      </c>
      <c r="I690" s="109">
        <f t="shared" si="105"/>
        <v>1.6</v>
      </c>
      <c r="J690" s="119">
        <f>$G690/($D690+(I690*I690*N$2*'Materials + Factor'!$U$8))</f>
        <v>0.20897916666666666</v>
      </c>
      <c r="K690" s="119">
        <f>$H690/($D690+(I690*I690*N$2*'Materials + Factor'!$U$8))</f>
        <v>1.477083333333333E-2</v>
      </c>
      <c r="L69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0.11403214652139641</v>
      </c>
      <c r="M69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0.31369910605023538</v>
      </c>
      <c r="N690" s="120">
        <f t="shared" si="102"/>
        <v>0.78367187500000002</v>
      </c>
      <c r="O69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0.23348003181939656</v>
      </c>
      <c r="P690" s="109">
        <f t="shared" si="106"/>
        <v>1.4</v>
      </c>
      <c r="Q690" s="119">
        <f>$G690/($D690+(P690*P690*U$2*'Materials + Factor'!$U$8))</f>
        <v>0.20471428571428577</v>
      </c>
      <c r="R690" s="119">
        <f>$H690/($D690+(P690*P690*U$2*'Materials + Factor'!$U$8))</f>
        <v>1.4469387755102042E-2</v>
      </c>
      <c r="S69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0.112200650617063</v>
      </c>
      <c r="T69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0.372857142857143</v>
      </c>
      <c r="U690" s="120">
        <f t="shared" si="103"/>
        <v>0.87734693877551051</v>
      </c>
      <c r="V69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0.32575576143969848</v>
      </c>
      <c r="W690" s="109">
        <f t="shared" si="107"/>
        <v>1.1000000000000001</v>
      </c>
      <c r="X690" s="119">
        <f>$G690/($D690+(W690*W690*AB$2*'Materials + Factor'!$U$8))</f>
        <v>0.16580165289256196</v>
      </c>
      <c r="Y690" s="119">
        <f>$H690/($D690+(W690*W690*AB$2*'Materials + Factor'!$U$8))</f>
        <v>1.1719008264462809E-2</v>
      </c>
      <c r="Z69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9.0873254218778274E-2</v>
      </c>
      <c r="AA69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0.46722764838467312</v>
      </c>
      <c r="AB690" s="120">
        <f t="shared" si="104"/>
        <v>0.90437265214124696</v>
      </c>
      <c r="AC69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0.65994003858338823</v>
      </c>
    </row>
    <row r="691" spans="1:29" s="86" customFormat="1" hidden="1" outlineLevel="1" x14ac:dyDescent="0.2">
      <c r="A691" s="127"/>
      <c r="B691" s="131" t="s">
        <v>244</v>
      </c>
      <c r="C691" s="132">
        <v>0.60199999999999998</v>
      </c>
      <c r="D691" s="133">
        <f>Table5[[#This Row],[Vertical Fz (kN)]]*'Materials + Factor'!$U$25</f>
        <v>0</v>
      </c>
      <c r="E691" s="132">
        <v>2.6629999999999998</v>
      </c>
      <c r="F691" s="132">
        <v>0.56000000000000005</v>
      </c>
      <c r="G691" s="132">
        <v>1.6850000000000001</v>
      </c>
      <c r="H691" s="148">
        <v>3.0920000000000001</v>
      </c>
      <c r="I691" s="109">
        <f t="shared" si="105"/>
        <v>1.6</v>
      </c>
      <c r="J691" s="119">
        <f>$G691/($D691+(I691*I691*N$2*'Materials + Factor'!$U$8))</f>
        <v>3.5104166666666665E-2</v>
      </c>
      <c r="K691" s="119">
        <f>$H691/($D691+(I691*I691*N$2*'Materials + Factor'!$U$8))</f>
        <v>6.4416666666666664E-2</v>
      </c>
      <c r="L69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0.10992519004987521</v>
      </c>
      <c r="M69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0.13089096127731367</v>
      </c>
      <c r="N691" s="120">
        <f t="shared" si="102"/>
        <v>0.24156249999999999</v>
      </c>
      <c r="O69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0.19373389196953542</v>
      </c>
      <c r="P691" s="109">
        <f t="shared" si="106"/>
        <v>1.4</v>
      </c>
      <c r="Q691" s="119">
        <f>$G691/($D691+(P691*P691*U$2*'Materials + Factor'!$U$8))</f>
        <v>3.4387755102040819E-2</v>
      </c>
      <c r="R691" s="119">
        <f>$H691/($D691+(P691*P691*U$2*'Materials + Factor'!$U$8))</f>
        <v>6.3102040816326546E-2</v>
      </c>
      <c r="S69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0.10903232830212319</v>
      </c>
      <c r="T69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0.16778425655976681</v>
      </c>
      <c r="U691" s="120">
        <f t="shared" si="103"/>
        <v>0.27043731778425667</v>
      </c>
      <c r="V69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0.26243507075031663</v>
      </c>
      <c r="W691" s="109">
        <f t="shared" si="107"/>
        <v>1.1000000000000001</v>
      </c>
      <c r="X691" s="119">
        <f>$G691/($D691+(W691*W691*AB$2*'Materials + Factor'!$U$8))</f>
        <v>2.7851239669421487E-2</v>
      </c>
      <c r="Y691" s="119">
        <f>$H691/($D691+(W691*W691*AB$2*'Materials + Factor'!$U$8))</f>
        <v>5.1107438016528922E-2</v>
      </c>
      <c r="Z69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8.830717498849644E-2</v>
      </c>
      <c r="AA69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0.2529827197595792</v>
      </c>
      <c r="AB691" s="120">
        <f t="shared" si="104"/>
        <v>0.27876784372652136</v>
      </c>
      <c r="AC69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0.52641216539784041</v>
      </c>
    </row>
    <row r="692" spans="1:29" s="86" customFormat="1" hidden="1" outlineLevel="1" x14ac:dyDescent="0.2">
      <c r="A692" s="127"/>
      <c r="B692" s="131" t="s">
        <v>245</v>
      </c>
      <c r="C692" s="132">
        <v>1.6060000000000001</v>
      </c>
      <c r="D692" s="133">
        <f>Table5[[#This Row],[Vertical Fz (kN)]]*'Materials + Factor'!$U$25</f>
        <v>0</v>
      </c>
      <c r="E692" s="132">
        <v>0.88600000000000001</v>
      </c>
      <c r="F692" s="132">
        <v>2.36</v>
      </c>
      <c r="G692" s="132">
        <v>6.7750000000000004</v>
      </c>
      <c r="H692" s="148">
        <v>1.069</v>
      </c>
      <c r="I692" s="109">
        <f t="shared" si="105"/>
        <v>1.6</v>
      </c>
      <c r="J692" s="119">
        <f>$G692/($D692+(I692*I692*N$2*'Materials + Factor'!$U$8))</f>
        <v>0.14114583333333333</v>
      </c>
      <c r="K692" s="119">
        <f>$H692/($D692+(I692*I692*N$2*'Materials + Factor'!$U$8))</f>
        <v>2.227083333333333E-2</v>
      </c>
      <c r="L69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9.9768545921501847E-2</v>
      </c>
      <c r="M69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0.21532173527395873</v>
      </c>
      <c r="N692" s="120">
        <f t="shared" si="102"/>
        <v>0.529296875</v>
      </c>
      <c r="O69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0.21599235892390078</v>
      </c>
      <c r="P692" s="109">
        <f t="shared" si="106"/>
        <v>1.4</v>
      </c>
      <c r="Q692" s="119">
        <f>$G692/($D692+(P692*P692*U$2*'Materials + Factor'!$U$8))</f>
        <v>0.138265306122449</v>
      </c>
      <c r="R692" s="119">
        <f>$H692/($D692+(P692*P692*U$2*'Materials + Factor'!$U$8))</f>
        <v>2.1816326530612246E-2</v>
      </c>
      <c r="S69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0.10100241814249025</v>
      </c>
      <c r="T69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0.26632653061224498</v>
      </c>
      <c r="U692" s="120">
        <f t="shared" si="103"/>
        <v>0.59256559766763861</v>
      </c>
      <c r="V69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0.29642711753603085</v>
      </c>
      <c r="W692" s="109">
        <f t="shared" si="107"/>
        <v>1.1000000000000001</v>
      </c>
      <c r="X692" s="119">
        <f>$G692/($D692+(W692*W692*AB$2*'Materials + Factor'!$U$8))</f>
        <v>0.11198347107438016</v>
      </c>
      <c r="Y692" s="119">
        <f>$H692/($D692+(W692*W692*AB$2*'Materials + Factor'!$U$8))</f>
        <v>1.7669421487603303E-2</v>
      </c>
      <c r="Z69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8.180361138813258E-2</v>
      </c>
      <c r="AA69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0.3454545454545454</v>
      </c>
      <c r="AB692" s="120">
        <f t="shared" si="104"/>
        <v>0.61081893313298263</v>
      </c>
      <c r="AC69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0.59528202340905234</v>
      </c>
    </row>
    <row r="693" spans="1:29" s="86" customFormat="1" hidden="1" outlineLevel="1" x14ac:dyDescent="0.2">
      <c r="A693" s="127"/>
      <c r="B693" s="131" t="s">
        <v>246</v>
      </c>
      <c r="C693" s="132">
        <v>0.83599999999999997</v>
      </c>
      <c r="D693" s="133">
        <f>Table5[[#This Row],[Vertical Fz (kN)]]*'Materials + Factor'!$U$25</f>
        <v>0</v>
      </c>
      <c r="E693" s="132">
        <v>2.4849999999999999</v>
      </c>
      <c r="F693" s="132">
        <v>0.27900000000000003</v>
      </c>
      <c r="G693" s="132">
        <v>0.83</v>
      </c>
      <c r="H693" s="148">
        <v>2.9620000000000002</v>
      </c>
      <c r="I693" s="109">
        <f t="shared" si="105"/>
        <v>1.6</v>
      </c>
      <c r="J693" s="119">
        <f>$G693/($D693+(I693*I693*N$2*'Materials + Factor'!$U$8))</f>
        <v>1.7291666666666664E-2</v>
      </c>
      <c r="K693" s="119">
        <f>$H693/($D693+(I693*I693*N$2*'Materials + Factor'!$U$8))</f>
        <v>6.170833333333333E-2</v>
      </c>
      <c r="L69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0.10052875412562787</v>
      </c>
      <c r="M69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0.12351927881071338</v>
      </c>
      <c r="N693" s="120">
        <f t="shared" si="102"/>
        <v>0.23140624999999998</v>
      </c>
      <c r="O69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0.18930536918402466</v>
      </c>
      <c r="P693" s="109">
        <f t="shared" si="106"/>
        <v>1.4</v>
      </c>
      <c r="Q693" s="119">
        <f>$G693/($D693+(P693*P693*U$2*'Materials + Factor'!$U$8))</f>
        <v>1.6938775510204084E-2</v>
      </c>
      <c r="R693" s="119">
        <f>$H693/($D693+(P693*P693*U$2*'Materials + Factor'!$U$8))</f>
        <v>6.0448979591836746E-2</v>
      </c>
      <c r="S69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0.1001922905403911</v>
      </c>
      <c r="T69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0.15880466472303212</v>
      </c>
      <c r="U693" s="120">
        <f t="shared" si="103"/>
        <v>0.2590670553935861</v>
      </c>
      <c r="V69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0.25556299331017135</v>
      </c>
      <c r="W693" s="109">
        <f t="shared" si="107"/>
        <v>1.1000000000000001</v>
      </c>
      <c r="X693" s="119">
        <f>$G693/($D693+(W693*W693*AB$2*'Materials + Factor'!$U$8))</f>
        <v>1.3719008264462807E-2</v>
      </c>
      <c r="Y693" s="119">
        <f>$H693/($D693+(W693*W693*AB$2*'Materials + Factor'!$U$8))</f>
        <v>4.8958677685950414E-2</v>
      </c>
      <c r="Z69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8.1147474983126647E-2</v>
      </c>
      <c r="AA69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0.23837716003005258</v>
      </c>
      <c r="AB693" s="120">
        <f t="shared" si="104"/>
        <v>0.2670473328324568</v>
      </c>
      <c r="AC69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0.51179336528255992</v>
      </c>
    </row>
    <row r="694" spans="1:29" s="86" customFormat="1" hidden="1" outlineLevel="1" x14ac:dyDescent="0.2">
      <c r="A694" s="127"/>
      <c r="B694" s="131" t="s">
        <v>247</v>
      </c>
      <c r="C694" s="132">
        <v>3.044</v>
      </c>
      <c r="D694" s="133">
        <f>Table5[[#This Row],[Vertical Fz (kN)]]*'Materials + Factor'!$U$25</f>
        <v>0</v>
      </c>
      <c r="E694" s="132">
        <v>0.70799999999999996</v>
      </c>
      <c r="F694" s="132">
        <v>1.5209999999999999</v>
      </c>
      <c r="G694" s="132">
        <v>4.2590000000000003</v>
      </c>
      <c r="H694" s="148">
        <v>0.93899999999999995</v>
      </c>
      <c r="I694" s="109">
        <f t="shared" si="105"/>
        <v>1.6</v>
      </c>
      <c r="J694" s="119">
        <f>$G694/($D694+(I694*I694*N$2*'Materials + Factor'!$U$8))</f>
        <v>8.8729166666666665E-2</v>
      </c>
      <c r="K694" s="119">
        <f>$H694/($D694+(I694*I694*N$2*'Materials + Factor'!$U$8))</f>
        <v>1.9562499999999997E-2</v>
      </c>
      <c r="L69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6.4529101988516607E-2</v>
      </c>
      <c r="M69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0.13223273058537729</v>
      </c>
      <c r="N694" s="120">
        <f t="shared" si="102"/>
        <v>0.33273437499999997</v>
      </c>
      <c r="O69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0.2036981411372259</v>
      </c>
      <c r="P694" s="109">
        <f t="shared" si="106"/>
        <v>1.4</v>
      </c>
      <c r="Q694" s="119">
        <f>$G694/($D694+(P694*P694*U$2*'Materials + Factor'!$U$8))</f>
        <v>8.6918367346938794E-2</v>
      </c>
      <c r="R694" s="119">
        <f>$H694/($D694+(P694*P694*U$2*'Materials + Factor'!$U$8))</f>
        <v>1.9163265306122449E-2</v>
      </c>
      <c r="S69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6.7220887385751882E-2</v>
      </c>
      <c r="T69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0.16851311953352777</v>
      </c>
      <c r="U694" s="120">
        <f t="shared" si="103"/>
        <v>0.3725072886297377</v>
      </c>
      <c r="V69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0.27628410584921376</v>
      </c>
      <c r="W694" s="109">
        <f t="shared" si="107"/>
        <v>1.1000000000000001</v>
      </c>
      <c r="X694" s="119">
        <f>$G694/($D694+(W694*W694*AB$2*'Materials + Factor'!$U$8))</f>
        <v>7.0396694214876029E-2</v>
      </c>
      <c r="Y694" s="119">
        <f>$H694/($D694+(W694*W694*AB$2*'Materials + Factor'!$U$8))</f>
        <v>1.5520661157024791E-2</v>
      </c>
      <c r="Z69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5.4443363337220517E-2</v>
      </c>
      <c r="AA69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0.21941397445529673</v>
      </c>
      <c r="AB694" s="120">
        <f t="shared" si="104"/>
        <v>0.38398196844477833</v>
      </c>
      <c r="AC69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0.55082859936817163</v>
      </c>
    </row>
    <row r="695" spans="1:29" s="86" customFormat="1" hidden="1" outlineLevel="1" x14ac:dyDescent="0.2">
      <c r="A695" s="127"/>
      <c r="B695" s="131" t="s">
        <v>248</v>
      </c>
      <c r="C695" s="132">
        <v>1.996</v>
      </c>
      <c r="D695" s="133">
        <f>Table5[[#This Row],[Vertical Fz (kN)]]*'Materials + Factor'!$U$25</f>
        <v>0</v>
      </c>
      <c r="E695" s="132">
        <v>2.262</v>
      </c>
      <c r="F695" s="132">
        <v>0</v>
      </c>
      <c r="G695" s="132">
        <v>0</v>
      </c>
      <c r="H695" s="148">
        <v>2.7330000000000001</v>
      </c>
      <c r="I695" s="109">
        <f t="shared" si="105"/>
        <v>1.6</v>
      </c>
      <c r="J695" s="119">
        <f>$G695/($D695+(I695*I695*N$2*'Materials + Factor'!$U$8))</f>
        <v>0</v>
      </c>
      <c r="K695" s="119">
        <f>$H695/($D695+(I695*I695*N$2*'Materials + Factor'!$U$8))</f>
        <v>5.6937499999999995E-2</v>
      </c>
      <c r="L69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8.8826228006471025E-2</v>
      </c>
      <c r="M69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0.11074635970877668</v>
      </c>
      <c r="N695" s="120">
        <f t="shared" si="102"/>
        <v>0.21351562499999999</v>
      </c>
      <c r="O69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0.18727675442285588</v>
      </c>
      <c r="P695" s="109">
        <f t="shared" si="106"/>
        <v>1.4</v>
      </c>
      <c r="Q695" s="119">
        <f>$G695/($D695+(P695*P695*U$2*'Materials + Factor'!$U$8))</f>
        <v>0</v>
      </c>
      <c r="R695" s="119">
        <f>$H695/($D695+(P695*P695*U$2*'Materials + Factor'!$U$8))</f>
        <v>5.5775510204081641E-2</v>
      </c>
      <c r="S69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9.0631757049214834E-2</v>
      </c>
      <c r="T69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0.14562682215743444</v>
      </c>
      <c r="U695" s="120">
        <f t="shared" si="103"/>
        <v>0.23903790087463564</v>
      </c>
      <c r="V69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0.25185689697046487</v>
      </c>
      <c r="W695" s="109">
        <f t="shared" si="107"/>
        <v>1.1000000000000001</v>
      </c>
      <c r="X695" s="119">
        <f>$G695/($D695+(W695*W695*AB$2*'Materials + Factor'!$U$8))</f>
        <v>0</v>
      </c>
      <c r="Y695" s="119">
        <f>$H695/($D695+(W695*W695*AB$2*'Materials + Factor'!$U$8))</f>
        <v>4.5173553719008261E-2</v>
      </c>
      <c r="Z69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7.3404232982008683E-2</v>
      </c>
      <c r="AA69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0.21809166040570996</v>
      </c>
      <c r="AB695" s="120">
        <f t="shared" si="104"/>
        <v>0.24640120210368141</v>
      </c>
      <c r="AC69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0.50224881583829917</v>
      </c>
    </row>
    <row r="696" spans="1:29" s="86" customFormat="1" hidden="1" outlineLevel="1" x14ac:dyDescent="0.2">
      <c r="A696" s="127"/>
      <c r="B696" s="131" t="s">
        <v>249</v>
      </c>
      <c r="C696" s="132">
        <v>0.21299999999999999</v>
      </c>
      <c r="D696" s="133">
        <f>Table5[[#This Row],[Vertical Fz (kN)]]*'Materials + Factor'!$U$25</f>
        <v>0</v>
      </c>
      <c r="E696" s="132">
        <v>0.48499999999999999</v>
      </c>
      <c r="F696" s="132">
        <v>1.8</v>
      </c>
      <c r="G696" s="132">
        <v>5.09</v>
      </c>
      <c r="H696" s="148">
        <v>0.70899999999999996</v>
      </c>
      <c r="I696" s="109">
        <f t="shared" si="105"/>
        <v>1.6</v>
      </c>
      <c r="J696" s="119">
        <f>$G696/($D696+(I696*I696*N$2*'Materials + Factor'!$U$8))</f>
        <v>0.10604166666666665</v>
      </c>
      <c r="K696" s="119">
        <f>$H696/($D696+(I696*I696*N$2*'Materials + Factor'!$U$8))</f>
        <v>1.477083333333333E-2</v>
      </c>
      <c r="L69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7.5912131708167366E-2</v>
      </c>
      <c r="M69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0.16696741542737431</v>
      </c>
      <c r="N696" s="120">
        <f t="shared" si="102"/>
        <v>0.39765624999999993</v>
      </c>
      <c r="O69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0.19884704361106154</v>
      </c>
      <c r="P696" s="109">
        <f t="shared" si="106"/>
        <v>1.4</v>
      </c>
      <c r="Q696" s="119">
        <f>$G696/($D696+(P696*P696*U$2*'Materials + Factor'!$U$8))</f>
        <v>0.10387755102040817</v>
      </c>
      <c r="R696" s="119">
        <f>$H696/($D696+(P696*P696*U$2*'Materials + Factor'!$U$8))</f>
        <v>1.4469387755102042E-2</v>
      </c>
      <c r="S69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7.4692889919303562E-2</v>
      </c>
      <c r="T69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0.20087463556851318</v>
      </c>
      <c r="U696" s="120">
        <f t="shared" si="103"/>
        <v>0.44518950437317795</v>
      </c>
      <c r="V69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0.27065274133447592</v>
      </c>
      <c r="W696" s="109">
        <f t="shared" si="107"/>
        <v>1.1000000000000001</v>
      </c>
      <c r="X696" s="119">
        <f>$G696/($D696+(W696*W696*AB$2*'Materials + Factor'!$U$8))</f>
        <v>8.4132231404958666E-2</v>
      </c>
      <c r="Y696" s="119">
        <f>$H696/($D696+(W696*W696*AB$2*'Materials + Factor'!$U$8))</f>
        <v>1.1719008264462809E-2</v>
      </c>
      <c r="Z69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6.0495067868526833E-2</v>
      </c>
      <c r="AA69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0.26115702479338837</v>
      </c>
      <c r="AB696" s="120">
        <f t="shared" si="104"/>
        <v>0.45890308039068362</v>
      </c>
      <c r="AC69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0.54424858104780105</v>
      </c>
    </row>
    <row r="697" spans="1:29" s="86" customFormat="1" hidden="1" outlineLevel="1" x14ac:dyDescent="0.2">
      <c r="A697" s="127"/>
      <c r="B697" s="131" t="s">
        <v>250</v>
      </c>
      <c r="C697" s="132">
        <v>0.60199999999999998</v>
      </c>
      <c r="D697" s="133">
        <f>Table5[[#This Row],[Vertical Fz (kN)]]*'Materials + Factor'!$U$25</f>
        <v>0</v>
      </c>
      <c r="E697" s="132">
        <v>2.6629999999999998</v>
      </c>
      <c r="F697" s="132">
        <v>0</v>
      </c>
      <c r="G697" s="132">
        <v>0</v>
      </c>
      <c r="H697" s="148">
        <v>3.0920000000000001</v>
      </c>
      <c r="I697" s="109">
        <f t="shared" si="105"/>
        <v>1.6</v>
      </c>
      <c r="J697" s="119">
        <f>$G697/($D697+(I697*I697*N$2*'Materials + Factor'!$U$8))</f>
        <v>0</v>
      </c>
      <c r="K697" s="119">
        <f>$H697/($D697+(I697*I697*N$2*'Materials + Factor'!$U$8))</f>
        <v>6.4416666666666664E-2</v>
      </c>
      <c r="L69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0.10757241146888662</v>
      </c>
      <c r="M69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0.13089096127731367</v>
      </c>
      <c r="N697" s="120">
        <f t="shared" si="102"/>
        <v>0.24156249999999999</v>
      </c>
      <c r="O69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0.1852328084286847</v>
      </c>
      <c r="P697" s="109">
        <f t="shared" si="106"/>
        <v>1.4</v>
      </c>
      <c r="Q697" s="119">
        <f>$G697/($D697+(P697*P697*U$2*'Materials + Factor'!$U$8))</f>
        <v>0</v>
      </c>
      <c r="R697" s="119">
        <f>$H697/($D697+(P697*P697*U$2*'Materials + Factor'!$U$8))</f>
        <v>6.3102040816326546E-2</v>
      </c>
      <c r="S69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0.10669866004511895</v>
      </c>
      <c r="T69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0.16778425655976681</v>
      </c>
      <c r="U697" s="120">
        <f t="shared" si="103"/>
        <v>0.27043731778425667</v>
      </c>
      <c r="V69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0.24954285226010428</v>
      </c>
      <c r="W697" s="109">
        <f t="shared" si="107"/>
        <v>1.1000000000000001</v>
      </c>
      <c r="X697" s="119">
        <f>$G697/($D697+(W697*W697*AB$2*'Materials + Factor'!$U$8))</f>
        <v>0</v>
      </c>
      <c r="Y697" s="119">
        <f>$H697/($D697+(W697*W697*AB$2*'Materials + Factor'!$U$8))</f>
        <v>5.1107438016528922E-2</v>
      </c>
      <c r="Z69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8.6417096565468227E-2</v>
      </c>
      <c r="AA69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0.2529827197595792</v>
      </c>
      <c r="AB697" s="120">
        <f t="shared" si="104"/>
        <v>0.27876784372652136</v>
      </c>
      <c r="AC69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0.49975538106439604</v>
      </c>
    </row>
    <row r="698" spans="1:29" s="86" customFormat="1" hidden="1" outlineLevel="1" x14ac:dyDescent="0.2">
      <c r="A698" s="127"/>
      <c r="B698" s="131" t="s">
        <v>251</v>
      </c>
      <c r="C698" s="132">
        <v>1.6060000000000001</v>
      </c>
      <c r="D698" s="133">
        <f>Table5[[#This Row],[Vertical Fz (kN)]]*'Materials + Factor'!$U$25</f>
        <v>0</v>
      </c>
      <c r="E698" s="132">
        <v>0.88600000000000001</v>
      </c>
      <c r="F698" s="132">
        <v>1.8</v>
      </c>
      <c r="G698" s="132">
        <v>5.09</v>
      </c>
      <c r="H698" s="148">
        <v>1.069</v>
      </c>
      <c r="I698" s="109">
        <f t="shared" si="105"/>
        <v>1.6</v>
      </c>
      <c r="J698" s="119">
        <f>$G698/($D698+(I698*I698*N$2*'Materials + Factor'!$U$8))</f>
        <v>0.10604166666666665</v>
      </c>
      <c r="K698" s="119">
        <f>$H698/($D698+(I698*I698*N$2*'Materials + Factor'!$U$8))</f>
        <v>2.227083333333333E-2</v>
      </c>
      <c r="L69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7.9402174596151065E-2</v>
      </c>
      <c r="M69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0.1622787566020239</v>
      </c>
      <c r="N698" s="120">
        <f t="shared" si="102"/>
        <v>0.39765624999999993</v>
      </c>
      <c r="O69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0.2050662969369067</v>
      </c>
      <c r="P698" s="109">
        <f t="shared" si="106"/>
        <v>1.4</v>
      </c>
      <c r="Q698" s="119">
        <f>$G698/($D698+(P698*P698*U$2*'Materials + Factor'!$U$8))</f>
        <v>0.10387755102040817</v>
      </c>
      <c r="R698" s="119">
        <f>$H698/($D698+(P698*P698*U$2*'Materials + Factor'!$U$8))</f>
        <v>2.1816326530612246E-2</v>
      </c>
      <c r="S69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8.0384168837074915E-2</v>
      </c>
      <c r="T69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0.20087463556851318</v>
      </c>
      <c r="U698" s="120">
        <f t="shared" si="103"/>
        <v>0.44518950437317795</v>
      </c>
      <c r="V69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0.27932750462784145</v>
      </c>
      <c r="W698" s="109">
        <f t="shared" si="107"/>
        <v>1.1000000000000001</v>
      </c>
      <c r="X698" s="119">
        <f>$G698/($D698+(W698*W698*AB$2*'Materials + Factor'!$U$8))</f>
        <v>8.4132231404958666E-2</v>
      </c>
      <c r="Y698" s="119">
        <f>$H698/($D698+(W698*W698*AB$2*'Materials + Factor'!$U$8))</f>
        <v>1.7669421487603303E-2</v>
      </c>
      <c r="Z69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6.5104533438292062E-2</v>
      </c>
      <c r="AA69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0.26115702479338837</v>
      </c>
      <c r="AB698" s="120">
        <f t="shared" si="104"/>
        <v>0.45890308039068362</v>
      </c>
      <c r="AC69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0.55969393721269778</v>
      </c>
    </row>
    <row r="699" spans="1:29" s="86" customFormat="1" hidden="1" outlineLevel="1" x14ac:dyDescent="0.2">
      <c r="A699" s="127"/>
      <c r="B699" s="131" t="s">
        <v>252</v>
      </c>
      <c r="C699" s="132">
        <v>0.83599999999999997</v>
      </c>
      <c r="D699" s="133">
        <f>Table5[[#This Row],[Vertical Fz (kN)]]*'Materials + Factor'!$U$25</f>
        <v>0</v>
      </c>
      <c r="E699" s="132">
        <v>2.4849999999999999</v>
      </c>
      <c r="F699" s="132">
        <v>0</v>
      </c>
      <c r="G699" s="132">
        <v>0</v>
      </c>
      <c r="H699" s="148">
        <v>2.9620000000000002</v>
      </c>
      <c r="I699" s="109">
        <f t="shared" si="105"/>
        <v>1.6</v>
      </c>
      <c r="J699" s="119">
        <f>$G699/($D699+(I699*I699*N$2*'Materials + Factor'!$U$8))</f>
        <v>0</v>
      </c>
      <c r="K699" s="119">
        <f>$H699/($D699+(I699*I699*N$2*'Materials + Factor'!$U$8))</f>
        <v>6.170833333333333E-2</v>
      </c>
      <c r="L69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9.99010808681602E-2</v>
      </c>
      <c r="M69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0.12351927881071338</v>
      </c>
      <c r="N699" s="120">
        <f t="shared" si="102"/>
        <v>0.23140624999999998</v>
      </c>
      <c r="O69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0.1852136125063491</v>
      </c>
      <c r="P699" s="109">
        <f t="shared" si="106"/>
        <v>1.4</v>
      </c>
      <c r="Q699" s="119">
        <f>$G699/($D699+(P699*P699*U$2*'Materials + Factor'!$U$8))</f>
        <v>0</v>
      </c>
      <c r="R699" s="119">
        <f>$H699/($D699+(P699*P699*U$2*'Materials + Factor'!$U$8))</f>
        <v>6.0448979591836746E-2</v>
      </c>
      <c r="S69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9.9566718066887203E-2</v>
      </c>
      <c r="T69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0.15880466472303212</v>
      </c>
      <c r="U699" s="120">
        <f t="shared" si="103"/>
        <v>0.2590670553935861</v>
      </c>
      <c r="V69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0.24937881592103306</v>
      </c>
      <c r="W699" s="109">
        <f t="shared" si="107"/>
        <v>1.1000000000000001</v>
      </c>
      <c r="X699" s="119">
        <f>$G699/($D699+(W699*W699*AB$2*'Materials + Factor'!$U$8))</f>
        <v>0</v>
      </c>
      <c r="Y699" s="119">
        <f>$H699/($D699+(W699*W699*AB$2*'Materials + Factor'!$U$8))</f>
        <v>4.8958677685950414E-2</v>
      </c>
      <c r="Z69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8.064081297979292E-2</v>
      </c>
      <c r="AA69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0.23837716003005258</v>
      </c>
      <c r="AB699" s="120">
        <f t="shared" si="104"/>
        <v>0.2670473328324568</v>
      </c>
      <c r="AC69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0.49902736999527147</v>
      </c>
    </row>
    <row r="700" spans="1:29" s="86" customFormat="1" hidden="1" outlineLevel="1" x14ac:dyDescent="0.2">
      <c r="A700" s="127"/>
      <c r="B700" s="131" t="s">
        <v>253</v>
      </c>
      <c r="C700" s="132">
        <v>3.044</v>
      </c>
      <c r="D700" s="133">
        <f>Table5[[#This Row],[Vertical Fz (kN)]]*'Materials + Factor'!$U$25</f>
        <v>0</v>
      </c>
      <c r="E700" s="132">
        <v>0.70799999999999996</v>
      </c>
      <c r="F700" s="132">
        <v>1.8</v>
      </c>
      <c r="G700" s="132">
        <v>5.09</v>
      </c>
      <c r="H700" s="148">
        <v>0.93899999999999995</v>
      </c>
      <c r="I700" s="109">
        <f t="shared" si="105"/>
        <v>1.6</v>
      </c>
      <c r="J700" s="119">
        <f>$G700/($D700+(I700*I700*N$2*'Materials + Factor'!$U$8))</f>
        <v>0.10604166666666665</v>
      </c>
      <c r="K700" s="119">
        <f>$H700/($D700+(I700*I700*N$2*'Materials + Factor'!$U$8))</f>
        <v>1.9562499999999997E-2</v>
      </c>
      <c r="L70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7.4395789433711917E-2</v>
      </c>
      <c r="M70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0.15770707624794292</v>
      </c>
      <c r="N700" s="120">
        <f t="shared" si="102"/>
        <v>0.39765624999999993</v>
      </c>
      <c r="O70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0.20877989302209626</v>
      </c>
      <c r="P700" s="109">
        <f t="shared" si="106"/>
        <v>1.4</v>
      </c>
      <c r="Q700" s="119">
        <f>$G700/($D700+(P700*P700*U$2*'Materials + Factor'!$U$8))</f>
        <v>0.10387755102040817</v>
      </c>
      <c r="R700" s="119">
        <f>$H700/($D700+(P700*P700*U$2*'Materials + Factor'!$U$8))</f>
        <v>1.9163265306122449E-2</v>
      </c>
      <c r="S70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7.7499156650089635E-2</v>
      </c>
      <c r="T70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0.20087463556851318</v>
      </c>
      <c r="U700" s="120">
        <f t="shared" si="103"/>
        <v>0.44518950437317795</v>
      </c>
      <c r="V70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0.2841441569262661</v>
      </c>
      <c r="W700" s="109">
        <f t="shared" si="107"/>
        <v>1.1000000000000001</v>
      </c>
      <c r="X700" s="119">
        <f>$G700/($D700+(W700*W700*AB$2*'Materials + Factor'!$U$8))</f>
        <v>8.4132231404958666E-2</v>
      </c>
      <c r="Y700" s="119">
        <f>$H700/($D700+(W700*W700*AB$2*'Materials + Factor'!$U$8))</f>
        <v>1.5520661157024791E-2</v>
      </c>
      <c r="Z70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6.276791199759324E-2</v>
      </c>
      <c r="AA70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0.26115702479338837</v>
      </c>
      <c r="AB700" s="120">
        <f t="shared" si="104"/>
        <v>0.45890308039068362</v>
      </c>
      <c r="AC70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0.56706910197860083</v>
      </c>
    </row>
    <row r="701" spans="1:29" s="86" customFormat="1" hidden="1" outlineLevel="1" x14ac:dyDescent="0.2">
      <c r="A701" s="127"/>
      <c r="B701" s="131" t="s">
        <v>254</v>
      </c>
      <c r="C701" s="132">
        <v>1.698</v>
      </c>
      <c r="D701" s="133">
        <f>Table5[[#This Row],[Vertical Fz (kN)]]*'Materials + Factor'!$U$25</f>
        <v>0</v>
      </c>
      <c r="E701" s="132">
        <v>2.8140000000000001</v>
      </c>
      <c r="F701" s="132">
        <v>0</v>
      </c>
      <c r="G701" s="132">
        <v>0</v>
      </c>
      <c r="H701" s="148">
        <v>3.2530000000000001</v>
      </c>
      <c r="I701" s="109">
        <f t="shared" si="105"/>
        <v>1.6</v>
      </c>
      <c r="J701" s="119">
        <f>$G701/($D701+(I701*I701*N$2*'Materials + Factor'!$U$8))</f>
        <v>0</v>
      </c>
      <c r="K701" s="119">
        <f>$H701/($D701+(I701*I701*N$2*'Materials + Factor'!$U$8))</f>
        <v>6.7770833333333322E-2</v>
      </c>
      <c r="L70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0.11116525291530101</v>
      </c>
      <c r="M70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0.13490230995211072</v>
      </c>
      <c r="N701" s="120">
        <f t="shared" si="102"/>
        <v>0.25414062499999995</v>
      </c>
      <c r="O70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0.18919964719606222</v>
      </c>
      <c r="P701" s="109">
        <f t="shared" si="106"/>
        <v>1.4</v>
      </c>
      <c r="Q701" s="119">
        <f>$G701/($D701+(P701*P701*U$2*'Materials + Factor'!$U$8))</f>
        <v>0</v>
      </c>
      <c r="R701" s="119">
        <f>$H701/($D701+(P701*P701*U$2*'Materials + Factor'!$U$8))</f>
        <v>6.6387755102040827E-2</v>
      </c>
      <c r="S70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0.11274879059968636</v>
      </c>
      <c r="T70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0.17688046647230327</v>
      </c>
      <c r="U701" s="120">
        <f t="shared" si="103"/>
        <v>0.28451895043731784</v>
      </c>
      <c r="V70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0.25495539021483554</v>
      </c>
      <c r="W701" s="109">
        <f t="shared" si="107"/>
        <v>1.1000000000000001</v>
      </c>
      <c r="X701" s="119">
        <f>$G701/($D701+(W701*W701*AB$2*'Materials + Factor'!$U$8))</f>
        <v>0</v>
      </c>
      <c r="Y701" s="119">
        <f>$H701/($D701+(W701*W701*AB$2*'Materials + Factor'!$U$8))</f>
        <v>5.3768595041322309E-2</v>
      </c>
      <c r="Z70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9.1317202303878187E-2</v>
      </c>
      <c r="AA70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0.26689706987227646</v>
      </c>
      <c r="AB701" s="120">
        <f t="shared" si="104"/>
        <v>0.29328324567993985</v>
      </c>
      <c r="AC70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0.50912830590900005</v>
      </c>
    </row>
    <row r="702" spans="1:29" s="86" customFormat="1" hidden="1" outlineLevel="1" x14ac:dyDescent="0.2">
      <c r="A702" s="127"/>
      <c r="B702" s="131" t="s">
        <v>255</v>
      </c>
      <c r="C702" s="132">
        <v>5.7069999999999999</v>
      </c>
      <c r="D702" s="133">
        <f>Table5[[#This Row],[Vertical Fz (kN)]]*'Materials + Factor'!$U$25</f>
        <v>0</v>
      </c>
      <c r="E702" s="132">
        <v>0.13400000000000001</v>
      </c>
      <c r="F702" s="132">
        <v>2.7639999999999998</v>
      </c>
      <c r="G702" s="132">
        <v>8.0359999999999996</v>
      </c>
      <c r="H702" s="148">
        <v>0.159</v>
      </c>
      <c r="I702" s="109">
        <f t="shared" si="105"/>
        <v>1.6</v>
      </c>
      <c r="J702" s="119">
        <f>$G702/($D702+(I702*I702*N$2*'Materials + Factor'!$U$8))</f>
        <v>0.16741666666666663</v>
      </c>
      <c r="K702" s="119">
        <f>$H702/($D702+(I702*I702*N$2*'Materials + Factor'!$U$8))</f>
        <v>3.3124999999999995E-3</v>
      </c>
      <c r="L70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0.10115813132807687</v>
      </c>
      <c r="M70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0.23528124825441743</v>
      </c>
      <c r="N702" s="120">
        <f t="shared" si="102"/>
        <v>0.62781249999999988</v>
      </c>
      <c r="O70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0.23317137695844636</v>
      </c>
      <c r="P702" s="109">
        <f t="shared" si="106"/>
        <v>1.4</v>
      </c>
      <c r="Q702" s="119">
        <f>$G702/($D702+(P702*P702*U$2*'Materials + Factor'!$U$8))</f>
        <v>0.16400000000000001</v>
      </c>
      <c r="R702" s="119">
        <f>$H702/($D702+(P702*P702*U$2*'Materials + Factor'!$U$8))</f>
        <v>3.244897959183674E-3</v>
      </c>
      <c r="S70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0.11087550529055155</v>
      </c>
      <c r="T70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0.31486880466472311</v>
      </c>
      <c r="U702" s="120">
        <f t="shared" si="103"/>
        <v>0.70285714285714296</v>
      </c>
      <c r="V70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0.32068074509850208</v>
      </c>
      <c r="W702" s="109">
        <f t="shared" si="107"/>
        <v>1.1000000000000001</v>
      </c>
      <c r="X702" s="119">
        <f>$G702/($D702+(W702*W702*AB$2*'Materials + Factor'!$U$8))</f>
        <v>0.13282644628099172</v>
      </c>
      <c r="Y702" s="119">
        <f>$H702/($D702+(W702*W702*AB$2*'Materials + Factor'!$U$8))</f>
        <v>2.6280991735537188E-3</v>
      </c>
      <c r="Z70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8.9799996020446693E-2</v>
      </c>
      <c r="AA70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0.40763335837715997</v>
      </c>
      <c r="AB702" s="120">
        <f t="shared" si="104"/>
        <v>0.72450788880540928</v>
      </c>
      <c r="AC70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0.63778083091853566</v>
      </c>
    </row>
    <row r="703" spans="1:29" s="86" customFormat="1" hidden="1" outlineLevel="1" x14ac:dyDescent="0.2">
      <c r="A703" s="127"/>
      <c r="B703" s="131" t="s">
        <v>256</v>
      </c>
      <c r="C703" s="132">
        <v>1.1850000000000001</v>
      </c>
      <c r="D703" s="133">
        <f>Table5[[#This Row],[Vertical Fz (kN)]]*'Materials + Factor'!$U$25</f>
        <v>0</v>
      </c>
      <c r="E703" s="132">
        <v>3.0419999999999998</v>
      </c>
      <c r="F703" s="132">
        <v>0.157</v>
      </c>
      <c r="G703" s="132">
        <v>1.073</v>
      </c>
      <c r="H703" s="148">
        <v>3.6320000000000001</v>
      </c>
      <c r="I703" s="109">
        <f t="shared" si="105"/>
        <v>1.6</v>
      </c>
      <c r="J703" s="119">
        <f>$G703/($D703+(I703*I703*N$2*'Materials + Factor'!$U$8))</f>
        <v>2.2354166666666661E-2</v>
      </c>
      <c r="K703" s="119">
        <f>$H703/($D703+(I703*I703*N$2*'Materials + Factor'!$U$8))</f>
        <v>7.566666666666666E-2</v>
      </c>
      <c r="L70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0.12158725485749514</v>
      </c>
      <c r="M70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0.15028718105113342</v>
      </c>
      <c r="N703" s="120">
        <f t="shared" si="102"/>
        <v>0.28375</v>
      </c>
      <c r="O70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0.19524218067481403</v>
      </c>
      <c r="P703" s="109">
        <f t="shared" si="106"/>
        <v>1.4</v>
      </c>
      <c r="Q703" s="119">
        <f>$G703/($D703+(P703*P703*U$2*'Materials + Factor'!$U$8))</f>
        <v>2.189795918367347E-2</v>
      </c>
      <c r="R703" s="119">
        <f>$H703/($D703+(P703*P703*U$2*'Materials + Factor'!$U$8))</f>
        <v>7.4122448979591846E-2</v>
      </c>
      <c r="S70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0.12204630877889593</v>
      </c>
      <c r="T70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0.1945772594752187</v>
      </c>
      <c r="U703" s="120">
        <f t="shared" si="103"/>
        <v>0.31766763848396506</v>
      </c>
      <c r="V70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0.26442662874535855</v>
      </c>
      <c r="W703" s="109">
        <f t="shared" si="107"/>
        <v>1.1000000000000001</v>
      </c>
      <c r="X703" s="119">
        <f>$G703/($D703+(W703*W703*AB$2*'Materials + Factor'!$U$8))</f>
        <v>1.7735537190082643E-2</v>
      </c>
      <c r="Y703" s="119">
        <f>$H703/($D703+(W703*W703*AB$2*'Materials + Factor'!$U$8))</f>
        <v>6.0033057851239663E-2</v>
      </c>
      <c r="Z70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9.8847423639105772E-2</v>
      </c>
      <c r="AA70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0.29199098422238912</v>
      </c>
      <c r="AB703" s="120">
        <f t="shared" si="104"/>
        <v>0.32745304282494359</v>
      </c>
      <c r="AC70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0.52954080121149694</v>
      </c>
    </row>
    <row r="704" spans="1:29" s="86" customFormat="1" hidden="1" outlineLevel="1" x14ac:dyDescent="0.2">
      <c r="A704" s="127"/>
      <c r="B704" s="131" t="s">
        <v>257</v>
      </c>
      <c r="C704" s="132">
        <v>1.466</v>
      </c>
      <c r="D704" s="133">
        <f>Table5[[#This Row],[Vertical Fz (kN)]]*'Materials + Factor'!$U$25</f>
        <v>0</v>
      </c>
      <c r="E704" s="132">
        <v>0.95799999999999996</v>
      </c>
      <c r="F704" s="132">
        <v>2.214</v>
      </c>
      <c r="G704" s="132">
        <v>6.89</v>
      </c>
      <c r="H704" s="148">
        <v>1.2509999999999999</v>
      </c>
      <c r="I704" s="109">
        <f t="shared" si="105"/>
        <v>1.6</v>
      </c>
      <c r="J704" s="119">
        <f>$G704/($D704+(I704*I704*N$2*'Materials + Factor'!$U$8))</f>
        <v>0.14354166666666665</v>
      </c>
      <c r="K704" s="119">
        <f>$H704/($D704+(I704*I704*N$2*'Materials + Factor'!$U$8))</f>
        <v>2.6062499999999995E-2</v>
      </c>
      <c r="L70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9.5746335446114481E-2</v>
      </c>
      <c r="M70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0.21607012897747943</v>
      </c>
      <c r="N704" s="120">
        <f t="shared" si="102"/>
        <v>0.53828124999999993</v>
      </c>
      <c r="O70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0.21738343635238916</v>
      </c>
      <c r="P704" s="109">
        <f t="shared" si="106"/>
        <v>1.4</v>
      </c>
      <c r="Q704" s="119">
        <f>$G704/($D704+(P704*P704*U$2*'Materials + Factor'!$U$8))</f>
        <v>0.1406122448979592</v>
      </c>
      <c r="R704" s="119">
        <f>$H704/($D704+(P704*P704*U$2*'Materials + Factor'!$U$8))</f>
        <v>2.5530612244897961E-2</v>
      </c>
      <c r="S70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9.6656902636275507E-2</v>
      </c>
      <c r="T70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0.26542274052478138</v>
      </c>
      <c r="U704" s="120">
        <f t="shared" si="103"/>
        <v>0.60262390670553956</v>
      </c>
      <c r="V70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0.29869161179446596</v>
      </c>
      <c r="W704" s="109">
        <f t="shared" si="107"/>
        <v>1.1000000000000001</v>
      </c>
      <c r="X704" s="119">
        <f>$G704/($D704+(W704*W704*AB$2*'Materials + Factor'!$U$8))</f>
        <v>0.11388429752066113</v>
      </c>
      <c r="Y704" s="119">
        <f>$H704/($D704+(W704*W704*AB$2*'Materials + Factor'!$U$8))</f>
        <v>2.0677685950413218E-2</v>
      </c>
      <c r="Z70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7.8284102961611562E-2</v>
      </c>
      <c r="AA70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0.34013523666416223</v>
      </c>
      <c r="AB704" s="120">
        <f t="shared" si="104"/>
        <v>0.62118707738542434</v>
      </c>
      <c r="AC70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0.60026368096219529</v>
      </c>
    </row>
    <row r="705" spans="1:29" s="86" customFormat="1" hidden="1" outlineLevel="1" x14ac:dyDescent="0.2">
      <c r="A705" s="127"/>
      <c r="B705" s="131" t="s">
        <v>258</v>
      </c>
      <c r="C705" s="132">
        <v>8.2370000000000001</v>
      </c>
      <c r="D705" s="133">
        <f>Table5[[#This Row],[Vertical Fz (kN)]]*'Materials + Factor'!$U$25</f>
        <v>0</v>
      </c>
      <c r="E705" s="132">
        <v>3.5910000000000002</v>
      </c>
      <c r="F705" s="132">
        <v>0</v>
      </c>
      <c r="G705" s="132">
        <v>0</v>
      </c>
      <c r="H705" s="148">
        <v>3.9319999999999999</v>
      </c>
      <c r="I705" s="109">
        <f t="shared" si="105"/>
        <v>1.6</v>
      </c>
      <c r="J705" s="119">
        <f>$G705/($D705+(I705*I705*N$2*'Materials + Factor'!$U$8))</f>
        <v>0</v>
      </c>
      <c r="K705" s="119">
        <f>$H705/($D705+(I705*I705*N$2*'Materials + Factor'!$U$8))</f>
        <v>8.1916666666666652E-2</v>
      </c>
      <c r="L70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0.12536524082046846</v>
      </c>
      <c r="M70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0.14726181161868515</v>
      </c>
      <c r="N705" s="120">
        <f t="shared" si="102"/>
        <v>0.30718749999999995</v>
      </c>
      <c r="O70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0.21189799234072179</v>
      </c>
      <c r="P705" s="109">
        <f t="shared" si="106"/>
        <v>1.4</v>
      </c>
      <c r="Q705" s="119">
        <f>$G705/($D705+(P705*P705*U$2*'Materials + Factor'!$U$8))</f>
        <v>0</v>
      </c>
      <c r="R705" s="119">
        <f>$H705/($D705+(P705*P705*U$2*'Materials + Factor'!$U$8))</f>
        <v>8.0244897959183686E-2</v>
      </c>
      <c r="S70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0.14388091934736094</v>
      </c>
      <c r="T70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0.21932944606413998</v>
      </c>
      <c r="U705" s="120">
        <f t="shared" si="103"/>
        <v>0.3439067055393587</v>
      </c>
      <c r="V70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0.28577724358974355</v>
      </c>
      <c r="W705" s="109">
        <f t="shared" si="107"/>
        <v>1.1000000000000001</v>
      </c>
      <c r="X705" s="119">
        <f>$G705/($D705+(W705*W705*AB$2*'Materials + Factor'!$U$8))</f>
        <v>0</v>
      </c>
      <c r="Y705" s="119">
        <f>$H705/($D705+(W705*W705*AB$2*'Materials + Factor'!$U$8))</f>
        <v>6.4991735537190079E-2</v>
      </c>
      <c r="Z70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0.11653165368629231</v>
      </c>
      <c r="AA70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0.33400450788880537</v>
      </c>
      <c r="AB705" s="120">
        <f t="shared" si="104"/>
        <v>0.35450037565740039</v>
      </c>
      <c r="AC70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0.56176487293959931</v>
      </c>
    </row>
    <row r="706" spans="1:29" s="86" customFormat="1" hidden="1" outlineLevel="1" x14ac:dyDescent="0.2">
      <c r="A706" s="127"/>
      <c r="B706" s="131" t="s">
        <v>259</v>
      </c>
      <c r="C706" s="132">
        <v>8.2370000000000001</v>
      </c>
      <c r="D706" s="133">
        <f>Table5[[#This Row],[Vertical Fz (kN)]]*'Materials + Factor'!$U$25</f>
        <v>0</v>
      </c>
      <c r="E706" s="132">
        <v>1.4710000000000001</v>
      </c>
      <c r="F706" s="132">
        <v>1.75</v>
      </c>
      <c r="G706" s="132">
        <v>4.2809999999999997</v>
      </c>
      <c r="H706" s="148">
        <v>1.583</v>
      </c>
      <c r="I706" s="109">
        <f t="shared" si="105"/>
        <v>1.6</v>
      </c>
      <c r="J706" s="119">
        <f>$G706/($D706+(I706*I706*N$2*'Materials + Factor'!$U$8))</f>
        <v>8.9187499999999975E-2</v>
      </c>
      <c r="K706" s="119">
        <f>$H706/($D706+(I706*I706*N$2*'Materials + Factor'!$U$8))</f>
        <v>3.2979166666666664E-2</v>
      </c>
      <c r="L70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7.9810605442852581E-2</v>
      </c>
      <c r="M70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0.12432873375180038</v>
      </c>
      <c r="N706" s="120">
        <f t="shared" si="102"/>
        <v>0.33445312499999991</v>
      </c>
      <c r="O70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0.22326953053784962</v>
      </c>
      <c r="P706" s="109">
        <f t="shared" si="106"/>
        <v>1.4</v>
      </c>
      <c r="Q706" s="119">
        <f>$G706/($D706+(P706*P706*U$2*'Materials + Factor'!$U$8))</f>
        <v>8.7367346938775514E-2</v>
      </c>
      <c r="R706" s="119">
        <f>$H706/($D706+(P706*P706*U$2*'Materials + Factor'!$U$8))</f>
        <v>3.2306122448979596E-2</v>
      </c>
      <c r="S70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9.1598143230402079E-2</v>
      </c>
      <c r="T70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0.17583090379008751</v>
      </c>
      <c r="U706" s="120">
        <f t="shared" si="103"/>
        <v>0.37443148688046651</v>
      </c>
      <c r="V70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0.30308766295913608</v>
      </c>
      <c r="W706" s="109">
        <f t="shared" si="107"/>
        <v>1.1000000000000001</v>
      </c>
      <c r="X706" s="119">
        <f>$G706/($D706+(W706*W706*AB$2*'Materials + Factor'!$U$8))</f>
        <v>7.0760330578512387E-2</v>
      </c>
      <c r="Y706" s="119">
        <f>$H706/($D706+(W706*W706*AB$2*'Materials + Factor'!$U$8))</f>
        <v>2.6165289256198345E-2</v>
      </c>
      <c r="Z70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7.418692592214382E-2</v>
      </c>
      <c r="AA70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0.23383921863260701</v>
      </c>
      <c r="AB706" s="120">
        <f t="shared" si="104"/>
        <v>0.38596543951915846</v>
      </c>
      <c r="AC70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0.59692446011967992</v>
      </c>
    </row>
    <row r="707" spans="1:29" s="86" customFormat="1" hidden="1" outlineLevel="1" x14ac:dyDescent="0.2">
      <c r="A707" s="127"/>
      <c r="B707" s="131" t="s">
        <v>260</v>
      </c>
      <c r="C707" s="132">
        <v>5.2610000000000001</v>
      </c>
      <c r="D707" s="133">
        <f>Table5[[#This Row],[Vertical Fz (kN)]]*'Materials + Factor'!$U$25</f>
        <v>0</v>
      </c>
      <c r="E707" s="132">
        <v>2.9820000000000002</v>
      </c>
      <c r="F707" s="132">
        <v>0</v>
      </c>
      <c r="G707" s="132">
        <v>0</v>
      </c>
      <c r="H707" s="148">
        <v>3.3</v>
      </c>
      <c r="I707" s="109">
        <f t="shared" si="105"/>
        <v>1.6</v>
      </c>
      <c r="J707" s="119">
        <f>$G707/($D707+(I707*I707*N$2*'Materials + Factor'!$U$8))</f>
        <v>0</v>
      </c>
      <c r="K707" s="119">
        <f>$H707/($D707+(I707*I707*N$2*'Materials + Factor'!$U$8))</f>
        <v>6.8749999999999992E-2</v>
      </c>
      <c r="L70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0.10992138755060862</v>
      </c>
      <c r="M70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0.1299379470907418</v>
      </c>
      <c r="N707" s="120">
        <f t="shared" si="102"/>
        <v>0.2578125</v>
      </c>
      <c r="O70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0.19960398860398865</v>
      </c>
      <c r="P707" s="109">
        <f t="shared" si="106"/>
        <v>1.4</v>
      </c>
      <c r="Q707" s="119">
        <f>$G707/($D707+(P707*P707*U$2*'Materials + Factor'!$U$8))</f>
        <v>0</v>
      </c>
      <c r="R707" s="119">
        <f>$H707/($D707+(P707*P707*U$2*'Materials + Factor'!$U$8))</f>
        <v>6.7346938775510207E-2</v>
      </c>
      <c r="S70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0.11948006168026465</v>
      </c>
      <c r="T70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0.18314868804664727</v>
      </c>
      <c r="U707" s="120">
        <f t="shared" si="103"/>
        <v>0.28862973760932947</v>
      </c>
      <c r="V70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0.26875107526881714</v>
      </c>
      <c r="W707" s="109">
        <f t="shared" si="107"/>
        <v>1.1000000000000001</v>
      </c>
      <c r="X707" s="119">
        <f>$G707/($D707+(W707*W707*AB$2*'Materials + Factor'!$U$8))</f>
        <v>0</v>
      </c>
      <c r="Y707" s="119">
        <f>$H707/($D707+(W707*W707*AB$2*'Materials + Factor'!$U$8))</f>
        <v>5.4545454545454536E-2</v>
      </c>
      <c r="Z70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9.6768975575751509E-2</v>
      </c>
      <c r="AA70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0.27840721262208856</v>
      </c>
      <c r="AB707" s="120">
        <f t="shared" si="104"/>
        <v>0.29752066115702469</v>
      </c>
      <c r="AC70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0.5317186544342507</v>
      </c>
    </row>
    <row r="708" spans="1:29" s="86" customFormat="1" hidden="1" outlineLevel="1" x14ac:dyDescent="0.2">
      <c r="A708" s="127"/>
      <c r="B708" s="131" t="s">
        <v>261</v>
      </c>
      <c r="C708" s="132">
        <v>5.2610000000000001</v>
      </c>
      <c r="D708" s="133">
        <f>Table5[[#This Row],[Vertical Fz (kN)]]*'Materials + Factor'!$U$25</f>
        <v>0</v>
      </c>
      <c r="E708" s="132">
        <v>0.86199999999999999</v>
      </c>
      <c r="F708" s="132">
        <v>1.75</v>
      </c>
      <c r="G708" s="132">
        <v>4.2809999999999997</v>
      </c>
      <c r="H708" s="148">
        <v>0.95199999999999996</v>
      </c>
      <c r="I708" s="109">
        <f t="shared" si="105"/>
        <v>1.6</v>
      </c>
      <c r="J708" s="119">
        <f>$G708/($D708+(I708*I708*N$2*'Materials + Factor'!$U$8))</f>
        <v>8.9187499999999975E-2</v>
      </c>
      <c r="K708" s="119">
        <f>$H708/($D708+(I708*I708*N$2*'Materials + Factor'!$U$8))</f>
        <v>1.9833333333333328E-2</v>
      </c>
      <c r="L70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7.1908948226859809E-2</v>
      </c>
      <c r="M70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0.13127569891665569</v>
      </c>
      <c r="N708" s="120">
        <f t="shared" si="102"/>
        <v>0.33445312499999991</v>
      </c>
      <c r="O70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0.21056327859716698</v>
      </c>
      <c r="P708" s="109">
        <f t="shared" si="106"/>
        <v>1.4</v>
      </c>
      <c r="Q708" s="119">
        <f>$G708/($D708+(P708*P708*U$2*'Materials + Factor'!$U$8))</f>
        <v>8.7367346938775514E-2</v>
      </c>
      <c r="R708" s="119">
        <f>$H708/($D708+(P708*P708*U$2*'Materials + Factor'!$U$8))</f>
        <v>1.942857142857143E-2</v>
      </c>
      <c r="S70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7.8162091663485339E-2</v>
      </c>
      <c r="T70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0.17583090379008751</v>
      </c>
      <c r="U708" s="120">
        <f t="shared" si="103"/>
        <v>0.37443148688046651</v>
      </c>
      <c r="V70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0.28545654875710902</v>
      </c>
      <c r="W708" s="109">
        <f t="shared" si="107"/>
        <v>1.1000000000000001</v>
      </c>
      <c r="X708" s="119">
        <f>$G708/($D708+(W708*W708*AB$2*'Materials + Factor'!$U$8))</f>
        <v>7.0760330578512387E-2</v>
      </c>
      <c r="Y708" s="119">
        <f>$H708/($D708+(W708*W708*AB$2*'Materials + Factor'!$U$8))</f>
        <v>1.5735537190082641E-2</v>
      </c>
      <c r="Z70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6.3304834570426127E-2</v>
      </c>
      <c r="AA70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0.23383921863260701</v>
      </c>
      <c r="AB708" s="120">
        <f t="shared" si="104"/>
        <v>0.38596543951915846</v>
      </c>
      <c r="AC70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0.56589955989722351</v>
      </c>
    </row>
    <row r="709" spans="1:29" s="86" customFormat="1" hidden="1" outlineLevel="1" x14ac:dyDescent="0.2">
      <c r="A709" s="127"/>
      <c r="B709" s="131" t="s">
        <v>262</v>
      </c>
      <c r="C709" s="132">
        <v>2.2850000000000001</v>
      </c>
      <c r="D709" s="133">
        <f>Table5[[#This Row],[Vertical Fz (kN)]]*'Materials + Factor'!$U$25</f>
        <v>0</v>
      </c>
      <c r="E709" s="132">
        <v>3.5910000000000002</v>
      </c>
      <c r="F709" s="132">
        <v>0</v>
      </c>
      <c r="G709" s="132">
        <v>0</v>
      </c>
      <c r="H709" s="148">
        <v>3.9319999999999999</v>
      </c>
      <c r="I709" s="109">
        <f t="shared" si="105"/>
        <v>1.6</v>
      </c>
      <c r="J709" s="119">
        <f>$G709/($D709+(I709*I709*N$2*'Materials + Factor'!$U$8))</f>
        <v>0</v>
      </c>
      <c r="K709" s="119">
        <f>$H709/($D709+(I709*I709*N$2*'Materials + Factor'!$U$8))</f>
        <v>8.1916666666666652E-2</v>
      </c>
      <c r="L70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0.1402041373773627</v>
      </c>
      <c r="M70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0.1646925027344138</v>
      </c>
      <c r="N709" s="120">
        <f t="shared" si="102"/>
        <v>0.30718749999999995</v>
      </c>
      <c r="O70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0.19462980155506554</v>
      </c>
      <c r="P709" s="109">
        <f t="shared" si="106"/>
        <v>1.4</v>
      </c>
      <c r="Q709" s="119">
        <f>$G709/($D709+(P709*P709*U$2*'Materials + Factor'!$U$8))</f>
        <v>0</v>
      </c>
      <c r="R709" s="119">
        <f>$H709/($D709+(P709*P709*U$2*'Materials + Factor'!$U$8))</f>
        <v>8.0244897959183686E-2</v>
      </c>
      <c r="S70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0.14388091934736094</v>
      </c>
      <c r="T70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0.21932944606413998</v>
      </c>
      <c r="U709" s="120">
        <f t="shared" si="103"/>
        <v>0.3439067055393587</v>
      </c>
      <c r="V70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0.26291106866877412</v>
      </c>
      <c r="W709" s="109">
        <f t="shared" si="107"/>
        <v>1.1000000000000001</v>
      </c>
      <c r="X709" s="119">
        <f>$G709/($D709+(W709*W709*AB$2*'Materials + Factor'!$U$8))</f>
        <v>0</v>
      </c>
      <c r="Y709" s="119">
        <f>$H709/($D709+(W709*W709*AB$2*'Materials + Factor'!$U$8))</f>
        <v>6.4991735537190079E-2</v>
      </c>
      <c r="Z70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0.11653165368629231</v>
      </c>
      <c r="AA70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0.33400450788880537</v>
      </c>
      <c r="AB709" s="120">
        <f t="shared" si="104"/>
        <v>0.35450037565740039</v>
      </c>
      <c r="AC70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0.5245771279919117</v>
      </c>
    </row>
    <row r="710" spans="1:29" s="86" customFormat="1" hidden="1" outlineLevel="1" x14ac:dyDescent="0.2">
      <c r="A710" s="127"/>
      <c r="B710" s="131" t="s">
        <v>263</v>
      </c>
      <c r="C710" s="132">
        <v>2.2850000000000001</v>
      </c>
      <c r="D710" s="133">
        <f>Table5[[#This Row],[Vertical Fz (kN)]]*'Materials + Factor'!$U$25</f>
        <v>0</v>
      </c>
      <c r="E710" s="132">
        <v>1.4710000000000001</v>
      </c>
      <c r="F710" s="132">
        <v>1.75</v>
      </c>
      <c r="G710" s="132">
        <v>4.2809999999999997</v>
      </c>
      <c r="H710" s="148">
        <v>1.583</v>
      </c>
      <c r="I710" s="109">
        <f t="shared" si="105"/>
        <v>1.6</v>
      </c>
      <c r="J710" s="119">
        <f>$G710/($D710+(I710*I710*N$2*'Materials + Factor'!$U$8))</f>
        <v>8.9187499999999975E-2</v>
      </c>
      <c r="K710" s="119">
        <f>$H710/($D710+(I710*I710*N$2*'Materials + Factor'!$U$8))</f>
        <v>3.2979166666666664E-2</v>
      </c>
      <c r="L71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8.925741311106096E-2</v>
      </c>
      <c r="M71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0.13904494382022467</v>
      </c>
      <c r="N710" s="120">
        <f t="shared" si="102"/>
        <v>0.33445312499999991</v>
      </c>
      <c r="O71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0.20507463965019979</v>
      </c>
      <c r="P710" s="109">
        <f t="shared" si="106"/>
        <v>1.4</v>
      </c>
      <c r="Q710" s="119">
        <f>$G710/($D710+(P710*P710*U$2*'Materials + Factor'!$U$8))</f>
        <v>8.7367346938775514E-2</v>
      </c>
      <c r="R710" s="119">
        <f>$H710/($D710+(P710*P710*U$2*'Materials + Factor'!$U$8))</f>
        <v>3.2306122448979596E-2</v>
      </c>
      <c r="S71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9.1598143230402079E-2</v>
      </c>
      <c r="T71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0.17583090379008751</v>
      </c>
      <c r="U710" s="120">
        <f t="shared" si="103"/>
        <v>0.37443148688046651</v>
      </c>
      <c r="V71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0.27883641247272339</v>
      </c>
      <c r="W710" s="109">
        <f t="shared" si="107"/>
        <v>1.1000000000000001</v>
      </c>
      <c r="X710" s="119">
        <f>$G710/($D710+(W710*W710*AB$2*'Materials + Factor'!$U$8))</f>
        <v>7.0760330578512387E-2</v>
      </c>
      <c r="Y710" s="119">
        <f>$H710/($D710+(W710*W710*AB$2*'Materials + Factor'!$U$8))</f>
        <v>2.6165289256198345E-2</v>
      </c>
      <c r="Z71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7.418692592214382E-2</v>
      </c>
      <c r="AA71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0.23383921863260701</v>
      </c>
      <c r="AB710" s="120">
        <f t="shared" si="104"/>
        <v>0.38596543951915846</v>
      </c>
      <c r="AC71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0.55740921869882021</v>
      </c>
    </row>
    <row r="711" spans="1:29" s="86" customFormat="1" hidden="1" outlineLevel="1" x14ac:dyDescent="0.2">
      <c r="A711" s="127"/>
      <c r="B711" s="131" t="s">
        <v>264</v>
      </c>
      <c r="C711" s="132">
        <v>8.0969999999999995</v>
      </c>
      <c r="D711" s="133">
        <f>Table5[[#This Row],[Vertical Fz (kN)]]*'Materials + Factor'!$U$25</f>
        <v>0</v>
      </c>
      <c r="E711" s="132">
        <v>3.492</v>
      </c>
      <c r="F711" s="132">
        <v>0.26600000000000001</v>
      </c>
      <c r="G711" s="132">
        <v>0.80200000000000005</v>
      </c>
      <c r="H711" s="148">
        <v>3.8140000000000001</v>
      </c>
      <c r="I711" s="109">
        <f t="shared" si="105"/>
        <v>1.6</v>
      </c>
      <c r="J711" s="119">
        <f>$G711/($D711+(I711*I711*N$2*'Materials + Factor'!$U$8))</f>
        <v>1.6708333333333332E-2</v>
      </c>
      <c r="K711" s="119">
        <f>$H711/($D711+(I711*I711*N$2*'Materials + Factor'!$U$8))</f>
        <v>7.9458333333333325E-2</v>
      </c>
      <c r="L71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0.12256736007739866</v>
      </c>
      <c r="M71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0.14334545519368233</v>
      </c>
      <c r="N711" s="120">
        <f t="shared" si="102"/>
        <v>0.29796874999999995</v>
      </c>
      <c r="O71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0.21526617767492481</v>
      </c>
      <c r="P711" s="109">
        <f t="shared" si="106"/>
        <v>1.4</v>
      </c>
      <c r="Q711" s="119">
        <f>$G711/($D711+(P711*P711*U$2*'Materials + Factor'!$U$8))</f>
        <v>1.6367346938775514E-2</v>
      </c>
      <c r="R711" s="119">
        <f>$H711/($D711+(P711*P711*U$2*'Materials + Factor'!$U$8))</f>
        <v>7.7836734693877557E-2</v>
      </c>
      <c r="S71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0.14031961629105785</v>
      </c>
      <c r="T71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0.21300291545189512</v>
      </c>
      <c r="U711" s="120">
        <f t="shared" si="103"/>
        <v>0.33358600583090386</v>
      </c>
      <c r="V71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0.29093803181854555</v>
      </c>
      <c r="W711" s="109">
        <f t="shared" si="107"/>
        <v>1.1000000000000001</v>
      </c>
      <c r="X711" s="119">
        <f>$G711/($D711+(W711*W711*AB$2*'Materials + Factor'!$U$8))</f>
        <v>1.3256198347107437E-2</v>
      </c>
      <c r="Y711" s="119">
        <f>$H711/($D711+(W711*W711*AB$2*'Materials + Factor'!$U$8))</f>
        <v>6.3041322314049575E-2</v>
      </c>
      <c r="Z71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0.11364729253325344</v>
      </c>
      <c r="AA71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0.32450788880540943</v>
      </c>
      <c r="AB711" s="120">
        <f t="shared" si="104"/>
        <v>0.34386175807663399</v>
      </c>
      <c r="AC71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0.57244069864087499</v>
      </c>
    </row>
    <row r="712" spans="1:29" s="86" customFormat="1" hidden="1" outlineLevel="1" x14ac:dyDescent="0.2">
      <c r="A712" s="127"/>
      <c r="B712" s="131" t="s">
        <v>265</v>
      </c>
      <c r="C712" s="132">
        <v>8.0969999999999995</v>
      </c>
      <c r="D712" s="133">
        <f>Table5[[#This Row],[Vertical Fz (kN)]]*'Materials + Factor'!$U$25</f>
        <v>0</v>
      </c>
      <c r="E712" s="132">
        <v>1.4079999999999999</v>
      </c>
      <c r="F712" s="132">
        <v>2.1360000000000001</v>
      </c>
      <c r="G712" s="132">
        <v>5.6429999999999998</v>
      </c>
      <c r="H712" s="148">
        <v>1.5089999999999999</v>
      </c>
      <c r="I712" s="109">
        <f t="shared" si="105"/>
        <v>1.6</v>
      </c>
      <c r="J712" s="119">
        <f>$G712/($D712+(I712*I712*N$2*'Materials + Factor'!$U$8))</f>
        <v>0.11756249999999997</v>
      </c>
      <c r="K712" s="119">
        <f>$H712/($D712+(I712*I712*N$2*'Materials + Factor'!$U$8))</f>
        <v>3.1437499999999993E-2</v>
      </c>
      <c r="L71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8.9536010838600355E-2</v>
      </c>
      <c r="M71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0.16143911439114389</v>
      </c>
      <c r="N712" s="120">
        <f t="shared" si="102"/>
        <v>0.44085937499999989</v>
      </c>
      <c r="O71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0.23164148031640769</v>
      </c>
      <c r="P712" s="109">
        <f t="shared" si="106"/>
        <v>1.4</v>
      </c>
      <c r="Q712" s="119">
        <f>$G712/($D712+(P712*P712*U$2*'Materials + Factor'!$U$8))</f>
        <v>0.11516326530612246</v>
      </c>
      <c r="R712" s="119">
        <f>$H712/($D712+(P712*P712*U$2*'Materials + Factor'!$U$8))</f>
        <v>3.079591836734694E-2</v>
      </c>
      <c r="S71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0.10250411428597889</v>
      </c>
      <c r="T71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0.22679300291545196</v>
      </c>
      <c r="U712" s="120">
        <f t="shared" si="103"/>
        <v>0.49355685131195348</v>
      </c>
      <c r="V71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0.31618002916311849</v>
      </c>
      <c r="W712" s="109">
        <f t="shared" si="107"/>
        <v>1.1000000000000001</v>
      </c>
      <c r="X712" s="119">
        <f>$G712/($D712+(W712*W712*AB$2*'Materials + Factor'!$U$8))</f>
        <v>9.3272727272727257E-2</v>
      </c>
      <c r="Y712" s="119">
        <f>$H712/($D712+(W712*W712*AB$2*'Materials + Factor'!$U$8))</f>
        <v>2.4942148760330574E-2</v>
      </c>
      <c r="Z71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8.3019861157239083E-2</v>
      </c>
      <c r="AA71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0.29797145003756564</v>
      </c>
      <c r="AB712" s="120">
        <f t="shared" si="104"/>
        <v>0.50876033057851222</v>
      </c>
      <c r="AC71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0.62391517379676442</v>
      </c>
    </row>
    <row r="713" spans="1:29" s="86" customFormat="1" hidden="1" outlineLevel="1" x14ac:dyDescent="0.2">
      <c r="A713" s="127"/>
      <c r="B713" s="131" t="s">
        <v>266</v>
      </c>
      <c r="C713" s="132">
        <v>5.2610000000000001</v>
      </c>
      <c r="D713" s="133">
        <f>Table5[[#This Row],[Vertical Fz (kN)]]*'Materials + Factor'!$U$25</f>
        <v>0</v>
      </c>
      <c r="E713" s="132">
        <v>2.9119999999999999</v>
      </c>
      <c r="F713" s="132">
        <v>5.7000000000000002E-2</v>
      </c>
      <c r="G713" s="132">
        <v>1.155</v>
      </c>
      <c r="H713" s="148">
        <v>3.2120000000000002</v>
      </c>
      <c r="I713" s="109">
        <f t="shared" si="105"/>
        <v>1.6</v>
      </c>
      <c r="J713" s="119">
        <f>$G713/($D713+(I713*I713*N$2*'Materials + Factor'!$U$8))</f>
        <v>2.4062499999999997E-2</v>
      </c>
      <c r="K713" s="119">
        <f>$H713/($D713+(I713*I713*N$2*'Materials + Factor'!$U$8))</f>
        <v>6.6916666666666666E-2</v>
      </c>
      <c r="L71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0.10736163509754251</v>
      </c>
      <c r="M71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0.12664050618651546</v>
      </c>
      <c r="N713" s="120">
        <f t="shared" ref="N713:N776" si="108">MAX(K713,J713)/(I713/6)</f>
        <v>0.25093749999999998</v>
      </c>
      <c r="O71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0.2052792225739096</v>
      </c>
      <c r="P713" s="109">
        <f t="shared" si="106"/>
        <v>1.4</v>
      </c>
      <c r="Q713" s="119">
        <f>$G713/($D713+(P713*P713*U$2*'Materials + Factor'!$U$8))</f>
        <v>2.3571428571428577E-2</v>
      </c>
      <c r="R713" s="119">
        <f>$H713/($D713+(P713*P713*U$2*'Materials + Factor'!$U$8))</f>
        <v>6.5551020408163282E-2</v>
      </c>
      <c r="S71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0.11669771524347375</v>
      </c>
      <c r="T71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0.17854227405247819</v>
      </c>
      <c r="U713" s="120">
        <f t="shared" ref="U713:U776" si="109">MAX(R713,Q713)/(P713/6)</f>
        <v>0.2809329446064141</v>
      </c>
      <c r="V71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0.27732895666226998</v>
      </c>
      <c r="W713" s="109">
        <f t="shared" si="107"/>
        <v>1.1000000000000001</v>
      </c>
      <c r="X713" s="119">
        <f>$G713/($D713+(W713*W713*AB$2*'Materials + Factor'!$U$8))</f>
        <v>1.9090909090909089E-2</v>
      </c>
      <c r="Y713" s="119">
        <f>$H713/($D713+(W713*W713*AB$2*'Materials + Factor'!$U$8))</f>
        <v>5.3090909090909084E-2</v>
      </c>
      <c r="Z71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9.4515504907937392E-2</v>
      </c>
      <c r="AA71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0.27155522163786622</v>
      </c>
      <c r="AB713" s="120">
        <f t="shared" ref="AB713:AB776" si="110">MAX(Y713,X713)/(W713/6)</f>
        <v>0.28958677685950407</v>
      </c>
      <c r="AC71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0.54922626715252598</v>
      </c>
    </row>
    <row r="714" spans="1:29" s="86" customFormat="1" hidden="1" outlineLevel="1" x14ac:dyDescent="0.2">
      <c r="A714" s="127"/>
      <c r="B714" s="131" t="s">
        <v>267</v>
      </c>
      <c r="C714" s="132">
        <v>5.2610000000000001</v>
      </c>
      <c r="D714" s="133">
        <f>Table5[[#This Row],[Vertical Fz (kN)]]*'Materials + Factor'!$U$25</f>
        <v>0</v>
      </c>
      <c r="E714" s="132">
        <v>0.82799999999999996</v>
      </c>
      <c r="F714" s="132">
        <v>1.927</v>
      </c>
      <c r="G714" s="132">
        <v>5.9960000000000004</v>
      </c>
      <c r="H714" s="148">
        <v>0.90700000000000003</v>
      </c>
      <c r="I714" s="109">
        <f t="shared" ref="I714:I777" si="111">I$648</f>
        <v>1.6</v>
      </c>
      <c r="J714" s="119">
        <f>$G714/($D714+(I714*I714*N$2*'Materials + Factor'!$U$8))</f>
        <v>0.12491666666666666</v>
      </c>
      <c r="K714" s="119">
        <f>$H714/($D714+(I714*I714*N$2*'Materials + Factor'!$U$8))</f>
        <v>1.889583333333333E-2</v>
      </c>
      <c r="L71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7.7312060684608441E-2</v>
      </c>
      <c r="M71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0.17464115394003113</v>
      </c>
      <c r="N714" s="120">
        <f t="shared" si="108"/>
        <v>0.46843750000000001</v>
      </c>
      <c r="O71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0.22144136040891974</v>
      </c>
      <c r="P714" s="109">
        <f t="shared" ref="P714:P777" si="112">P$648</f>
        <v>1.4</v>
      </c>
      <c r="Q714" s="119">
        <f>$G714/($D714+(P714*P714*U$2*'Materials + Factor'!$U$8))</f>
        <v>0.12236734693877553</v>
      </c>
      <c r="R714" s="119">
        <f>$H714/($D714+(P714*P714*U$2*'Materials + Factor'!$U$8))</f>
        <v>1.8510204081632658E-2</v>
      </c>
      <c r="S71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8.4035054369855755E-2</v>
      </c>
      <c r="T71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0.23099125364431494</v>
      </c>
      <c r="U714" s="120">
        <f t="shared" si="109"/>
        <v>0.52443148688046659</v>
      </c>
      <c r="V71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0.30234498640593327</v>
      </c>
      <c r="W714" s="109">
        <f t="shared" ref="W714:W777" si="113">W$648</f>
        <v>1.1000000000000001</v>
      </c>
      <c r="X714" s="119">
        <f>$G714/($D714+(W714*W714*AB$2*'Materials + Factor'!$U$8))</f>
        <v>9.9107438016528923E-2</v>
      </c>
      <c r="Y714" s="119">
        <f>$H714/($D714+(W714*W714*AB$2*'Materials + Factor'!$U$8))</f>
        <v>1.4991735537190081E-2</v>
      </c>
      <c r="Z71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6.8061448993767454E-2</v>
      </c>
      <c r="AA71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0.29601803155522161</v>
      </c>
      <c r="AB714" s="120">
        <f t="shared" si="110"/>
        <v>0.54058602554470314</v>
      </c>
      <c r="AC71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0.60064081709001715</v>
      </c>
    </row>
    <row r="715" spans="1:29" s="86" customFormat="1" hidden="1" outlineLevel="1" x14ac:dyDescent="0.2">
      <c r="A715" s="127"/>
      <c r="B715" s="131" t="s">
        <v>268</v>
      </c>
      <c r="C715" s="132">
        <v>2.4239999999999999</v>
      </c>
      <c r="D715" s="133">
        <f>Table5[[#This Row],[Vertical Fz (kN)]]*'Materials + Factor'!$U$25</f>
        <v>0</v>
      </c>
      <c r="E715" s="132">
        <v>3.492</v>
      </c>
      <c r="F715" s="132">
        <v>0.26700000000000002</v>
      </c>
      <c r="G715" s="132">
        <v>0.80200000000000005</v>
      </c>
      <c r="H715" s="148">
        <v>3.8140000000000001</v>
      </c>
      <c r="I715" s="109">
        <f t="shared" si="111"/>
        <v>1.6</v>
      </c>
      <c r="J715" s="119">
        <f>$G715/($D715+(I715*I715*N$2*'Materials + Factor'!$U$8))</f>
        <v>1.6708333333333332E-2</v>
      </c>
      <c r="K715" s="119">
        <f>$H715/($D715+(I715*I715*N$2*'Materials + Factor'!$U$8))</f>
        <v>7.9458333333333325E-2</v>
      </c>
      <c r="L71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0.13635988014846542</v>
      </c>
      <c r="M71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0.15947267174361413</v>
      </c>
      <c r="N715" s="120">
        <f t="shared" si="108"/>
        <v>0.29796874999999995</v>
      </c>
      <c r="O71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0.19851370465203164</v>
      </c>
      <c r="P715" s="109">
        <f t="shared" si="112"/>
        <v>1.4</v>
      </c>
      <c r="Q715" s="119">
        <f>$G715/($D715+(P715*P715*U$2*'Materials + Factor'!$U$8))</f>
        <v>1.6367346938775514E-2</v>
      </c>
      <c r="R715" s="119">
        <f>$H715/($D715+(P715*P715*U$2*'Materials + Factor'!$U$8))</f>
        <v>7.7836734693877557E-2</v>
      </c>
      <c r="S71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0.14032266523686168</v>
      </c>
      <c r="T71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0.21300291545189512</v>
      </c>
      <c r="U715" s="120">
        <f t="shared" si="109"/>
        <v>0.33358600583090386</v>
      </c>
      <c r="V71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0.2687082925091242</v>
      </c>
      <c r="W715" s="109">
        <f t="shared" si="113"/>
        <v>1.1000000000000001</v>
      </c>
      <c r="X715" s="119">
        <f>$G715/($D715+(W715*W715*AB$2*'Materials + Factor'!$U$8))</f>
        <v>1.3256198347107437E-2</v>
      </c>
      <c r="Y715" s="119">
        <f>$H715/($D715+(W715*W715*AB$2*'Materials + Factor'!$U$8))</f>
        <v>6.3041322314049575E-2</v>
      </c>
      <c r="Z71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0.11364976192737555</v>
      </c>
      <c r="AA71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0.32450788880540943</v>
      </c>
      <c r="AB715" s="120">
        <f t="shared" si="110"/>
        <v>0.34386175807663399</v>
      </c>
      <c r="AC71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0.53626621123511742</v>
      </c>
    </row>
    <row r="716" spans="1:29" s="86" customFormat="1" hidden="1" outlineLevel="1" x14ac:dyDescent="0.2">
      <c r="A716" s="127"/>
      <c r="B716" s="131" t="s">
        <v>269</v>
      </c>
      <c r="C716" s="132">
        <v>2.4239999999999999</v>
      </c>
      <c r="D716" s="133">
        <f>Table5[[#This Row],[Vertical Fz (kN)]]*'Materials + Factor'!$U$25</f>
        <v>0</v>
      </c>
      <c r="E716" s="132">
        <v>1.4079999999999999</v>
      </c>
      <c r="F716" s="132">
        <v>2.1360000000000001</v>
      </c>
      <c r="G716" s="132">
        <v>5.6429999999999998</v>
      </c>
      <c r="H716" s="148">
        <v>1.5089999999999999</v>
      </c>
      <c r="I716" s="109">
        <f t="shared" si="111"/>
        <v>1.6</v>
      </c>
      <c r="J716" s="119">
        <f>$G716/($D716+(I716*I716*N$2*'Materials + Factor'!$U$8))</f>
        <v>0.11756249999999997</v>
      </c>
      <c r="K716" s="119">
        <f>$H716/($D716+(I716*I716*N$2*'Materials + Factor'!$U$8))</f>
        <v>3.1437499999999993E-2</v>
      </c>
      <c r="L71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9.9609344756722271E-2</v>
      </c>
      <c r="M71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0.179601975249881</v>
      </c>
      <c r="N716" s="120">
        <f t="shared" si="108"/>
        <v>0.44085937499999989</v>
      </c>
      <c r="O71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0.21361464632001581</v>
      </c>
      <c r="P716" s="109">
        <f t="shared" si="112"/>
        <v>1.4</v>
      </c>
      <c r="Q716" s="119">
        <f>$G716/($D716+(P716*P716*U$2*'Materials + Factor'!$U$8))</f>
        <v>0.11516326530612246</v>
      </c>
      <c r="R716" s="119">
        <f>$H716/($D716+(P716*P716*U$2*'Materials + Factor'!$U$8))</f>
        <v>3.079591836734694E-2</v>
      </c>
      <c r="S71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0.10250411428597889</v>
      </c>
      <c r="T71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0.22679300291545196</v>
      </c>
      <c r="U716" s="120">
        <f t="shared" si="109"/>
        <v>0.49355685131195348</v>
      </c>
      <c r="V71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0.29202162134270326</v>
      </c>
      <c r="W716" s="109">
        <f t="shared" si="113"/>
        <v>1.1000000000000001</v>
      </c>
      <c r="X716" s="119">
        <f>$G716/($D716+(W716*W716*AB$2*'Materials + Factor'!$U$8))</f>
        <v>9.3272727272727257E-2</v>
      </c>
      <c r="Y716" s="119">
        <f>$H716/($D716+(W716*W716*AB$2*'Materials + Factor'!$U$8))</f>
        <v>2.4942148760330574E-2</v>
      </c>
      <c r="Z71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8.3019861157239083E-2</v>
      </c>
      <c r="AA71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0.29797145003756564</v>
      </c>
      <c r="AB716" s="120">
        <f t="shared" si="110"/>
        <v>0.50876033057851222</v>
      </c>
      <c r="AC71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0.58448783809132132</v>
      </c>
    </row>
    <row r="717" spans="1:29" s="86" customFormat="1" hidden="1" outlineLevel="1" x14ac:dyDescent="0.2">
      <c r="A717" s="127"/>
      <c r="B717" s="131" t="s">
        <v>270</v>
      </c>
      <c r="C717" s="132">
        <v>7.9580000000000002</v>
      </c>
      <c r="D717" s="133">
        <f>Table5[[#This Row],[Vertical Fz (kN)]]*'Materials + Factor'!$U$25</f>
        <v>0</v>
      </c>
      <c r="E717" s="132">
        <v>3.4039999999999999</v>
      </c>
      <c r="F717" s="132">
        <v>0.53300000000000003</v>
      </c>
      <c r="G717" s="132">
        <v>1.605</v>
      </c>
      <c r="H717" s="148">
        <v>3.71</v>
      </c>
      <c r="I717" s="109">
        <f t="shared" si="111"/>
        <v>1.6</v>
      </c>
      <c r="J717" s="119">
        <f>$G717/($D717+(I717*I717*N$2*'Materials + Factor'!$U$8))</f>
        <v>3.3437499999999995E-2</v>
      </c>
      <c r="K717" s="119">
        <f>$H717/($D717+(I717*I717*N$2*'Materials + Factor'!$U$8))</f>
        <v>7.7291666666666661E-2</v>
      </c>
      <c r="L71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0.120884585772448</v>
      </c>
      <c r="M71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0.13990403516923405</v>
      </c>
      <c r="N717" s="120">
        <f t="shared" si="108"/>
        <v>0.28984375000000001</v>
      </c>
      <c r="O71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0.218886445985919</v>
      </c>
      <c r="P717" s="109">
        <f t="shared" si="112"/>
        <v>1.4</v>
      </c>
      <c r="Q717" s="119">
        <f>$G717/($D717+(P717*P717*U$2*'Materials + Factor'!$U$8))</f>
        <v>3.2755102040816331E-2</v>
      </c>
      <c r="R717" s="119">
        <f>$H717/($D717+(P717*P717*U$2*'Materials + Factor'!$U$8))</f>
        <v>7.571428571428572E-2</v>
      </c>
      <c r="S71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0.13805019695213566</v>
      </c>
      <c r="T71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0.20740524781341113</v>
      </c>
      <c r="U717" s="120">
        <f t="shared" si="109"/>
        <v>0.32448979591836741</v>
      </c>
      <c r="V71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0.29651398654951699</v>
      </c>
      <c r="W717" s="109">
        <f t="shared" si="113"/>
        <v>1.1000000000000001</v>
      </c>
      <c r="X717" s="119">
        <f>$G717/($D717+(W717*W717*AB$2*'Materials + Factor'!$U$8))</f>
        <v>2.6528925619834706E-2</v>
      </c>
      <c r="Y717" s="119">
        <f>$H717/($D717+(W717*W717*AB$2*'Materials + Factor'!$U$8))</f>
        <v>6.1322314049586768E-2</v>
      </c>
      <c r="Z71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0.11180925042404373</v>
      </c>
      <c r="AA71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0.31609316303531176</v>
      </c>
      <c r="AB717" s="120">
        <f t="shared" si="110"/>
        <v>0.33448534936138236</v>
      </c>
      <c r="AC71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0.58398472096887166</v>
      </c>
    </row>
    <row r="718" spans="1:29" s="86" customFormat="1" hidden="1" outlineLevel="1" x14ac:dyDescent="0.2">
      <c r="A718" s="127"/>
      <c r="B718" s="131" t="s">
        <v>271</v>
      </c>
      <c r="C718" s="132">
        <v>7.9580000000000002</v>
      </c>
      <c r="D718" s="133">
        <f>Table5[[#This Row],[Vertical Fz (kN)]]*'Materials + Factor'!$U$25</f>
        <v>0</v>
      </c>
      <c r="E718" s="132">
        <v>1.345</v>
      </c>
      <c r="F718" s="132">
        <v>2.5230000000000001</v>
      </c>
      <c r="G718" s="132">
        <v>7.016</v>
      </c>
      <c r="H718" s="148">
        <v>1.4350000000000001</v>
      </c>
      <c r="I718" s="109">
        <f t="shared" si="111"/>
        <v>1.6</v>
      </c>
      <c r="J718" s="119">
        <f>$G718/($D718+(I718*I718*N$2*'Materials + Factor'!$U$8))</f>
        <v>0.14616666666666664</v>
      </c>
      <c r="K718" s="119">
        <f>$H718/($D718+(I718*I718*N$2*'Materials + Factor'!$U$8))</f>
        <v>2.989583333333333E-2</v>
      </c>
      <c r="L71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0.1003121938513699</v>
      </c>
      <c r="M71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0.19899411165516995</v>
      </c>
      <c r="N718" s="120">
        <f t="shared" si="108"/>
        <v>0.54812499999999986</v>
      </c>
      <c r="O71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0.24083132286229925</v>
      </c>
      <c r="P718" s="109">
        <f t="shared" si="112"/>
        <v>1.4</v>
      </c>
      <c r="Q718" s="119">
        <f>$G718/($D718+(P718*P718*U$2*'Materials + Factor'!$U$8))</f>
        <v>0.14318367346938779</v>
      </c>
      <c r="R718" s="119">
        <f>$H718/($D718+(P718*P718*U$2*'Materials + Factor'!$U$8))</f>
        <v>2.928571428571429E-2</v>
      </c>
      <c r="S71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0.11455652537826445</v>
      </c>
      <c r="T71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0.27810495626822163</v>
      </c>
      <c r="U718" s="120">
        <f t="shared" si="109"/>
        <v>0.61364431486880489</v>
      </c>
      <c r="V71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0.33072294382905815</v>
      </c>
      <c r="W718" s="109">
        <f t="shared" si="113"/>
        <v>1.1000000000000001</v>
      </c>
      <c r="X718" s="119">
        <f>$G718/($D718+(W718*W718*AB$2*'Materials + Factor'!$U$8))</f>
        <v>0.11596694214876031</v>
      </c>
      <c r="Y718" s="119">
        <f>$H718/($D718+(W718*W718*AB$2*'Materials + Factor'!$U$8))</f>
        <v>2.3719008264462809E-2</v>
      </c>
      <c r="Z71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9.2781318074957972E-2</v>
      </c>
      <c r="AA71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0.36249436513899319</v>
      </c>
      <c r="AB718" s="120">
        <f t="shared" si="110"/>
        <v>0.63254695717505616</v>
      </c>
      <c r="AC71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0.65399765196959181</v>
      </c>
    </row>
    <row r="719" spans="1:29" s="86" customFormat="1" hidden="1" outlineLevel="1" x14ac:dyDescent="0.2">
      <c r="A719" s="127"/>
      <c r="B719" s="131" t="s">
        <v>272</v>
      </c>
      <c r="C719" s="132">
        <v>5.2610000000000001</v>
      </c>
      <c r="D719" s="133">
        <f>Table5[[#This Row],[Vertical Fz (kN)]]*'Materials + Factor'!$U$25</f>
        <v>0</v>
      </c>
      <c r="E719" s="132">
        <v>2.8519999999999999</v>
      </c>
      <c r="F719" s="132">
        <v>0.114</v>
      </c>
      <c r="G719" s="132">
        <v>2.31</v>
      </c>
      <c r="H719" s="148">
        <v>3.1379999999999999</v>
      </c>
      <c r="I719" s="109">
        <f t="shared" si="111"/>
        <v>1.6</v>
      </c>
      <c r="J719" s="119">
        <f>$G719/($D719+(I719*I719*N$2*'Materials + Factor'!$U$8))</f>
        <v>4.8124999999999994E-2</v>
      </c>
      <c r="K719" s="119">
        <f>$H719/($D719+(I719*I719*N$2*'Materials + Factor'!$U$8))</f>
        <v>6.5374999999999989E-2</v>
      </c>
      <c r="L71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0.10521332741426924</v>
      </c>
      <c r="M71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0.12384765588329166</v>
      </c>
      <c r="N719" s="120">
        <f t="shared" si="108"/>
        <v>0.24515624999999996</v>
      </c>
      <c r="O71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0.21140425928354012</v>
      </c>
      <c r="P719" s="109">
        <f t="shared" si="112"/>
        <v>1.4</v>
      </c>
      <c r="Q719" s="119">
        <f>$G719/($D719+(P719*P719*U$2*'Materials + Factor'!$U$8))</f>
        <v>4.7142857142857153E-2</v>
      </c>
      <c r="R719" s="119">
        <f>$H719/($D719+(P719*P719*U$2*'Materials + Factor'!$U$8))</f>
        <v>6.4040816326530622E-2</v>
      </c>
      <c r="S71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0.11436259247778359</v>
      </c>
      <c r="T71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0.17463556851311959</v>
      </c>
      <c r="U719" s="120">
        <f t="shared" si="109"/>
        <v>0.274460641399417</v>
      </c>
      <c r="V71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0.28665958057071794</v>
      </c>
      <c r="W719" s="109">
        <f t="shared" si="113"/>
        <v>1.1000000000000001</v>
      </c>
      <c r="X719" s="119">
        <f>$G719/($D719+(W719*W719*AB$2*'Materials + Factor'!$U$8))</f>
        <v>3.8181818181818178E-2</v>
      </c>
      <c r="Y719" s="119">
        <f>$H719/($D719+(W719*W719*AB$2*'Materials + Factor'!$U$8))</f>
        <v>5.1867768595041316E-2</v>
      </c>
      <c r="Z71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9.2624248453080898E-2</v>
      </c>
      <c r="AA71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0.26572501878286992</v>
      </c>
      <c r="AB719" s="120">
        <f t="shared" si="110"/>
        <v>0.28291510142749804</v>
      </c>
      <c r="AC71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0.56831360194798575</v>
      </c>
    </row>
    <row r="720" spans="1:29" s="86" customFormat="1" hidden="1" outlineLevel="1" x14ac:dyDescent="0.2">
      <c r="A720" s="127"/>
      <c r="B720" s="131" t="s">
        <v>273</v>
      </c>
      <c r="C720" s="132">
        <v>5.26</v>
      </c>
      <c r="D720" s="133">
        <f>Table5[[#This Row],[Vertical Fz (kN)]]*'Materials + Factor'!$U$25</f>
        <v>0</v>
      </c>
      <c r="E720" s="132">
        <v>0.79300000000000004</v>
      </c>
      <c r="F720" s="132">
        <v>2.1040000000000001</v>
      </c>
      <c r="G720" s="132">
        <v>7.7210000000000001</v>
      </c>
      <c r="H720" s="148">
        <v>0.86299999999999999</v>
      </c>
      <c r="I720" s="109">
        <f t="shared" si="111"/>
        <v>1.6</v>
      </c>
      <c r="J720" s="119">
        <f>$G720/($D720+(I720*I720*N$2*'Materials + Factor'!$U$8))</f>
        <v>0.16085416666666663</v>
      </c>
      <c r="K720" s="119">
        <f>$H720/($D720+(I720*I720*N$2*'Materials + Factor'!$U$8))</f>
        <v>1.7979166666666664E-2</v>
      </c>
      <c r="L72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8.2884221254448803E-2</v>
      </c>
      <c r="M72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0.21824539992489669</v>
      </c>
      <c r="N720" s="120">
        <f t="shared" si="108"/>
        <v>0.60320312499999984</v>
      </c>
      <c r="O72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0.23361493166263689</v>
      </c>
      <c r="P720" s="109">
        <f t="shared" si="112"/>
        <v>1.4</v>
      </c>
      <c r="Q720" s="119">
        <f>$G720/($D720+(P720*P720*U$2*'Materials + Factor'!$U$8))</f>
        <v>0.15757142857142858</v>
      </c>
      <c r="R720" s="119">
        <f>$H720/($D720+(P720*P720*U$2*'Materials + Factor'!$U$8))</f>
        <v>1.7612244897959185E-2</v>
      </c>
      <c r="S72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9.0090073959427433E-2</v>
      </c>
      <c r="T72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0.28644314868804671</v>
      </c>
      <c r="U720" s="120">
        <f t="shared" si="109"/>
        <v>0.6753061224489797</v>
      </c>
      <c r="V72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0.3215392544251901</v>
      </c>
      <c r="W720" s="109">
        <f t="shared" si="113"/>
        <v>1.1000000000000001</v>
      </c>
      <c r="X720" s="119">
        <f>$G720/($D720+(W720*W720*AB$2*'Materials + Factor'!$U$8))</f>
        <v>0.12761983471074378</v>
      </c>
      <c r="Y720" s="119">
        <f>$H720/($D720+(W720*W720*AB$2*'Materials + Factor'!$U$8))</f>
        <v>1.4264462809917354E-2</v>
      </c>
      <c r="Z72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7.2965514446478405E-2</v>
      </c>
      <c r="AA72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0.35849737039819679</v>
      </c>
      <c r="AB720" s="120">
        <f t="shared" si="110"/>
        <v>0.69610818933132967</v>
      </c>
      <c r="AC72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0.64030875009670518</v>
      </c>
    </row>
    <row r="721" spans="1:29" s="86" customFormat="1" hidden="1" outlineLevel="1" x14ac:dyDescent="0.2">
      <c r="A721" s="127"/>
      <c r="B721" s="131" t="s">
        <v>274</v>
      </c>
      <c r="C721" s="132">
        <v>2.5640000000000001</v>
      </c>
      <c r="D721" s="133">
        <f>Table5[[#This Row],[Vertical Fz (kN)]]*'Materials + Factor'!$U$25</f>
        <v>0</v>
      </c>
      <c r="E721" s="132">
        <v>3.4039999999999999</v>
      </c>
      <c r="F721" s="132">
        <v>0.53300000000000003</v>
      </c>
      <c r="G721" s="132">
        <v>1.605</v>
      </c>
      <c r="H721" s="148">
        <v>3.71</v>
      </c>
      <c r="I721" s="109">
        <f t="shared" si="111"/>
        <v>1.6</v>
      </c>
      <c r="J721" s="119">
        <f>$G721/($D721+(I721*I721*N$2*'Materials + Factor'!$U$8))</f>
        <v>3.3437499999999995E-2</v>
      </c>
      <c r="K721" s="119">
        <f>$H721/($D721+(I721*I721*N$2*'Materials + Factor'!$U$8))</f>
        <v>7.7291666666666661E-2</v>
      </c>
      <c r="L72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0.1337801528885105</v>
      </c>
      <c r="M72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0.15482853413495765</v>
      </c>
      <c r="N721" s="120">
        <f t="shared" si="108"/>
        <v>0.28984375000000001</v>
      </c>
      <c r="O72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0.20265904158161915</v>
      </c>
      <c r="P721" s="109">
        <f t="shared" si="112"/>
        <v>1.4</v>
      </c>
      <c r="Q721" s="119">
        <f>$G721/($D721+(P721*P721*U$2*'Materials + Factor'!$U$8))</f>
        <v>3.2755102040816331E-2</v>
      </c>
      <c r="R721" s="119">
        <f>$H721/($D721+(P721*P721*U$2*'Materials + Factor'!$U$8))</f>
        <v>7.571428571428572E-2</v>
      </c>
      <c r="S72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0.13805019695213566</v>
      </c>
      <c r="T72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0.20740524781341113</v>
      </c>
      <c r="U721" s="120">
        <f t="shared" si="109"/>
        <v>0.32448979591836741</v>
      </c>
      <c r="V72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0.27493201910405779</v>
      </c>
      <c r="W721" s="109">
        <f t="shared" si="113"/>
        <v>1.1000000000000001</v>
      </c>
      <c r="X721" s="119">
        <f>$G721/($D721+(W721*W721*AB$2*'Materials + Factor'!$U$8))</f>
        <v>2.6528925619834706E-2</v>
      </c>
      <c r="Y721" s="119">
        <f>$H721/($D721+(W721*W721*AB$2*'Materials + Factor'!$U$8))</f>
        <v>6.1322314049586768E-2</v>
      </c>
      <c r="Z72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0.11180925042404373</v>
      </c>
      <c r="AA72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0.31609316303531176</v>
      </c>
      <c r="AB721" s="120">
        <f t="shared" si="110"/>
        <v>0.33448534936138236</v>
      </c>
      <c r="AC72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0.54884126281276724</v>
      </c>
    </row>
    <row r="722" spans="1:29" s="86" customFormat="1" hidden="1" outlineLevel="1" x14ac:dyDescent="0.2">
      <c r="A722" s="127"/>
      <c r="B722" s="131" t="s">
        <v>275</v>
      </c>
      <c r="C722" s="132">
        <v>2.5640000000000001</v>
      </c>
      <c r="D722" s="133">
        <f>Table5[[#This Row],[Vertical Fz (kN)]]*'Materials + Factor'!$U$25</f>
        <v>0</v>
      </c>
      <c r="E722" s="132">
        <v>1.345</v>
      </c>
      <c r="F722" s="132">
        <v>2.5230000000000001</v>
      </c>
      <c r="G722" s="132">
        <v>7.016</v>
      </c>
      <c r="H722" s="148">
        <v>1.4350000000000001</v>
      </c>
      <c r="I722" s="109">
        <f t="shared" si="111"/>
        <v>1.6</v>
      </c>
      <c r="J722" s="119">
        <f>$G722/($D722+(I722*I722*N$2*'Materials + Factor'!$U$8))</f>
        <v>0.14616666666666664</v>
      </c>
      <c r="K722" s="119">
        <f>$H722/($D722+(I722*I722*N$2*'Materials + Factor'!$U$8))</f>
        <v>2.989583333333333E-2</v>
      </c>
      <c r="L72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0.11101316635422351</v>
      </c>
      <c r="M72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0.22022214421327424</v>
      </c>
      <c r="N722" s="120">
        <f t="shared" si="108"/>
        <v>0.54812499999999986</v>
      </c>
      <c r="O72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0.22297700917144406</v>
      </c>
      <c r="P722" s="109">
        <f t="shared" si="112"/>
        <v>1.4</v>
      </c>
      <c r="Q722" s="119">
        <f>$G722/($D722+(P722*P722*U$2*'Materials + Factor'!$U$8))</f>
        <v>0.14318367346938779</v>
      </c>
      <c r="R722" s="119">
        <f>$H722/($D722+(P722*P722*U$2*'Materials + Factor'!$U$8))</f>
        <v>2.928571428571429E-2</v>
      </c>
      <c r="S72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0.11455652537826445</v>
      </c>
      <c r="T72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0.27810495626822163</v>
      </c>
      <c r="U722" s="120">
        <f t="shared" si="109"/>
        <v>0.61364431486880489</v>
      </c>
      <c r="V72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0.30665105470758763</v>
      </c>
      <c r="W722" s="109">
        <f t="shared" si="113"/>
        <v>1.1000000000000001</v>
      </c>
      <c r="X722" s="119">
        <f>$G722/($D722+(W722*W722*AB$2*'Materials + Factor'!$U$8))</f>
        <v>0.11596694214876031</v>
      </c>
      <c r="Y722" s="119">
        <f>$H722/($D722+(W722*W722*AB$2*'Materials + Factor'!$U$8))</f>
        <v>2.3719008264462809E-2</v>
      </c>
      <c r="Z72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9.2781318074957972E-2</v>
      </c>
      <c r="AA72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0.36249436513899319</v>
      </c>
      <c r="AB722" s="120">
        <f t="shared" si="110"/>
        <v>0.63254695717505616</v>
      </c>
      <c r="AC72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0.61464090462515408</v>
      </c>
    </row>
    <row r="723" spans="1:29" s="86" customFormat="1" hidden="1" outlineLevel="1" x14ac:dyDescent="0.2">
      <c r="A723" s="127"/>
      <c r="B723" s="131" t="s">
        <v>276</v>
      </c>
      <c r="C723" s="132">
        <v>7.9580000000000002</v>
      </c>
      <c r="D723" s="133">
        <f>Table5[[#This Row],[Vertical Fz (kN)]]*'Materials + Factor'!$U$25</f>
        <v>0</v>
      </c>
      <c r="E723" s="132">
        <v>3.4039999999999999</v>
      </c>
      <c r="F723" s="132">
        <v>0</v>
      </c>
      <c r="G723" s="132">
        <v>0</v>
      </c>
      <c r="H723" s="148">
        <v>3.71</v>
      </c>
      <c r="I723" s="109">
        <f t="shared" si="111"/>
        <v>1.6</v>
      </c>
      <c r="J723" s="119">
        <f>$G723/($D723+(I723*I723*N$2*'Materials + Factor'!$U$8))</f>
        <v>0</v>
      </c>
      <c r="K723" s="119">
        <f>$H723/($D723+(I723*I723*N$2*'Materials + Factor'!$U$8))</f>
        <v>7.7291666666666661E-2</v>
      </c>
      <c r="L72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0.11942939891527235</v>
      </c>
      <c r="M72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0.13990403516923405</v>
      </c>
      <c r="N723" s="120">
        <f t="shared" si="108"/>
        <v>0.28984375000000001</v>
      </c>
      <c r="O72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0.20973767656385131</v>
      </c>
      <c r="P723" s="109">
        <f t="shared" si="112"/>
        <v>1.4</v>
      </c>
      <c r="Q723" s="119">
        <f>$G723/($D723+(P723*P723*U$2*'Materials + Factor'!$U$8))</f>
        <v>0</v>
      </c>
      <c r="R723" s="119">
        <f>$H723/($D723+(P723*P723*U$2*'Materials + Factor'!$U$8))</f>
        <v>7.571428571428572E-2</v>
      </c>
      <c r="S72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0.13638837356124106</v>
      </c>
      <c r="T72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0.20740524781341113</v>
      </c>
      <c r="U723" s="120">
        <f t="shared" si="109"/>
        <v>0.32448979591836741</v>
      </c>
      <c r="V72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0.2826392067124332</v>
      </c>
      <c r="W723" s="109">
        <f t="shared" si="113"/>
        <v>1.1000000000000001</v>
      </c>
      <c r="X723" s="119">
        <f>$G723/($D723+(W723*W723*AB$2*'Materials + Factor'!$U$8))</f>
        <v>0</v>
      </c>
      <c r="Y723" s="119">
        <f>$H723/($D723+(W723*W723*AB$2*'Materials + Factor'!$U$8))</f>
        <v>6.1322314049586768E-2</v>
      </c>
      <c r="Z72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0.11046331081819522</v>
      </c>
      <c r="AA72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0.31609316303531176</v>
      </c>
      <c r="AB723" s="120">
        <f t="shared" si="110"/>
        <v>0.33448534936138236</v>
      </c>
      <c r="AC72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0.5558165623766842</v>
      </c>
    </row>
    <row r="724" spans="1:29" s="86" customFormat="1" hidden="1" outlineLevel="1" x14ac:dyDescent="0.2">
      <c r="A724" s="127"/>
      <c r="B724" s="131" t="s">
        <v>277</v>
      </c>
      <c r="C724" s="132">
        <v>7.9580000000000002</v>
      </c>
      <c r="D724" s="133">
        <f>Table5[[#This Row],[Vertical Fz (kN)]]*'Materials + Factor'!$U$25</f>
        <v>0</v>
      </c>
      <c r="E724" s="132">
        <v>1.345</v>
      </c>
      <c r="F724" s="132">
        <v>1.99</v>
      </c>
      <c r="G724" s="132">
        <v>5.4109999999999996</v>
      </c>
      <c r="H724" s="148">
        <v>1.4350000000000001</v>
      </c>
      <c r="I724" s="109">
        <f t="shared" si="111"/>
        <v>1.6</v>
      </c>
      <c r="J724" s="119">
        <f>$G724/($D724+(I724*I724*N$2*'Materials + Factor'!$U$8))</f>
        <v>0.11272916666666664</v>
      </c>
      <c r="K724" s="119">
        <f>$H724/($D724+(I724*I724*N$2*'Materials + Factor'!$U$8))</f>
        <v>2.989583333333333E-2</v>
      </c>
      <c r="L72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8.4270713223265584E-2</v>
      </c>
      <c r="M72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0.15421164087351225</v>
      </c>
      <c r="N724" s="120">
        <f t="shared" si="108"/>
        <v>0.42273437499999994</v>
      </c>
      <c r="O72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0.2291142573800479</v>
      </c>
      <c r="P724" s="109">
        <f t="shared" si="112"/>
        <v>1.4</v>
      </c>
      <c r="Q724" s="119">
        <f>$G724/($D724+(P724*P724*U$2*'Materials + Factor'!$U$8))</f>
        <v>0.11042857142857143</v>
      </c>
      <c r="R724" s="119">
        <f>$H724/($D724+(P724*P724*U$2*'Materials + Factor'!$U$8))</f>
        <v>2.928571428571429E-2</v>
      </c>
      <c r="S72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9.6237154500969327E-2</v>
      </c>
      <c r="T72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0.21577259475218666</v>
      </c>
      <c r="U724" s="120">
        <f t="shared" si="109"/>
        <v>0.47326530612244905</v>
      </c>
      <c r="V72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0.31234881094645089</v>
      </c>
      <c r="W724" s="109">
        <f t="shared" si="113"/>
        <v>1.1000000000000001</v>
      </c>
      <c r="X724" s="119">
        <f>$G724/($D724+(W724*W724*AB$2*'Materials + Factor'!$U$8))</f>
        <v>8.9438016528925607E-2</v>
      </c>
      <c r="Y724" s="119">
        <f>$H724/($D724+(W724*W724*AB$2*'Materials + Factor'!$U$8))</f>
        <v>2.3719008264462809E-2</v>
      </c>
      <c r="Z72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7.7944141661942079E-2</v>
      </c>
      <c r="AA72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0.28222389181066865</v>
      </c>
      <c r="AB724" s="120">
        <f t="shared" si="110"/>
        <v>0.48784372652141234</v>
      </c>
      <c r="AC72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0.61632659858848382</v>
      </c>
    </row>
    <row r="725" spans="1:29" s="86" customFormat="1" hidden="1" outlineLevel="1" x14ac:dyDescent="0.2">
      <c r="A725" s="127"/>
      <c r="B725" s="131" t="s">
        <v>278</v>
      </c>
      <c r="C725" s="132">
        <v>5.2610000000000001</v>
      </c>
      <c r="D725" s="133">
        <f>Table5[[#This Row],[Vertical Fz (kN)]]*'Materials + Factor'!$U$25</f>
        <v>0</v>
      </c>
      <c r="E725" s="132">
        <v>2.8519999999999999</v>
      </c>
      <c r="F725" s="132">
        <v>0</v>
      </c>
      <c r="G725" s="132">
        <v>0</v>
      </c>
      <c r="H725" s="148">
        <v>3.1379999999999999</v>
      </c>
      <c r="I725" s="109">
        <f t="shared" si="111"/>
        <v>1.6</v>
      </c>
      <c r="J725" s="119">
        <f>$G725/($D725+(I725*I725*N$2*'Materials + Factor'!$U$8))</f>
        <v>0</v>
      </c>
      <c r="K725" s="119">
        <f>$H725/($D725+(I725*I725*N$2*'Materials + Factor'!$U$8))</f>
        <v>6.5374999999999989E-2</v>
      </c>
      <c r="L72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0.10512937535021319</v>
      </c>
      <c r="M72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0.12384765588329166</v>
      </c>
      <c r="N725" s="120">
        <f t="shared" si="108"/>
        <v>0.24515624999999996</v>
      </c>
      <c r="O72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0.19868697181101466</v>
      </c>
      <c r="P725" s="109">
        <f t="shared" si="112"/>
        <v>1.4</v>
      </c>
      <c r="Q725" s="119">
        <f>$G725/($D725+(P725*P725*U$2*'Materials + Factor'!$U$8))</f>
        <v>0</v>
      </c>
      <c r="R725" s="119">
        <f>$H725/($D725+(P725*P725*U$2*'Materials + Factor'!$U$8))</f>
        <v>6.4040816326530622E-2</v>
      </c>
      <c r="S72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0.11427134001076954</v>
      </c>
      <c r="T72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0.17463556851311959</v>
      </c>
      <c r="U725" s="120">
        <f t="shared" si="109"/>
        <v>0.274460641399417</v>
      </c>
      <c r="V72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0.26735393534860835</v>
      </c>
      <c r="W725" s="109">
        <f t="shared" si="113"/>
        <v>1.1000000000000001</v>
      </c>
      <c r="X725" s="119">
        <f>$G725/($D725+(W725*W725*AB$2*'Materials + Factor'!$U$8))</f>
        <v>0</v>
      </c>
      <c r="Y725" s="119">
        <f>$H725/($D725+(W725*W725*AB$2*'Materials + Factor'!$U$8))</f>
        <v>5.1867768595041316E-2</v>
      </c>
      <c r="Z72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9.2550341496325711E-2</v>
      </c>
      <c r="AA72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0.26572501878286992</v>
      </c>
      <c r="AB725" s="120">
        <f t="shared" si="110"/>
        <v>0.28291510142749804</v>
      </c>
      <c r="AC72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0.52886042627556373</v>
      </c>
    </row>
    <row r="726" spans="1:29" s="86" customFormat="1" hidden="1" outlineLevel="1" x14ac:dyDescent="0.2">
      <c r="A726" s="127"/>
      <c r="B726" s="131" t="s">
        <v>279</v>
      </c>
      <c r="C726" s="132">
        <v>5.2610000000000001</v>
      </c>
      <c r="D726" s="133">
        <f>Table5[[#This Row],[Vertical Fz (kN)]]*'Materials + Factor'!$U$25</f>
        <v>0</v>
      </c>
      <c r="E726" s="132">
        <v>0.79300000000000004</v>
      </c>
      <c r="F726" s="132">
        <v>1.99</v>
      </c>
      <c r="G726" s="132">
        <v>5.4109999999999996</v>
      </c>
      <c r="H726" s="148">
        <v>0.86299999999999999</v>
      </c>
      <c r="I726" s="109">
        <f t="shared" si="111"/>
        <v>1.6</v>
      </c>
      <c r="J726" s="119">
        <f>$G726/($D726+(I726*I726*N$2*'Materials + Factor'!$U$8))</f>
        <v>0.11272916666666664</v>
      </c>
      <c r="K726" s="119">
        <f>$H726/($D726+(I726*I726*N$2*'Materials + Factor'!$U$8))</f>
        <v>1.7979166666666664E-2</v>
      </c>
      <c r="L72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7.8964370644832776E-2</v>
      </c>
      <c r="M72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0.16202052158239608</v>
      </c>
      <c r="N726" s="120">
        <f t="shared" si="108"/>
        <v>0.42273437499999994</v>
      </c>
      <c r="O72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0.21725953461890193</v>
      </c>
      <c r="P726" s="109">
        <f t="shared" si="112"/>
        <v>1.4</v>
      </c>
      <c r="Q726" s="119">
        <f>$G726/($D726+(P726*P726*U$2*'Materials + Factor'!$U$8))</f>
        <v>0.11042857142857143</v>
      </c>
      <c r="R726" s="119">
        <f>$H726/($D726+(P726*P726*U$2*'Materials + Factor'!$U$8))</f>
        <v>1.7612244897959185E-2</v>
      </c>
      <c r="S72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8.5831047855396733E-2</v>
      </c>
      <c r="T72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0.21577259475218666</v>
      </c>
      <c r="U726" s="120">
        <f t="shared" si="109"/>
        <v>0.47326530612244905</v>
      </c>
      <c r="V72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0.29583272252999976</v>
      </c>
      <c r="W726" s="109">
        <f t="shared" si="113"/>
        <v>1.1000000000000001</v>
      </c>
      <c r="X726" s="119">
        <f>$G726/($D726+(W726*W726*AB$2*'Materials + Factor'!$U$8))</f>
        <v>8.9438016528925607E-2</v>
      </c>
      <c r="Y726" s="119">
        <f>$H726/($D726+(W726*W726*AB$2*'Materials + Factor'!$U$8))</f>
        <v>1.4264462809917354E-2</v>
      </c>
      <c r="Z72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6.9516055287841966E-2</v>
      </c>
      <c r="AA72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0.28222389181066865</v>
      </c>
      <c r="AB726" s="120">
        <f t="shared" si="110"/>
        <v>0.48784372652141234</v>
      </c>
      <c r="AC72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0.58723219978205043</v>
      </c>
    </row>
    <row r="727" spans="1:29" s="86" customFormat="1" hidden="1" outlineLevel="1" x14ac:dyDescent="0.2">
      <c r="A727" s="127"/>
      <c r="B727" s="131" t="s">
        <v>280</v>
      </c>
      <c r="C727" s="132">
        <v>2.5640000000000001</v>
      </c>
      <c r="D727" s="133">
        <f>Table5[[#This Row],[Vertical Fz (kN)]]*'Materials + Factor'!$U$25</f>
        <v>0</v>
      </c>
      <c r="E727" s="132">
        <v>3.4039999999999999</v>
      </c>
      <c r="F727" s="132">
        <v>0</v>
      </c>
      <c r="G727" s="132">
        <v>0</v>
      </c>
      <c r="H727" s="148">
        <v>3.71</v>
      </c>
      <c r="I727" s="109">
        <f t="shared" si="111"/>
        <v>1.6</v>
      </c>
      <c r="J727" s="119">
        <f>$G727/($D727+(I727*I727*N$2*'Materials + Factor'!$U$8))</f>
        <v>0</v>
      </c>
      <c r="K727" s="119">
        <f>$H727/($D727+(I727*I727*N$2*'Materials + Factor'!$U$8))</f>
        <v>7.7291666666666661E-2</v>
      </c>
      <c r="L72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0.13216973151848765</v>
      </c>
      <c r="M72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0.15482853413495765</v>
      </c>
      <c r="N727" s="120">
        <f t="shared" si="108"/>
        <v>0.28984375000000001</v>
      </c>
      <c r="O72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0.19418852695301242</v>
      </c>
      <c r="P727" s="109">
        <f t="shared" si="112"/>
        <v>1.4</v>
      </c>
      <c r="Q727" s="119">
        <f>$G727/($D727+(P727*P727*U$2*'Materials + Factor'!$U$8))</f>
        <v>0</v>
      </c>
      <c r="R727" s="119">
        <f>$H727/($D727+(P727*P727*U$2*'Materials + Factor'!$U$8))</f>
        <v>7.571428571428572E-2</v>
      </c>
      <c r="S72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0.13638837356124106</v>
      </c>
      <c r="T72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0.20740524781341113</v>
      </c>
      <c r="U727" s="120">
        <f t="shared" si="109"/>
        <v>0.32448979591836741</v>
      </c>
      <c r="V72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0.26206712433257051</v>
      </c>
      <c r="W727" s="109">
        <f t="shared" si="113"/>
        <v>1.1000000000000001</v>
      </c>
      <c r="X727" s="119">
        <f>$G727/($D727+(W727*W727*AB$2*'Materials + Factor'!$U$8))</f>
        <v>0</v>
      </c>
      <c r="Y727" s="119">
        <f>$H727/($D727+(W727*W727*AB$2*'Materials + Factor'!$U$8))</f>
        <v>6.1322314049586768E-2</v>
      </c>
      <c r="Z72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0.11046331081819522</v>
      </c>
      <c r="AA72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0.31609316303531176</v>
      </c>
      <c r="AB727" s="120">
        <f t="shared" si="110"/>
        <v>0.33448534936138236</v>
      </c>
      <c r="AC72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0.5223682281977563</v>
      </c>
    </row>
    <row r="728" spans="1:29" s="86" customFormat="1" hidden="1" outlineLevel="1" x14ac:dyDescent="0.2">
      <c r="A728" s="127"/>
      <c r="B728" s="131" t="s">
        <v>281</v>
      </c>
      <c r="C728" s="132">
        <v>2.5640000000000001</v>
      </c>
      <c r="D728" s="133">
        <f>Table5[[#This Row],[Vertical Fz (kN)]]*'Materials + Factor'!$U$25</f>
        <v>0</v>
      </c>
      <c r="E728" s="132">
        <v>1.345</v>
      </c>
      <c r="F728" s="132">
        <v>1.99</v>
      </c>
      <c r="G728" s="132">
        <v>5.4109999999999996</v>
      </c>
      <c r="H728" s="148">
        <v>1.4350000000000001</v>
      </c>
      <c r="I728" s="109">
        <f t="shared" si="111"/>
        <v>1.6</v>
      </c>
      <c r="J728" s="119">
        <f>$G728/($D728+(I728*I728*N$2*'Materials + Factor'!$U$8))</f>
        <v>0.11272916666666664</v>
      </c>
      <c r="K728" s="119">
        <f>$H728/($D728+(I728*I728*N$2*'Materials + Factor'!$U$8))</f>
        <v>2.989583333333333E-2</v>
      </c>
      <c r="L72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9.3260433718604055E-2</v>
      </c>
      <c r="M72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0.17066242781425514</v>
      </c>
      <c r="N728" s="120">
        <f t="shared" si="108"/>
        <v>0.42273437499999994</v>
      </c>
      <c r="O72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0.21212860213515414</v>
      </c>
      <c r="P728" s="109">
        <f t="shared" si="112"/>
        <v>1.4</v>
      </c>
      <c r="Q728" s="119">
        <f>$G728/($D728+(P728*P728*U$2*'Materials + Factor'!$U$8))</f>
        <v>0.11042857142857143</v>
      </c>
      <c r="R728" s="119">
        <f>$H728/($D728+(P728*P728*U$2*'Materials + Factor'!$U$8))</f>
        <v>2.928571428571429E-2</v>
      </c>
      <c r="S72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9.6237154500969327E-2</v>
      </c>
      <c r="T72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0.21577259475218666</v>
      </c>
      <c r="U728" s="120">
        <f t="shared" si="109"/>
        <v>0.47326530612244905</v>
      </c>
      <c r="V72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0.28961429529031185</v>
      </c>
      <c r="W728" s="109">
        <f t="shared" si="113"/>
        <v>1.1000000000000001</v>
      </c>
      <c r="X728" s="119">
        <f>$G728/($D728+(W728*W728*AB$2*'Materials + Factor'!$U$8))</f>
        <v>8.9438016528925607E-2</v>
      </c>
      <c r="Y728" s="119">
        <f>$H728/($D728+(W728*W728*AB$2*'Materials + Factor'!$U$8))</f>
        <v>2.3719008264462809E-2</v>
      </c>
      <c r="Z72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7.7944141661942079E-2</v>
      </c>
      <c r="AA72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0.28222389181066865</v>
      </c>
      <c r="AB728" s="120">
        <f t="shared" si="110"/>
        <v>0.48784372652141234</v>
      </c>
      <c r="AC72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0.57923684734969572</v>
      </c>
    </row>
    <row r="729" spans="1:29" s="86" customFormat="1" hidden="1" outlineLevel="1" x14ac:dyDescent="0.2">
      <c r="A729" s="127"/>
      <c r="B729" s="131" t="s">
        <v>282</v>
      </c>
      <c r="C729" s="132">
        <v>6.4379999999999997</v>
      </c>
      <c r="D729" s="133">
        <f>Table5[[#This Row],[Vertical Fz (kN)]]*'Materials + Factor'!$U$25</f>
        <v>0</v>
      </c>
      <c r="E729" s="132">
        <v>2.73</v>
      </c>
      <c r="F729" s="132">
        <v>0</v>
      </c>
      <c r="G729" s="132">
        <v>0</v>
      </c>
      <c r="H729" s="148">
        <v>2.9089999999999998</v>
      </c>
      <c r="I729" s="109">
        <f t="shared" si="111"/>
        <v>1.6</v>
      </c>
      <c r="J729" s="119">
        <f>$G729/($D729+(I729*I729*N$2*'Materials + Factor'!$U$8))</f>
        <v>0</v>
      </c>
      <c r="K729" s="119">
        <f>$H729/($D729+(I729*I729*N$2*'Materials + Factor'!$U$8))</f>
        <v>6.0604166666666653E-2</v>
      </c>
      <c r="L72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9.8456493587392294E-2</v>
      </c>
      <c r="M72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0.1138106653440611</v>
      </c>
      <c r="N729" s="120">
        <f t="shared" si="108"/>
        <v>0.22726562499999994</v>
      </c>
      <c r="O72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0.20072130962779294</v>
      </c>
      <c r="P729" s="109">
        <f t="shared" si="112"/>
        <v>1.4</v>
      </c>
      <c r="Q729" s="119">
        <f>$G729/($D729+(P729*P729*U$2*'Materials + Factor'!$U$8))</f>
        <v>0</v>
      </c>
      <c r="R729" s="119">
        <f>$H729/($D729+(P729*P729*U$2*'Materials + Factor'!$U$8))</f>
        <v>5.9367346938775517E-2</v>
      </c>
      <c r="S72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0.10938315505939721</v>
      </c>
      <c r="T72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0.16440233236151605</v>
      </c>
      <c r="U729" s="120">
        <f t="shared" si="109"/>
        <v>0.25443148688046652</v>
      </c>
      <c r="V72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0.26977796183619507</v>
      </c>
      <c r="W729" s="109">
        <f t="shared" si="113"/>
        <v>1.1000000000000001</v>
      </c>
      <c r="X729" s="119">
        <f>$G729/($D729+(W729*W729*AB$2*'Materials + Factor'!$U$8))</f>
        <v>0</v>
      </c>
      <c r="Y729" s="119">
        <f>$H729/($D729+(W729*W729*AB$2*'Materials + Factor'!$U$8))</f>
        <v>4.8082644628099164E-2</v>
      </c>
      <c r="Z72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8.8591315667941525E-2</v>
      </c>
      <c r="AA72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0.25151014274981215</v>
      </c>
      <c r="AB729" s="120">
        <f t="shared" si="110"/>
        <v>0.26226897069872268</v>
      </c>
      <c r="AC72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0.53197819930185064</v>
      </c>
    </row>
    <row r="730" spans="1:29" s="86" customFormat="1" hidden="1" outlineLevel="1" x14ac:dyDescent="0.2">
      <c r="A730" s="127"/>
      <c r="B730" s="131" t="s">
        <v>283</v>
      </c>
      <c r="C730" s="132">
        <v>6.4370000000000003</v>
      </c>
      <c r="D730" s="133">
        <f>Table5[[#This Row],[Vertical Fz (kN)]]*'Materials + Factor'!$U$25</f>
        <v>0</v>
      </c>
      <c r="E730" s="132">
        <v>0.129</v>
      </c>
      <c r="F730" s="132">
        <v>2.2869999999999999</v>
      </c>
      <c r="G730" s="132">
        <v>6.3869999999999996</v>
      </c>
      <c r="H730" s="148">
        <v>0</v>
      </c>
      <c r="I730" s="109">
        <f t="shared" si="111"/>
        <v>1.6</v>
      </c>
      <c r="J730" s="119">
        <f>$G730/($D730+(I730*I730*N$2*'Materials + Factor'!$U$8))</f>
        <v>0.13306249999999997</v>
      </c>
      <c r="K730" s="119">
        <f>$H730/($D730+(I730*I730*N$2*'Materials + Factor'!$U$8))</f>
        <v>0</v>
      </c>
      <c r="L73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8.2612476547128486E-2</v>
      </c>
      <c r="M73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0.18604648492753087</v>
      </c>
      <c r="N730" s="120">
        <f t="shared" si="108"/>
        <v>0.49898437499999992</v>
      </c>
      <c r="O73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0.22252522412769807</v>
      </c>
      <c r="P730" s="109">
        <f t="shared" si="112"/>
        <v>1.4</v>
      </c>
      <c r="Q730" s="119">
        <f>$G730/($D730+(P730*P730*U$2*'Materials + Factor'!$U$8))</f>
        <v>0.13034693877551021</v>
      </c>
      <c r="R730" s="119">
        <f>$H730/($D730+(P730*P730*U$2*'Materials + Factor'!$U$8))</f>
        <v>0</v>
      </c>
      <c r="S73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9.1779089506041509E-2</v>
      </c>
      <c r="T73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0.25288629737609336</v>
      </c>
      <c r="U730" s="120">
        <f t="shared" si="109"/>
        <v>0.55862973760932955</v>
      </c>
      <c r="V73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0.30338850475883405</v>
      </c>
      <c r="W730" s="109">
        <f t="shared" si="113"/>
        <v>1.1000000000000001</v>
      </c>
      <c r="X730" s="119">
        <f>$G730/($D730+(W730*W730*AB$2*'Materials + Factor'!$U$8))</f>
        <v>0.10557024793388428</v>
      </c>
      <c r="Y730" s="119">
        <f>$H730/($D730+(W730*W730*AB$2*'Materials + Factor'!$U$8))</f>
        <v>0</v>
      </c>
      <c r="Z73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7.4333477451174107E-2</v>
      </c>
      <c r="AA73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0.32940646130728768</v>
      </c>
      <c r="AB730" s="120">
        <f t="shared" si="110"/>
        <v>0.57583771600300515</v>
      </c>
      <c r="AC73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0.60078349697510658</v>
      </c>
    </row>
    <row r="731" spans="1:29" s="86" customFormat="1" hidden="1" outlineLevel="1" x14ac:dyDescent="0.2">
      <c r="A731" s="127"/>
      <c r="B731" s="131" t="s">
        <v>284</v>
      </c>
      <c r="C731" s="132">
        <v>5.2610000000000001</v>
      </c>
      <c r="D731" s="133">
        <f>Table5[[#This Row],[Vertical Fz (kN)]]*'Materials + Factor'!$U$25</f>
        <v>0</v>
      </c>
      <c r="E731" s="132">
        <v>3.4740000000000002</v>
      </c>
      <c r="F731" s="132">
        <v>0.26200000000000001</v>
      </c>
      <c r="G731" s="132">
        <v>1.212</v>
      </c>
      <c r="H731" s="148">
        <v>3.8239999999999998</v>
      </c>
      <c r="I731" s="109">
        <f t="shared" si="111"/>
        <v>1.6</v>
      </c>
      <c r="J731" s="119">
        <f>$G731/($D731+(I731*I731*N$2*'Materials + Factor'!$U$8))</f>
        <v>2.5249999999999995E-2</v>
      </c>
      <c r="K731" s="119">
        <f>$H731/($D731+(I731*I731*N$2*'Materials + Factor'!$U$8))</f>
        <v>7.966666666666665E-2</v>
      </c>
      <c r="L73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0.12842097531258848</v>
      </c>
      <c r="M73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0.15089605903005948</v>
      </c>
      <c r="N731" s="120">
        <f t="shared" si="108"/>
        <v>0.29874999999999996</v>
      </c>
      <c r="O73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0.20923290476440057</v>
      </c>
      <c r="P731" s="109">
        <f t="shared" si="112"/>
        <v>1.4</v>
      </c>
      <c r="Q731" s="119">
        <f>$G731/($D731+(P731*P731*U$2*'Materials + Factor'!$U$8))</f>
        <v>2.4734693877551023E-2</v>
      </c>
      <c r="R731" s="119">
        <f>$H731/($D731+(P731*P731*U$2*'Materials + Factor'!$U$8))</f>
        <v>7.8040816326530621E-2</v>
      </c>
      <c r="S73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0.13958835849232198</v>
      </c>
      <c r="T73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0.21276967930029161</v>
      </c>
      <c r="U731" s="120">
        <f t="shared" si="109"/>
        <v>0.334460641399417</v>
      </c>
      <c r="V73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0.28338544617906097</v>
      </c>
      <c r="W731" s="109">
        <f t="shared" si="113"/>
        <v>1.1000000000000001</v>
      </c>
      <c r="X731" s="119">
        <f>$G731/($D731+(W731*W731*AB$2*'Materials + Factor'!$U$8))</f>
        <v>2.0033057851239666E-2</v>
      </c>
      <c r="Y731" s="119">
        <f>$H731/($D731+(W731*W731*AB$2*'Materials + Factor'!$U$8))</f>
        <v>6.3206611570247928E-2</v>
      </c>
      <c r="Z73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0.11305503415080621</v>
      </c>
      <c r="AA73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0.32372652141247177</v>
      </c>
      <c r="AB731" s="120">
        <f t="shared" si="110"/>
        <v>0.34476333583771596</v>
      </c>
      <c r="AC73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0.56163601889855252</v>
      </c>
    </row>
    <row r="732" spans="1:29" s="86" customFormat="1" hidden="1" outlineLevel="1" x14ac:dyDescent="0.2">
      <c r="A732" s="127"/>
      <c r="B732" s="131" t="s">
        <v>285</v>
      </c>
      <c r="C732" s="132">
        <v>5.2610000000000001</v>
      </c>
      <c r="D732" s="133">
        <f>Table5[[#This Row],[Vertical Fz (kN)]]*'Materials + Factor'!$U$25</f>
        <v>0</v>
      </c>
      <c r="E732" s="132">
        <v>1.3540000000000001</v>
      </c>
      <c r="F732" s="132">
        <v>1.7270000000000001</v>
      </c>
      <c r="G732" s="132">
        <v>6.6230000000000002</v>
      </c>
      <c r="H732" s="148">
        <v>1.476</v>
      </c>
      <c r="I732" s="109">
        <f t="shared" si="111"/>
        <v>1.6</v>
      </c>
      <c r="J732" s="119">
        <f>$G732/($D732+(I732*I732*N$2*'Materials + Factor'!$U$8))</f>
        <v>0.13797916666666665</v>
      </c>
      <c r="K732" s="119">
        <f>$H732/($D732+(I732*I732*N$2*'Materials + Factor'!$U$8))</f>
        <v>3.0749999999999996E-2</v>
      </c>
      <c r="L73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8.0892975985755317E-2</v>
      </c>
      <c r="M73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0.18583602448320533</v>
      </c>
      <c r="N732" s="120">
        <f t="shared" si="108"/>
        <v>0.51742187499999992</v>
      </c>
      <c r="O73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0.22929042533762953</v>
      </c>
      <c r="P732" s="109">
        <f t="shared" si="112"/>
        <v>1.4</v>
      </c>
      <c r="Q732" s="119">
        <f>$G732/($D732+(P732*P732*U$2*'Materials + Factor'!$U$8))</f>
        <v>0.13516326530612247</v>
      </c>
      <c r="R732" s="119">
        <f>$H732/($D732+(P732*P732*U$2*'Materials + Factor'!$U$8))</f>
        <v>3.0122448979591841E-2</v>
      </c>
      <c r="S73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8.7927363142394202E-2</v>
      </c>
      <c r="T73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0.24344023323615166</v>
      </c>
      <c r="U732" s="120">
        <f t="shared" si="109"/>
        <v>0.57927113702623922</v>
      </c>
      <c r="V73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0.31455421328780681</v>
      </c>
      <c r="W732" s="109">
        <f t="shared" si="113"/>
        <v>1.1000000000000001</v>
      </c>
      <c r="X732" s="119">
        <f>$G732/($D732+(W732*W732*AB$2*'Materials + Factor'!$U$8))</f>
        <v>0.10947107438016528</v>
      </c>
      <c r="Y732" s="119">
        <f>$H732/($D732+(W732*W732*AB$2*'Materials + Factor'!$U$8))</f>
        <v>2.439669421487603E-2</v>
      </c>
      <c r="Z73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7.1213897421112643E-2</v>
      </c>
      <c r="AA73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0.30283996994740792</v>
      </c>
      <c r="AB732" s="120">
        <f t="shared" si="110"/>
        <v>0.59711495116453783</v>
      </c>
      <c r="AC73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0.62577165247420874</v>
      </c>
    </row>
    <row r="733" spans="1:29" s="86" customFormat="1" hidden="1" outlineLevel="1" x14ac:dyDescent="0.2">
      <c r="A733" s="127"/>
      <c r="B733" s="131" t="s">
        <v>286</v>
      </c>
      <c r="C733" s="132">
        <v>8.6489999999999991</v>
      </c>
      <c r="D733" s="133">
        <f>Table5[[#This Row],[Vertical Fz (kN)]]*'Materials + Factor'!$U$25</f>
        <v>0</v>
      </c>
      <c r="E733" s="132">
        <v>3.7709999999999999</v>
      </c>
      <c r="F733" s="132">
        <v>0</v>
      </c>
      <c r="G733" s="132">
        <v>0</v>
      </c>
      <c r="H733" s="148">
        <v>4.1280000000000001</v>
      </c>
      <c r="I733" s="109">
        <f t="shared" si="111"/>
        <v>1.6</v>
      </c>
      <c r="J733" s="119">
        <f>$G733/($D733+(I733*I733*N$2*'Materials + Factor'!$U$8))</f>
        <v>0</v>
      </c>
      <c r="K733" s="119">
        <f>$H733/($D733+(I733*I733*N$2*'Materials + Factor'!$U$8))</f>
        <v>8.5999999999999993E-2</v>
      </c>
      <c r="L73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0.13069174706969311</v>
      </c>
      <c r="M73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0.15349454535825871</v>
      </c>
      <c r="N733" s="120">
        <f t="shared" si="108"/>
        <v>0.32249999999999995</v>
      </c>
      <c r="O73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0.21431197478991598</v>
      </c>
      <c r="P733" s="109">
        <f t="shared" si="112"/>
        <v>1.4</v>
      </c>
      <c r="Q733" s="119">
        <f>$G733/($D733+(P733*P733*U$2*'Materials + Factor'!$U$8))</f>
        <v>0</v>
      </c>
      <c r="R733" s="119">
        <f>$H733/($D733+(P733*P733*U$2*'Materials + Factor'!$U$8))</f>
        <v>8.424489795918369E-2</v>
      </c>
      <c r="S73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0.1510929955051234</v>
      </c>
      <c r="T73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0.23029154518950445</v>
      </c>
      <c r="U733" s="120">
        <f t="shared" si="109"/>
        <v>0.36104956268221583</v>
      </c>
      <c r="V73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0.28922676653851254</v>
      </c>
      <c r="W733" s="109">
        <f t="shared" si="113"/>
        <v>1.1000000000000001</v>
      </c>
      <c r="X733" s="119">
        <f>$G733/($D733+(W733*W733*AB$2*'Materials + Factor'!$U$8))</f>
        <v>0</v>
      </c>
      <c r="Y733" s="119">
        <f>$H733/($D733+(W733*W733*AB$2*'Materials + Factor'!$U$8))</f>
        <v>6.8231404958677674E-2</v>
      </c>
      <c r="Z73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0.12237283933472801</v>
      </c>
      <c r="AA73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0.35071374906085645</v>
      </c>
      <c r="AB733" s="120">
        <f t="shared" si="110"/>
        <v>0.37217129977460545</v>
      </c>
      <c r="AC73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0.56813394174357557</v>
      </c>
    </row>
    <row r="734" spans="1:29" s="86" customFormat="1" hidden="1" outlineLevel="1" x14ac:dyDescent="0.2">
      <c r="A734" s="127"/>
      <c r="B734" s="131" t="s">
        <v>287</v>
      </c>
      <c r="C734" s="132">
        <v>8.6489999999999991</v>
      </c>
      <c r="D734" s="133">
        <f>Table5[[#This Row],[Vertical Fz (kN)]]*'Materials + Factor'!$U$25</f>
        <v>0</v>
      </c>
      <c r="E734" s="132">
        <v>1.544</v>
      </c>
      <c r="F734" s="132">
        <v>1.837</v>
      </c>
      <c r="G734" s="132">
        <v>4.4950000000000001</v>
      </c>
      <c r="H734" s="148">
        <v>1.6619999999999999</v>
      </c>
      <c r="I734" s="109">
        <f t="shared" si="111"/>
        <v>1.6</v>
      </c>
      <c r="J734" s="119">
        <f>$G734/($D734+(I734*I734*N$2*'Materials + Factor'!$U$8))</f>
        <v>9.3645833333333317E-2</v>
      </c>
      <c r="K734" s="119">
        <f>$H734/($D734+(I734*I734*N$2*'Materials + Factor'!$U$8))</f>
        <v>3.4624999999999996E-2</v>
      </c>
      <c r="L73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8.3166132403066598E-2</v>
      </c>
      <c r="M73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0.12958635633462195</v>
      </c>
      <c r="N734" s="120">
        <f t="shared" si="108"/>
        <v>0.35117187499999997</v>
      </c>
      <c r="O73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0.22643202636759005</v>
      </c>
      <c r="P734" s="109">
        <f t="shared" si="112"/>
        <v>1.4</v>
      </c>
      <c r="Q734" s="119">
        <f>$G734/($D734+(P734*P734*U$2*'Materials + Factor'!$U$8))</f>
        <v>9.1734693877551038E-2</v>
      </c>
      <c r="R734" s="119">
        <f>$H734/($D734+(P734*P734*U$2*'Materials + Factor'!$U$8))</f>
        <v>3.3918367346938781E-2</v>
      </c>
      <c r="S73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9.6148535397986137E-2</v>
      </c>
      <c r="T73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0.18460641399416913</v>
      </c>
      <c r="U734" s="120">
        <f t="shared" si="109"/>
        <v>0.39314868804664732</v>
      </c>
      <c r="V73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0.30769754923640708</v>
      </c>
      <c r="W734" s="109">
        <f t="shared" si="113"/>
        <v>1.1000000000000001</v>
      </c>
      <c r="X734" s="119">
        <f>$G734/($D734+(W734*W734*AB$2*'Materials + Factor'!$U$8))</f>
        <v>7.4297520661157024E-2</v>
      </c>
      <c r="Y734" s="119">
        <f>$H734/($D734+(W734*W734*AB$2*'Materials + Factor'!$U$8))</f>
        <v>2.7471074380165286E-2</v>
      </c>
      <c r="Z73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7.7872367512418508E-2</v>
      </c>
      <c r="AA73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0.24549962434259953</v>
      </c>
      <c r="AB734" s="120">
        <f t="shared" si="110"/>
        <v>0.40525920360631101</v>
      </c>
      <c r="AC73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0.60562829895522219</v>
      </c>
    </row>
    <row r="735" spans="1:29" s="86" customFormat="1" hidden="1" outlineLevel="1" x14ac:dyDescent="0.2">
      <c r="A735" s="127"/>
      <c r="B735" s="131" t="s">
        <v>288</v>
      </c>
      <c r="C735" s="132">
        <v>5.524</v>
      </c>
      <c r="D735" s="133">
        <f>Table5[[#This Row],[Vertical Fz (kN)]]*'Materials + Factor'!$U$25</f>
        <v>0</v>
      </c>
      <c r="E735" s="132">
        <v>3.1309999999999998</v>
      </c>
      <c r="F735" s="132">
        <v>0</v>
      </c>
      <c r="G735" s="132">
        <v>0</v>
      </c>
      <c r="H735" s="148">
        <v>3.4649999999999999</v>
      </c>
      <c r="I735" s="109">
        <f t="shared" si="111"/>
        <v>1.6</v>
      </c>
      <c r="J735" s="119">
        <f>$G735/($D735+(I735*I735*N$2*'Materials + Factor'!$U$8))</f>
        <v>0</v>
      </c>
      <c r="K735" s="119">
        <f>$H735/($D735+(I735*I735*N$2*'Materials + Factor'!$U$8))</f>
        <v>7.2187499999999988E-2</v>
      </c>
      <c r="L73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0.11484666401445638</v>
      </c>
      <c r="M73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0.1357626952395187</v>
      </c>
      <c r="N735" s="120">
        <f t="shared" si="108"/>
        <v>0.27070312499999993</v>
      </c>
      <c r="O73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0.20129955631887794</v>
      </c>
      <c r="P735" s="109">
        <f t="shared" si="112"/>
        <v>1.4</v>
      </c>
      <c r="Q735" s="119">
        <f>$G735/($D735+(P735*P735*U$2*'Materials + Factor'!$U$8))</f>
        <v>0</v>
      </c>
      <c r="R735" s="119">
        <f>$H735/($D735+(P735*P735*U$2*'Materials + Factor'!$U$8))</f>
        <v>7.0714285714285716E-2</v>
      </c>
      <c r="S73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0.12545005805530132</v>
      </c>
      <c r="T73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0.19230320699708461</v>
      </c>
      <c r="U735" s="120">
        <f t="shared" si="109"/>
        <v>0.30306122448979594</v>
      </c>
      <c r="V73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0.2711842603102535</v>
      </c>
      <c r="W735" s="109">
        <f t="shared" si="113"/>
        <v>1.1000000000000001</v>
      </c>
      <c r="X735" s="119">
        <f>$G735/($D735+(W735*W735*AB$2*'Materials + Factor'!$U$8))</f>
        <v>0</v>
      </c>
      <c r="Y735" s="119">
        <f>$H735/($D735+(W735*W735*AB$2*'Materials + Factor'!$U$8))</f>
        <v>5.7272727272727267E-2</v>
      </c>
      <c r="Z73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0.10160417925140106</v>
      </c>
      <c r="AA73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0.29232156273478582</v>
      </c>
      <c r="AB735" s="120">
        <f t="shared" si="110"/>
        <v>0.31239669421487598</v>
      </c>
      <c r="AC73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0.53627921279212798</v>
      </c>
    </row>
    <row r="736" spans="1:29" s="86" customFormat="1" hidden="1" outlineLevel="1" x14ac:dyDescent="0.2">
      <c r="A736" s="127"/>
      <c r="B736" s="131" t="s">
        <v>289</v>
      </c>
      <c r="C736" s="132">
        <v>5.524</v>
      </c>
      <c r="D736" s="133">
        <f>Table5[[#This Row],[Vertical Fz (kN)]]*'Materials + Factor'!$U$25</f>
        <v>0</v>
      </c>
      <c r="E736" s="132">
        <v>0.90500000000000003</v>
      </c>
      <c r="F736" s="132">
        <v>1.837</v>
      </c>
      <c r="G736" s="132">
        <v>4.4950000000000001</v>
      </c>
      <c r="H736" s="148">
        <v>0.999</v>
      </c>
      <c r="I736" s="109">
        <f t="shared" si="111"/>
        <v>1.6</v>
      </c>
      <c r="J736" s="119">
        <f>$G736/($D736+(I736*I736*N$2*'Materials + Factor'!$U$8))</f>
        <v>9.3645833333333317E-2</v>
      </c>
      <c r="K736" s="119">
        <f>$H736/($D736+(I736*I736*N$2*'Materials + Factor'!$U$8))</f>
        <v>2.0812499999999998E-2</v>
      </c>
      <c r="L73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7.5115317648121474E-2</v>
      </c>
      <c r="M73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0.13715225879979071</v>
      </c>
      <c r="N736" s="120">
        <f t="shared" si="108"/>
        <v>0.35117187499999997</v>
      </c>
      <c r="O73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0.21295499280465863</v>
      </c>
      <c r="P736" s="109">
        <f t="shared" si="112"/>
        <v>1.4</v>
      </c>
      <c r="Q736" s="119">
        <f>$G736/($D736+(P736*P736*U$2*'Materials + Factor'!$U$8))</f>
        <v>9.1734693877551038E-2</v>
      </c>
      <c r="R736" s="119">
        <f>$H736/($D736+(P736*P736*U$2*'Materials + Factor'!$U$8))</f>
        <v>2.0387755102040821E-2</v>
      </c>
      <c r="S73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8.2050454322409289E-2</v>
      </c>
      <c r="T73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0.18460641399416913</v>
      </c>
      <c r="U736" s="120">
        <f t="shared" si="109"/>
        <v>0.39314868804664732</v>
      </c>
      <c r="V73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0.28897225745980815</v>
      </c>
      <c r="W736" s="109">
        <f t="shared" si="113"/>
        <v>1.1000000000000001</v>
      </c>
      <c r="X736" s="119">
        <f>$G736/($D736+(W736*W736*AB$2*'Materials + Factor'!$U$8))</f>
        <v>7.4297520661157024E-2</v>
      </c>
      <c r="Y736" s="119">
        <f>$H736/($D736+(W736*W736*AB$2*'Materials + Factor'!$U$8))</f>
        <v>1.6512396694214875E-2</v>
      </c>
      <c r="Z73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6.6454086971868664E-2</v>
      </c>
      <c r="AA73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0.24549962434259953</v>
      </c>
      <c r="AB736" s="120">
        <f t="shared" si="110"/>
        <v>0.40525920360631101</v>
      </c>
      <c r="AC73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0.57266482352895409</v>
      </c>
    </row>
    <row r="737" spans="1:29" s="86" customFormat="1" hidden="1" outlineLevel="1" x14ac:dyDescent="0.2">
      <c r="A737" s="127"/>
      <c r="B737" s="131" t="s">
        <v>290</v>
      </c>
      <c r="C737" s="132">
        <v>2.399</v>
      </c>
      <c r="D737" s="133">
        <f>Table5[[#This Row],[Vertical Fz (kN)]]*'Materials + Factor'!$U$25</f>
        <v>0</v>
      </c>
      <c r="E737" s="132">
        <v>3.7709999999999999</v>
      </c>
      <c r="F737" s="132">
        <v>0</v>
      </c>
      <c r="G737" s="132">
        <v>0</v>
      </c>
      <c r="H737" s="148">
        <v>4.1280000000000001</v>
      </c>
      <c r="I737" s="109">
        <f t="shared" si="111"/>
        <v>1.6</v>
      </c>
      <c r="J737" s="119">
        <f>$G737/($D737+(I737*I737*N$2*'Materials + Factor'!$U$8))</f>
        <v>0</v>
      </c>
      <c r="K737" s="119">
        <f>$H737/($D737+(I737*I737*N$2*'Materials + Factor'!$U$8))</f>
        <v>8.5999999999999993E-2</v>
      </c>
      <c r="L73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0.14689888251257058</v>
      </c>
      <c r="M73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0.17252946487033469</v>
      </c>
      <c r="N737" s="120">
        <f t="shared" si="108"/>
        <v>0.32249999999999995</v>
      </c>
      <c r="O73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0.19607551353874886</v>
      </c>
      <c r="P737" s="109">
        <f t="shared" si="112"/>
        <v>1.4</v>
      </c>
      <c r="Q737" s="119">
        <f>$G737/($D737+(P737*P737*U$2*'Materials + Factor'!$U$8))</f>
        <v>0</v>
      </c>
      <c r="R737" s="119">
        <f>$H737/($D737+(P737*P737*U$2*'Materials + Factor'!$U$8))</f>
        <v>8.424489795918369E-2</v>
      </c>
      <c r="S73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0.1510929955051234</v>
      </c>
      <c r="T73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0.23029154518950445</v>
      </c>
      <c r="U737" s="120">
        <f t="shared" si="109"/>
        <v>0.36104956268221583</v>
      </c>
      <c r="V73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0.26505976843872908</v>
      </c>
      <c r="W737" s="109">
        <f t="shared" si="113"/>
        <v>1.1000000000000001</v>
      </c>
      <c r="X737" s="119">
        <f>$G737/($D737+(W737*W737*AB$2*'Materials + Factor'!$U$8))</f>
        <v>0</v>
      </c>
      <c r="Y737" s="119">
        <f>$H737/($D737+(W737*W737*AB$2*'Materials + Factor'!$U$8))</f>
        <v>6.8231404958677674E-2</v>
      </c>
      <c r="Z73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0.12237283933472801</v>
      </c>
      <c r="AA73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0.35071374906085645</v>
      </c>
      <c r="AB737" s="120">
        <f t="shared" si="110"/>
        <v>0.37217129977460545</v>
      </c>
      <c r="AC73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0.52882171978819992</v>
      </c>
    </row>
    <row r="738" spans="1:29" s="86" customFormat="1" hidden="1" outlineLevel="1" x14ac:dyDescent="0.2">
      <c r="A738" s="127"/>
      <c r="B738" s="131" t="s">
        <v>291</v>
      </c>
      <c r="C738" s="132">
        <v>2.399</v>
      </c>
      <c r="D738" s="133">
        <f>Table5[[#This Row],[Vertical Fz (kN)]]*'Materials + Factor'!$U$25</f>
        <v>0</v>
      </c>
      <c r="E738" s="132">
        <v>1.544</v>
      </c>
      <c r="F738" s="132">
        <v>1.837</v>
      </c>
      <c r="G738" s="132">
        <v>4.4950000000000001</v>
      </c>
      <c r="H738" s="148">
        <v>1.6619999999999999</v>
      </c>
      <c r="I738" s="109">
        <f t="shared" si="111"/>
        <v>1.6</v>
      </c>
      <c r="J738" s="119">
        <f>$G738/($D738+(I738*I738*N$2*'Materials + Factor'!$U$8))</f>
        <v>9.3645833333333317E-2</v>
      </c>
      <c r="K738" s="119">
        <f>$H738/($D738+(I738*I738*N$2*'Materials + Factor'!$U$8))</f>
        <v>3.4624999999999996E-2</v>
      </c>
      <c r="L73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9.3479597501960748E-2</v>
      </c>
      <c r="M73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0.14565641183356809</v>
      </c>
      <c r="N738" s="120">
        <f t="shared" si="108"/>
        <v>0.35117187499999997</v>
      </c>
      <c r="O73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0.20716423286737307</v>
      </c>
      <c r="P738" s="109">
        <f t="shared" si="112"/>
        <v>1.4</v>
      </c>
      <c r="Q738" s="119">
        <f>$G738/($D738+(P738*P738*U$2*'Materials + Factor'!$U$8))</f>
        <v>9.1734693877551038E-2</v>
      </c>
      <c r="R738" s="119">
        <f>$H738/($D738+(P738*P738*U$2*'Materials + Factor'!$U$8))</f>
        <v>3.3918367346938781E-2</v>
      </c>
      <c r="S73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9.6148535397986137E-2</v>
      </c>
      <c r="T73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0.18460641399416913</v>
      </c>
      <c r="U738" s="120">
        <f t="shared" si="109"/>
        <v>0.39314868804664732</v>
      </c>
      <c r="V73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0.28198718301857606</v>
      </c>
      <c r="W738" s="109">
        <f t="shared" si="113"/>
        <v>1.1000000000000001</v>
      </c>
      <c r="X738" s="119">
        <f>$G738/($D738+(W738*W738*AB$2*'Materials + Factor'!$U$8))</f>
        <v>7.4297520661157024E-2</v>
      </c>
      <c r="Y738" s="119">
        <f>$H738/($D738+(W738*W738*AB$2*'Materials + Factor'!$U$8))</f>
        <v>2.7471074380165286E-2</v>
      </c>
      <c r="Z73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7.7872367512418508E-2</v>
      </c>
      <c r="AA73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0.24549962434259953</v>
      </c>
      <c r="AB738" s="120">
        <f t="shared" si="110"/>
        <v>0.40525920360631101</v>
      </c>
      <c r="AC73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0.56372164215890963</v>
      </c>
    </row>
    <row r="739" spans="1:29" s="86" customFormat="1" hidden="1" outlineLevel="1" x14ac:dyDescent="0.2">
      <c r="A739" s="127"/>
      <c r="B739" s="131" t="s">
        <v>292</v>
      </c>
      <c r="C739" s="132">
        <v>8.5020000000000007</v>
      </c>
      <c r="D739" s="133">
        <f>Table5[[#This Row],[Vertical Fz (kN)]]*'Materials + Factor'!$U$25</f>
        <v>0</v>
      </c>
      <c r="E739" s="132">
        <v>3.6669999999999998</v>
      </c>
      <c r="F739" s="132">
        <v>0.28000000000000003</v>
      </c>
      <c r="G739" s="132">
        <v>0.84299999999999997</v>
      </c>
      <c r="H739" s="148">
        <v>4.0049999999999999</v>
      </c>
      <c r="I739" s="109">
        <f t="shared" si="111"/>
        <v>1.6</v>
      </c>
      <c r="J739" s="119">
        <f>$G739/($D739+(I739*I739*N$2*'Materials + Factor'!$U$8))</f>
        <v>1.7562499999999998E-2</v>
      </c>
      <c r="K739" s="119">
        <f>$H739/($D739+(I739*I739*N$2*'Materials + Factor'!$U$8))</f>
        <v>8.3437499999999984E-2</v>
      </c>
      <c r="L73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0.12778895981271274</v>
      </c>
      <c r="M73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0.14944714346394813</v>
      </c>
      <c r="N739" s="120">
        <f t="shared" si="108"/>
        <v>0.31289062499999992</v>
      </c>
      <c r="O73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0.21790181148814294</v>
      </c>
      <c r="P739" s="109">
        <f t="shared" si="112"/>
        <v>1.4</v>
      </c>
      <c r="Q739" s="119">
        <f>$G739/($D739+(P739*P739*U$2*'Materials + Factor'!$U$8))</f>
        <v>1.7204081632653061E-2</v>
      </c>
      <c r="R739" s="119">
        <f>$H739/($D739+(P739*P739*U$2*'Materials + Factor'!$U$8))</f>
        <v>8.1734693877551029E-2</v>
      </c>
      <c r="S73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0.14735371035383465</v>
      </c>
      <c r="T73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0.22367346938775515</v>
      </c>
      <c r="U739" s="120">
        <f t="shared" si="109"/>
        <v>0.35029154518950445</v>
      </c>
      <c r="V73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0.29473004057406171</v>
      </c>
      <c r="W739" s="109">
        <f t="shared" si="113"/>
        <v>1.1000000000000001</v>
      </c>
      <c r="X739" s="119">
        <f>$G739/($D739+(W739*W739*AB$2*'Materials + Factor'!$U$8))</f>
        <v>1.393388429752066E-2</v>
      </c>
      <c r="Y739" s="119">
        <f>$H739/($D739+(W739*W739*AB$2*'Materials + Factor'!$U$8))</f>
        <v>6.6198347107438008E-2</v>
      </c>
      <c r="Z73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0.11934432739401481</v>
      </c>
      <c r="AA73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0.3407663410969195</v>
      </c>
      <c r="AB739" s="120">
        <f t="shared" si="110"/>
        <v>0.36108189331329821</v>
      </c>
      <c r="AC73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0.57950718948744406</v>
      </c>
    </row>
    <row r="740" spans="1:29" s="86" customFormat="1" hidden="1" outlineLevel="1" x14ac:dyDescent="0.2">
      <c r="A740" s="127"/>
      <c r="B740" s="131" t="s">
        <v>293</v>
      </c>
      <c r="C740" s="132">
        <v>8.5020000000000007</v>
      </c>
      <c r="D740" s="133">
        <f>Table5[[#This Row],[Vertical Fz (kN)]]*'Materials + Factor'!$U$25</f>
        <v>0</v>
      </c>
      <c r="E740" s="132">
        <v>1.478</v>
      </c>
      <c r="F740" s="132">
        <v>2.2429999999999999</v>
      </c>
      <c r="G740" s="132">
        <v>5.9249999999999998</v>
      </c>
      <c r="H740" s="148">
        <v>1.585</v>
      </c>
      <c r="I740" s="109">
        <f t="shared" si="111"/>
        <v>1.6</v>
      </c>
      <c r="J740" s="119">
        <f>$G740/($D740+(I740*I740*N$2*'Materials + Factor'!$U$8))</f>
        <v>0.12343749999999998</v>
      </c>
      <c r="K740" s="119">
        <f>$H740/($D740+(I740*I740*N$2*'Materials + Factor'!$U$8))</f>
        <v>3.3020833333333326E-2</v>
      </c>
      <c r="L74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9.3337092202155164E-2</v>
      </c>
      <c r="M74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0.1682960337687161</v>
      </c>
      <c r="N740" s="120">
        <f t="shared" si="108"/>
        <v>0.46289062499999994</v>
      </c>
      <c r="O74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0.23543611572624998</v>
      </c>
      <c r="P740" s="109">
        <f t="shared" si="112"/>
        <v>1.4</v>
      </c>
      <c r="Q740" s="119">
        <f>$G740/($D740+(P740*P740*U$2*'Materials + Factor'!$U$8))</f>
        <v>0.1209183673469388</v>
      </c>
      <c r="R740" s="119">
        <f>$H740/($D740+(P740*P740*U$2*'Materials + Factor'!$U$8))</f>
        <v>3.234693877551021E-2</v>
      </c>
      <c r="S74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0.10762719150216679</v>
      </c>
      <c r="T74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0.23813411078717206</v>
      </c>
      <c r="U740" s="120">
        <f t="shared" si="109"/>
        <v>0.51822157434402349</v>
      </c>
      <c r="V74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0.32181001992242436</v>
      </c>
      <c r="W740" s="109">
        <f t="shared" si="113"/>
        <v>1.1000000000000001</v>
      </c>
      <c r="X740" s="119">
        <f>$G740/($D740+(W740*W740*AB$2*'Materials + Factor'!$U$8))</f>
        <v>9.7933884297520646E-2</v>
      </c>
      <c r="Y740" s="119">
        <f>$H740/($D740+(W740*W740*AB$2*'Materials + Factor'!$U$8))</f>
        <v>2.6198347107438014E-2</v>
      </c>
      <c r="Z74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8.7169130307540019E-2</v>
      </c>
      <c r="AA74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0.31287753568745297</v>
      </c>
      <c r="AB740" s="120">
        <f t="shared" si="110"/>
        <v>0.53418482344102169</v>
      </c>
      <c r="AC74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0.63471054283296302</v>
      </c>
    </row>
    <row r="741" spans="1:29" s="86" customFormat="1" hidden="1" outlineLevel="1" x14ac:dyDescent="0.2">
      <c r="A741" s="127"/>
      <c r="B741" s="131" t="s">
        <v>294</v>
      </c>
      <c r="C741" s="132">
        <v>5.524</v>
      </c>
      <c r="D741" s="133">
        <f>Table5[[#This Row],[Vertical Fz (kN)]]*'Materials + Factor'!$U$25</f>
        <v>0</v>
      </c>
      <c r="E741" s="132">
        <v>3.0569999999999999</v>
      </c>
      <c r="F741" s="132">
        <v>0.06</v>
      </c>
      <c r="G741" s="132">
        <v>1.2130000000000001</v>
      </c>
      <c r="H741" s="148">
        <v>3.3730000000000002</v>
      </c>
      <c r="I741" s="109">
        <f t="shared" si="111"/>
        <v>1.6</v>
      </c>
      <c r="J741" s="119">
        <f>$G741/($D741+(I741*I741*N$2*'Materials + Factor'!$U$8))</f>
        <v>2.5270833333333333E-2</v>
      </c>
      <c r="K741" s="119">
        <f>$H741/($D741+(I741*I741*N$2*'Materials + Factor'!$U$8))</f>
        <v>7.0270833333333324E-2</v>
      </c>
      <c r="L74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0.11215390243990934</v>
      </c>
      <c r="M74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0.13231797885060906</v>
      </c>
      <c r="N741" s="120">
        <f t="shared" si="108"/>
        <v>0.26351562499999998</v>
      </c>
      <c r="O74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0.20731976289669843</v>
      </c>
      <c r="P741" s="109">
        <f t="shared" si="112"/>
        <v>1.4</v>
      </c>
      <c r="Q741" s="119">
        <f>$G741/($D741+(P741*P741*U$2*'Materials + Factor'!$U$8))</f>
        <v>2.4755102040816331E-2</v>
      </c>
      <c r="R741" s="119">
        <f>$H741/($D741+(P741*P741*U$2*'Materials + Factor'!$U$8))</f>
        <v>6.8836734693877563E-2</v>
      </c>
      <c r="S74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0.12250868314681039</v>
      </c>
      <c r="T74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0.187463556851312</v>
      </c>
      <c r="U741" s="120">
        <f t="shared" si="109"/>
        <v>0.29501457725947527</v>
      </c>
      <c r="V74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0.28028984683440439</v>
      </c>
      <c r="W741" s="109">
        <f t="shared" si="113"/>
        <v>1.1000000000000001</v>
      </c>
      <c r="X741" s="119">
        <f>$G741/($D741+(W741*W741*AB$2*'Materials + Factor'!$U$8))</f>
        <v>2.0049586776859502E-2</v>
      </c>
      <c r="Y741" s="119">
        <f>$H741/($D741+(W741*W741*AB$2*'Materials + Factor'!$U$8))</f>
        <v>5.5752066115702478E-2</v>
      </c>
      <c r="Z74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9.9221908664358802E-2</v>
      </c>
      <c r="AA74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0.28510894064613068</v>
      </c>
      <c r="AB741" s="120">
        <f t="shared" si="110"/>
        <v>0.30410217881292256</v>
      </c>
      <c r="AC74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0.55485583360874635</v>
      </c>
    </row>
    <row r="742" spans="1:29" s="86" customFormat="1" hidden="1" outlineLevel="1" x14ac:dyDescent="0.2">
      <c r="A742" s="127"/>
      <c r="B742" s="131" t="s">
        <v>295</v>
      </c>
      <c r="C742" s="132">
        <v>5.524</v>
      </c>
      <c r="D742" s="133">
        <f>Table5[[#This Row],[Vertical Fz (kN)]]*'Materials + Factor'!$U$25</f>
        <v>0</v>
      </c>
      <c r="E742" s="132">
        <v>0.86899999999999999</v>
      </c>
      <c r="F742" s="132">
        <v>2.0230000000000001</v>
      </c>
      <c r="G742" s="132">
        <v>6.2960000000000003</v>
      </c>
      <c r="H742" s="148">
        <v>0.95299999999999996</v>
      </c>
      <c r="I742" s="109">
        <f t="shared" si="111"/>
        <v>1.6</v>
      </c>
      <c r="J742" s="119">
        <f>$G742/($D742+(I742*I742*N$2*'Materials + Factor'!$U$8))</f>
        <v>0.13116666666666665</v>
      </c>
      <c r="K742" s="119">
        <f>$H742/($D742+(I742*I742*N$2*'Materials + Factor'!$U$8))</f>
        <v>1.9854166666666662E-2</v>
      </c>
      <c r="L74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8.076119508577502E-2</v>
      </c>
      <c r="M74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0.18247071407219187</v>
      </c>
      <c r="N742" s="120">
        <f t="shared" si="108"/>
        <v>0.49187499999999995</v>
      </c>
      <c r="O74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0.22462527003278018</v>
      </c>
      <c r="P742" s="109">
        <f t="shared" si="112"/>
        <v>1.4</v>
      </c>
      <c r="Q742" s="119">
        <f>$G742/($D742+(P742*P742*U$2*'Materials + Factor'!$U$8))</f>
        <v>0.12848979591836737</v>
      </c>
      <c r="R742" s="119">
        <f>$H742/($D742+(P742*P742*U$2*'Materials + Factor'!$U$8))</f>
        <v>1.9448979591836738E-2</v>
      </c>
      <c r="S74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8.8217596036143334E-2</v>
      </c>
      <c r="T74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0.24253644314868814</v>
      </c>
      <c r="U742" s="120">
        <f t="shared" si="109"/>
        <v>0.55067055393586017</v>
      </c>
      <c r="V74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0.30713245663835742</v>
      </c>
      <c r="W742" s="109">
        <f t="shared" si="113"/>
        <v>1.1000000000000001</v>
      </c>
      <c r="X742" s="119">
        <f>$G742/($D742+(W742*W742*AB$2*'Materials + Factor'!$U$8))</f>
        <v>0.10406611570247933</v>
      </c>
      <c r="Y742" s="119">
        <f>$H742/($D742+(W742*W742*AB$2*'Materials + Factor'!$U$8))</f>
        <v>1.5752066115702477E-2</v>
      </c>
      <c r="Z74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7.1448962078859868E-2</v>
      </c>
      <c r="AA74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0.31080390683696463</v>
      </c>
      <c r="AB742" s="120">
        <f t="shared" si="110"/>
        <v>0.56763335837715989</v>
      </c>
      <c r="AC74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0.61002401074631996</v>
      </c>
    </row>
    <row r="743" spans="1:29" s="86" customFormat="1" hidden="1" outlineLevel="1" x14ac:dyDescent="0.2">
      <c r="A743" s="127"/>
      <c r="B743" s="131" t="s">
        <v>296</v>
      </c>
      <c r="C743" s="132">
        <v>2.5449999999999999</v>
      </c>
      <c r="D743" s="133">
        <f>Table5[[#This Row],[Vertical Fz (kN)]]*'Materials + Factor'!$U$25</f>
        <v>0</v>
      </c>
      <c r="E743" s="132">
        <v>3.6669999999999998</v>
      </c>
      <c r="F743" s="132">
        <v>0.28000000000000003</v>
      </c>
      <c r="G743" s="132">
        <v>0.84299999999999997</v>
      </c>
      <c r="H743" s="148">
        <v>4.0049999999999999</v>
      </c>
      <c r="I743" s="109">
        <f t="shared" si="111"/>
        <v>1.6</v>
      </c>
      <c r="J743" s="119">
        <f>$G743/($D743+(I743*I743*N$2*'Materials + Factor'!$U$8))</f>
        <v>1.7562499999999998E-2</v>
      </c>
      <c r="K743" s="119">
        <f>$H743/($D743+(I743*I743*N$2*'Materials + Factor'!$U$8))</f>
        <v>8.3437499999999984E-2</v>
      </c>
      <c r="L74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0.14284957577085558</v>
      </c>
      <c r="M74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0.16706029280838855</v>
      </c>
      <c r="N743" s="120">
        <f t="shared" si="108"/>
        <v>0.31289062499999992</v>
      </c>
      <c r="O74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0.20019368495633114</v>
      </c>
      <c r="P743" s="109">
        <f t="shared" si="112"/>
        <v>1.4</v>
      </c>
      <c r="Q743" s="119">
        <f>$G743/($D743+(P743*P743*U$2*'Materials + Factor'!$U$8))</f>
        <v>1.7204081632653061E-2</v>
      </c>
      <c r="R743" s="119">
        <f>$H743/($D743+(P743*P743*U$2*'Materials + Factor'!$U$8))</f>
        <v>8.1734693877551029E-2</v>
      </c>
      <c r="S74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0.14735371035383465</v>
      </c>
      <c r="T74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0.22367346938775515</v>
      </c>
      <c r="U743" s="120">
        <f t="shared" si="109"/>
        <v>0.35029154518950445</v>
      </c>
      <c r="V74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0.27121148980918353</v>
      </c>
      <c r="W743" s="109">
        <f t="shared" si="113"/>
        <v>1.1000000000000001</v>
      </c>
      <c r="X743" s="119">
        <f>$G743/($D743+(W743*W743*AB$2*'Materials + Factor'!$U$8))</f>
        <v>1.393388429752066E-2</v>
      </c>
      <c r="Y743" s="119">
        <f>$H743/($D743+(W743*W743*AB$2*'Materials + Factor'!$U$8))</f>
        <v>6.6198347107438008E-2</v>
      </c>
      <c r="Z74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0.11934432739401481</v>
      </c>
      <c r="AA74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0.3407663410969195</v>
      </c>
      <c r="AB743" s="120">
        <f t="shared" si="110"/>
        <v>0.36108189331329821</v>
      </c>
      <c r="AC74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0.54122553975661802</v>
      </c>
    </row>
    <row r="744" spans="1:29" s="86" customFormat="1" hidden="1" outlineLevel="1" x14ac:dyDescent="0.2">
      <c r="A744" s="127"/>
      <c r="B744" s="131" t="s">
        <v>297</v>
      </c>
      <c r="C744" s="132">
        <v>2.5449999999999999</v>
      </c>
      <c r="D744" s="133">
        <f>Table5[[#This Row],[Vertical Fz (kN)]]*'Materials + Factor'!$U$25</f>
        <v>0</v>
      </c>
      <c r="E744" s="132">
        <v>1.478</v>
      </c>
      <c r="F744" s="132">
        <v>2.2429999999999999</v>
      </c>
      <c r="G744" s="132">
        <v>5.9249999999999998</v>
      </c>
      <c r="H744" s="148">
        <v>1.585</v>
      </c>
      <c r="I744" s="109">
        <f t="shared" si="111"/>
        <v>1.6</v>
      </c>
      <c r="J744" s="119">
        <f>$G744/($D744+(I744*I744*N$2*'Materials + Factor'!$U$8))</f>
        <v>0.12343749999999998</v>
      </c>
      <c r="K744" s="119">
        <f>$H744/($D744+(I744*I744*N$2*'Materials + Factor'!$U$8))</f>
        <v>3.3020833333333326E-2</v>
      </c>
      <c r="L74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0.10433737033546683</v>
      </c>
      <c r="M74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0.18813062617469578</v>
      </c>
      <c r="N744" s="120">
        <f t="shared" si="108"/>
        <v>0.46289062499999994</v>
      </c>
      <c r="O74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0.21630303693738653</v>
      </c>
      <c r="P744" s="109">
        <f t="shared" si="112"/>
        <v>1.4</v>
      </c>
      <c r="Q744" s="119">
        <f>$G744/($D744+(P744*P744*U$2*'Materials + Factor'!$U$8))</f>
        <v>0.1209183673469388</v>
      </c>
      <c r="R744" s="119">
        <f>$H744/($D744+(P744*P744*U$2*'Materials + Factor'!$U$8))</f>
        <v>3.234693877551021E-2</v>
      </c>
      <c r="S74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0.10762719150216679</v>
      </c>
      <c r="T74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0.23813411078717206</v>
      </c>
      <c r="U744" s="120">
        <f t="shared" si="109"/>
        <v>0.51822157434402349</v>
      </c>
      <c r="V74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0.29613057009284338</v>
      </c>
      <c r="W744" s="109">
        <f t="shared" si="113"/>
        <v>1.1000000000000001</v>
      </c>
      <c r="X744" s="119">
        <f>$G744/($D744+(W744*W744*AB$2*'Materials + Factor'!$U$8))</f>
        <v>9.7933884297520646E-2</v>
      </c>
      <c r="Y744" s="119">
        <f>$H744/($D744+(W744*W744*AB$2*'Materials + Factor'!$U$8))</f>
        <v>2.6198347107438014E-2</v>
      </c>
      <c r="Z74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8.7169130307540019E-2</v>
      </c>
      <c r="AA74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0.31287753568745297</v>
      </c>
      <c r="AB744" s="120">
        <f t="shared" si="110"/>
        <v>0.53418482344102169</v>
      </c>
      <c r="AC74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0.59278221627900851</v>
      </c>
    </row>
    <row r="745" spans="1:29" s="86" customFormat="1" hidden="1" outlineLevel="1" x14ac:dyDescent="0.2">
      <c r="A745" s="127"/>
      <c r="B745" s="131" t="s">
        <v>298</v>
      </c>
      <c r="C745" s="132">
        <v>8.3559999999999999</v>
      </c>
      <c r="D745" s="133">
        <f>Table5[[#This Row],[Vertical Fz (kN)]]*'Materials + Factor'!$U$25</f>
        <v>0</v>
      </c>
      <c r="E745" s="132">
        <v>3.5739999999999998</v>
      </c>
      <c r="F745" s="132">
        <v>0.56000000000000005</v>
      </c>
      <c r="G745" s="132">
        <v>1.6850000000000001</v>
      </c>
      <c r="H745" s="148">
        <v>3.895</v>
      </c>
      <c r="I745" s="109">
        <f t="shared" si="111"/>
        <v>1.6</v>
      </c>
      <c r="J745" s="119">
        <f>$G745/($D745+(I745*I745*N$2*'Materials + Factor'!$U$8))</f>
        <v>3.5104166666666665E-2</v>
      </c>
      <c r="K745" s="119">
        <f>$H745/($D745+(I745*I745*N$2*'Materials + Factor'!$U$8))</f>
        <v>8.114583333333332E-2</v>
      </c>
      <c r="L74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0.12602741571678672</v>
      </c>
      <c r="M74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0.14584738093548155</v>
      </c>
      <c r="N745" s="120">
        <f t="shared" si="108"/>
        <v>0.30429687499999997</v>
      </c>
      <c r="O74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0.22174590647918105</v>
      </c>
      <c r="P745" s="109">
        <f t="shared" si="112"/>
        <v>1.4</v>
      </c>
      <c r="Q745" s="119">
        <f>$G745/($D745+(P745*P745*U$2*'Materials + Factor'!$U$8))</f>
        <v>3.4387755102040819E-2</v>
      </c>
      <c r="R745" s="119">
        <f>$H745/($D745+(P745*P745*U$2*'Materials + Factor'!$U$8))</f>
        <v>7.9489795918367356E-2</v>
      </c>
      <c r="S74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0.14494696000275989</v>
      </c>
      <c r="T74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0.21775510204081638</v>
      </c>
      <c r="U745" s="120">
        <f t="shared" si="109"/>
        <v>0.34067055393586015</v>
      </c>
      <c r="V74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0.3006559251894777</v>
      </c>
      <c r="W745" s="109">
        <f t="shared" si="113"/>
        <v>1.1000000000000001</v>
      </c>
      <c r="X745" s="119">
        <f>$G745/($D745+(W745*W745*AB$2*'Materials + Factor'!$U$8))</f>
        <v>2.7851239669421487E-2</v>
      </c>
      <c r="Y745" s="119">
        <f>$H745/($D745+(W745*W745*AB$2*'Materials + Factor'!$U$8))</f>
        <v>6.4380165289256192E-2</v>
      </c>
      <c r="Z74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0.11739505851463194</v>
      </c>
      <c r="AA74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0.33187077385424485</v>
      </c>
      <c r="AB745" s="120">
        <f t="shared" si="110"/>
        <v>0.3511645379413974</v>
      </c>
      <c r="AC74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0.59176619958693299</v>
      </c>
    </row>
    <row r="746" spans="1:29" s="86" customFormat="1" hidden="1" outlineLevel="1" x14ac:dyDescent="0.2">
      <c r="A746" s="127"/>
      <c r="B746" s="131" t="s">
        <v>299</v>
      </c>
      <c r="C746" s="132">
        <v>8.3550000000000004</v>
      </c>
      <c r="D746" s="133">
        <f>Table5[[#This Row],[Vertical Fz (kN)]]*'Materials + Factor'!$U$25</f>
        <v>0</v>
      </c>
      <c r="E746" s="132">
        <v>1.4119999999999999</v>
      </c>
      <c r="F746" s="132">
        <v>2.649</v>
      </c>
      <c r="G746" s="132">
        <v>7.367</v>
      </c>
      <c r="H746" s="148">
        <v>1.5069999999999999</v>
      </c>
      <c r="I746" s="109">
        <f t="shared" si="111"/>
        <v>1.6</v>
      </c>
      <c r="J746" s="119">
        <f>$G746/($D746+(I746*I746*N$2*'Materials + Factor'!$U$8))</f>
        <v>0.15347916666666664</v>
      </c>
      <c r="K746" s="119">
        <f>$H746/($D746+(I746*I746*N$2*'Materials + Factor'!$U$8))</f>
        <v>3.1395833333333324E-2</v>
      </c>
      <c r="L74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0.10457710000466755</v>
      </c>
      <c r="M74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0.20747382663472627</v>
      </c>
      <c r="N746" s="120">
        <f t="shared" si="108"/>
        <v>0.5755468749999999</v>
      </c>
      <c r="O74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0.24536211452980022</v>
      </c>
      <c r="P746" s="109">
        <f t="shared" si="112"/>
        <v>1.4</v>
      </c>
      <c r="Q746" s="119">
        <f>$G746/($D746+(P746*P746*U$2*'Materials + Factor'!$U$8))</f>
        <v>0.15034693877551022</v>
      </c>
      <c r="R746" s="119">
        <f>$H746/($D746+(P746*P746*U$2*'Materials + Factor'!$U$8))</f>
        <v>3.0755102040816329E-2</v>
      </c>
      <c r="S74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0.12027433613802124</v>
      </c>
      <c r="T74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0.29201166180758026</v>
      </c>
      <c r="U746" s="120">
        <f t="shared" si="109"/>
        <v>0.64434402332361529</v>
      </c>
      <c r="V74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0.3375673610487655</v>
      </c>
      <c r="W746" s="109">
        <f t="shared" si="113"/>
        <v>1.1000000000000001</v>
      </c>
      <c r="X746" s="119">
        <f>$G746/($D746+(W746*W746*AB$2*'Materials + Factor'!$U$8))</f>
        <v>0.1217685950413223</v>
      </c>
      <c r="Y746" s="119">
        <f>$H746/($D746+(W746*W746*AB$2*'Materials + Factor'!$U$8))</f>
        <v>2.4909090909090905E-2</v>
      </c>
      <c r="Z74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9.741227224401719E-2</v>
      </c>
      <c r="AA74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0.3806160781367392</v>
      </c>
      <c r="AB746" s="120">
        <f t="shared" si="110"/>
        <v>0.66419233658903065</v>
      </c>
      <c r="AC74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0.6673028606550262</v>
      </c>
    </row>
    <row r="747" spans="1:29" s="86" customFormat="1" hidden="1" outlineLevel="1" x14ac:dyDescent="0.2">
      <c r="A747" s="127"/>
      <c r="B747" s="131" t="s">
        <v>300</v>
      </c>
      <c r="C747" s="132">
        <v>5.524</v>
      </c>
      <c r="D747" s="133">
        <f>Table5[[#This Row],[Vertical Fz (kN)]]*'Materials + Factor'!$U$25</f>
        <v>0</v>
      </c>
      <c r="E747" s="132">
        <v>2.9940000000000002</v>
      </c>
      <c r="F747" s="132">
        <v>0.12</v>
      </c>
      <c r="G747" s="132">
        <v>2.4249999999999998</v>
      </c>
      <c r="H747" s="148">
        <v>3.294</v>
      </c>
      <c r="I747" s="109">
        <f t="shared" si="111"/>
        <v>1.6</v>
      </c>
      <c r="J747" s="119">
        <f>$G747/($D747+(I747*I747*N$2*'Materials + Factor'!$U$8))</f>
        <v>5.052083333333332E-2</v>
      </c>
      <c r="K747" s="119">
        <f>$H747/($D747+(I747*I747*N$2*'Materials + Factor'!$U$8))</f>
        <v>6.8624999999999992E-2</v>
      </c>
      <c r="L74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0.10990960894080901</v>
      </c>
      <c r="M74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0.12936953516179656</v>
      </c>
      <c r="N747" s="120">
        <f t="shared" si="108"/>
        <v>0.25734374999999998</v>
      </c>
      <c r="O74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0.21382212362147371</v>
      </c>
      <c r="P747" s="109">
        <f t="shared" si="112"/>
        <v>1.4</v>
      </c>
      <c r="Q747" s="119">
        <f>$G747/($D747+(P747*P747*U$2*'Materials + Factor'!$U$8))</f>
        <v>4.9489795918367351E-2</v>
      </c>
      <c r="R747" s="119">
        <f>$H747/($D747+(P747*P747*U$2*'Materials + Factor'!$U$8))</f>
        <v>6.7224489795918371E-2</v>
      </c>
      <c r="S74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0.12005718181526251</v>
      </c>
      <c r="T74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0.18332361516034992</v>
      </c>
      <c r="U747" s="120">
        <f t="shared" si="109"/>
        <v>0.28810495626822163</v>
      </c>
      <c r="V74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0.29020615280449624</v>
      </c>
      <c r="W747" s="109">
        <f t="shared" si="113"/>
        <v>1.1000000000000001</v>
      </c>
      <c r="X747" s="119">
        <f>$G747/($D747+(W747*W747*AB$2*'Materials + Factor'!$U$8))</f>
        <v>4.0082644628099164E-2</v>
      </c>
      <c r="Y747" s="119">
        <f>$H747/($D747+(W747*W747*AB$2*'Materials + Factor'!$U$8))</f>
        <v>5.4446280991735534E-2</v>
      </c>
      <c r="Z74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9.7236395189220851E-2</v>
      </c>
      <c r="AA74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0.27894815927873773</v>
      </c>
      <c r="AB747" s="120">
        <f t="shared" si="110"/>
        <v>0.29697971450037564</v>
      </c>
      <c r="AC74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0.57513489814934271</v>
      </c>
    </row>
    <row r="748" spans="1:29" s="86" customFormat="1" hidden="1" outlineLevel="1" x14ac:dyDescent="0.2">
      <c r="A748" s="127"/>
      <c r="B748" s="131" t="s">
        <v>301</v>
      </c>
      <c r="C748" s="132">
        <v>5.5229999999999997</v>
      </c>
      <c r="D748" s="133">
        <f>Table5[[#This Row],[Vertical Fz (kN)]]*'Materials + Factor'!$U$25</f>
        <v>0</v>
      </c>
      <c r="E748" s="132">
        <v>0.83299999999999996</v>
      </c>
      <c r="F748" s="132">
        <v>2.2090000000000001</v>
      </c>
      <c r="G748" s="132">
        <v>8.1069999999999993</v>
      </c>
      <c r="H748" s="148">
        <v>0.90600000000000003</v>
      </c>
      <c r="I748" s="109">
        <f t="shared" si="111"/>
        <v>1.6</v>
      </c>
      <c r="J748" s="119">
        <f>$G748/($D748+(I748*I748*N$2*'Materials + Factor'!$U$8))</f>
        <v>0.1688958333333333</v>
      </c>
      <c r="K748" s="119">
        <f>$H748/($D748+(I748*I748*N$2*'Materials + Factor'!$U$8))</f>
        <v>1.8874999999999999E-2</v>
      </c>
      <c r="L74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8.6598458432129044E-2</v>
      </c>
      <c r="M74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0.2280269697139547</v>
      </c>
      <c r="N748" s="120">
        <f t="shared" si="108"/>
        <v>0.63335937499999984</v>
      </c>
      <c r="O74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0.23775220534146579</v>
      </c>
      <c r="P748" s="109">
        <f t="shared" si="112"/>
        <v>1.4</v>
      </c>
      <c r="Q748" s="119">
        <f>$G748/($D748+(P748*P748*U$2*'Materials + Factor'!$U$8))</f>
        <v>0.16544897959183674</v>
      </c>
      <c r="R748" s="119">
        <f>$H748/($D748+(P748*P748*U$2*'Materials + Factor'!$U$8))</f>
        <v>1.8489795918367351E-2</v>
      </c>
      <c r="S74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9.4592026340058033E-2</v>
      </c>
      <c r="T74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0.30075801749271142</v>
      </c>
      <c r="U748" s="120">
        <f t="shared" si="109"/>
        <v>0.70906705539358617</v>
      </c>
      <c r="V74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0.32790104966240113</v>
      </c>
      <c r="W748" s="109">
        <f t="shared" si="113"/>
        <v>1.1000000000000001</v>
      </c>
      <c r="X748" s="119">
        <f>$G748/($D748+(W748*W748*AB$2*'Materials + Factor'!$U$8))</f>
        <v>0.13399999999999998</v>
      </c>
      <c r="Y748" s="119">
        <f>$H748/($D748+(W748*W748*AB$2*'Materials + Factor'!$U$8))</f>
        <v>1.4975206611570247E-2</v>
      </c>
      <c r="Z74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7.6611723812608973E-2</v>
      </c>
      <c r="AA74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0.37640871525169034</v>
      </c>
      <c r="AB748" s="120">
        <f t="shared" si="110"/>
        <v>0.73090909090909073</v>
      </c>
      <c r="AC74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0.6529621913891972</v>
      </c>
    </row>
    <row r="749" spans="1:29" s="86" customFormat="1" hidden="1" outlineLevel="1" x14ac:dyDescent="0.2">
      <c r="A749" s="127"/>
      <c r="B749" s="131" t="s">
        <v>302</v>
      </c>
      <c r="C749" s="132">
        <v>2.6920000000000002</v>
      </c>
      <c r="D749" s="133">
        <f>Table5[[#This Row],[Vertical Fz (kN)]]*'Materials + Factor'!$U$25</f>
        <v>0</v>
      </c>
      <c r="E749" s="132">
        <v>3.5739999999999998</v>
      </c>
      <c r="F749" s="132">
        <v>0.56000000000000005</v>
      </c>
      <c r="G749" s="132">
        <v>1.6850000000000001</v>
      </c>
      <c r="H749" s="148">
        <v>3.895</v>
      </c>
      <c r="I749" s="109">
        <f t="shared" si="111"/>
        <v>1.6</v>
      </c>
      <c r="J749" s="119">
        <f>$G749/($D749+(I749*I749*N$2*'Materials + Factor'!$U$8))</f>
        <v>3.5104166666666665E-2</v>
      </c>
      <c r="K749" s="119">
        <f>$H749/($D749+(I749*I749*N$2*'Materials + Factor'!$U$8))</f>
        <v>8.114583333333332E-2</v>
      </c>
      <c r="L74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0.14010891344068557</v>
      </c>
      <c r="M74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0.16214343486151656</v>
      </c>
      <c r="N749" s="120">
        <f t="shared" si="108"/>
        <v>0.30429687499999997</v>
      </c>
      <c r="O74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0.20457754278655052</v>
      </c>
      <c r="P749" s="109">
        <f t="shared" si="112"/>
        <v>1.4</v>
      </c>
      <c r="Q749" s="119">
        <f>$G749/($D749+(P749*P749*U$2*'Materials + Factor'!$U$8))</f>
        <v>3.4387755102040819E-2</v>
      </c>
      <c r="R749" s="119">
        <f>$H749/($D749+(P749*P749*U$2*'Materials + Factor'!$U$8))</f>
        <v>7.9489795918367356E-2</v>
      </c>
      <c r="S74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0.14494696000275989</v>
      </c>
      <c r="T74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0.21775510204081638</v>
      </c>
      <c r="U749" s="120">
        <f t="shared" si="109"/>
        <v>0.34067055393586015</v>
      </c>
      <c r="V74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0.27779984433326205</v>
      </c>
      <c r="W749" s="109">
        <f t="shared" si="113"/>
        <v>1.1000000000000001</v>
      </c>
      <c r="X749" s="119">
        <f>$G749/($D749+(W749*W749*AB$2*'Materials + Factor'!$U$8))</f>
        <v>2.7851239669421487E-2</v>
      </c>
      <c r="Y749" s="119">
        <f>$H749/($D749+(W749*W749*AB$2*'Materials + Factor'!$U$8))</f>
        <v>6.4380165289256192E-2</v>
      </c>
      <c r="Z74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0.11739505851463194</v>
      </c>
      <c r="AA74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0.33187077385424485</v>
      </c>
      <c r="AB749" s="120">
        <f t="shared" si="110"/>
        <v>0.3511645379413974</v>
      </c>
      <c r="AC74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0.55453720341383272</v>
      </c>
    </row>
    <row r="750" spans="1:29" s="86" customFormat="1" hidden="1" outlineLevel="1" x14ac:dyDescent="0.2">
      <c r="A750" s="127"/>
      <c r="B750" s="131" t="s">
        <v>303</v>
      </c>
      <c r="C750" s="132">
        <v>2.6920000000000002</v>
      </c>
      <c r="D750" s="133">
        <f>Table5[[#This Row],[Vertical Fz (kN)]]*'Materials + Factor'!$U$25</f>
        <v>0</v>
      </c>
      <c r="E750" s="132">
        <v>1.413</v>
      </c>
      <c r="F750" s="132">
        <v>2.649</v>
      </c>
      <c r="G750" s="132">
        <v>7.3659999999999997</v>
      </c>
      <c r="H750" s="148">
        <v>1.5069999999999999</v>
      </c>
      <c r="I750" s="109">
        <f t="shared" si="111"/>
        <v>1.6</v>
      </c>
      <c r="J750" s="119">
        <f>$G750/($D750+(I750*I750*N$2*'Materials + Factor'!$U$8))</f>
        <v>0.15345833333333331</v>
      </c>
      <c r="K750" s="119">
        <f>$H750/($D750+(I750*I750*N$2*'Materials + Factor'!$U$8))</f>
        <v>3.1395833333333324E-2</v>
      </c>
      <c r="L75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0.1162780363362156</v>
      </c>
      <c r="M75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0.23062687406296847</v>
      </c>
      <c r="N750" s="120">
        <f t="shared" si="108"/>
        <v>0.57546874999999986</v>
      </c>
      <c r="O75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0.22636109939436144</v>
      </c>
      <c r="P750" s="109">
        <f t="shared" si="112"/>
        <v>1.4</v>
      </c>
      <c r="Q750" s="119">
        <f>$G750/($D750+(P750*P750*U$2*'Materials + Factor'!$U$8))</f>
        <v>0.15032653061224491</v>
      </c>
      <c r="R750" s="119">
        <f>$H750/($D750+(P750*P750*U$2*'Materials + Factor'!$U$8))</f>
        <v>3.0755102040816329E-2</v>
      </c>
      <c r="S75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0.12029318812153963</v>
      </c>
      <c r="T75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0.29198250728862984</v>
      </c>
      <c r="U750" s="120">
        <f t="shared" si="109"/>
        <v>0.64425655976676399</v>
      </c>
      <c r="V75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0.31189785200305314</v>
      </c>
      <c r="W750" s="109">
        <f t="shared" si="113"/>
        <v>1.1000000000000001</v>
      </c>
      <c r="X750" s="119">
        <f>$G750/($D750+(W750*W750*AB$2*'Materials + Factor'!$U$8))</f>
        <v>0.12175206611570245</v>
      </c>
      <c r="Y750" s="119">
        <f>$H750/($D750+(W750*W750*AB$2*'Materials + Factor'!$U$8))</f>
        <v>2.4909090909090905E-2</v>
      </c>
      <c r="Z75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9.7427540792651909E-2</v>
      </c>
      <c r="AA75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0.38058602554470317</v>
      </c>
      <c r="AB750" s="120">
        <f t="shared" si="110"/>
        <v>0.66410217881292244</v>
      </c>
      <c r="AC75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0.62530453758586191</v>
      </c>
    </row>
    <row r="751" spans="1:29" s="86" customFormat="1" hidden="1" outlineLevel="1" x14ac:dyDescent="0.2">
      <c r="A751" s="127"/>
      <c r="B751" s="131" t="s">
        <v>304</v>
      </c>
      <c r="C751" s="132">
        <v>8.3559999999999999</v>
      </c>
      <c r="D751" s="133">
        <f>Table5[[#This Row],[Vertical Fz (kN)]]*'Materials + Factor'!$U$25</f>
        <v>0</v>
      </c>
      <c r="E751" s="132">
        <v>3.5739999999999998</v>
      </c>
      <c r="F751" s="132">
        <v>0</v>
      </c>
      <c r="G751" s="132">
        <v>0</v>
      </c>
      <c r="H751" s="148">
        <v>3.895</v>
      </c>
      <c r="I751" s="109">
        <f t="shared" si="111"/>
        <v>1.6</v>
      </c>
      <c r="J751" s="119">
        <f>$G751/($D751+(I751*I751*N$2*'Materials + Factor'!$U$8))</f>
        <v>0</v>
      </c>
      <c r="K751" s="119">
        <f>$H751/($D751+(I751*I751*N$2*'Materials + Factor'!$U$8))</f>
        <v>8.114583333333332E-2</v>
      </c>
      <c r="L75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0.12450828948552328</v>
      </c>
      <c r="M75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0.14584738093548155</v>
      </c>
      <c r="N751" s="120">
        <f t="shared" si="108"/>
        <v>0.30429687499999997</v>
      </c>
      <c r="O75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0.2120156499058107</v>
      </c>
      <c r="P751" s="109">
        <f t="shared" si="112"/>
        <v>1.4</v>
      </c>
      <c r="Q751" s="119">
        <f>$G751/($D751+(P751*P751*U$2*'Materials + Factor'!$U$8))</f>
        <v>0</v>
      </c>
      <c r="R751" s="119">
        <f>$H751/($D751+(P751*P751*U$2*'Materials + Factor'!$U$8))</f>
        <v>7.9489795918367356E-2</v>
      </c>
      <c r="S75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0.14319977882135004</v>
      </c>
      <c r="T75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0.21775510204081638</v>
      </c>
      <c r="U751" s="120">
        <f t="shared" si="109"/>
        <v>0.34067055393586015</v>
      </c>
      <c r="V75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0.2858860932960588</v>
      </c>
      <c r="W751" s="109">
        <f t="shared" si="113"/>
        <v>1.1000000000000001</v>
      </c>
      <c r="X751" s="119">
        <f>$G751/($D751+(W751*W751*AB$2*'Materials + Factor'!$U$8))</f>
        <v>0</v>
      </c>
      <c r="Y751" s="119">
        <f>$H751/($D751+(W751*W751*AB$2*'Materials + Factor'!$U$8))</f>
        <v>6.4380165289256192E-2</v>
      </c>
      <c r="Z75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0.11597998615282892</v>
      </c>
      <c r="AA75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0.33187077385424485</v>
      </c>
      <c r="AB751" s="120">
        <f t="shared" si="110"/>
        <v>0.3511645379413974</v>
      </c>
      <c r="AC75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0.5617999773088268</v>
      </c>
    </row>
    <row r="752" spans="1:29" s="86" customFormat="1" hidden="1" outlineLevel="1" x14ac:dyDescent="0.2">
      <c r="A752" s="127"/>
      <c r="B752" s="131" t="s">
        <v>305</v>
      </c>
      <c r="C752" s="132">
        <v>8.3550000000000004</v>
      </c>
      <c r="D752" s="133">
        <f>Table5[[#This Row],[Vertical Fz (kN)]]*'Materials + Factor'!$U$25</f>
        <v>0</v>
      </c>
      <c r="E752" s="132">
        <v>1.4119999999999999</v>
      </c>
      <c r="F752" s="132">
        <v>2.089</v>
      </c>
      <c r="G752" s="132">
        <v>5.681</v>
      </c>
      <c r="H752" s="148">
        <v>1.5069999999999999</v>
      </c>
      <c r="I752" s="109">
        <f t="shared" si="111"/>
        <v>1.6</v>
      </c>
      <c r="J752" s="119">
        <f>$G752/($D752+(I752*I752*N$2*'Materials + Factor'!$U$8))</f>
        <v>0.11835416666666665</v>
      </c>
      <c r="K752" s="119">
        <f>$H752/($D752+(I752*I752*N$2*'Materials + Factor'!$U$8))</f>
        <v>3.1395833333333324E-2</v>
      </c>
      <c r="L75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8.7841601486034634E-2</v>
      </c>
      <c r="M75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0.16076102386656019</v>
      </c>
      <c r="N752" s="120">
        <f t="shared" si="108"/>
        <v>0.44382812499999996</v>
      </c>
      <c r="O75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0.23271868028372789</v>
      </c>
      <c r="P752" s="109">
        <f t="shared" si="112"/>
        <v>1.4</v>
      </c>
      <c r="Q752" s="119">
        <f>$G752/($D752+(P752*P752*U$2*'Materials + Factor'!$U$8))</f>
        <v>0.1159387755102041</v>
      </c>
      <c r="R752" s="119">
        <f>$H752/($D752+(P752*P752*U$2*'Materials + Factor'!$U$8))</f>
        <v>3.0755102040816329E-2</v>
      </c>
      <c r="S75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0.10102680513766291</v>
      </c>
      <c r="T75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0.22653061224489801</v>
      </c>
      <c r="U752" s="120">
        <f t="shared" si="109"/>
        <v>0.49688046647230333</v>
      </c>
      <c r="V75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0.31768062249297319</v>
      </c>
      <c r="W752" s="109">
        <f t="shared" si="113"/>
        <v>1.1000000000000001</v>
      </c>
      <c r="X752" s="119">
        <f>$G752/($D752+(W752*W752*AB$2*'Materials + Factor'!$U$8))</f>
        <v>9.3900826446280977E-2</v>
      </c>
      <c r="Y752" s="119">
        <f>$H752/($D752+(W752*W752*AB$2*'Materials + Factor'!$U$8))</f>
        <v>2.4909090909090905E-2</v>
      </c>
      <c r="Z75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8.1823362838768288E-2</v>
      </c>
      <c r="AA75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0.29628850488354613</v>
      </c>
      <c r="AB752" s="120">
        <f t="shared" si="110"/>
        <v>0.51218632607062342</v>
      </c>
      <c r="AC75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0.62653049626188373</v>
      </c>
    </row>
    <row r="753" spans="1:29" s="86" customFormat="1" hidden="1" outlineLevel="1" x14ac:dyDescent="0.2">
      <c r="A753" s="127"/>
      <c r="B753" s="131" t="s">
        <v>306</v>
      </c>
      <c r="C753" s="132">
        <v>5.524</v>
      </c>
      <c r="D753" s="133">
        <f>Table5[[#This Row],[Vertical Fz (kN)]]*'Materials + Factor'!$U$25</f>
        <v>0</v>
      </c>
      <c r="E753" s="132">
        <v>2.9940000000000002</v>
      </c>
      <c r="F753" s="132">
        <v>0</v>
      </c>
      <c r="G753" s="132">
        <v>0</v>
      </c>
      <c r="H753" s="148">
        <v>3.294</v>
      </c>
      <c r="I753" s="109">
        <f t="shared" si="111"/>
        <v>1.6</v>
      </c>
      <c r="J753" s="119">
        <f>$G753/($D753+(I753*I753*N$2*'Materials + Factor'!$U$8))</f>
        <v>0</v>
      </c>
      <c r="K753" s="119">
        <f>$H753/($D753+(I753*I753*N$2*'Materials + Factor'!$U$8))</f>
        <v>6.8624999999999992E-2</v>
      </c>
      <c r="L75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0.10982143470433807</v>
      </c>
      <c r="M75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0.12936953516179656</v>
      </c>
      <c r="N753" s="120">
        <f t="shared" si="108"/>
        <v>0.25734374999999998</v>
      </c>
      <c r="O75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0.20031903378339885</v>
      </c>
      <c r="P753" s="109">
        <f t="shared" si="112"/>
        <v>1.4</v>
      </c>
      <c r="Q753" s="119">
        <f>$G753/($D753+(P753*P753*U$2*'Materials + Factor'!$U$8))</f>
        <v>0</v>
      </c>
      <c r="R753" s="119">
        <f>$H753/($D753+(P753*P753*U$2*'Materials + Factor'!$U$8))</f>
        <v>6.7224489795918371E-2</v>
      </c>
      <c r="S75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0.11996086675744881</v>
      </c>
      <c r="T75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0.18332361516034992</v>
      </c>
      <c r="U753" s="120">
        <f t="shared" si="109"/>
        <v>0.28810495626822163</v>
      </c>
      <c r="V75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0.26968866240942618</v>
      </c>
      <c r="W753" s="109">
        <f t="shared" si="113"/>
        <v>1.1000000000000001</v>
      </c>
      <c r="X753" s="119">
        <f>$G753/($D753+(W753*W753*AB$2*'Materials + Factor'!$U$8))</f>
        <v>0</v>
      </c>
      <c r="Y753" s="119">
        <f>$H753/($D753+(W753*W753*AB$2*'Materials + Factor'!$U$8))</f>
        <v>5.4446280991735534E-2</v>
      </c>
      <c r="Z75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9.7158387952313893E-2</v>
      </c>
      <c r="AA75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0.27894815927873773</v>
      </c>
      <c r="AB753" s="120">
        <f t="shared" si="110"/>
        <v>0.29697971450037564</v>
      </c>
      <c r="AC75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0.5332204840843644</v>
      </c>
    </row>
    <row r="754" spans="1:29" s="86" customFormat="1" hidden="1" outlineLevel="1" x14ac:dyDescent="0.2">
      <c r="A754" s="127"/>
      <c r="B754" s="131" t="s">
        <v>307</v>
      </c>
      <c r="C754" s="132">
        <v>5.524</v>
      </c>
      <c r="D754" s="133">
        <f>Table5[[#This Row],[Vertical Fz (kN)]]*'Materials + Factor'!$U$25</f>
        <v>0</v>
      </c>
      <c r="E754" s="132">
        <v>0.83299999999999996</v>
      </c>
      <c r="F754" s="132">
        <v>2.089</v>
      </c>
      <c r="G754" s="132">
        <v>5.681</v>
      </c>
      <c r="H754" s="148">
        <v>0.90600000000000003</v>
      </c>
      <c r="I754" s="109">
        <f t="shared" si="111"/>
        <v>1.6</v>
      </c>
      <c r="J754" s="119">
        <f>$G754/($D754+(I754*I754*N$2*'Materials + Factor'!$U$8))</f>
        <v>0.11835416666666665</v>
      </c>
      <c r="K754" s="119">
        <f>$H754/($D754+(I754*I754*N$2*'Materials + Factor'!$U$8))</f>
        <v>1.8874999999999999E-2</v>
      </c>
      <c r="L75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8.2492900208294043E-2</v>
      </c>
      <c r="M75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0.16926402174725352</v>
      </c>
      <c r="N754" s="120">
        <f t="shared" si="108"/>
        <v>0.44382812499999996</v>
      </c>
      <c r="O75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0.22012683678583234</v>
      </c>
      <c r="P754" s="109">
        <f t="shared" si="112"/>
        <v>1.4</v>
      </c>
      <c r="Q754" s="119">
        <f>$G754/($D754+(P754*P754*U$2*'Materials + Factor'!$U$8))</f>
        <v>0.1159387755102041</v>
      </c>
      <c r="R754" s="119">
        <f>$H754/($D754+(P754*P754*U$2*'Materials + Factor'!$U$8))</f>
        <v>1.8489795918367351E-2</v>
      </c>
      <c r="S75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9.0109183484667982E-2</v>
      </c>
      <c r="T75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0.22653061224489801</v>
      </c>
      <c r="U754" s="120">
        <f t="shared" si="109"/>
        <v>0.49688046647230333</v>
      </c>
      <c r="V75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0.30010943868455237</v>
      </c>
      <c r="W754" s="109">
        <f t="shared" si="113"/>
        <v>1.1000000000000001</v>
      </c>
      <c r="X754" s="119">
        <f>$G754/($D754+(W754*W754*AB$2*'Materials + Factor'!$U$8))</f>
        <v>9.3900826446280977E-2</v>
      </c>
      <c r="Y754" s="119">
        <f>$H754/($D754+(W754*W754*AB$2*'Materials + Factor'!$U$8))</f>
        <v>1.4975206611570247E-2</v>
      </c>
      <c r="Z75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7.2980991582623639E-2</v>
      </c>
      <c r="AA75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0.29628850488354613</v>
      </c>
      <c r="AB754" s="120">
        <f t="shared" si="110"/>
        <v>0.51218632607062342</v>
      </c>
      <c r="AC75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0.59556211124409586</v>
      </c>
    </row>
    <row r="755" spans="1:29" s="86" customFormat="1" hidden="1" outlineLevel="1" x14ac:dyDescent="0.2">
      <c r="A755" s="127"/>
      <c r="B755" s="131" t="s">
        <v>308</v>
      </c>
      <c r="C755" s="132">
        <v>2.6920000000000002</v>
      </c>
      <c r="D755" s="133">
        <f>Table5[[#This Row],[Vertical Fz (kN)]]*'Materials + Factor'!$U$25</f>
        <v>0</v>
      </c>
      <c r="E755" s="132">
        <v>3.5739999999999998</v>
      </c>
      <c r="F755" s="132">
        <v>0</v>
      </c>
      <c r="G755" s="132">
        <v>0</v>
      </c>
      <c r="H755" s="148">
        <v>3.895</v>
      </c>
      <c r="I755" s="109">
        <f t="shared" si="111"/>
        <v>1.6</v>
      </c>
      <c r="J755" s="119">
        <f>$G755/($D755+(I755*I755*N$2*'Materials + Factor'!$U$8))</f>
        <v>0</v>
      </c>
      <c r="K755" s="119">
        <f>$H755/($D755+(I755*I755*N$2*'Materials + Factor'!$U$8))</f>
        <v>8.114583333333332E-2</v>
      </c>
      <c r="L75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0.13842004975629588</v>
      </c>
      <c r="M75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0.16214343486151656</v>
      </c>
      <c r="N755" s="120">
        <f t="shared" si="108"/>
        <v>0.30429687499999997</v>
      </c>
      <c r="O75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0.19560063758875523</v>
      </c>
      <c r="P755" s="109">
        <f t="shared" si="112"/>
        <v>1.4</v>
      </c>
      <c r="Q755" s="119">
        <f>$G755/($D755+(P755*P755*U$2*'Materials + Factor'!$U$8))</f>
        <v>0</v>
      </c>
      <c r="R755" s="119">
        <f>$H755/($D755+(P755*P755*U$2*'Materials + Factor'!$U$8))</f>
        <v>7.9489795918367356E-2</v>
      </c>
      <c r="S75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0.14319977882135004</v>
      </c>
      <c r="T75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0.21775510204081638</v>
      </c>
      <c r="U755" s="120">
        <f t="shared" si="109"/>
        <v>0.34067055393586015</v>
      </c>
      <c r="V75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0.26415282574138021</v>
      </c>
      <c r="W755" s="109">
        <f t="shared" si="113"/>
        <v>1.1000000000000001</v>
      </c>
      <c r="X755" s="119">
        <f>$G755/($D755+(W755*W755*AB$2*'Materials + Factor'!$U$8))</f>
        <v>0</v>
      </c>
      <c r="Y755" s="119">
        <f>$H755/($D755+(W755*W755*AB$2*'Materials + Factor'!$U$8))</f>
        <v>6.4380165289256192E-2</v>
      </c>
      <c r="Z75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0.11597998615282892</v>
      </c>
      <c r="AA75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0.33187077385424485</v>
      </c>
      <c r="AB755" s="120">
        <f t="shared" si="110"/>
        <v>0.3511645379413974</v>
      </c>
      <c r="AC75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0.52645620603585197</v>
      </c>
    </row>
    <row r="756" spans="1:29" s="86" customFormat="1" hidden="1" outlineLevel="1" x14ac:dyDescent="0.2">
      <c r="A756" s="127"/>
      <c r="B756" s="131" t="s">
        <v>309</v>
      </c>
      <c r="C756" s="132">
        <v>2.6920000000000002</v>
      </c>
      <c r="D756" s="133">
        <f>Table5[[#This Row],[Vertical Fz (kN)]]*'Materials + Factor'!$U$25</f>
        <v>0</v>
      </c>
      <c r="E756" s="132">
        <v>1.413</v>
      </c>
      <c r="F756" s="132">
        <v>2.089</v>
      </c>
      <c r="G756" s="132">
        <v>5.681</v>
      </c>
      <c r="H756" s="148">
        <v>1.5069999999999999</v>
      </c>
      <c r="I756" s="109">
        <f t="shared" si="111"/>
        <v>1.6</v>
      </c>
      <c r="J756" s="119">
        <f>$G756/($D756+(I756*I756*N$2*'Materials + Factor'!$U$8))</f>
        <v>0.11835416666666665</v>
      </c>
      <c r="K756" s="119">
        <f>$H756/($D756+(I756*I756*N$2*'Materials + Factor'!$U$8))</f>
        <v>3.1395833333333324E-2</v>
      </c>
      <c r="L75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9.7676421415902145E-2</v>
      </c>
      <c r="M75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0.17872026157973639</v>
      </c>
      <c r="N756" s="120">
        <f t="shared" si="108"/>
        <v>0.44382812499999996</v>
      </c>
      <c r="O75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0.21470369994818347</v>
      </c>
      <c r="P756" s="109">
        <f t="shared" si="112"/>
        <v>1.4</v>
      </c>
      <c r="Q756" s="119">
        <f>$G756/($D756+(P756*P756*U$2*'Materials + Factor'!$U$8))</f>
        <v>0.1159387755102041</v>
      </c>
      <c r="R756" s="119">
        <f>$H756/($D756+(P756*P756*U$2*'Materials + Factor'!$U$8))</f>
        <v>3.0755102040816329E-2</v>
      </c>
      <c r="S75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0.10104924804928392</v>
      </c>
      <c r="T75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0.22653061224489801</v>
      </c>
      <c r="U756" s="120">
        <f t="shared" si="109"/>
        <v>0.49688046647230333</v>
      </c>
      <c r="V75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0.29353425157588425</v>
      </c>
      <c r="W756" s="109">
        <f t="shared" si="113"/>
        <v>1.1000000000000001</v>
      </c>
      <c r="X756" s="119">
        <f>$G756/($D756+(W756*W756*AB$2*'Materials + Factor'!$U$8))</f>
        <v>9.3900826446280977E-2</v>
      </c>
      <c r="Y756" s="119">
        <f>$H756/($D756+(W756*W756*AB$2*'Materials + Factor'!$U$8))</f>
        <v>2.4909090909090905E-2</v>
      </c>
      <c r="Z75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8.184153974239522E-2</v>
      </c>
      <c r="AA75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0.29628850488354613</v>
      </c>
      <c r="AB756" s="120">
        <f t="shared" si="110"/>
        <v>0.51218632607062342</v>
      </c>
      <c r="AC75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0.58712094166529316</v>
      </c>
    </row>
    <row r="757" spans="1:29" s="86" customFormat="1" hidden="1" outlineLevel="1" x14ac:dyDescent="0.2">
      <c r="A757" s="127"/>
      <c r="B757" s="131" t="s">
        <v>310</v>
      </c>
      <c r="C757" s="132">
        <v>9.0129999999999999</v>
      </c>
      <c r="D757" s="133">
        <f>Table5[[#This Row],[Vertical Fz (kN)]]*'Materials + Factor'!$U$25</f>
        <v>0</v>
      </c>
      <c r="E757" s="132">
        <v>3.823</v>
      </c>
      <c r="F757" s="132">
        <v>0</v>
      </c>
      <c r="G757" s="132">
        <v>0</v>
      </c>
      <c r="H757" s="148">
        <v>4.0720000000000001</v>
      </c>
      <c r="I757" s="109">
        <f t="shared" si="111"/>
        <v>1.6</v>
      </c>
      <c r="J757" s="119">
        <f>$G757/($D757+(I757*I757*N$2*'Materials + Factor'!$U$8))</f>
        <v>0</v>
      </c>
      <c r="K757" s="119">
        <f>$H757/($D757+(I757*I757*N$2*'Materials + Factor'!$U$8))</f>
        <v>8.4833333333333316E-2</v>
      </c>
      <c r="L75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0.13164800527025675</v>
      </c>
      <c r="M75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0.15214183607247467</v>
      </c>
      <c r="N757" s="120">
        <f t="shared" si="108"/>
        <v>0.31812499999999994</v>
      </c>
      <c r="O75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0.21502272197622935</v>
      </c>
      <c r="P757" s="109">
        <f t="shared" si="112"/>
        <v>1.4</v>
      </c>
      <c r="Q757" s="119">
        <f>$G757/($D757+(P757*P757*U$2*'Materials + Factor'!$U$8))</f>
        <v>0</v>
      </c>
      <c r="R757" s="119">
        <f>$H757/($D757+(P757*P757*U$2*'Materials + Factor'!$U$8))</f>
        <v>8.310204081632655E-2</v>
      </c>
      <c r="S75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0.15317648417292143</v>
      </c>
      <c r="T75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0.23017492711370269</v>
      </c>
      <c r="U757" s="120">
        <f t="shared" si="109"/>
        <v>0.35615160349854241</v>
      </c>
      <c r="V75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0.2900958272683164</v>
      </c>
      <c r="W757" s="109">
        <f t="shared" si="113"/>
        <v>1.1000000000000001</v>
      </c>
      <c r="X757" s="119">
        <f>$G757/($D757+(W757*W757*AB$2*'Materials + Factor'!$U$8))</f>
        <v>0</v>
      </c>
      <c r="Y757" s="119">
        <f>$H757/($D757+(W757*W757*AB$2*'Materials + Factor'!$U$8))</f>
        <v>6.7305785123966941E-2</v>
      </c>
      <c r="Z75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0.12406029296649833</v>
      </c>
      <c r="AA75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0.35215627347858747</v>
      </c>
      <c r="AB757" s="120">
        <f t="shared" si="110"/>
        <v>0.36712246431254691</v>
      </c>
      <c r="AC75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0.56932963508315348</v>
      </c>
    </row>
    <row r="758" spans="1:29" s="86" customFormat="1" hidden="1" outlineLevel="1" x14ac:dyDescent="0.2">
      <c r="A758" s="127"/>
      <c r="B758" s="131" t="s">
        <v>311</v>
      </c>
      <c r="C758" s="132">
        <v>9.0120000000000005</v>
      </c>
      <c r="D758" s="133">
        <f>Table5[[#This Row],[Vertical Fz (kN)]]*'Materials + Factor'!$U$25</f>
        <v>0</v>
      </c>
      <c r="E758" s="132">
        <v>0.18</v>
      </c>
      <c r="F758" s="132">
        <v>3.202</v>
      </c>
      <c r="G758" s="132">
        <v>8.9420000000000002</v>
      </c>
      <c r="H758" s="148">
        <v>0</v>
      </c>
      <c r="I758" s="109">
        <f t="shared" si="111"/>
        <v>1.6</v>
      </c>
      <c r="J758" s="119">
        <f>$G758/($D758+(I758*I758*N$2*'Materials + Factor'!$U$8))</f>
        <v>0.18629166666666663</v>
      </c>
      <c r="K758" s="119">
        <f>$H758/($D758+(I758*I758*N$2*'Materials + Factor'!$U$8))</f>
        <v>0</v>
      </c>
      <c r="L75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0.1104394048525742</v>
      </c>
      <c r="M75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0.24870860520592153</v>
      </c>
      <c r="N758" s="120">
        <f t="shared" si="108"/>
        <v>0.6985937499999999</v>
      </c>
      <c r="O75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0.25056690881933597</v>
      </c>
      <c r="P758" s="109">
        <f t="shared" si="112"/>
        <v>1.4</v>
      </c>
      <c r="Q758" s="119">
        <f>$G758/($D758+(P758*P758*U$2*'Materials + Factor'!$U$8))</f>
        <v>0.18248979591836736</v>
      </c>
      <c r="R758" s="119">
        <f>$H758/($D758+(P758*P758*U$2*'Materials + Factor'!$U$8))</f>
        <v>0</v>
      </c>
      <c r="S75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0.12849737447867268</v>
      </c>
      <c r="T75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0.35405247813411089</v>
      </c>
      <c r="U758" s="120">
        <f t="shared" si="109"/>
        <v>0.7820991253644316</v>
      </c>
      <c r="V75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0.34580408549570157</v>
      </c>
      <c r="W758" s="109">
        <f t="shared" si="113"/>
        <v>1.1000000000000001</v>
      </c>
      <c r="X758" s="119">
        <f>$G758/($D758+(W758*W758*AB$2*'Materials + Factor'!$U$8))</f>
        <v>0.14780165289256197</v>
      </c>
      <c r="Y758" s="119">
        <f>$H758/($D758+(W758*W758*AB$2*'Materials + Factor'!$U$8))</f>
        <v>0</v>
      </c>
      <c r="Z75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0.10407225370999934</v>
      </c>
      <c r="AA75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0.46118707738542442</v>
      </c>
      <c r="AB758" s="120">
        <f t="shared" si="110"/>
        <v>0.80619083395942892</v>
      </c>
      <c r="AC75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0.68326757900793156</v>
      </c>
    </row>
    <row r="759" spans="1:29" s="86" customFormat="1" hidden="1" outlineLevel="1" x14ac:dyDescent="0.2">
      <c r="A759" s="127"/>
      <c r="B759" s="131" t="s">
        <v>312</v>
      </c>
      <c r="C759" s="132">
        <v>6.3129999999999997</v>
      </c>
      <c r="D759" s="133">
        <f>Table5[[#This Row],[Vertical Fz (kN)]]*'Materials + Factor'!$U$25</f>
        <v>0</v>
      </c>
      <c r="E759" s="132">
        <v>4.1689999999999996</v>
      </c>
      <c r="F759" s="132">
        <v>0.315</v>
      </c>
      <c r="G759" s="132">
        <v>1.454</v>
      </c>
      <c r="H759" s="148">
        <v>4.5890000000000004</v>
      </c>
      <c r="I759" s="109">
        <f t="shared" si="111"/>
        <v>1.6</v>
      </c>
      <c r="J759" s="119">
        <f>$G759/($D759+(I759*I759*N$2*'Materials + Factor'!$U$8))</f>
        <v>3.0291666666666661E-2</v>
      </c>
      <c r="K759" s="119">
        <f>$H759/($D759+(I759*I759*N$2*'Materials + Factor'!$U$8))</f>
        <v>9.5604166666666657E-2</v>
      </c>
      <c r="L75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0.15112911628512787</v>
      </c>
      <c r="M75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0.17757604072689775</v>
      </c>
      <c r="N759" s="120">
        <f t="shared" si="108"/>
        <v>0.35851562499999995</v>
      </c>
      <c r="O75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0.21860232821978595</v>
      </c>
      <c r="P759" s="109">
        <f t="shared" si="112"/>
        <v>1.4</v>
      </c>
      <c r="Q759" s="119">
        <f>$G759/($D759+(P759*P759*U$2*'Materials + Factor'!$U$8))</f>
        <v>2.9673469387755107E-2</v>
      </c>
      <c r="R759" s="119">
        <f>$H759/($D759+(P759*P759*U$2*'Materials + Factor'!$U$8))</f>
        <v>9.3653061224489811E-2</v>
      </c>
      <c r="S75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0.16751583046518678</v>
      </c>
      <c r="T75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0.25533527696793007</v>
      </c>
      <c r="U759" s="120">
        <f t="shared" si="109"/>
        <v>0.40137026239067064</v>
      </c>
      <c r="V75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0.29713749779953302</v>
      </c>
      <c r="W759" s="109">
        <f t="shared" si="113"/>
        <v>1.1000000000000001</v>
      </c>
      <c r="X759" s="119">
        <f>$G759/($D759+(W759*W759*AB$2*'Materials + Factor'!$U$8))</f>
        <v>2.4033057851239666E-2</v>
      </c>
      <c r="Y759" s="119">
        <f>$H759/($D759+(W759*W759*AB$2*'Materials + Factor'!$U$8))</f>
        <v>7.5851239669421491E-2</v>
      </c>
      <c r="Z75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0.13567397839329176</v>
      </c>
      <c r="AA75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0.38848985725018775</v>
      </c>
      <c r="AB759" s="120">
        <f t="shared" si="110"/>
        <v>0.4137340345604808</v>
      </c>
      <c r="AC75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0.58802951800041636</v>
      </c>
    </row>
    <row r="760" spans="1:29" s="86" customFormat="1" hidden="1" outlineLevel="1" x14ac:dyDescent="0.2">
      <c r="A760" s="127"/>
      <c r="B760" s="131" t="s">
        <v>313</v>
      </c>
      <c r="C760" s="132">
        <v>6.3129999999999997</v>
      </c>
      <c r="D760" s="133">
        <f>Table5[[#This Row],[Vertical Fz (kN)]]*'Materials + Factor'!$U$25</f>
        <v>0</v>
      </c>
      <c r="E760" s="132">
        <v>1.625</v>
      </c>
      <c r="F760" s="132">
        <v>2.073</v>
      </c>
      <c r="G760" s="132">
        <v>7.9470000000000001</v>
      </c>
      <c r="H760" s="148">
        <v>1.7709999999999999</v>
      </c>
      <c r="I760" s="109">
        <f t="shared" si="111"/>
        <v>1.6</v>
      </c>
      <c r="J760" s="119">
        <f>$G760/($D760+(I760*I760*N$2*'Materials + Factor'!$U$8))</f>
        <v>0.16556249999999997</v>
      </c>
      <c r="K760" s="119">
        <f>$H760/($D760+(I760*I760*N$2*'Materials + Factor'!$U$8))</f>
        <v>3.6895833333333329E-2</v>
      </c>
      <c r="L76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9.5212900452759722E-2</v>
      </c>
      <c r="M76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0.21868038038775242</v>
      </c>
      <c r="N760" s="120">
        <f t="shared" si="108"/>
        <v>0.62085937499999988</v>
      </c>
      <c r="O76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0.24480770354810996</v>
      </c>
      <c r="P760" s="109">
        <f t="shared" si="112"/>
        <v>1.4</v>
      </c>
      <c r="Q760" s="119">
        <f>$G760/($D760+(P760*P760*U$2*'Materials + Factor'!$U$8))</f>
        <v>0.16218367346938778</v>
      </c>
      <c r="R760" s="119">
        <f>$H760/($D760+(P760*P760*U$2*'Materials + Factor'!$U$8))</f>
        <v>3.6142857142857143E-2</v>
      </c>
      <c r="S76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0.10553669923042328</v>
      </c>
      <c r="T76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0.29212827988338197</v>
      </c>
      <c r="U760" s="120">
        <f t="shared" si="109"/>
        <v>0.69507288629737629</v>
      </c>
      <c r="V76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0.33826451801571195</v>
      </c>
      <c r="W760" s="109">
        <f t="shared" si="113"/>
        <v>1.1000000000000001</v>
      </c>
      <c r="X760" s="119">
        <f>$G760/($D760+(W760*W760*AB$2*'Materials + Factor'!$U$8))</f>
        <v>0.13135537190082644</v>
      </c>
      <c r="Y760" s="119">
        <f>$H760/($D760+(W760*W760*AB$2*'Materials + Factor'!$U$8))</f>
        <v>2.9272727272727266E-2</v>
      </c>
      <c r="Z76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8.5476004335384118E-2</v>
      </c>
      <c r="AA76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0.36342599549211113</v>
      </c>
      <c r="AB760" s="120">
        <f t="shared" si="110"/>
        <v>0.71648384673178056</v>
      </c>
      <c r="AC76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0.67269213303212327</v>
      </c>
    </row>
    <row r="761" spans="1:29" s="86" customFormat="1" hidden="1" outlineLevel="1" x14ac:dyDescent="0.2">
      <c r="A761" s="127"/>
      <c r="B761" s="131" t="s">
        <v>314</v>
      </c>
      <c r="C761" s="132">
        <v>5.8209999999999997</v>
      </c>
      <c r="D761" s="133">
        <f>Table5[[#This Row],[Vertical Fz (kN)]]*'Materials + Factor'!$U$25</f>
        <v>0</v>
      </c>
      <c r="E761" s="132">
        <v>2.5379999999999998</v>
      </c>
      <c r="F761" s="132">
        <v>0</v>
      </c>
      <c r="G761" s="132">
        <v>0</v>
      </c>
      <c r="H761" s="148">
        <v>3.028</v>
      </c>
      <c r="I761" s="109">
        <f t="shared" si="111"/>
        <v>1.6</v>
      </c>
      <c r="J761" s="119">
        <f>$G761/($D761+(I761*I761*N$2*'Materials + Factor'!$U$8))</f>
        <v>0</v>
      </c>
      <c r="K761" s="119">
        <f>$H761/($D761+(I761*I761*N$2*'Materials + Factor'!$U$8))</f>
        <v>6.3083333333333325E-2</v>
      </c>
      <c r="L76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9.258139791899217E-2</v>
      </c>
      <c r="M76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0.11453475409226879</v>
      </c>
      <c r="N761" s="120">
        <f t="shared" si="108"/>
        <v>0.23656249999999998</v>
      </c>
      <c r="O76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0.19965226733009162</v>
      </c>
      <c r="P761" s="109">
        <f t="shared" si="112"/>
        <v>1.4</v>
      </c>
      <c r="Q761" s="119">
        <f>$G761/($D761+(P761*P761*U$2*'Materials + Factor'!$U$8))</f>
        <v>0</v>
      </c>
      <c r="R761" s="119">
        <f>$H761/($D761+(P761*P761*U$2*'Materials + Factor'!$U$8))</f>
        <v>6.179591836734695E-2</v>
      </c>
      <c r="S76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0.10169027382445059</v>
      </c>
      <c r="T76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0.16227405247813415</v>
      </c>
      <c r="U761" s="120">
        <f t="shared" si="109"/>
        <v>0.26483965014577265</v>
      </c>
      <c r="V76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0.26850270742730448</v>
      </c>
      <c r="W761" s="109">
        <f t="shared" si="113"/>
        <v>1.1000000000000001</v>
      </c>
      <c r="X761" s="119">
        <f>$G761/($D761+(W761*W761*AB$2*'Materials + Factor'!$U$8))</f>
        <v>0</v>
      </c>
      <c r="Y761" s="119">
        <f>$H761/($D761+(W761*W761*AB$2*'Materials + Factor'!$U$8))</f>
        <v>5.00495867768595E-2</v>
      </c>
      <c r="Z76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8.2360717642943435E-2</v>
      </c>
      <c r="AA76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0.24354620586025538</v>
      </c>
      <c r="AB761" s="120">
        <f t="shared" si="110"/>
        <v>0.27299774605559723</v>
      </c>
      <c r="AC76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0.53033138272666158</v>
      </c>
    </row>
    <row r="762" spans="1:29" s="86" customFormat="1" hidden="1" outlineLevel="1" x14ac:dyDescent="0.2">
      <c r="A762" s="127"/>
      <c r="B762" s="131" t="s">
        <v>315</v>
      </c>
      <c r="C762" s="132">
        <v>3.6120000000000001</v>
      </c>
      <c r="D762" s="133">
        <f>Table5[[#This Row],[Vertical Fz (kN)]]*'Materials + Factor'!$U$25</f>
        <v>0</v>
      </c>
      <c r="E762" s="132">
        <v>0.80100000000000005</v>
      </c>
      <c r="F762" s="132">
        <v>1.468</v>
      </c>
      <c r="G762" s="132">
        <v>3.7010000000000001</v>
      </c>
      <c r="H762" s="148">
        <v>1.044</v>
      </c>
      <c r="I762" s="109">
        <f t="shared" si="111"/>
        <v>1.6</v>
      </c>
      <c r="J762" s="119">
        <f>$G762/($D762+(I762*I762*N$2*'Materials + Factor'!$U$8))</f>
        <v>7.7104166666666654E-2</v>
      </c>
      <c r="K762" s="119">
        <f>$H762/($D762+(I762*I762*N$2*'Materials + Factor'!$U$8))</f>
        <v>2.1749999999999999E-2</v>
      </c>
      <c r="L76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6.3613649002004127E-2</v>
      </c>
      <c r="M76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0.11630047275827324</v>
      </c>
      <c r="N762" s="120">
        <f t="shared" si="108"/>
        <v>0.28914062499999998</v>
      </c>
      <c r="O76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0.20266846853941095</v>
      </c>
      <c r="P762" s="109">
        <f t="shared" si="112"/>
        <v>1.4</v>
      </c>
      <c r="Q762" s="119">
        <f>$G762/($D762+(P762*P762*U$2*'Materials + Factor'!$U$8))</f>
        <v>7.5530612244897974E-2</v>
      </c>
      <c r="R762" s="119">
        <f>$H762/($D762+(P762*P762*U$2*'Materials + Factor'!$U$8))</f>
        <v>2.1306122448979597E-2</v>
      </c>
      <c r="S76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6.7004645965131379E-2</v>
      </c>
      <c r="T76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0.15069970845481057</v>
      </c>
      <c r="U762" s="120">
        <f t="shared" si="109"/>
        <v>0.32370262390670562</v>
      </c>
      <c r="V76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0.27433586441476282</v>
      </c>
      <c r="W762" s="109">
        <f t="shared" si="113"/>
        <v>1.1000000000000001</v>
      </c>
      <c r="X762" s="119">
        <f>$G762/($D762+(W762*W762*AB$2*'Materials + Factor'!$U$8))</f>
        <v>6.1173553719008261E-2</v>
      </c>
      <c r="Y762" s="119">
        <f>$H762/($D762+(W762*W762*AB$2*'Materials + Factor'!$U$8))</f>
        <v>1.7256198347107437E-2</v>
      </c>
      <c r="Z76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5.4268225657709702E-2</v>
      </c>
      <c r="AA76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0.19945905334335085</v>
      </c>
      <c r="AB762" s="120">
        <f t="shared" si="110"/>
        <v>0.33367392937640866</v>
      </c>
      <c r="AC76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0.54583136577584379</v>
      </c>
    </row>
    <row r="763" spans="1:29" s="86" customFormat="1" hidden="1" outlineLevel="1" x14ac:dyDescent="0.2">
      <c r="A763" s="127"/>
      <c r="B763" s="131" t="s">
        <v>316</v>
      </c>
      <c r="C763" s="132">
        <v>7.3330000000000002</v>
      </c>
      <c r="D763" s="133">
        <f>Table5[[#This Row],[Vertical Fz (kN)]]*'Materials + Factor'!$U$25</f>
        <v>0</v>
      </c>
      <c r="E763" s="132">
        <v>2.7250000000000001</v>
      </c>
      <c r="F763" s="132">
        <v>0</v>
      </c>
      <c r="G763" s="132">
        <v>0</v>
      </c>
      <c r="H763" s="148">
        <v>3.1640000000000001</v>
      </c>
      <c r="I763" s="109">
        <f t="shared" si="111"/>
        <v>1.6</v>
      </c>
      <c r="J763" s="119">
        <f>$G763/($D763+(I763*I763*N$2*'Materials + Factor'!$U$8))</f>
        <v>0</v>
      </c>
      <c r="K763" s="119">
        <f>$H763/($D763+(I763*I763*N$2*'Materials + Factor'!$U$8))</f>
        <v>6.5916666666666665E-2</v>
      </c>
      <c r="L76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9.6686573309199789E-2</v>
      </c>
      <c r="M76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0.11764566352809355</v>
      </c>
      <c r="N763" s="120">
        <f t="shared" si="108"/>
        <v>0.2471875</v>
      </c>
      <c r="O76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0.20471392893631515</v>
      </c>
      <c r="P763" s="109">
        <f t="shared" si="112"/>
        <v>1.4</v>
      </c>
      <c r="Q763" s="119">
        <f>$G763/($D763+(P763*P763*U$2*'Materials + Factor'!$U$8))</f>
        <v>0</v>
      </c>
      <c r="R763" s="119">
        <f>$H763/($D763+(P763*P763*U$2*'Materials + Factor'!$U$8))</f>
        <v>6.4571428571428585E-2</v>
      </c>
      <c r="S76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0.10918281961057047</v>
      </c>
      <c r="T76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0.17169096209912543</v>
      </c>
      <c r="U763" s="120">
        <f t="shared" si="109"/>
        <v>0.27673469387755112</v>
      </c>
      <c r="V76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0.27534097721822537</v>
      </c>
      <c r="W763" s="109">
        <f t="shared" si="113"/>
        <v>1.1000000000000001</v>
      </c>
      <c r="X763" s="119">
        <f>$G763/($D763+(W763*W763*AB$2*'Materials + Factor'!$U$8))</f>
        <v>0</v>
      </c>
      <c r="Y763" s="119">
        <f>$H763/($D763+(W763*W763*AB$2*'Materials + Factor'!$U$8))</f>
        <v>5.2297520661157018E-2</v>
      </c>
      <c r="Z76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8.8429060511040533E-2</v>
      </c>
      <c r="AA76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0.25887302779864763</v>
      </c>
      <c r="AB763" s="120">
        <f t="shared" si="110"/>
        <v>0.28525920360631096</v>
      </c>
      <c r="AC76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0.54193262705766443</v>
      </c>
    </row>
    <row r="764" spans="1:29" s="86" customFormat="1" hidden="1" outlineLevel="1" x14ac:dyDescent="0.2">
      <c r="A764" s="127"/>
      <c r="B764" s="131" t="s">
        <v>317</v>
      </c>
      <c r="C764" s="132">
        <v>5.1230000000000002</v>
      </c>
      <c r="D764" s="133">
        <f>Table5[[#This Row],[Vertical Fz (kN)]]*'Materials + Factor'!$U$25</f>
        <v>0</v>
      </c>
      <c r="E764" s="132">
        <v>0.98799999999999999</v>
      </c>
      <c r="F764" s="132">
        <v>1.468</v>
      </c>
      <c r="G764" s="132">
        <v>3.7010000000000001</v>
      </c>
      <c r="H764" s="148">
        <v>1.18</v>
      </c>
      <c r="I764" s="109">
        <f t="shared" si="111"/>
        <v>1.6</v>
      </c>
      <c r="J764" s="119">
        <f>$G764/($D764+(I764*I764*N$2*'Materials + Factor'!$U$8))</f>
        <v>7.7104166666666654E-2</v>
      </c>
      <c r="K764" s="119">
        <f>$H764/($D764+(I764*I764*N$2*'Materials + Factor'!$U$8))</f>
        <v>2.4583333333333329E-2</v>
      </c>
      <c r="L76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6.5396494808054109E-2</v>
      </c>
      <c r="M76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0.11299248912900249</v>
      </c>
      <c r="N764" s="120">
        <f t="shared" si="108"/>
        <v>0.28914062499999998</v>
      </c>
      <c r="O76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0.20790165655697576</v>
      </c>
      <c r="P764" s="109">
        <f t="shared" si="112"/>
        <v>1.4</v>
      </c>
      <c r="Q764" s="119">
        <f>$G764/($D764+(P764*P764*U$2*'Materials + Factor'!$U$8))</f>
        <v>7.5530612244897974E-2</v>
      </c>
      <c r="R764" s="119">
        <f>$H764/($D764+(P764*P764*U$2*'Materials + Factor'!$U$8))</f>
        <v>2.4081632653061225E-2</v>
      </c>
      <c r="S76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7.0899142728331824E-2</v>
      </c>
      <c r="T76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0.15069970845481057</v>
      </c>
      <c r="U764" s="120">
        <f t="shared" si="109"/>
        <v>0.32370262390670562</v>
      </c>
      <c r="V76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0.28142870178153556</v>
      </c>
      <c r="W764" s="109">
        <f t="shared" si="113"/>
        <v>1.1000000000000001</v>
      </c>
      <c r="X764" s="119">
        <f>$G764/($D764+(W764*W764*AB$2*'Materials + Factor'!$U$8))</f>
        <v>6.1173553719008261E-2</v>
      </c>
      <c r="Y764" s="119">
        <f>$H764/($D764+(W764*W764*AB$2*'Materials + Factor'!$U$8))</f>
        <v>1.9504132231404955E-2</v>
      </c>
      <c r="Z76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5.7422446176665434E-2</v>
      </c>
      <c r="AA76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0.19945905334335085</v>
      </c>
      <c r="AB764" s="120">
        <f t="shared" si="110"/>
        <v>0.33367392937640866</v>
      </c>
      <c r="AC76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0.55785556347223397</v>
      </c>
    </row>
    <row r="765" spans="1:29" s="86" customFormat="1" hidden="1" outlineLevel="1" x14ac:dyDescent="0.2">
      <c r="A765" s="127"/>
      <c r="B765" s="131" t="s">
        <v>318</v>
      </c>
      <c r="C765" s="132">
        <v>8.7970000000000006</v>
      </c>
      <c r="D765" s="133">
        <f>Table5[[#This Row],[Vertical Fz (kN)]]*'Materials + Factor'!$U$25</f>
        <v>0</v>
      </c>
      <c r="E765" s="132">
        <v>2.3039999999999998</v>
      </c>
      <c r="F765" s="132">
        <v>0</v>
      </c>
      <c r="G765" s="132">
        <v>0</v>
      </c>
      <c r="H765" s="148">
        <v>2.786</v>
      </c>
      <c r="I765" s="109">
        <f t="shared" si="111"/>
        <v>1.6</v>
      </c>
      <c r="J765" s="119">
        <f>$G765/($D765+(I765*I765*N$2*'Materials + Factor'!$U$8))</f>
        <v>0</v>
      </c>
      <c r="K765" s="119">
        <f>$H765/($D765+(I765*I765*N$2*'Materials + Factor'!$U$8))</f>
        <v>5.8041666666666658E-2</v>
      </c>
      <c r="L76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7.9641779779717398E-2</v>
      </c>
      <c r="M76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9.9345035829357151E-2</v>
      </c>
      <c r="N765" s="120">
        <f t="shared" si="108"/>
        <v>0.21765624999999997</v>
      </c>
      <c r="O76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0.20665187847475711</v>
      </c>
      <c r="P765" s="109">
        <f t="shared" si="112"/>
        <v>1.4</v>
      </c>
      <c r="Q765" s="119">
        <f>$G765/($D765+(P765*P765*U$2*'Materials + Factor'!$U$8))</f>
        <v>0</v>
      </c>
      <c r="R765" s="119">
        <f>$H765/($D765+(P765*P765*U$2*'Materials + Factor'!$U$8))</f>
        <v>5.6857142857142863E-2</v>
      </c>
      <c r="S76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9.2314574819359396E-2</v>
      </c>
      <c r="T76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0.14839650145772598</v>
      </c>
      <c r="U765" s="120">
        <f t="shared" si="109"/>
        <v>0.24367346938775516</v>
      </c>
      <c r="V76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0.27745816674070783</v>
      </c>
      <c r="W765" s="109">
        <f t="shared" si="113"/>
        <v>1.1000000000000001</v>
      </c>
      <c r="X765" s="119">
        <f>$G765/($D765+(W765*W765*AB$2*'Materials + Factor'!$U$8))</f>
        <v>0</v>
      </c>
      <c r="Y765" s="119">
        <f>$H765/($D765+(W765*W765*AB$2*'Materials + Factor'!$U$8))</f>
        <v>4.6049586776859497E-2</v>
      </c>
      <c r="Z76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7.4767176299977006E-2</v>
      </c>
      <c r="AA76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0.22220886551465061</v>
      </c>
      <c r="AB765" s="120">
        <f t="shared" si="110"/>
        <v>0.25117956423741544</v>
      </c>
      <c r="AC76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0.54401696786819287</v>
      </c>
    </row>
    <row r="766" spans="1:29" s="86" customFormat="1" hidden="1" outlineLevel="1" x14ac:dyDescent="0.2">
      <c r="A766" s="127"/>
      <c r="B766" s="131" t="s">
        <v>319</v>
      </c>
      <c r="C766" s="132">
        <v>6.5880000000000001</v>
      </c>
      <c r="D766" s="133">
        <f>Table5[[#This Row],[Vertical Fz (kN)]]*'Materials + Factor'!$U$25</f>
        <v>0</v>
      </c>
      <c r="E766" s="132">
        <v>0.56699999999999995</v>
      </c>
      <c r="F766" s="132">
        <v>1.468</v>
      </c>
      <c r="G766" s="132">
        <v>3.7010000000000001</v>
      </c>
      <c r="H766" s="148">
        <v>0.80200000000000005</v>
      </c>
      <c r="I766" s="109">
        <f t="shared" si="111"/>
        <v>1.6</v>
      </c>
      <c r="J766" s="119">
        <f>$G766/($D766+(I766*I766*N$2*'Materials + Factor'!$U$8))</f>
        <v>7.7104166666666654E-2</v>
      </c>
      <c r="K766" s="119">
        <f>$H766/($D766+(I766*I766*N$2*'Materials + Factor'!$U$8))</f>
        <v>1.6708333333333332E-2</v>
      </c>
      <c r="L76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5.6598771168373647E-2</v>
      </c>
      <c r="M76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0.10996006448303654</v>
      </c>
      <c r="N766" s="120">
        <f t="shared" si="108"/>
        <v>0.28914062499999998</v>
      </c>
      <c r="O76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0.21012355355937193</v>
      </c>
      <c r="P766" s="109">
        <f t="shared" si="112"/>
        <v>1.4</v>
      </c>
      <c r="Q766" s="119">
        <f>$G766/($D766+(P766*P766*U$2*'Materials + Factor'!$U$8))</f>
        <v>7.5530612244897974E-2</v>
      </c>
      <c r="R766" s="119">
        <f>$H766/($D766+(P766*P766*U$2*'Materials + Factor'!$U$8))</f>
        <v>1.6367346938775514E-2</v>
      </c>
      <c r="S76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6.3053341235493499E-2</v>
      </c>
      <c r="T76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0.15069970845481057</v>
      </c>
      <c r="U766" s="120">
        <f t="shared" si="109"/>
        <v>0.32370262390670562</v>
      </c>
      <c r="V76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0.28397241402757151</v>
      </c>
      <c r="W766" s="109">
        <f t="shared" si="113"/>
        <v>1.1000000000000001</v>
      </c>
      <c r="X766" s="119">
        <f>$G766/($D766+(W766*W766*AB$2*'Materials + Factor'!$U$8))</f>
        <v>6.1173553719008261E-2</v>
      </c>
      <c r="Y766" s="119">
        <f>$H766/($D766+(W766*W766*AB$2*'Materials + Factor'!$U$8))</f>
        <v>1.3256198347107437E-2</v>
      </c>
      <c r="Z76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5.1067995380812907E-2</v>
      </c>
      <c r="AA76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0.19945905334335085</v>
      </c>
      <c r="AB766" s="120">
        <f t="shared" si="110"/>
        <v>0.33367392937640866</v>
      </c>
      <c r="AC76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0.560667913559875</v>
      </c>
    </row>
    <row r="767" spans="1:29" s="86" customFormat="1" hidden="1" outlineLevel="1" x14ac:dyDescent="0.2">
      <c r="A767" s="127"/>
      <c r="B767" s="131" t="s">
        <v>320</v>
      </c>
      <c r="C767" s="132">
        <v>5.7469999999999999</v>
      </c>
      <c r="D767" s="133">
        <f>Table5[[#This Row],[Vertical Fz (kN)]]*'Materials + Factor'!$U$25</f>
        <v>0</v>
      </c>
      <c r="E767" s="132">
        <v>2.472</v>
      </c>
      <c r="F767" s="132">
        <v>0.13300000000000001</v>
      </c>
      <c r="G767" s="132">
        <v>0.39500000000000002</v>
      </c>
      <c r="H767" s="148">
        <v>2.9420000000000002</v>
      </c>
      <c r="I767" s="109">
        <f t="shared" si="111"/>
        <v>1.6</v>
      </c>
      <c r="J767" s="119">
        <f>$G767/($D767+(I767*I767*N$2*'Materials + Factor'!$U$8))</f>
        <v>8.2291666666666659E-3</v>
      </c>
      <c r="K767" s="119">
        <f>$H767/($D767+(I767*I767*N$2*'Materials + Factor'!$U$8))</f>
        <v>6.1291666666666661E-2</v>
      </c>
      <c r="L76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9.0428596282091808E-2</v>
      </c>
      <c r="M76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0.11154110927121513</v>
      </c>
      <c r="N767" s="120">
        <f t="shared" si="108"/>
        <v>0.22984374999999999</v>
      </c>
      <c r="O76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0.20102718998124414</v>
      </c>
      <c r="P767" s="109">
        <f t="shared" si="112"/>
        <v>1.4</v>
      </c>
      <c r="Q767" s="119">
        <f>$G767/($D767+(P767*P767*U$2*'Materials + Factor'!$U$8))</f>
        <v>8.0612244897959196E-3</v>
      </c>
      <c r="R767" s="119">
        <f>$H767/($D767+(P767*P767*U$2*'Materials + Factor'!$U$8))</f>
        <v>6.0040816326530626E-2</v>
      </c>
      <c r="S76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9.9189097232114068E-2</v>
      </c>
      <c r="T76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0.15784256559766768</v>
      </c>
      <c r="U767" s="120">
        <f t="shared" si="109"/>
        <v>0.25731778425655988</v>
      </c>
      <c r="V76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0.27060734131940939</v>
      </c>
      <c r="W767" s="109">
        <f t="shared" si="113"/>
        <v>1.1000000000000001</v>
      </c>
      <c r="X767" s="119">
        <f>$G767/($D767+(W767*W767*AB$2*'Materials + Factor'!$U$8))</f>
        <v>6.5289256198347101E-3</v>
      </c>
      <c r="Y767" s="119">
        <f>$H767/($D767+(W767*W767*AB$2*'Materials + Factor'!$U$8))</f>
        <v>4.8628099173553714E-2</v>
      </c>
      <c r="Z76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8.0334971311960143E-2</v>
      </c>
      <c r="AA76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0.23699474079639365</v>
      </c>
      <c r="AB767" s="120">
        <f t="shared" si="110"/>
        <v>0.26524417731029298</v>
      </c>
      <c r="AC76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0.53472816881974761</v>
      </c>
    </row>
    <row r="768" spans="1:29" s="86" customFormat="1" hidden="1" outlineLevel="1" x14ac:dyDescent="0.2">
      <c r="A768" s="127"/>
      <c r="B768" s="131" t="s">
        <v>321</v>
      </c>
      <c r="C768" s="132">
        <v>3.5920000000000001</v>
      </c>
      <c r="D768" s="133">
        <f>Table5[[#This Row],[Vertical Fz (kN)]]*'Materials + Factor'!$U$25</f>
        <v>0</v>
      </c>
      <c r="E768" s="132">
        <v>0.76200000000000001</v>
      </c>
      <c r="F768" s="132">
        <v>1.456</v>
      </c>
      <c r="G768" s="132">
        <v>3.8650000000000002</v>
      </c>
      <c r="H768" s="148">
        <v>0.99299999999999999</v>
      </c>
      <c r="I768" s="109">
        <f t="shared" si="111"/>
        <v>1.6</v>
      </c>
      <c r="J768" s="119">
        <f>$G768/($D768+(I768*I768*N$2*'Materials + Factor'!$U$8))</f>
        <v>8.0520833333333319E-2</v>
      </c>
      <c r="K768" s="119">
        <f>$H768/($D768+(I768*I768*N$2*'Materials + Factor'!$U$8))</f>
        <v>2.0687499999999998E-2</v>
      </c>
      <c r="L76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6.2535991314178058E-2</v>
      </c>
      <c r="M76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0.12010098464878274</v>
      </c>
      <c r="N768" s="120">
        <f t="shared" si="108"/>
        <v>0.30195312499999993</v>
      </c>
      <c r="O76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0.20329382555722414</v>
      </c>
      <c r="P768" s="109">
        <f t="shared" si="112"/>
        <v>1.4</v>
      </c>
      <c r="Q768" s="119">
        <f>$G768/($D768+(P768*P768*U$2*'Materials + Factor'!$U$8))</f>
        <v>7.8877551020408179E-2</v>
      </c>
      <c r="R768" s="119">
        <f>$H768/($D768+(P768*P768*U$2*'Materials + Factor'!$U$8))</f>
        <v>2.0265306122448982E-2</v>
      </c>
      <c r="S76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6.5844017630226029E-2</v>
      </c>
      <c r="T76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0.155131195335277</v>
      </c>
      <c r="U768" s="120">
        <f t="shared" si="109"/>
        <v>0.3380466472303208</v>
      </c>
      <c r="V76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0.27531285118562215</v>
      </c>
      <c r="W768" s="109">
        <f t="shared" si="113"/>
        <v>1.1000000000000001</v>
      </c>
      <c r="X768" s="119">
        <f>$G768/($D768+(W768*W768*AB$2*'Materials + Factor'!$U$8))</f>
        <v>6.388429752066116E-2</v>
      </c>
      <c r="Y768" s="119">
        <f>$H768/($D768+(W768*W768*AB$2*'Materials + Factor'!$U$8))</f>
        <v>1.6413223140495866E-2</v>
      </c>
      <c r="Z76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5.3328212626133464E-2</v>
      </c>
      <c r="AA76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0.20366641622839968</v>
      </c>
      <c r="AB768" s="120">
        <f t="shared" si="110"/>
        <v>0.34845980465815174</v>
      </c>
      <c r="AC76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0.5478794668193897</v>
      </c>
    </row>
    <row r="769" spans="1:29" s="86" customFormat="1" hidden="1" outlineLevel="1" x14ac:dyDescent="0.2">
      <c r="A769" s="127"/>
      <c r="B769" s="131" t="s">
        <v>322</v>
      </c>
      <c r="C769" s="132">
        <v>7.1870000000000003</v>
      </c>
      <c r="D769" s="133">
        <f>Table5[[#This Row],[Vertical Fz (kN)]]*'Materials + Factor'!$U$25</f>
        <v>0</v>
      </c>
      <c r="E769" s="132">
        <v>2.65</v>
      </c>
      <c r="F769" s="132">
        <v>0.26700000000000002</v>
      </c>
      <c r="G769" s="132">
        <v>0.80300000000000005</v>
      </c>
      <c r="H769" s="148">
        <v>3.0720000000000001</v>
      </c>
      <c r="I769" s="109">
        <f t="shared" si="111"/>
        <v>1.6</v>
      </c>
      <c r="J769" s="119">
        <f>$G769/($D769+(I769*I769*N$2*'Materials + Factor'!$U$8))</f>
        <v>1.6729166666666666E-2</v>
      </c>
      <c r="K769" s="119">
        <f>$H769/($D769+(I769*I769*N$2*'Materials + Factor'!$U$8))</f>
        <v>6.3999999999999987E-2</v>
      </c>
      <c r="L76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9.4751528834286433E-2</v>
      </c>
      <c r="M76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0.11459899976443726</v>
      </c>
      <c r="N769" s="120">
        <f t="shared" si="108"/>
        <v>0.23999999999999996</v>
      </c>
      <c r="O76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0.2081196348922382</v>
      </c>
      <c r="P769" s="109">
        <f t="shared" si="112"/>
        <v>1.4</v>
      </c>
      <c r="Q769" s="119">
        <f>$G769/($D769+(P769*P769*U$2*'Materials + Factor'!$U$8))</f>
        <v>1.6387755102040821E-2</v>
      </c>
      <c r="R769" s="119">
        <f>$H769/($D769+(P769*P769*U$2*'Materials + Factor'!$U$8))</f>
        <v>6.2693877551020419E-2</v>
      </c>
      <c r="S76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0.10671535962811769</v>
      </c>
      <c r="T76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0.16682215743440237</v>
      </c>
      <c r="U769" s="120">
        <f t="shared" si="109"/>
        <v>0.26868804664723039</v>
      </c>
      <c r="V76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0.28055238563461909</v>
      </c>
      <c r="W769" s="109">
        <f t="shared" si="113"/>
        <v>1.1000000000000001</v>
      </c>
      <c r="X769" s="119">
        <f>$G769/($D769+(W769*W769*AB$2*'Materials + Factor'!$U$8))</f>
        <v>1.3272727272727271E-2</v>
      </c>
      <c r="Y769" s="119">
        <f>$H769/($D769+(W769*W769*AB$2*'Materials + Factor'!$U$8))</f>
        <v>5.077685950413223E-2</v>
      </c>
      <c r="Z76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8.6430621847566377E-2</v>
      </c>
      <c r="AA76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0.25160030052592031</v>
      </c>
      <c r="AB769" s="120">
        <f t="shared" si="110"/>
        <v>0.2769646882043576</v>
      </c>
      <c r="AC76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0.55273435846825225</v>
      </c>
    </row>
    <row r="770" spans="1:29" s="86" customFormat="1" hidden="1" outlineLevel="1" x14ac:dyDescent="0.2">
      <c r="A770" s="127"/>
      <c r="B770" s="131" t="s">
        <v>323</v>
      </c>
      <c r="C770" s="132">
        <v>5.0330000000000004</v>
      </c>
      <c r="D770" s="133">
        <f>Table5[[#This Row],[Vertical Fz (kN)]]*'Materials + Factor'!$U$25</f>
        <v>0</v>
      </c>
      <c r="E770" s="132">
        <v>0.94099999999999995</v>
      </c>
      <c r="F770" s="132">
        <v>1.855</v>
      </c>
      <c r="G770" s="132">
        <v>5.0629999999999997</v>
      </c>
      <c r="H770" s="148">
        <v>1.123</v>
      </c>
      <c r="I770" s="109">
        <f t="shared" si="111"/>
        <v>1.6</v>
      </c>
      <c r="J770" s="119">
        <f>$G770/($D770+(I770*I770*N$2*'Materials + Factor'!$U$8))</f>
        <v>0.10547916666666665</v>
      </c>
      <c r="K770" s="119">
        <f>$H770/($D770+(I770*I770*N$2*'Materials + Factor'!$U$8))</f>
        <v>2.3395833333333331E-2</v>
      </c>
      <c r="L77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7.7002768364054092E-2</v>
      </c>
      <c r="M77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0.1521281560537778</v>
      </c>
      <c r="N770" s="120">
        <f t="shared" si="108"/>
        <v>0.39554687499999996</v>
      </c>
      <c r="O77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0.21578659155926999</v>
      </c>
      <c r="P770" s="109">
        <f t="shared" si="112"/>
        <v>1.4</v>
      </c>
      <c r="Q770" s="119">
        <f>$G770/($D770+(P770*P770*U$2*'Materials + Factor'!$U$8))</f>
        <v>0.10332653061224491</v>
      </c>
      <c r="R770" s="119">
        <f>$H770/($D770+(P770*P770*U$2*'Materials + Factor'!$U$8))</f>
        <v>2.2918367346938778E-2</v>
      </c>
      <c r="S77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8.3340567645936364E-2</v>
      </c>
      <c r="T77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0.2016909620991254</v>
      </c>
      <c r="U770" s="120">
        <f t="shared" si="109"/>
        <v>0.44282798833819248</v>
      </c>
      <c r="V77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0.29366167830597129</v>
      </c>
      <c r="W770" s="109">
        <f t="shared" si="113"/>
        <v>1.1000000000000001</v>
      </c>
      <c r="X770" s="119">
        <f>$G770/($D770+(W770*W770*AB$2*'Materials + Factor'!$U$8))</f>
        <v>8.3685950413223131E-2</v>
      </c>
      <c r="Y770" s="119">
        <f>$H770/($D770+(W770*W770*AB$2*'Materials + Factor'!$U$8))</f>
        <v>1.8561983471074378E-2</v>
      </c>
      <c r="Z77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6.7498972142989763E-2</v>
      </c>
      <c r="AA77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0.26365138993238163</v>
      </c>
      <c r="AB770" s="120">
        <f t="shared" si="110"/>
        <v>0.45646882043576248</v>
      </c>
      <c r="AC77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0.58314532662101826</v>
      </c>
    </row>
    <row r="771" spans="1:29" s="86" customFormat="1" hidden="1" outlineLevel="1" x14ac:dyDescent="0.2">
      <c r="A771" s="127"/>
      <c r="B771" s="131" t="s">
        <v>324</v>
      </c>
      <c r="C771" s="132">
        <v>8.5830000000000002</v>
      </c>
      <c r="D771" s="133">
        <f>Table5[[#This Row],[Vertical Fz (kN)]]*'Materials + Factor'!$U$25</f>
        <v>0</v>
      </c>
      <c r="E771" s="132">
        <v>2.2490000000000001</v>
      </c>
      <c r="F771" s="132">
        <v>0.45600000000000002</v>
      </c>
      <c r="G771" s="132">
        <v>2.3530000000000002</v>
      </c>
      <c r="H771" s="148">
        <v>2.7109999999999999</v>
      </c>
      <c r="I771" s="109">
        <f t="shared" si="111"/>
        <v>1.6</v>
      </c>
      <c r="J771" s="119">
        <f>$G771/($D771+(I771*I771*N$2*'Materials + Factor'!$U$8))</f>
        <v>4.9020833333333333E-2</v>
      </c>
      <c r="K771" s="119">
        <f>$H771/($D771+(I771*I771*N$2*'Materials + Factor'!$U$8))</f>
        <v>5.6479166666666657E-2</v>
      </c>
      <c r="L77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7.9622487031423897E-2</v>
      </c>
      <c r="M77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9.7152634183411982E-2</v>
      </c>
      <c r="N771" s="120">
        <f t="shared" si="108"/>
        <v>0.21179687499999997</v>
      </c>
      <c r="O77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0.21903987397227648</v>
      </c>
      <c r="P771" s="109">
        <f t="shared" si="112"/>
        <v>1.4</v>
      </c>
      <c r="Q771" s="119">
        <f>$G771/($D771+(P771*P771*U$2*'Materials + Factor'!$U$8))</f>
        <v>4.8020408163265318E-2</v>
      </c>
      <c r="R771" s="119">
        <f>$H771/($D771+(P771*P771*U$2*'Materials + Factor'!$U$8))</f>
        <v>5.5326530612244906E-2</v>
      </c>
      <c r="S77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9.1944473136715499E-2</v>
      </c>
      <c r="T77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0.14460641399416913</v>
      </c>
      <c r="U771" s="120">
        <f t="shared" si="109"/>
        <v>0.23711370262390677</v>
      </c>
      <c r="V77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0.29633801436159585</v>
      </c>
      <c r="W771" s="109">
        <f t="shared" si="113"/>
        <v>1.1000000000000001</v>
      </c>
      <c r="X771" s="119">
        <f>$G771/($D771+(W771*W771*AB$2*'Materials + Factor'!$U$8))</f>
        <v>3.8892561983471075E-2</v>
      </c>
      <c r="Y771" s="119">
        <f>$H771/($D771+(W771*W771*AB$2*'Materials + Factor'!$U$8))</f>
        <v>4.4809917355371896E-2</v>
      </c>
      <c r="Z77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7.4467424523951373E-2</v>
      </c>
      <c r="AA77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0.21664913598797891</v>
      </c>
      <c r="AB771" s="120">
        <f t="shared" si="110"/>
        <v>0.24441773102930123</v>
      </c>
      <c r="AC77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0.5825959187802694</v>
      </c>
    </row>
    <row r="772" spans="1:29" s="86" customFormat="1" hidden="1" outlineLevel="1" x14ac:dyDescent="0.2">
      <c r="A772" s="127"/>
      <c r="B772" s="131" t="s">
        <v>325</v>
      </c>
      <c r="C772" s="132">
        <v>6.4290000000000003</v>
      </c>
      <c r="D772" s="133">
        <f>Table5[[#This Row],[Vertical Fz (kN)]]*'Materials + Factor'!$U$25</f>
        <v>0</v>
      </c>
      <c r="E772" s="132">
        <v>0.53900000000000003</v>
      </c>
      <c r="F772" s="132">
        <v>2.0449999999999999</v>
      </c>
      <c r="G772" s="132">
        <v>6.6139999999999999</v>
      </c>
      <c r="H772" s="148">
        <v>0.76200000000000001</v>
      </c>
      <c r="I772" s="109">
        <f t="shared" si="111"/>
        <v>1.6</v>
      </c>
      <c r="J772" s="119">
        <f>$G772/($D772+(I772*I772*N$2*'Materials + Factor'!$U$8))</f>
        <v>0.13779166666666665</v>
      </c>
      <c r="K772" s="119">
        <f>$H772/($D772+(I772*I772*N$2*'Materials + Factor'!$U$8))</f>
        <v>1.5874999999999997E-2</v>
      </c>
      <c r="L77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7.628355635401636E-2</v>
      </c>
      <c r="M77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0.18711876940601513</v>
      </c>
      <c r="N772" s="120">
        <f t="shared" si="108"/>
        <v>0.51671874999999989</v>
      </c>
      <c r="O77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0.22862601923919543</v>
      </c>
      <c r="P772" s="109">
        <f t="shared" si="112"/>
        <v>1.4</v>
      </c>
      <c r="Q772" s="119">
        <f>$G772/($D772+(P772*P772*U$2*'Materials + Factor'!$U$8))</f>
        <v>0.13497959183673472</v>
      </c>
      <c r="R772" s="119">
        <f>$H772/($D772+(P772*P772*U$2*'Materials + Factor'!$U$8))</f>
        <v>1.5551020408163268E-2</v>
      </c>
      <c r="S77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8.4735463036586897E-2</v>
      </c>
      <c r="T77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0.25244897959183676</v>
      </c>
      <c r="U772" s="120">
        <f t="shared" si="109"/>
        <v>0.57848396501457744</v>
      </c>
      <c r="V77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0.31279119183723025</v>
      </c>
      <c r="W772" s="109">
        <f t="shared" si="113"/>
        <v>1.1000000000000001</v>
      </c>
      <c r="X772" s="119">
        <f>$G772/($D772+(W772*W772*AB$2*'Materials + Factor'!$U$8))</f>
        <v>0.10932231404958676</v>
      </c>
      <c r="Y772" s="119">
        <f>$H772/($D772+(W772*W772*AB$2*'Materials + Factor'!$U$8))</f>
        <v>1.2595041322314048E-2</v>
      </c>
      <c r="Z77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6.86287221288059E-2</v>
      </c>
      <c r="AA77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0.32168294515401952</v>
      </c>
      <c r="AB772" s="120">
        <f t="shared" si="110"/>
        <v>0.59630353117956403</v>
      </c>
      <c r="AC77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0.62004276776160305</v>
      </c>
    </row>
    <row r="773" spans="1:29" s="86" customFormat="1" hidden="1" outlineLevel="1" x14ac:dyDescent="0.2">
      <c r="A773" s="127"/>
      <c r="B773" s="131" t="s">
        <v>326</v>
      </c>
      <c r="C773" s="132">
        <v>5.6769999999999996</v>
      </c>
      <c r="D773" s="133">
        <f>Table5[[#This Row],[Vertical Fz (kN)]]*'Materials + Factor'!$U$25</f>
        <v>0</v>
      </c>
      <c r="E773" s="132">
        <v>2.415</v>
      </c>
      <c r="F773" s="132">
        <v>0.26500000000000001</v>
      </c>
      <c r="G773" s="132">
        <v>0.79100000000000004</v>
      </c>
      <c r="H773" s="148">
        <v>2.8679999999999999</v>
      </c>
      <c r="I773" s="109">
        <f t="shared" si="111"/>
        <v>1.6</v>
      </c>
      <c r="J773" s="119">
        <f>$G773/($D773+(I773*I773*N$2*'Materials + Factor'!$U$8))</f>
        <v>1.6479166666666666E-2</v>
      </c>
      <c r="K773" s="119">
        <f>$H773/($D773+(I773*I773*N$2*'Materials + Factor'!$U$8))</f>
        <v>5.9749999999999991E-2</v>
      </c>
      <c r="L77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8.886112399362639E-2</v>
      </c>
      <c r="M77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0.10896776086592019</v>
      </c>
      <c r="N773" s="120">
        <f t="shared" si="108"/>
        <v>0.22406249999999997</v>
      </c>
      <c r="O77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0.20251966211031008</v>
      </c>
      <c r="P773" s="109">
        <f t="shared" si="112"/>
        <v>1.4</v>
      </c>
      <c r="Q773" s="119">
        <f>$G773/($D773+(P773*P773*U$2*'Materials + Factor'!$U$8))</f>
        <v>1.6142857142857146E-2</v>
      </c>
      <c r="R773" s="119">
        <f>$H773/($D773+(P773*P773*U$2*'Materials + Factor'!$U$8))</f>
        <v>5.8530612244897966E-2</v>
      </c>
      <c r="S77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9.7342827604201737E-2</v>
      </c>
      <c r="T77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0.15402332361516038</v>
      </c>
      <c r="U773" s="120">
        <f t="shared" si="109"/>
        <v>0.25084548104956272</v>
      </c>
      <c r="V77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0.2728947332135872</v>
      </c>
      <c r="W773" s="109">
        <f t="shared" si="113"/>
        <v>1.1000000000000001</v>
      </c>
      <c r="X773" s="119">
        <f>$G773/($D773+(W773*W773*AB$2*'Materials + Factor'!$U$8))</f>
        <v>1.3074380165289255E-2</v>
      </c>
      <c r="Y773" s="119">
        <f>$H773/($D773+(W773*W773*AB$2*'Materials + Factor'!$U$8))</f>
        <v>4.7404958677685946E-2</v>
      </c>
      <c r="Z77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7.8839645497617919E-2</v>
      </c>
      <c r="AA77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0.23134485349361381</v>
      </c>
      <c r="AB773" s="120">
        <f t="shared" si="110"/>
        <v>0.25857250187828695</v>
      </c>
      <c r="AC77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0.53949730054805278</v>
      </c>
    </row>
    <row r="774" spans="1:29" s="86" customFormat="1" hidden="1" outlineLevel="1" x14ac:dyDescent="0.2">
      <c r="A774" s="127"/>
      <c r="B774" s="131" t="s">
        <v>327</v>
      </c>
      <c r="C774" s="132">
        <v>3.573</v>
      </c>
      <c r="D774" s="133">
        <f>Table5[[#This Row],[Vertical Fz (kN)]]*'Materials + Factor'!$U$25</f>
        <v>0</v>
      </c>
      <c r="E774" s="132">
        <v>0.72299999999999998</v>
      </c>
      <c r="F774" s="132">
        <v>1.4430000000000001</v>
      </c>
      <c r="G774" s="132">
        <v>4.04</v>
      </c>
      <c r="H774" s="148">
        <v>0.94099999999999995</v>
      </c>
      <c r="I774" s="109">
        <f t="shared" si="111"/>
        <v>1.6</v>
      </c>
      <c r="J774" s="119">
        <f>$G774/($D774+(I774*I774*N$2*'Materials + Factor'!$U$8))</f>
        <v>8.4166666666666654E-2</v>
      </c>
      <c r="K774" s="119">
        <f>$H774/($D774+(I774*I774*N$2*'Materials + Factor'!$U$8))</f>
        <v>1.9604166666666662E-2</v>
      </c>
      <c r="L77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6.1441741094449984E-2</v>
      </c>
      <c r="M77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0.12415047602427624</v>
      </c>
      <c r="N774" s="120">
        <f t="shared" si="108"/>
        <v>0.31562499999999993</v>
      </c>
      <c r="O77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0.20398889514623686</v>
      </c>
      <c r="P774" s="109">
        <f t="shared" si="112"/>
        <v>1.4</v>
      </c>
      <c r="Q774" s="119">
        <f>$G774/($D774+(P774*P774*U$2*'Materials + Factor'!$U$8))</f>
        <v>8.2448979591836752E-2</v>
      </c>
      <c r="R774" s="119">
        <f>$H774/($D774+(P774*P774*U$2*'Materials + Factor'!$U$8))</f>
        <v>1.9204081632653063E-2</v>
      </c>
      <c r="S77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6.4668059458450403E-2</v>
      </c>
      <c r="T77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0.15985422740524788</v>
      </c>
      <c r="U774" s="120">
        <f t="shared" si="109"/>
        <v>0.3533527696793004</v>
      </c>
      <c r="V77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0.2763980839182118</v>
      </c>
      <c r="W774" s="109">
        <f t="shared" si="113"/>
        <v>1.1000000000000001</v>
      </c>
      <c r="X774" s="119">
        <f>$G774/($D774+(W774*W774*AB$2*'Materials + Factor'!$U$8))</f>
        <v>6.677685950413223E-2</v>
      </c>
      <c r="Y774" s="119">
        <f>$H774/($D774+(W774*W774*AB$2*'Materials + Factor'!$U$8))</f>
        <v>1.5553719008264461E-2</v>
      </c>
      <c r="Z77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5.2375783693620975E-2</v>
      </c>
      <c r="AA77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0.20814425244177306</v>
      </c>
      <c r="AB774" s="120">
        <f t="shared" si="110"/>
        <v>0.36423741547708488</v>
      </c>
      <c r="AC77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0.55015006117364718</v>
      </c>
    </row>
    <row r="775" spans="1:29" s="86" customFormat="1" hidden="1" outlineLevel="1" x14ac:dyDescent="0.2">
      <c r="A775" s="127"/>
      <c r="B775" s="131" t="s">
        <v>328</v>
      </c>
      <c r="C775" s="132">
        <v>7.0460000000000003</v>
      </c>
      <c r="D775" s="133">
        <f>Table5[[#This Row],[Vertical Fz (kN)]]*'Materials + Factor'!$U$25</f>
        <v>0</v>
      </c>
      <c r="E775" s="132">
        <v>2.585</v>
      </c>
      <c r="F775" s="132">
        <v>0.53300000000000003</v>
      </c>
      <c r="G775" s="132">
        <v>1.605</v>
      </c>
      <c r="H775" s="148">
        <v>2.992</v>
      </c>
      <c r="I775" s="109">
        <f t="shared" si="111"/>
        <v>1.6</v>
      </c>
      <c r="J775" s="119">
        <f>$G775/($D775+(I775*I775*N$2*'Materials + Factor'!$U$8))</f>
        <v>3.3437499999999995E-2</v>
      </c>
      <c r="K775" s="119">
        <f>$H775/($D775+(I775*I775*N$2*'Materials + Factor'!$U$8))</f>
        <v>6.2333333333333324E-2</v>
      </c>
      <c r="L77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9.413684444020258E-2</v>
      </c>
      <c r="M77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0.11196885332267556</v>
      </c>
      <c r="N775" s="120">
        <f t="shared" si="108"/>
        <v>0.23374999999999996</v>
      </c>
      <c r="O77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0.21175984698504502</v>
      </c>
      <c r="P775" s="109">
        <f t="shared" si="112"/>
        <v>1.4</v>
      </c>
      <c r="Q775" s="119">
        <f>$G775/($D775+(P775*P775*U$2*'Materials + Factor'!$U$8))</f>
        <v>3.2755102040816331E-2</v>
      </c>
      <c r="R775" s="119">
        <f>$H775/($D775+(P775*P775*U$2*'Materials + Factor'!$U$8))</f>
        <v>6.106122448979593E-2</v>
      </c>
      <c r="S77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0.10575217834806923</v>
      </c>
      <c r="T77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0.16259475218658898</v>
      </c>
      <c r="U775" s="120">
        <f t="shared" si="109"/>
        <v>0.26169096209912546</v>
      </c>
      <c r="V77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0.28614857750660039</v>
      </c>
      <c r="W775" s="109">
        <f t="shared" si="113"/>
        <v>1.1000000000000001</v>
      </c>
      <c r="X775" s="119">
        <f>$G775/($D775+(W775*W775*AB$2*'Materials + Factor'!$U$8))</f>
        <v>2.6528925619834706E-2</v>
      </c>
      <c r="Y775" s="119">
        <f>$H775/($D775+(W775*W775*AB$2*'Materials + Factor'!$U$8))</f>
        <v>4.9454545454545445E-2</v>
      </c>
      <c r="Z77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8.5650524612485804E-2</v>
      </c>
      <c r="AA77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0.24528925619834704</v>
      </c>
      <c r="AB775" s="120">
        <f t="shared" si="110"/>
        <v>0.2697520661157024</v>
      </c>
      <c r="AC77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0.56433757446068433</v>
      </c>
    </row>
    <row r="776" spans="1:29" s="86" customFormat="1" hidden="1" outlineLevel="1" x14ac:dyDescent="0.2">
      <c r="A776" s="127"/>
      <c r="B776" s="131" t="s">
        <v>329</v>
      </c>
      <c r="C776" s="132">
        <v>4.9429999999999996</v>
      </c>
      <c r="D776" s="133">
        <f>Table5[[#This Row],[Vertical Fz (kN)]]*'Materials + Factor'!$U$25</f>
        <v>0</v>
      </c>
      <c r="E776" s="132">
        <v>0.89300000000000002</v>
      </c>
      <c r="F776" s="132">
        <v>2.2410000000000001</v>
      </c>
      <c r="G776" s="132">
        <v>6.4359999999999999</v>
      </c>
      <c r="H776" s="148">
        <v>1.0649999999999999</v>
      </c>
      <c r="I776" s="109">
        <f t="shared" si="111"/>
        <v>1.6</v>
      </c>
      <c r="J776" s="119">
        <f>$G776/($D776+(I776*I776*N$2*'Materials + Factor'!$U$8))</f>
        <v>0.1340833333333333</v>
      </c>
      <c r="K776" s="119">
        <f>$H776/($D776+(I776*I776*N$2*'Materials + Factor'!$U$8))</f>
        <v>2.2187499999999995E-2</v>
      </c>
      <c r="L77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8.9458021297776136E-2</v>
      </c>
      <c r="M77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0.19163888521617586</v>
      </c>
      <c r="N776" s="120">
        <f t="shared" si="108"/>
        <v>0.50281249999999988</v>
      </c>
      <c r="O77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0.2244163896919189</v>
      </c>
      <c r="P776" s="109">
        <f t="shared" si="112"/>
        <v>1.4</v>
      </c>
      <c r="Q776" s="119">
        <f>$G776/($D776+(P776*P776*U$2*'Materials + Factor'!$U$8))</f>
        <v>0.13134693877551024</v>
      </c>
      <c r="R776" s="119">
        <f>$H776/($D776+(P776*P776*U$2*'Materials + Factor'!$U$8))</f>
        <v>2.1734693877551021E-2</v>
      </c>
      <c r="S77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9.6656653501391077E-2</v>
      </c>
      <c r="T77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0.25297376093294466</v>
      </c>
      <c r="U776" s="120">
        <f t="shared" si="109"/>
        <v>0.56291545189504388</v>
      </c>
      <c r="V77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0.30720523081131257</v>
      </c>
      <c r="W776" s="109">
        <f t="shared" si="113"/>
        <v>1.1000000000000001</v>
      </c>
      <c r="X776" s="119">
        <f>$G776/($D776+(W776*W776*AB$2*'Materials + Factor'!$U$8))</f>
        <v>0.10638016528925619</v>
      </c>
      <c r="Y776" s="119">
        <f>$H776/($D776+(W776*W776*AB$2*'Materials + Factor'!$U$8))</f>
        <v>1.7603305785123965E-2</v>
      </c>
      <c r="Z77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7.8283901182944829E-2</v>
      </c>
      <c r="AA77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0.32811419984973694</v>
      </c>
      <c r="AB776" s="120">
        <f t="shared" si="110"/>
        <v>0.58025544703230647</v>
      </c>
      <c r="AC77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0.61123835108347468</v>
      </c>
    </row>
    <row r="777" spans="1:29" s="86" customFormat="1" hidden="1" outlineLevel="1" x14ac:dyDescent="0.2">
      <c r="A777" s="127"/>
      <c r="B777" s="131" t="s">
        <v>330</v>
      </c>
      <c r="C777" s="132">
        <v>8.3729999999999993</v>
      </c>
      <c r="D777" s="133">
        <f>Table5[[#This Row],[Vertical Fz (kN)]]*'Materials + Factor'!$U$25</f>
        <v>0</v>
      </c>
      <c r="E777" s="132">
        <v>2.2029999999999998</v>
      </c>
      <c r="F777" s="132">
        <v>0.91200000000000003</v>
      </c>
      <c r="G777" s="132">
        <v>4.7060000000000004</v>
      </c>
      <c r="H777" s="148">
        <v>2.649</v>
      </c>
      <c r="I777" s="109">
        <f t="shared" si="111"/>
        <v>1.6</v>
      </c>
      <c r="J777" s="119">
        <f>$G777/($D777+(I777*I777*N$2*'Materials + Factor'!$U$8))</f>
        <v>9.8041666666666666E-2</v>
      </c>
      <c r="K777" s="119">
        <f>$H777/($D777+(I777*I777*N$2*'Materials + Factor'!$U$8))</f>
        <v>5.5187499999999994E-2</v>
      </c>
      <c r="L77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8.3037864351715396E-2</v>
      </c>
      <c r="M77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0.11951643517286645</v>
      </c>
      <c r="N777" s="120">
        <f t="shared" ref="N777:N816" si="114">MAX(K777,J777)/(I777/6)</f>
        <v>0.36765625000000002</v>
      </c>
      <c r="O77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0.23326056310047263</v>
      </c>
      <c r="P777" s="109">
        <f t="shared" si="112"/>
        <v>1.4</v>
      </c>
      <c r="Q777" s="119">
        <f>$G777/($D777+(P777*P777*U$2*'Materials + Factor'!$U$8))</f>
        <v>9.6040816326530637E-2</v>
      </c>
      <c r="R777" s="119">
        <f>$H777/($D777+(P777*P777*U$2*'Materials + Factor'!$U$8))</f>
        <v>5.4061224489795924E-2</v>
      </c>
      <c r="S77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9.5532520961209247E-2</v>
      </c>
      <c r="T77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0.16379008746355692</v>
      </c>
      <c r="U777" s="120">
        <f t="shared" ref="U777:U816" si="115">MAX(R777,Q777)/(P777/6)</f>
        <v>0.41160349854227418</v>
      </c>
      <c r="V77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0.31837586200518198</v>
      </c>
      <c r="W777" s="109">
        <f t="shared" si="113"/>
        <v>1.1000000000000001</v>
      </c>
      <c r="X777" s="119">
        <f>$G777/($D777+(W777*W777*AB$2*'Materials + Factor'!$U$8))</f>
        <v>7.7785123966942149E-2</v>
      </c>
      <c r="Y777" s="119">
        <f>$H777/($D777+(W777*W777*AB$2*'Materials + Factor'!$U$8))</f>
        <v>4.3785123966942147E-2</v>
      </c>
      <c r="Z77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7.7373446728913248E-2</v>
      </c>
      <c r="AA77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0.21202103681442519</v>
      </c>
      <c r="AB777" s="120">
        <f t="shared" ref="AB777:AB816" si="116">MAX(Y777,X777)/(W777/6)</f>
        <v>0.42428249436513898</v>
      </c>
      <c r="AC77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0.62783894718950284</v>
      </c>
    </row>
    <row r="778" spans="1:29" s="86" customFormat="1" hidden="1" outlineLevel="1" x14ac:dyDescent="0.2">
      <c r="A778" s="127"/>
      <c r="B778" s="131" t="s">
        <v>331</v>
      </c>
      <c r="C778" s="132">
        <v>6.27</v>
      </c>
      <c r="D778" s="133">
        <f>Table5[[#This Row],[Vertical Fz (kN)]]*'Materials + Factor'!$U$25</f>
        <v>0</v>
      </c>
      <c r="E778" s="132">
        <v>0.51100000000000001</v>
      </c>
      <c r="F778" s="132">
        <v>2.621</v>
      </c>
      <c r="G778" s="132">
        <v>9.5370000000000008</v>
      </c>
      <c r="H778" s="148">
        <v>0.72199999999999998</v>
      </c>
      <c r="I778" s="109">
        <f t="shared" ref="I778:I816" si="117">I$648</f>
        <v>1.6</v>
      </c>
      <c r="J778" s="119">
        <f>$G778/($D778+(I778*I778*N$2*'Materials + Factor'!$U$8))</f>
        <v>0.19868749999999999</v>
      </c>
      <c r="K778" s="119">
        <f>$H778/($D778+(I778*I778*N$2*'Materials + Factor'!$U$8))</f>
        <v>1.5041666666666663E-2</v>
      </c>
      <c r="L77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9.6603314654444675E-2</v>
      </c>
      <c r="M77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0.26494264787175231</v>
      </c>
      <c r="N778" s="120">
        <f t="shared" si="114"/>
        <v>0.74507812499999992</v>
      </c>
      <c r="O77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0.25095059438311001</v>
      </c>
      <c r="P778" s="109">
        <f t="shared" ref="P778:P816" si="118">P$648</f>
        <v>1.4</v>
      </c>
      <c r="Q778" s="119">
        <f>$G778/($D778+(P778*P778*U$2*'Materials + Factor'!$U$8))</f>
        <v>0.19463265306122454</v>
      </c>
      <c r="R778" s="119">
        <f>$H778/($D778+(P778*P778*U$2*'Materials + Factor'!$U$8))</f>
        <v>1.4734693877551022E-2</v>
      </c>
      <c r="S77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0.1069930997203411</v>
      </c>
      <c r="T77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0.35446064139941708</v>
      </c>
      <c r="U778" s="120">
        <f t="shared" si="115"/>
        <v>0.83413994169096239</v>
      </c>
      <c r="V77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0.348530948127663</v>
      </c>
      <c r="W778" s="109">
        <f t="shared" ref="W778:W816" si="119">W$648</f>
        <v>1.1000000000000001</v>
      </c>
      <c r="X778" s="119">
        <f>$G778/($D778+(W778*W778*AB$2*'Materials + Factor'!$U$8))</f>
        <v>0.15763636363636363</v>
      </c>
      <c r="Y778" s="119">
        <f>$H778/($D778+(W778*W778*AB$2*'Materials + Factor'!$U$8))</f>
        <v>1.193388429752066E-2</v>
      </c>
      <c r="Z77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8.66555683685407E-2</v>
      </c>
      <c r="AA77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0.44414725770097663</v>
      </c>
      <c r="AB778" s="120">
        <f t="shared" si="116"/>
        <v>0.85983471074380158</v>
      </c>
      <c r="AC77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0.69428136469942059</v>
      </c>
    </row>
    <row r="779" spans="1:29" s="86" customFormat="1" hidden="1" outlineLevel="1" x14ac:dyDescent="0.2">
      <c r="A779" s="127"/>
      <c r="B779" s="131" t="s">
        <v>332</v>
      </c>
      <c r="C779" s="132">
        <v>5.6769999999999996</v>
      </c>
      <c r="D779" s="133">
        <f>Table5[[#This Row],[Vertical Fz (kN)]]*'Materials + Factor'!$U$25</f>
        <v>0</v>
      </c>
      <c r="E779" s="132">
        <v>2.415</v>
      </c>
      <c r="F779" s="132">
        <v>0</v>
      </c>
      <c r="G779" s="132">
        <v>0</v>
      </c>
      <c r="H779" s="148">
        <v>2.8679999999999999</v>
      </c>
      <c r="I779" s="109">
        <f t="shared" si="117"/>
        <v>1.6</v>
      </c>
      <c r="J779" s="119">
        <f>$G779/($D779+(I779*I779*N$2*'Materials + Factor'!$U$8))</f>
        <v>0</v>
      </c>
      <c r="K779" s="119">
        <f>$H779/($D779+(I779*I779*N$2*'Materials + Factor'!$U$8))</f>
        <v>5.9749999999999991E-2</v>
      </c>
      <c r="L77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8.8330925114710801E-2</v>
      </c>
      <c r="M77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0.10896776086592019</v>
      </c>
      <c r="N779" s="120">
        <f t="shared" si="114"/>
        <v>0.22406249999999997</v>
      </c>
      <c r="O77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0.1983479680288191</v>
      </c>
      <c r="P779" s="109">
        <f t="shared" si="118"/>
        <v>1.4</v>
      </c>
      <c r="Q779" s="119">
        <f>$G779/($D779+(P779*P779*U$2*'Materials + Factor'!$U$8))</f>
        <v>0</v>
      </c>
      <c r="R779" s="119">
        <f>$H779/($D779+(P779*P779*U$2*'Materials + Factor'!$U$8))</f>
        <v>5.8530612244897966E-2</v>
      </c>
      <c r="S77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9.6762021783312918E-2</v>
      </c>
      <c r="T77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0.15402332361516038</v>
      </c>
      <c r="U779" s="120">
        <f t="shared" si="115"/>
        <v>0.25084548104956272</v>
      </c>
      <c r="V77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0.26660144650886569</v>
      </c>
      <c r="W779" s="109">
        <f t="shared" si="119"/>
        <v>1.1000000000000001</v>
      </c>
      <c r="X779" s="119">
        <f>$G779/($D779+(W779*W779*AB$2*'Materials + Factor'!$U$8))</f>
        <v>0</v>
      </c>
      <c r="Y779" s="119">
        <f>$H779/($D779+(W779*W779*AB$2*'Materials + Factor'!$U$8))</f>
        <v>4.7404958677685946E-2</v>
      </c>
      <c r="Z77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7.8369240783179042E-2</v>
      </c>
      <c r="AA77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0.23134485349361381</v>
      </c>
      <c r="AB779" s="120">
        <f t="shared" si="116"/>
        <v>0.25857250187828695</v>
      </c>
      <c r="AC77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0.52667258635621172</v>
      </c>
    </row>
    <row r="780" spans="1:29" s="86" customFormat="1" hidden="1" outlineLevel="1" x14ac:dyDescent="0.2">
      <c r="A780" s="127"/>
      <c r="B780" s="131" t="s">
        <v>333</v>
      </c>
      <c r="C780" s="132">
        <v>3.573</v>
      </c>
      <c r="D780" s="133">
        <f>Table5[[#This Row],[Vertical Fz (kN)]]*'Materials + Factor'!$U$25</f>
        <v>0</v>
      </c>
      <c r="E780" s="132">
        <v>0.72299999999999998</v>
      </c>
      <c r="F780" s="132">
        <v>1.708</v>
      </c>
      <c r="G780" s="132">
        <v>4.8310000000000004</v>
      </c>
      <c r="H780" s="148">
        <v>0.94099999999999995</v>
      </c>
      <c r="I780" s="109">
        <f t="shared" si="117"/>
        <v>1.6</v>
      </c>
      <c r="J780" s="119">
        <f>$G780/($D780+(I780*I780*N$2*'Materials + Factor'!$U$8))</f>
        <v>0.10064583333333332</v>
      </c>
      <c r="K780" s="119">
        <f>$H780/($D780+(I780*I780*N$2*'Materials + Factor'!$U$8))</f>
        <v>1.9604166666666662E-2</v>
      </c>
      <c r="L78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7.0605781344400959E-2</v>
      </c>
      <c r="M78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0.14813953037442071</v>
      </c>
      <c r="N780" s="120">
        <f t="shared" si="114"/>
        <v>0.37742187499999996</v>
      </c>
      <c r="O78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0.20879556844781491</v>
      </c>
      <c r="P780" s="109">
        <f t="shared" si="118"/>
        <v>1.4</v>
      </c>
      <c r="Q780" s="119">
        <f>$G780/($D780+(P780*P780*U$2*'Materials + Factor'!$U$8))</f>
        <v>9.8591836734693905E-2</v>
      </c>
      <c r="R780" s="119">
        <f>$H780/($D780+(P780*P780*U$2*'Materials + Factor'!$U$8))</f>
        <v>1.9204081632653063E-2</v>
      </c>
      <c r="S78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7.4313305332138604E-2</v>
      </c>
      <c r="T78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0.19064139941690969</v>
      </c>
      <c r="U780" s="120">
        <f t="shared" si="115"/>
        <v>0.42253644314868821</v>
      </c>
      <c r="V78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0.28381709658845189</v>
      </c>
      <c r="W780" s="109">
        <f t="shared" si="119"/>
        <v>1.1000000000000001</v>
      </c>
      <c r="X780" s="119">
        <f>$G780/($D780+(W780*W780*AB$2*'Materials + Factor'!$U$8))</f>
        <v>7.9851239669421481E-2</v>
      </c>
      <c r="Y780" s="119">
        <f>$H780/($D780+(W780*W780*AB$2*'Materials + Factor'!$U$8))</f>
        <v>1.5553719008264461E-2</v>
      </c>
      <c r="Z78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6.0187635723550265E-2</v>
      </c>
      <c r="AA78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0.24784372652141243</v>
      </c>
      <c r="AB780" s="120">
        <f t="shared" si="116"/>
        <v>0.43555221637866259</v>
      </c>
      <c r="AC78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0.56544919977540353</v>
      </c>
    </row>
    <row r="781" spans="1:29" s="86" customFormat="1" hidden="1" outlineLevel="1" x14ac:dyDescent="0.2">
      <c r="A781" s="127"/>
      <c r="B781" s="131" t="s">
        <v>334</v>
      </c>
      <c r="C781" s="132">
        <v>7.0460000000000003</v>
      </c>
      <c r="D781" s="133">
        <f>Table5[[#This Row],[Vertical Fz (kN)]]*'Materials + Factor'!$U$25</f>
        <v>0</v>
      </c>
      <c r="E781" s="132">
        <v>2.585</v>
      </c>
      <c r="F781" s="132">
        <v>0</v>
      </c>
      <c r="G781" s="132">
        <v>0</v>
      </c>
      <c r="H781" s="148">
        <v>2.992</v>
      </c>
      <c r="I781" s="109">
        <f t="shared" si="117"/>
        <v>1.6</v>
      </c>
      <c r="J781" s="119">
        <f>$G781/($D781+(I781*I781*N$2*'Materials + Factor'!$U$8))</f>
        <v>0</v>
      </c>
      <c r="K781" s="119">
        <f>$H781/($D781+(I781*I781*N$2*'Materials + Factor'!$U$8))</f>
        <v>6.2333333333333324E-2</v>
      </c>
      <c r="L78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9.2197397179225954E-2</v>
      </c>
      <c r="M78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0.11196885332267556</v>
      </c>
      <c r="N781" s="120">
        <f t="shared" si="114"/>
        <v>0.23374999999999996</v>
      </c>
      <c r="O78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0.20290894713059199</v>
      </c>
      <c r="P781" s="109">
        <f t="shared" si="118"/>
        <v>1.4</v>
      </c>
      <c r="Q781" s="119">
        <f>$G781/($D781+(P781*P781*U$2*'Materials + Factor'!$U$8))</f>
        <v>0</v>
      </c>
      <c r="R781" s="119">
        <f>$H781/($D781+(P781*P781*U$2*'Materials + Factor'!$U$8))</f>
        <v>6.106122448979593E-2</v>
      </c>
      <c r="S78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0.1035734270434219</v>
      </c>
      <c r="T78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0.16259475218658898</v>
      </c>
      <c r="U781" s="120">
        <f t="shared" si="115"/>
        <v>0.26169096209912546</v>
      </c>
      <c r="V78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0.27275882628508158</v>
      </c>
      <c r="W781" s="109">
        <f t="shared" si="119"/>
        <v>1.1000000000000001</v>
      </c>
      <c r="X781" s="119">
        <f>$G781/($D781+(W781*W781*AB$2*'Materials + Factor'!$U$8))</f>
        <v>0</v>
      </c>
      <c r="Y781" s="119">
        <f>$H781/($D781+(W781*W781*AB$2*'Materials + Factor'!$U$8))</f>
        <v>4.9454545454545445E-2</v>
      </c>
      <c r="Z78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8.388591611781275E-2</v>
      </c>
      <c r="AA78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0.24528925619834704</v>
      </c>
      <c r="AB781" s="120">
        <f t="shared" si="116"/>
        <v>0.2697520661157024</v>
      </c>
      <c r="AC78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0.53711708439278372</v>
      </c>
    </row>
    <row r="782" spans="1:29" s="86" customFormat="1" hidden="1" outlineLevel="1" x14ac:dyDescent="0.2">
      <c r="A782" s="127"/>
      <c r="B782" s="131" t="s">
        <v>335</v>
      </c>
      <c r="C782" s="132">
        <v>4.9429999999999996</v>
      </c>
      <c r="D782" s="133">
        <f>Table5[[#This Row],[Vertical Fz (kN)]]*'Materials + Factor'!$U$25</f>
        <v>0</v>
      </c>
      <c r="E782" s="132">
        <v>0.89300000000000002</v>
      </c>
      <c r="F782" s="132">
        <v>1.708</v>
      </c>
      <c r="G782" s="132">
        <v>4.8310000000000004</v>
      </c>
      <c r="H782" s="148">
        <v>1.0649999999999999</v>
      </c>
      <c r="I782" s="109">
        <f t="shared" si="117"/>
        <v>1.6</v>
      </c>
      <c r="J782" s="119">
        <f>$G782/($D782+(I782*I782*N$2*'Materials + Factor'!$U$8))</f>
        <v>0.10064583333333332</v>
      </c>
      <c r="K782" s="119">
        <f>$H782/($D782+(I782*I782*N$2*'Materials + Factor'!$U$8))</f>
        <v>2.2187499999999995E-2</v>
      </c>
      <c r="L78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7.1472334063169884E-2</v>
      </c>
      <c r="M78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0.14430614056626936</v>
      </c>
      <c r="N782" s="120">
        <f t="shared" si="114"/>
        <v>0.37742187499999996</v>
      </c>
      <c r="O78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0.21368660014038235</v>
      </c>
      <c r="P782" s="109">
        <f t="shared" si="118"/>
        <v>1.4</v>
      </c>
      <c r="Q782" s="119">
        <f>$G782/($D782+(P782*P782*U$2*'Materials + Factor'!$U$8))</f>
        <v>9.8591836734693905E-2</v>
      </c>
      <c r="R782" s="119">
        <f>$H782/($D782+(P782*P782*U$2*'Materials + Factor'!$U$8))</f>
        <v>2.1734693877551021E-2</v>
      </c>
      <c r="S78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7.7223669026661307E-2</v>
      </c>
      <c r="T78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0.19064139941690969</v>
      </c>
      <c r="U782" s="120">
        <f t="shared" si="115"/>
        <v>0.42253644314868821</v>
      </c>
      <c r="V78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0.29047360111732373</v>
      </c>
      <c r="W782" s="109">
        <f t="shared" si="119"/>
        <v>1.1000000000000001</v>
      </c>
      <c r="X782" s="119">
        <f>$G782/($D782+(W782*W782*AB$2*'Materials + Factor'!$U$8))</f>
        <v>7.9851239669421481E-2</v>
      </c>
      <c r="Y782" s="119">
        <f>$H782/($D782+(W782*W782*AB$2*'Materials + Factor'!$U$8))</f>
        <v>1.7603305785123965E-2</v>
      </c>
      <c r="Z78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6.2544789790188487E-2</v>
      </c>
      <c r="AA78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0.24784372652141243</v>
      </c>
      <c r="AB782" s="120">
        <f t="shared" si="116"/>
        <v>0.43555221637866259</v>
      </c>
      <c r="AC78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0.57674821068518423</v>
      </c>
    </row>
    <row r="783" spans="1:29" s="86" customFormat="1" hidden="1" outlineLevel="1" x14ac:dyDescent="0.2">
      <c r="A783" s="127"/>
      <c r="B783" s="131" t="s">
        <v>336</v>
      </c>
      <c r="C783" s="132">
        <v>8.3729999999999993</v>
      </c>
      <c r="D783" s="133">
        <f>Table5[[#This Row],[Vertical Fz (kN)]]*'Materials + Factor'!$U$25</f>
        <v>0</v>
      </c>
      <c r="E783" s="132">
        <v>2.2029999999999998</v>
      </c>
      <c r="F783" s="132">
        <v>0</v>
      </c>
      <c r="G783" s="132">
        <v>0</v>
      </c>
      <c r="H783" s="148">
        <v>2.649</v>
      </c>
      <c r="I783" s="109">
        <f t="shared" si="117"/>
        <v>1.6</v>
      </c>
      <c r="J783" s="119">
        <f>$G783/($D783+(I783*I783*N$2*'Materials + Factor'!$U$8))</f>
        <v>0</v>
      </c>
      <c r="K783" s="119">
        <f>$H783/($D783+(I783*I783*N$2*'Materials + Factor'!$U$8))</f>
        <v>5.5187499999999994E-2</v>
      </c>
      <c r="L78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7.6723291981975542E-2</v>
      </c>
      <c r="M78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9.5374780480017005E-2</v>
      </c>
      <c r="N783" s="120">
        <f t="shared" si="114"/>
        <v>0.20695312499999999</v>
      </c>
      <c r="O78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0.2046739951330033</v>
      </c>
      <c r="P783" s="109">
        <f t="shared" si="118"/>
        <v>1.4</v>
      </c>
      <c r="Q783" s="119">
        <f>$G783/($D783+(P783*P783*U$2*'Materials + Factor'!$U$8))</f>
        <v>0</v>
      </c>
      <c r="R783" s="119">
        <f>$H783/($D783+(P783*P783*U$2*'Materials + Factor'!$U$8))</f>
        <v>5.4061224489795924E-2</v>
      </c>
      <c r="S78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8.8267798753059346E-2</v>
      </c>
      <c r="T78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0.14145772594752193</v>
      </c>
      <c r="U783" s="120">
        <f t="shared" si="115"/>
        <v>0.2316909620991254</v>
      </c>
      <c r="V78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0.27469432245426689</v>
      </c>
      <c r="W783" s="109">
        <f t="shared" si="119"/>
        <v>1.1000000000000001</v>
      </c>
      <c r="X783" s="119">
        <f>$G783/($D783+(W783*W783*AB$2*'Materials + Factor'!$U$8))</f>
        <v>0</v>
      </c>
      <c r="Y783" s="119">
        <f>$H783/($D783+(W783*W783*AB$2*'Materials + Factor'!$U$8))</f>
        <v>4.3785123966942147E-2</v>
      </c>
      <c r="Z78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7.1489622130576982E-2</v>
      </c>
      <c r="AA78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0.21202103681442519</v>
      </c>
      <c r="AB783" s="120">
        <f t="shared" si="116"/>
        <v>0.2388279489105935</v>
      </c>
      <c r="AC78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0.53904525566512118</v>
      </c>
    </row>
    <row r="784" spans="1:29" s="86" customFormat="1" hidden="1" outlineLevel="1" x14ac:dyDescent="0.2">
      <c r="A784" s="127"/>
      <c r="B784" s="131" t="s">
        <v>337</v>
      </c>
      <c r="C784" s="132">
        <v>6.27</v>
      </c>
      <c r="D784" s="133">
        <f>Table5[[#This Row],[Vertical Fz (kN)]]*'Materials + Factor'!$U$25</f>
        <v>0</v>
      </c>
      <c r="E784" s="132">
        <v>0.51100000000000001</v>
      </c>
      <c r="F784" s="132">
        <v>1.708</v>
      </c>
      <c r="G784" s="132">
        <v>4.8310000000000004</v>
      </c>
      <c r="H784" s="148">
        <v>0.72199999999999998</v>
      </c>
      <c r="I784" s="109">
        <f t="shared" si="117"/>
        <v>1.6</v>
      </c>
      <c r="J784" s="119">
        <f>$G784/($D784+(I784*I784*N$2*'Materials + Factor'!$U$8))</f>
        <v>0.10064583333333332</v>
      </c>
      <c r="K784" s="119">
        <f>$H784/($D784+(I784*I784*N$2*'Materials + Factor'!$U$8))</f>
        <v>1.5041666666666663E-2</v>
      </c>
      <c r="L78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6.4495187354275355E-2</v>
      </c>
      <c r="M78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0.14077759351391189</v>
      </c>
      <c r="N784" s="120">
        <f t="shared" si="114"/>
        <v>0.37742187499999996</v>
      </c>
      <c r="O78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0.21577011545413047</v>
      </c>
      <c r="P784" s="109">
        <f t="shared" si="118"/>
        <v>1.4</v>
      </c>
      <c r="Q784" s="119">
        <f>$G784/($D784+(P784*P784*U$2*'Materials + Factor'!$U$8))</f>
        <v>9.8591836734693905E-2</v>
      </c>
      <c r="R784" s="119">
        <f>$H784/($D784+(P784*P784*U$2*'Materials + Factor'!$U$8))</f>
        <v>1.4734693877551022E-2</v>
      </c>
      <c r="S78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7.1431710565643347E-2</v>
      </c>
      <c r="T78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0.19064139941690969</v>
      </c>
      <c r="U784" s="120">
        <f t="shared" si="115"/>
        <v>0.42253644314868821</v>
      </c>
      <c r="V78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0.29287291284011391</v>
      </c>
      <c r="W784" s="109">
        <f t="shared" si="119"/>
        <v>1.1000000000000001</v>
      </c>
      <c r="X784" s="119">
        <f>$G784/($D784+(W784*W784*AB$2*'Materials + Factor'!$U$8))</f>
        <v>7.9851239669421481E-2</v>
      </c>
      <c r="Y784" s="119">
        <f>$H784/($D784+(W784*W784*AB$2*'Materials + Factor'!$U$8))</f>
        <v>1.193388429752066E-2</v>
      </c>
      <c r="Z78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5.7853782111016917E-2</v>
      </c>
      <c r="AA78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0.24784372652141243</v>
      </c>
      <c r="AB784" s="120">
        <f t="shared" si="116"/>
        <v>0.43555221637866259</v>
      </c>
      <c r="AC78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0.57941397255079641</v>
      </c>
    </row>
    <row r="785" spans="1:29" s="86" customFormat="1" hidden="1" outlineLevel="1" x14ac:dyDescent="0.2">
      <c r="A785" s="127"/>
      <c r="B785" s="131" t="s">
        <v>338</v>
      </c>
      <c r="C785" s="132">
        <v>6.8579999999999997</v>
      </c>
      <c r="D785" s="133">
        <f>Table5[[#This Row],[Vertical Fz (kN)]]*'Materials + Factor'!$U$25</f>
        <v>0</v>
      </c>
      <c r="E785" s="132">
        <v>2.073</v>
      </c>
      <c r="F785" s="132">
        <v>0</v>
      </c>
      <c r="G785" s="132">
        <v>0</v>
      </c>
      <c r="H785" s="148">
        <v>2.383</v>
      </c>
      <c r="I785" s="109">
        <f t="shared" si="117"/>
        <v>1.6</v>
      </c>
      <c r="J785" s="119">
        <f>$G785/($D785+(I785*I785*N$2*'Materials + Factor'!$U$8))</f>
        <v>0</v>
      </c>
      <c r="K785" s="119">
        <f>$H785/($D785+(I785*I785*N$2*'Materials + Factor'!$U$8))</f>
        <v>4.9645833333333327E-2</v>
      </c>
      <c r="L78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7.4189630994470221E-2</v>
      </c>
      <c r="M78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8.9725974333734346E-2</v>
      </c>
      <c r="N785" s="120">
        <f t="shared" si="114"/>
        <v>0.18617187499999999</v>
      </c>
      <c r="O78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0.19895604853263738</v>
      </c>
      <c r="P785" s="109">
        <f t="shared" si="118"/>
        <v>1.4</v>
      </c>
      <c r="Q785" s="119">
        <f>$G785/($D785+(P785*P785*U$2*'Materials + Factor'!$U$8))</f>
        <v>0</v>
      </c>
      <c r="R785" s="119">
        <f>$H785/($D785+(P785*P785*U$2*'Materials + Factor'!$U$8))</f>
        <v>4.8632653061224496E-2</v>
      </c>
      <c r="S78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8.3059077083564248E-2</v>
      </c>
      <c r="T78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0.12991253644314871</v>
      </c>
      <c r="U785" s="120">
        <f t="shared" si="115"/>
        <v>0.20842565597667642</v>
      </c>
      <c r="V78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0.2668671867656735</v>
      </c>
      <c r="W785" s="109">
        <f t="shared" si="119"/>
        <v>1.1000000000000001</v>
      </c>
      <c r="X785" s="119">
        <f>$G785/($D785+(W785*W785*AB$2*'Materials + Factor'!$U$8))</f>
        <v>0</v>
      </c>
      <c r="Y785" s="119">
        <f>$H785/($D785+(W785*W785*AB$2*'Materials + Factor'!$U$8))</f>
        <v>3.9388429752066113E-2</v>
      </c>
      <c r="Z78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6.7270988051151198E-2</v>
      </c>
      <c r="AA78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0.19621337340345602</v>
      </c>
      <c r="AB785" s="120">
        <f t="shared" si="116"/>
        <v>0.21484598046581516</v>
      </c>
      <c r="AC78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0.52541272821442453</v>
      </c>
    </row>
    <row r="786" spans="1:29" s="86" customFormat="1" hidden="1" outlineLevel="1" x14ac:dyDescent="0.2">
      <c r="A786" s="127"/>
      <c r="B786" s="131" t="s">
        <v>339</v>
      </c>
      <c r="C786" s="132">
        <v>3.9940000000000002</v>
      </c>
      <c r="D786" s="133">
        <f>Table5[[#This Row],[Vertical Fz (kN)]]*'Materials + Factor'!$U$25</f>
        <v>0</v>
      </c>
      <c r="E786" s="132">
        <v>3.3000000000000002E-2</v>
      </c>
      <c r="F786" s="132">
        <v>1.968</v>
      </c>
      <c r="G786" s="132">
        <v>5.7220000000000004</v>
      </c>
      <c r="H786" s="148">
        <v>5.3999999999999999E-2</v>
      </c>
      <c r="I786" s="109">
        <f t="shared" si="117"/>
        <v>1.6</v>
      </c>
      <c r="J786" s="119">
        <f>$G786/($D786+(I786*I786*N$2*'Materials + Factor'!$U$8))</f>
        <v>0.11920833333333332</v>
      </c>
      <c r="K786" s="119">
        <f>$H786/($D786+(I786*I786*N$2*'Materials + Factor'!$U$8))</f>
        <v>1.1249999999999999E-3</v>
      </c>
      <c r="L78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7.4321897876798951E-2</v>
      </c>
      <c r="M78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0.17304881332461436</v>
      </c>
      <c r="N786" s="120">
        <f t="shared" si="114"/>
        <v>0.44703124999999994</v>
      </c>
      <c r="O78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0.21081730153896169</v>
      </c>
      <c r="P786" s="109">
        <f t="shared" si="118"/>
        <v>1.4</v>
      </c>
      <c r="Q786" s="119">
        <f>$G786/($D786+(P786*P786*U$2*'Materials + Factor'!$U$8))</f>
        <v>0.11677551020408165</v>
      </c>
      <c r="R786" s="119">
        <f>$H786/($D786+(P786*P786*U$2*'Materials + Factor'!$U$8))</f>
        <v>1.1020408163265308E-3</v>
      </c>
      <c r="S78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7.886311751441398E-2</v>
      </c>
      <c r="T78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0.22419825072886304</v>
      </c>
      <c r="U786" s="120">
        <f t="shared" si="115"/>
        <v>0.50046647230320718</v>
      </c>
      <c r="V78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0.28680700446820301</v>
      </c>
      <c r="W786" s="109">
        <f t="shared" si="119"/>
        <v>1.1000000000000001</v>
      </c>
      <c r="X786" s="119">
        <f>$G786/($D786+(W786*W786*AB$2*'Materials + Factor'!$U$8))</f>
        <v>9.4578512396694209E-2</v>
      </c>
      <c r="Y786" s="119">
        <f>$H786/($D786+(W786*W786*AB$2*'Materials + Factor'!$U$8))</f>
        <v>8.9256198347107427E-4</v>
      </c>
      <c r="Z78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6.3872607573657592E-2</v>
      </c>
      <c r="AA78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0.29024793388429748</v>
      </c>
      <c r="AB786" s="120">
        <f t="shared" si="116"/>
        <v>0.51588279489105926</v>
      </c>
      <c r="AC78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0.5709546351220306</v>
      </c>
    </row>
    <row r="787" spans="1:29" s="86" customFormat="1" hidden="1" outlineLevel="1" x14ac:dyDescent="0.2">
      <c r="A787" s="127"/>
      <c r="B787" s="131" t="s">
        <v>340</v>
      </c>
      <c r="C787" s="132">
        <v>7.46</v>
      </c>
      <c r="D787" s="133">
        <f>Table5[[#This Row],[Vertical Fz (kN)]]*'Materials + Factor'!$U$25</f>
        <v>0</v>
      </c>
      <c r="E787" s="132">
        <v>2.5840000000000001</v>
      </c>
      <c r="F787" s="132">
        <v>0.13100000000000001</v>
      </c>
      <c r="G787" s="132">
        <v>0.89400000000000002</v>
      </c>
      <c r="H787" s="148">
        <v>3.073</v>
      </c>
      <c r="I787" s="109">
        <f t="shared" si="117"/>
        <v>1.6</v>
      </c>
      <c r="J787" s="119">
        <f>$G787/($D787+(I787*I787*N$2*'Materials + Factor'!$U$8))</f>
        <v>1.8624999999999999E-2</v>
      </c>
      <c r="K787" s="119">
        <f>$H787/($D787+(I787*I787*N$2*'Materials + Factor'!$U$8))</f>
        <v>6.4020833333333318E-2</v>
      </c>
      <c r="L78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9.1591233306981421E-2</v>
      </c>
      <c r="M78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0.11294175982690226</v>
      </c>
      <c r="N787" s="120">
        <f t="shared" si="114"/>
        <v>0.24007812499999995</v>
      </c>
      <c r="O78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0.20942169676323918</v>
      </c>
      <c r="P787" s="109">
        <f t="shared" si="118"/>
        <v>1.4</v>
      </c>
      <c r="Q787" s="119">
        <f>$G787/($D787+(P787*P787*U$2*'Materials + Factor'!$U$8))</f>
        <v>1.8244897959183676E-2</v>
      </c>
      <c r="R787" s="119">
        <f>$H787/($D787+(P787*P787*U$2*'Materials + Factor'!$U$8))</f>
        <v>6.2714285714285722E-2</v>
      </c>
      <c r="S78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0.103666322432759</v>
      </c>
      <c r="T78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0.16492711370262395</v>
      </c>
      <c r="U787" s="120">
        <f t="shared" si="115"/>
        <v>0.26877551020408169</v>
      </c>
      <c r="V78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0.28237288261914062</v>
      </c>
      <c r="W787" s="109">
        <f t="shared" si="119"/>
        <v>1.1000000000000001</v>
      </c>
      <c r="X787" s="119">
        <f>$G787/($D787+(W787*W787*AB$2*'Materials + Factor'!$U$8))</f>
        <v>1.4776859504132231E-2</v>
      </c>
      <c r="Y787" s="119">
        <f>$H787/($D787+(W787*W787*AB$2*'Materials + Factor'!$U$8))</f>
        <v>5.0793388429752062E-2</v>
      </c>
      <c r="Z78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8.3961153705870914E-2</v>
      </c>
      <c r="AA78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0.24766341096919603</v>
      </c>
      <c r="AB787" s="120">
        <f t="shared" si="116"/>
        <v>0.27705484598046576</v>
      </c>
      <c r="AC78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0.55600898258913045</v>
      </c>
    </row>
    <row r="788" spans="1:29" s="86" customFormat="1" hidden="1" outlineLevel="1" x14ac:dyDescent="0.2">
      <c r="A788" s="127"/>
      <c r="B788" s="131" t="s">
        <v>341</v>
      </c>
      <c r="C788" s="132">
        <v>5.2510000000000003</v>
      </c>
      <c r="D788" s="133">
        <f>Table5[[#This Row],[Vertical Fz (kN)]]*'Materials + Factor'!$U$25</f>
        <v>0</v>
      </c>
      <c r="E788" s="132">
        <v>0.84699999999999998</v>
      </c>
      <c r="F788" s="132">
        <v>1.84</v>
      </c>
      <c r="G788" s="132">
        <v>5.7249999999999996</v>
      </c>
      <c r="H788" s="148">
        <v>1.089</v>
      </c>
      <c r="I788" s="109">
        <f t="shared" si="117"/>
        <v>1.6</v>
      </c>
      <c r="J788" s="119">
        <f>$G788/($D788+(I788*I788*N$2*'Materials + Factor'!$U$8))</f>
        <v>0.11927083333333331</v>
      </c>
      <c r="K788" s="119">
        <f>$H788/($D788+(I788*I788*N$2*'Materials + Factor'!$U$8))</f>
        <v>2.2687499999999996E-2</v>
      </c>
      <c r="L78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7.4680522195223989E-2</v>
      </c>
      <c r="M78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0.16678090552290095</v>
      </c>
      <c r="N788" s="120">
        <f t="shared" si="114"/>
        <v>0.44726562499999994</v>
      </c>
      <c r="O78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0.22064448585215313</v>
      </c>
      <c r="P788" s="109">
        <f t="shared" si="118"/>
        <v>1.4</v>
      </c>
      <c r="Q788" s="119">
        <f>$G788/($D788+(P788*P788*U$2*'Materials + Factor'!$U$8))</f>
        <v>0.11683673469387756</v>
      </c>
      <c r="R788" s="119">
        <f>$H788/($D788+(P788*P788*U$2*'Materials + Factor'!$U$8))</f>
        <v>2.2224489795918369E-2</v>
      </c>
      <c r="S78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8.1159438518732113E-2</v>
      </c>
      <c r="T78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0.22055393586005836</v>
      </c>
      <c r="U788" s="120">
        <f t="shared" si="115"/>
        <v>0.50072886297376107</v>
      </c>
      <c r="V78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0.30107660643871836</v>
      </c>
      <c r="W788" s="109">
        <f t="shared" si="119"/>
        <v>1.1000000000000001</v>
      </c>
      <c r="X788" s="119">
        <f>$G788/($D788+(W788*W788*AB$2*'Materials + Factor'!$U$8))</f>
        <v>9.4628099173553706E-2</v>
      </c>
      <c r="Y788" s="119">
        <f>$H788/($D788+(W788*W788*AB$2*'Materials + Factor'!$U$8))</f>
        <v>1.7999999999999999E-2</v>
      </c>
      <c r="Z78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6.5732437808559877E-2</v>
      </c>
      <c r="AA78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0.28264462809917351</v>
      </c>
      <c r="AB788" s="120">
        <f t="shared" si="116"/>
        <v>0.51615326821938379</v>
      </c>
      <c r="AC78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0.59802671378991945</v>
      </c>
    </row>
    <row r="789" spans="1:29" s="86" customFormat="1" hidden="1" outlineLevel="1" x14ac:dyDescent="0.2">
      <c r="A789" s="127"/>
      <c r="B789" s="131" t="s">
        <v>342</v>
      </c>
      <c r="C789" s="132">
        <v>6.1120000000000001</v>
      </c>
      <c r="D789" s="133">
        <f>Table5[[#This Row],[Vertical Fz (kN)]]*'Materials + Factor'!$U$25</f>
        <v>0</v>
      </c>
      <c r="E789" s="132">
        <v>2.665</v>
      </c>
      <c r="F789" s="132">
        <v>0</v>
      </c>
      <c r="G789" s="132">
        <v>0</v>
      </c>
      <c r="H789" s="148">
        <v>3.1789999999999998</v>
      </c>
      <c r="I789" s="109">
        <f t="shared" si="117"/>
        <v>1.6</v>
      </c>
      <c r="J789" s="119">
        <f>$G789/($D789+(I789*I789*N$2*'Materials + Factor'!$U$8))</f>
        <v>0</v>
      </c>
      <c r="K789" s="119">
        <f>$H789/($D789+(I789*I789*N$2*'Materials + Factor'!$U$8))</f>
        <v>6.6229166666666658E-2</v>
      </c>
      <c r="L78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9.6691323865461101E-2</v>
      </c>
      <c r="M78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0.1196072497782377</v>
      </c>
      <c r="N789" s="120">
        <f t="shared" si="114"/>
        <v>0.24835937499999997</v>
      </c>
      <c r="O78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0.20133443116322644</v>
      </c>
      <c r="P789" s="109">
        <f t="shared" si="118"/>
        <v>1.4</v>
      </c>
      <c r="Q789" s="119">
        <f>$G789/($D789+(P789*P789*U$2*'Materials + Factor'!$U$8))</f>
        <v>0</v>
      </c>
      <c r="R789" s="119">
        <f>$H789/($D789+(P789*P789*U$2*'Materials + Factor'!$U$8))</f>
        <v>6.4877551020408167E-2</v>
      </c>
      <c r="S78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0.10677879422464966</v>
      </c>
      <c r="T78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0.17037900874635573</v>
      </c>
      <c r="U789" s="120">
        <f t="shared" si="115"/>
        <v>0.27804664723032074</v>
      </c>
      <c r="V78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0.27089639364630536</v>
      </c>
      <c r="W789" s="109">
        <f t="shared" si="119"/>
        <v>1.1000000000000001</v>
      </c>
      <c r="X789" s="119">
        <f>$G789/($D789+(W789*W789*AB$2*'Materials + Factor'!$U$8))</f>
        <v>0</v>
      </c>
      <c r="Y789" s="119">
        <f>$H789/($D789+(W789*W789*AB$2*'Materials + Factor'!$U$8))</f>
        <v>5.2545454545454534E-2</v>
      </c>
      <c r="Z78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8.6481998628228626E-2</v>
      </c>
      <c r="AA78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0.25571750563486095</v>
      </c>
      <c r="AB789" s="120">
        <f t="shared" si="116"/>
        <v>0.28661157024793382</v>
      </c>
      <c r="AC78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0.53476486354775821</v>
      </c>
    </row>
    <row r="790" spans="1:29" s="86" customFormat="1" hidden="1" outlineLevel="1" x14ac:dyDescent="0.2">
      <c r="A790" s="127"/>
      <c r="B790" s="131" t="s">
        <v>343</v>
      </c>
      <c r="C790" s="132">
        <v>3.7919999999999998</v>
      </c>
      <c r="D790" s="133">
        <f>Table5[[#This Row],[Vertical Fz (kN)]]*'Materials + Factor'!$U$25</f>
        <v>0</v>
      </c>
      <c r="E790" s="132">
        <v>0.84099999999999997</v>
      </c>
      <c r="F790" s="132">
        <v>1.542</v>
      </c>
      <c r="G790" s="132">
        <v>3.8860000000000001</v>
      </c>
      <c r="H790" s="148">
        <v>1.0960000000000001</v>
      </c>
      <c r="I790" s="109">
        <f t="shared" si="117"/>
        <v>1.6</v>
      </c>
      <c r="J790" s="119">
        <f>$G790/($D790+(I790*I790*N$2*'Materials + Factor'!$U$8))</f>
        <v>8.0958333333333327E-2</v>
      </c>
      <c r="K790" s="119">
        <f>$H790/($D790+(I790*I790*N$2*'Materials + Factor'!$U$8))</f>
        <v>2.283333333333333E-2</v>
      </c>
      <c r="L79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6.6581250650782756E-2</v>
      </c>
      <c r="M79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0.12170074528884767</v>
      </c>
      <c r="N790" s="120">
        <f t="shared" si="114"/>
        <v>0.30359375</v>
      </c>
      <c r="O79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0.20457567524029102</v>
      </c>
      <c r="P790" s="109">
        <f t="shared" si="118"/>
        <v>1.4</v>
      </c>
      <c r="Q790" s="119">
        <f>$G790/($D790+(P790*P790*U$2*'Materials + Factor'!$U$8))</f>
        <v>7.930612244897961E-2</v>
      </c>
      <c r="R790" s="119">
        <f>$H790/($D790+(P790*P790*U$2*'Materials + Factor'!$U$8))</f>
        <v>2.2367346938775515E-2</v>
      </c>
      <c r="S79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7.0375023136843712E-2</v>
      </c>
      <c r="T79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0.15825072886297381</v>
      </c>
      <c r="U790" s="120">
        <f t="shared" si="115"/>
        <v>0.33988338192419837</v>
      </c>
      <c r="V79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0.27715008092119464</v>
      </c>
      <c r="W790" s="109">
        <f t="shared" si="119"/>
        <v>1.1000000000000001</v>
      </c>
      <c r="X790" s="119">
        <f>$G790/($D790+(W790*W790*AB$2*'Materials + Factor'!$U$8))</f>
        <v>6.4231404958677685E-2</v>
      </c>
      <c r="Y790" s="119">
        <f>$H790/($D790+(W790*W790*AB$2*'Materials + Factor'!$U$8))</f>
        <v>1.8115702479338844E-2</v>
      </c>
      <c r="Z79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5.6997952623228772E-2</v>
      </c>
      <c r="AA79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0.20946656649135986</v>
      </c>
      <c r="AB790" s="120">
        <f t="shared" si="116"/>
        <v>0.35035311795642371</v>
      </c>
      <c r="AC79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0.55131601230992666</v>
      </c>
    </row>
    <row r="791" spans="1:29" s="86" customFormat="1" hidden="1" outlineLevel="1" x14ac:dyDescent="0.2">
      <c r="A791" s="127"/>
      <c r="B791" s="131" t="s">
        <v>344</v>
      </c>
      <c r="C791" s="132">
        <v>7.6989999999999998</v>
      </c>
      <c r="D791" s="133">
        <f>Table5[[#This Row],[Vertical Fz (kN)]]*'Materials + Factor'!$U$25</f>
        <v>0</v>
      </c>
      <c r="E791" s="132">
        <v>2.8610000000000002</v>
      </c>
      <c r="F791" s="132">
        <v>0</v>
      </c>
      <c r="G791" s="132">
        <v>0</v>
      </c>
      <c r="H791" s="148">
        <v>3.3220000000000001</v>
      </c>
      <c r="I791" s="109">
        <f t="shared" si="117"/>
        <v>1.6</v>
      </c>
      <c r="J791" s="119">
        <f>$G791/($D791+(I791*I791*N$2*'Materials + Factor'!$U$8))</f>
        <v>0</v>
      </c>
      <c r="K791" s="119">
        <f>$H791/($D791+(I791*I791*N$2*'Materials + Factor'!$U$8))</f>
        <v>6.920833333333333E-2</v>
      </c>
      <c r="L79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0.10084499267696412</v>
      </c>
      <c r="M79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0.12270754412107937</v>
      </c>
      <c r="N791" s="120">
        <f t="shared" si="114"/>
        <v>0.25953124999999999</v>
      </c>
      <c r="O79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0.2066794001938537</v>
      </c>
      <c r="P791" s="109">
        <f t="shared" si="118"/>
        <v>1.4</v>
      </c>
      <c r="Q791" s="119">
        <f>$G791/($D791+(P791*P791*U$2*'Materials + Factor'!$U$8))</f>
        <v>0</v>
      </c>
      <c r="R791" s="119">
        <f>$H791/($D791+(P791*P791*U$2*'Materials + Factor'!$U$8))</f>
        <v>6.7795918367346955E-2</v>
      </c>
      <c r="S79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0.11463194381865767</v>
      </c>
      <c r="T79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0.180262390670554</v>
      </c>
      <c r="U791" s="120">
        <f t="shared" si="115"/>
        <v>0.2905539358600584</v>
      </c>
      <c r="V79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0.27812372221146187</v>
      </c>
      <c r="W791" s="109">
        <f t="shared" si="119"/>
        <v>1.1000000000000001</v>
      </c>
      <c r="X791" s="119">
        <f>$G791/($D791+(W791*W791*AB$2*'Materials + Factor'!$U$8))</f>
        <v>0</v>
      </c>
      <c r="Y791" s="119">
        <f>$H791/($D791+(W791*W791*AB$2*'Materials + Factor'!$U$8))</f>
        <v>5.49090909090909E-2</v>
      </c>
      <c r="Z79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9.2842400778747516E-2</v>
      </c>
      <c r="AA79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0.27179564237415477</v>
      </c>
      <c r="AB791" s="120">
        <f t="shared" si="116"/>
        <v>0.29950413223140487</v>
      </c>
      <c r="AC79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0.54703146039906958</v>
      </c>
    </row>
    <row r="792" spans="1:29" s="86" customFormat="1" hidden="1" outlineLevel="1" x14ac:dyDescent="0.2">
      <c r="A792" s="127"/>
      <c r="B792" s="131" t="s">
        <v>345</v>
      </c>
      <c r="C792" s="132">
        <v>5.3789999999999996</v>
      </c>
      <c r="D792" s="133">
        <f>Table5[[#This Row],[Vertical Fz (kN)]]*'Materials + Factor'!$U$25</f>
        <v>0</v>
      </c>
      <c r="E792" s="132">
        <v>1.038</v>
      </c>
      <c r="F792" s="132">
        <v>1.542</v>
      </c>
      <c r="G792" s="132">
        <v>3.8860000000000001</v>
      </c>
      <c r="H792" s="148">
        <v>1.2390000000000001</v>
      </c>
      <c r="I792" s="109">
        <f t="shared" si="117"/>
        <v>1.6</v>
      </c>
      <c r="J792" s="119">
        <f>$G792/($D792+(I792*I792*N$2*'Materials + Factor'!$U$8))</f>
        <v>8.0958333333333327E-2</v>
      </c>
      <c r="K792" s="119">
        <f>$H792/($D792+(I792*I792*N$2*'Materials + Factor'!$U$8))</f>
        <v>2.5812499999999999E-2</v>
      </c>
      <c r="L79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6.8367632951436899E-2</v>
      </c>
      <c r="M79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0.11808248562168641</v>
      </c>
      <c r="N792" s="120">
        <f t="shared" si="114"/>
        <v>0.30359375</v>
      </c>
      <c r="O79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0.21011434940500939</v>
      </c>
      <c r="P792" s="109">
        <f t="shared" si="118"/>
        <v>1.4</v>
      </c>
      <c r="Q792" s="119">
        <f>$G792/($D792+(P792*P792*U$2*'Materials + Factor'!$U$8))</f>
        <v>7.930612244897961E-2</v>
      </c>
      <c r="R792" s="119">
        <f>$H792/($D792+(P792*P792*U$2*'Materials + Factor'!$U$8))</f>
        <v>2.528571428571429E-2</v>
      </c>
      <c r="S79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7.4477466924790833E-2</v>
      </c>
      <c r="T79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0.15825072886297381</v>
      </c>
      <c r="U792" s="120">
        <f t="shared" si="115"/>
        <v>0.33988338192419837</v>
      </c>
      <c r="V79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0.28466464783308443</v>
      </c>
      <c r="W792" s="109">
        <f t="shared" si="119"/>
        <v>1.1000000000000001</v>
      </c>
      <c r="X792" s="119">
        <f>$G792/($D792+(W792*W792*AB$2*'Materials + Factor'!$U$8))</f>
        <v>6.4231404958677685E-2</v>
      </c>
      <c r="Y792" s="119">
        <f>$H792/($D792+(W792*W792*AB$2*'Materials + Factor'!$U$8))</f>
        <v>2.0479338842975207E-2</v>
      </c>
      <c r="Z79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6.0320593046524797E-2</v>
      </c>
      <c r="AA79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0.20946656649135986</v>
      </c>
      <c r="AB792" s="120">
        <f t="shared" si="116"/>
        <v>0.35035311795642371</v>
      </c>
      <c r="AC79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0.56405978320240213</v>
      </c>
    </row>
    <row r="793" spans="1:29" s="86" customFormat="1" hidden="1" outlineLevel="1" x14ac:dyDescent="0.2">
      <c r="A793" s="127"/>
      <c r="B793" s="131" t="s">
        <v>346</v>
      </c>
      <c r="C793" s="132">
        <v>9.2370000000000001</v>
      </c>
      <c r="D793" s="133">
        <f>Table5[[#This Row],[Vertical Fz (kN)]]*'Materials + Factor'!$U$25</f>
        <v>0</v>
      </c>
      <c r="E793" s="132">
        <v>2.419</v>
      </c>
      <c r="F793" s="132">
        <v>0</v>
      </c>
      <c r="G793" s="132">
        <v>0</v>
      </c>
      <c r="H793" s="148">
        <v>2.9249999999999998</v>
      </c>
      <c r="I793" s="109">
        <f t="shared" si="117"/>
        <v>1.6</v>
      </c>
      <c r="J793" s="119">
        <f>$G793/($D793+(I793*I793*N$2*'Materials + Factor'!$U$8))</f>
        <v>0</v>
      </c>
      <c r="K793" s="119">
        <f>$H793/($D793+(I793*I793*N$2*'Materials + Factor'!$U$8))</f>
        <v>6.0937499999999985E-2</v>
      </c>
      <c r="L79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8.2974163862123099E-2</v>
      </c>
      <c r="M79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0.10350057655013364</v>
      </c>
      <c r="N793" s="120">
        <f t="shared" si="114"/>
        <v>0.22851562499999994</v>
      </c>
      <c r="O79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0.20870190274841441</v>
      </c>
      <c r="P793" s="109">
        <f t="shared" si="118"/>
        <v>1.4</v>
      </c>
      <c r="Q793" s="119">
        <f>$G793/($D793+(P793*P793*U$2*'Materials + Factor'!$U$8))</f>
        <v>0</v>
      </c>
      <c r="R793" s="119">
        <f>$H793/($D793+(P793*P793*U$2*'Materials + Factor'!$U$8))</f>
        <v>5.9693877551020416E-2</v>
      </c>
      <c r="S79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9.6922290142374301E-2</v>
      </c>
      <c r="T79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0.15580174927113705</v>
      </c>
      <c r="U793" s="120">
        <f t="shared" si="115"/>
        <v>0.25583090379008755</v>
      </c>
      <c r="V79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0.28032350597609562</v>
      </c>
      <c r="W793" s="109">
        <f t="shared" si="119"/>
        <v>1.1000000000000001</v>
      </c>
      <c r="X793" s="119">
        <f>$G793/($D793+(W793*W793*AB$2*'Materials + Factor'!$U$8))</f>
        <v>0</v>
      </c>
      <c r="Y793" s="119">
        <f>$H793/($D793+(W793*W793*AB$2*'Materials + Factor'!$U$8))</f>
        <v>4.8347107438016519E-2</v>
      </c>
      <c r="Z79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7.8499044908699828E-2</v>
      </c>
      <c r="AA79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0.23329827197595787</v>
      </c>
      <c r="AB793" s="120">
        <f t="shared" si="116"/>
        <v>0.2637114951164537</v>
      </c>
      <c r="AC79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0.54916639209225704</v>
      </c>
    </row>
    <row r="794" spans="1:29" s="86" customFormat="1" hidden="1" outlineLevel="1" x14ac:dyDescent="0.2">
      <c r="A794" s="127"/>
      <c r="B794" s="131" t="s">
        <v>347</v>
      </c>
      <c r="C794" s="132">
        <v>6.9169999999999998</v>
      </c>
      <c r="D794" s="133">
        <f>Table5[[#This Row],[Vertical Fz (kN)]]*'Materials + Factor'!$U$25</f>
        <v>0</v>
      </c>
      <c r="E794" s="132">
        <v>0.59499999999999997</v>
      </c>
      <c r="F794" s="132">
        <v>1.542</v>
      </c>
      <c r="G794" s="132">
        <v>3.8860000000000001</v>
      </c>
      <c r="H794" s="148">
        <v>0.84199999999999997</v>
      </c>
      <c r="I794" s="109">
        <f t="shared" si="117"/>
        <v>1.6</v>
      </c>
      <c r="J794" s="119">
        <f>$G794/($D794+(I794*I794*N$2*'Materials + Factor'!$U$8))</f>
        <v>8.0958333333333327E-2</v>
      </c>
      <c r="K794" s="119">
        <f>$H794/($D794+(I794*I794*N$2*'Materials + Factor'!$U$8))</f>
        <v>1.7541666666666664E-2</v>
      </c>
      <c r="L79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5.9088185046817433E-2</v>
      </c>
      <c r="M79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0.11477547935976107</v>
      </c>
      <c r="N794" s="120">
        <f t="shared" si="114"/>
        <v>0.30359375</v>
      </c>
      <c r="O79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0.21244943784429893</v>
      </c>
      <c r="P794" s="109">
        <f t="shared" si="118"/>
        <v>1.4</v>
      </c>
      <c r="Q794" s="119">
        <f>$G794/($D794+(P794*P794*U$2*'Materials + Factor'!$U$8))</f>
        <v>7.930612244897961E-2</v>
      </c>
      <c r="R794" s="119">
        <f>$H794/($D794+(P794*P794*U$2*'Materials + Factor'!$U$8))</f>
        <v>1.7183673469387758E-2</v>
      </c>
      <c r="S79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6.622338486155252E-2</v>
      </c>
      <c r="T79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0.15825072886297381</v>
      </c>
      <c r="U794" s="120">
        <f t="shared" si="115"/>
        <v>0.33988338192419837</v>
      </c>
      <c r="V79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0.28733509090023179</v>
      </c>
      <c r="W794" s="109">
        <f t="shared" si="119"/>
        <v>1.1000000000000001</v>
      </c>
      <c r="X794" s="119">
        <f>$G794/($D794+(W794*W794*AB$2*'Materials + Factor'!$U$8))</f>
        <v>6.4231404958677685E-2</v>
      </c>
      <c r="Y794" s="119">
        <f>$H794/($D794+(W794*W794*AB$2*'Materials + Factor'!$U$8))</f>
        <v>1.3917355371900824E-2</v>
      </c>
      <c r="Z79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5.3635468730844182E-2</v>
      </c>
      <c r="AA79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0.20946656649135986</v>
      </c>
      <c r="AB794" s="120">
        <f t="shared" si="116"/>
        <v>0.35035311795642371</v>
      </c>
      <c r="AC79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0.56699871435184901</v>
      </c>
    </row>
    <row r="795" spans="1:29" s="86" customFormat="1" hidden="1" outlineLevel="1" x14ac:dyDescent="0.2">
      <c r="A795" s="127"/>
      <c r="B795" s="131" t="s">
        <v>348</v>
      </c>
      <c r="C795" s="132">
        <v>6.0339999999999998</v>
      </c>
      <c r="D795" s="133">
        <f>Table5[[#This Row],[Vertical Fz (kN)]]*'Materials + Factor'!$U$25</f>
        <v>0</v>
      </c>
      <c r="E795" s="132">
        <v>2.5950000000000002</v>
      </c>
      <c r="F795" s="132">
        <v>0.13900000000000001</v>
      </c>
      <c r="G795" s="132">
        <v>0.41499999999999998</v>
      </c>
      <c r="H795" s="148">
        <v>3.089</v>
      </c>
      <c r="I795" s="109">
        <f t="shared" si="117"/>
        <v>1.6</v>
      </c>
      <c r="J795" s="119">
        <f>$G795/($D795+(I795*I795*N$2*'Materials + Factor'!$U$8))</f>
        <v>8.6458333333333318E-3</v>
      </c>
      <c r="K795" s="119">
        <f>$H795/($D795+(I795*I795*N$2*'Materials + Factor'!$U$8))</f>
        <v>6.4354166666666657E-2</v>
      </c>
      <c r="L79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9.4422666558580656E-2</v>
      </c>
      <c r="M79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0.11648337158085646</v>
      </c>
      <c r="N795" s="120">
        <f t="shared" si="114"/>
        <v>0.24132812499999998</v>
      </c>
      <c r="O79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0.20279201190547894</v>
      </c>
      <c r="P795" s="109">
        <f t="shared" si="118"/>
        <v>1.4</v>
      </c>
      <c r="Q795" s="119">
        <f>$G795/($D795+(P795*P795*U$2*'Materials + Factor'!$U$8))</f>
        <v>8.4693877551020418E-3</v>
      </c>
      <c r="R795" s="119">
        <f>$H795/($D795+(P795*P795*U$2*'Materials + Factor'!$U$8))</f>
        <v>6.3040816326530622E-2</v>
      </c>
      <c r="S79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0.10412315030257854</v>
      </c>
      <c r="T79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0.16571428571428576</v>
      </c>
      <c r="U795" s="120">
        <f t="shared" si="115"/>
        <v>0.27017492711370267</v>
      </c>
      <c r="V79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0.27312828665843658</v>
      </c>
      <c r="W795" s="109">
        <f t="shared" si="119"/>
        <v>1.1000000000000001</v>
      </c>
      <c r="X795" s="119">
        <f>$G795/($D795+(W795*W795*AB$2*'Materials + Factor'!$U$8))</f>
        <v>6.8595041322314036E-3</v>
      </c>
      <c r="Y795" s="119">
        <f>$H795/($D795+(W795*W795*AB$2*'Materials + Factor'!$U$8))</f>
        <v>5.1057851239669418E-2</v>
      </c>
      <c r="Z79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8.4331146526055334E-2</v>
      </c>
      <c r="AA79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0.24880540946656646</v>
      </c>
      <c r="AB795" s="120">
        <f t="shared" si="116"/>
        <v>0.27849737039819678</v>
      </c>
      <c r="AC79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0.53942433098262743</v>
      </c>
    </row>
    <row r="796" spans="1:29" s="86" customFormat="1" hidden="1" outlineLevel="1" x14ac:dyDescent="0.2">
      <c r="A796" s="127"/>
      <c r="B796" s="131" t="s">
        <v>349</v>
      </c>
      <c r="C796" s="132">
        <v>3.7719999999999998</v>
      </c>
      <c r="D796" s="133">
        <f>Table5[[#This Row],[Vertical Fz (kN)]]*'Materials + Factor'!$U$25</f>
        <v>0</v>
      </c>
      <c r="E796" s="132">
        <v>0.8</v>
      </c>
      <c r="F796" s="132">
        <v>1.528</v>
      </c>
      <c r="G796" s="132">
        <v>4.0590000000000002</v>
      </c>
      <c r="H796" s="148">
        <v>1.042</v>
      </c>
      <c r="I796" s="109">
        <f t="shared" si="117"/>
        <v>1.6</v>
      </c>
      <c r="J796" s="119">
        <f>$G796/($D796+(I796*I796*N$2*'Materials + Factor'!$U$8))</f>
        <v>8.4562499999999985E-2</v>
      </c>
      <c r="K796" s="119">
        <f>$H796/($D796+(I796*I796*N$2*'Materials + Factor'!$U$8))</f>
        <v>2.1708333333333329E-2</v>
      </c>
      <c r="L79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6.5405859184989382E-2</v>
      </c>
      <c r="M79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0.12567121223827549</v>
      </c>
      <c r="N796" s="120">
        <f t="shared" si="114"/>
        <v>0.31710937499999997</v>
      </c>
      <c r="O79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0.20524920590014581</v>
      </c>
      <c r="P796" s="109">
        <f t="shared" si="118"/>
        <v>1.4</v>
      </c>
      <c r="Q796" s="119">
        <f>$G796/($D796+(P796*P796*U$2*'Materials + Factor'!$U$8))</f>
        <v>8.2836734693877562E-2</v>
      </c>
      <c r="R796" s="119">
        <f>$H796/($D796+(P796*P796*U$2*'Materials + Factor'!$U$8))</f>
        <v>2.1265306122448983E-2</v>
      </c>
      <c r="S79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6.9105962076025942E-2</v>
      </c>
      <c r="T79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0.16288629737609334</v>
      </c>
      <c r="U796" s="120">
        <f t="shared" si="115"/>
        <v>0.35501457725947533</v>
      </c>
      <c r="V79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0.27820342642736734</v>
      </c>
      <c r="W796" s="109">
        <f t="shared" si="119"/>
        <v>1.1000000000000001</v>
      </c>
      <c r="X796" s="119">
        <f>$G796/($D796+(W796*W796*AB$2*'Materials + Factor'!$U$8))</f>
        <v>6.709090909090909E-2</v>
      </c>
      <c r="Y796" s="119">
        <f>$H796/($D796+(W796*W796*AB$2*'Materials + Factor'!$U$8))</f>
        <v>1.7223140495867768E-2</v>
      </c>
      <c r="Z79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5.5970118045045793E-2</v>
      </c>
      <c r="AA79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0.213824192336589</v>
      </c>
      <c r="AB796" s="120">
        <f t="shared" si="116"/>
        <v>0.36595041322314048</v>
      </c>
      <c r="AC79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0.5535219331472262</v>
      </c>
    </row>
    <row r="797" spans="1:29" s="86" customFormat="1" hidden="1" outlineLevel="1" x14ac:dyDescent="0.2">
      <c r="A797" s="127"/>
      <c r="B797" s="131" t="s">
        <v>350</v>
      </c>
      <c r="C797" s="132">
        <v>7.5469999999999997</v>
      </c>
      <c r="D797" s="133">
        <f>Table5[[#This Row],[Vertical Fz (kN)]]*'Materials + Factor'!$U$25</f>
        <v>0</v>
      </c>
      <c r="E797" s="132">
        <v>2.7829999999999999</v>
      </c>
      <c r="F797" s="132">
        <v>0.28000000000000003</v>
      </c>
      <c r="G797" s="132">
        <v>0.84299999999999997</v>
      </c>
      <c r="H797" s="148">
        <v>3.2250000000000001</v>
      </c>
      <c r="I797" s="109">
        <f t="shared" si="117"/>
        <v>1.6</v>
      </c>
      <c r="J797" s="119">
        <f>$G797/($D797+(I797*I797*N$2*'Materials + Factor'!$U$8))</f>
        <v>1.7562499999999998E-2</v>
      </c>
      <c r="K797" s="119">
        <f>$H797/($D797+(I797*I797*N$2*'Materials + Factor'!$U$8))</f>
        <v>6.7187499999999997E-2</v>
      </c>
      <c r="L79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9.886066074476868E-2</v>
      </c>
      <c r="M79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0.11954403478135633</v>
      </c>
      <c r="N797" s="120">
        <f t="shared" si="114"/>
        <v>0.251953125</v>
      </c>
      <c r="O79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0.21029393672719099</v>
      </c>
      <c r="P797" s="109">
        <f t="shared" si="118"/>
        <v>1.4</v>
      </c>
      <c r="Q797" s="119">
        <f>$G797/($D797+(P797*P797*U$2*'Materials + Factor'!$U$8))</f>
        <v>1.7204081632653061E-2</v>
      </c>
      <c r="R797" s="119">
        <f>$H797/($D797+(P797*P797*U$2*'Materials + Factor'!$U$8))</f>
        <v>6.5816326530612257E-2</v>
      </c>
      <c r="S79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0.1120696555589728</v>
      </c>
      <c r="T79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0.17516034985422746</v>
      </c>
      <c r="U797" s="120">
        <f t="shared" si="115"/>
        <v>0.28206997084548113</v>
      </c>
      <c r="V79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0.28365639903953116</v>
      </c>
      <c r="W797" s="109">
        <f t="shared" si="119"/>
        <v>1.1000000000000001</v>
      </c>
      <c r="X797" s="119">
        <f>$G797/($D797+(W797*W797*AB$2*'Materials + Factor'!$U$8))</f>
        <v>1.393388429752066E-2</v>
      </c>
      <c r="Y797" s="119">
        <f>$H797/($D797+(W797*W797*AB$2*'Materials + Factor'!$U$8))</f>
        <v>5.3305785123966935E-2</v>
      </c>
      <c r="Z79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9.0767159047763071E-2</v>
      </c>
      <c r="AA79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0.2641923365890308</v>
      </c>
      <c r="AB797" s="120">
        <f t="shared" si="116"/>
        <v>0.29075882794891056</v>
      </c>
      <c r="AC79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0.55848722757882285</v>
      </c>
    </row>
    <row r="798" spans="1:29" s="86" customFormat="1" hidden="1" outlineLevel="1" x14ac:dyDescent="0.2">
      <c r="A798" s="127"/>
      <c r="B798" s="131" t="s">
        <v>351</v>
      </c>
      <c r="C798" s="132">
        <v>5.2850000000000001</v>
      </c>
      <c r="D798" s="133">
        <f>Table5[[#This Row],[Vertical Fz (kN)]]*'Materials + Factor'!$U$25</f>
        <v>0</v>
      </c>
      <c r="E798" s="132">
        <v>0.98799999999999999</v>
      </c>
      <c r="F798" s="132">
        <v>1.948</v>
      </c>
      <c r="G798" s="132">
        <v>5.3170000000000002</v>
      </c>
      <c r="H798" s="148">
        <v>1.179</v>
      </c>
      <c r="I798" s="109">
        <f t="shared" si="117"/>
        <v>1.6</v>
      </c>
      <c r="J798" s="119">
        <f>$G798/($D798+(I798*I798*N$2*'Materials + Factor'!$U$8))</f>
        <v>0.11077083333333332</v>
      </c>
      <c r="K798" s="119">
        <f>$H798/($D798+(I798*I798*N$2*'Materials + Factor'!$U$8))</f>
        <v>2.4562499999999998E-2</v>
      </c>
      <c r="L79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8.0477911793978202E-2</v>
      </c>
      <c r="M79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0.15900347189640607</v>
      </c>
      <c r="N798" s="120">
        <f t="shared" si="114"/>
        <v>0.41539062499999996</v>
      </c>
      <c r="O79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0.21855632536059516</v>
      </c>
      <c r="P798" s="109">
        <f t="shared" si="118"/>
        <v>1.4</v>
      </c>
      <c r="Q798" s="119">
        <f>$G798/($D798+(P798*P798*U$2*'Materials + Factor'!$U$8))</f>
        <v>0.10851020408163267</v>
      </c>
      <c r="R798" s="119">
        <f>$H798/($D798+(P798*P798*U$2*'Materials + Factor'!$U$8))</f>
        <v>2.4061224489795922E-2</v>
      </c>
      <c r="S79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8.7515623060043457E-2</v>
      </c>
      <c r="T79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0.21180758017492718</v>
      </c>
      <c r="U798" s="120">
        <f t="shared" si="115"/>
        <v>0.46504373177842578</v>
      </c>
      <c r="V79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0.29778662060904543</v>
      </c>
      <c r="W798" s="109">
        <f t="shared" si="119"/>
        <v>1.1000000000000001</v>
      </c>
      <c r="X798" s="119">
        <f>$G798/($D798+(W798*W798*AB$2*'Materials + Factor'!$U$8))</f>
        <v>8.7884297520661153E-2</v>
      </c>
      <c r="Y798" s="119">
        <f>$H798/($D798+(W798*W798*AB$2*'Materials + Factor'!$U$8))</f>
        <v>1.9487603305785122E-2</v>
      </c>
      <c r="Z79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7.0880421982514527E-2</v>
      </c>
      <c r="AA79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0.27687453042824944</v>
      </c>
      <c r="AB798" s="120">
        <f t="shared" si="116"/>
        <v>0.4793688955672426</v>
      </c>
      <c r="AC79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0.59118311036083615</v>
      </c>
    </row>
    <row r="799" spans="1:29" s="86" customFormat="1" hidden="1" outlineLevel="1" x14ac:dyDescent="0.2">
      <c r="A799" s="127"/>
      <c r="B799" s="131" t="s">
        <v>352</v>
      </c>
      <c r="C799" s="132">
        <v>9.0120000000000005</v>
      </c>
      <c r="D799" s="133">
        <f>Table5[[#This Row],[Vertical Fz (kN)]]*'Materials + Factor'!$U$25</f>
        <v>0</v>
      </c>
      <c r="E799" s="132">
        <v>2.3610000000000002</v>
      </c>
      <c r="F799" s="132">
        <v>0.47899999999999998</v>
      </c>
      <c r="G799" s="132">
        <v>2.4710000000000001</v>
      </c>
      <c r="H799" s="148">
        <v>2.847</v>
      </c>
      <c r="I799" s="109">
        <f t="shared" si="117"/>
        <v>1.6</v>
      </c>
      <c r="J799" s="119">
        <f>$G799/($D799+(I799*I799*N$2*'Materials + Factor'!$U$8))</f>
        <v>5.1479166666666659E-2</v>
      </c>
      <c r="K799" s="119">
        <f>$H799/($D799+(I799*I799*N$2*'Materials + Factor'!$U$8))</f>
        <v>5.931249999999999E-2</v>
      </c>
      <c r="L79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8.2960698478879213E-2</v>
      </c>
      <c r="M79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0.10124513260366237</v>
      </c>
      <c r="N799" s="120">
        <f t="shared" si="114"/>
        <v>0.22242187499999996</v>
      </c>
      <c r="O79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0.22188953232305011</v>
      </c>
      <c r="P799" s="109">
        <f t="shared" si="118"/>
        <v>1.4</v>
      </c>
      <c r="Q799" s="119">
        <f>$G799/($D799+(P799*P799*U$2*'Materials + Factor'!$U$8))</f>
        <v>5.0428571428571441E-2</v>
      </c>
      <c r="R799" s="119">
        <f>$H799/($D799+(P799*P799*U$2*'Materials + Factor'!$U$8))</f>
        <v>5.8102040816326542E-2</v>
      </c>
      <c r="S79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9.6525619217915581E-2</v>
      </c>
      <c r="T79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0.1518367346938776</v>
      </c>
      <c r="U799" s="120">
        <f t="shared" si="115"/>
        <v>0.24900874635568521</v>
      </c>
      <c r="V79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0.30043751995526186</v>
      </c>
      <c r="W799" s="109">
        <f t="shared" si="119"/>
        <v>1.1000000000000001</v>
      </c>
      <c r="X799" s="119">
        <f>$G799/($D799+(W799*W799*AB$2*'Materials + Factor'!$U$8))</f>
        <v>4.0842975206611565E-2</v>
      </c>
      <c r="Y799" s="119">
        <f>$H799/($D799+(W799*W799*AB$2*'Materials + Factor'!$U$8))</f>
        <v>4.7057851239669414E-2</v>
      </c>
      <c r="Z79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7.8177774242609285E-2</v>
      </c>
      <c r="AA79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0.22746806912096168</v>
      </c>
      <c r="AB799" s="120">
        <f t="shared" si="116"/>
        <v>0.25667918858001498</v>
      </c>
      <c r="AC79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0.59023371301501326</v>
      </c>
    </row>
    <row r="800" spans="1:29" s="86" customFormat="1" hidden="1" outlineLevel="1" x14ac:dyDescent="0.2">
      <c r="A800" s="127"/>
      <c r="B800" s="131" t="s">
        <v>353</v>
      </c>
      <c r="C800" s="132">
        <v>6.75</v>
      </c>
      <c r="D800" s="133">
        <f>Table5[[#This Row],[Vertical Fz (kN)]]*'Materials + Factor'!$U$25</f>
        <v>0</v>
      </c>
      <c r="E800" s="132">
        <v>0.56599999999999995</v>
      </c>
      <c r="F800" s="132">
        <v>2.1469999999999998</v>
      </c>
      <c r="G800" s="132">
        <v>6.944</v>
      </c>
      <c r="H800" s="148">
        <v>0.8</v>
      </c>
      <c r="I800" s="109">
        <f t="shared" si="117"/>
        <v>1.6</v>
      </c>
      <c r="J800" s="119">
        <f>$G800/($D800+(I800*I800*N$2*'Materials + Factor'!$U$8))</f>
        <v>0.14466666666666664</v>
      </c>
      <c r="K800" s="119">
        <f>$H800/($D800+(I800*I800*N$2*'Materials + Factor'!$U$8))</f>
        <v>1.6666666666666666E-2</v>
      </c>
      <c r="L80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7.9619908389700678E-2</v>
      </c>
      <c r="M80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0.19530251141552504</v>
      </c>
      <c r="N800" s="120">
        <f t="shared" si="114"/>
        <v>0.54249999999999987</v>
      </c>
      <c r="O80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0.23230016666305925</v>
      </c>
      <c r="P800" s="109">
        <f t="shared" si="118"/>
        <v>1.4</v>
      </c>
      <c r="Q800" s="119">
        <f>$G800/($D800+(P800*P800*U$2*'Materials + Factor'!$U$8))</f>
        <v>0.14171428571428574</v>
      </c>
      <c r="R800" s="119">
        <f>$H800/($D800+(P800*P800*U$2*'Materials + Factor'!$U$8))</f>
        <v>1.6326530612244903E-2</v>
      </c>
      <c r="S80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8.8963060904818633E-2</v>
      </c>
      <c r="T80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0.26504373177842572</v>
      </c>
      <c r="U800" s="120">
        <f t="shared" si="115"/>
        <v>0.60734693877551038</v>
      </c>
      <c r="V80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0.3183252112009044</v>
      </c>
      <c r="W800" s="109">
        <f t="shared" si="119"/>
        <v>1.1000000000000001</v>
      </c>
      <c r="X800" s="119">
        <f>$G800/($D800+(W800*W800*AB$2*'Materials + Factor'!$U$8))</f>
        <v>0.11477685950413222</v>
      </c>
      <c r="Y800" s="119">
        <f>$H800/($D800+(W800*W800*AB$2*'Materials + Factor'!$U$8))</f>
        <v>1.3223140495867768E-2</v>
      </c>
      <c r="Z80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7.2052727013820039E-2</v>
      </c>
      <c r="AA80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0.33773102930127719</v>
      </c>
      <c r="AB800" s="120">
        <f t="shared" si="116"/>
        <v>0.62605559729526661</v>
      </c>
      <c r="AC80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0.63083830271276409</v>
      </c>
    </row>
    <row r="801" spans="1:29" s="86" customFormat="1" hidden="1" outlineLevel="1" x14ac:dyDescent="0.2">
      <c r="A801" s="127"/>
      <c r="B801" s="131" t="s">
        <v>354</v>
      </c>
      <c r="C801" s="132">
        <v>5.96</v>
      </c>
      <c r="D801" s="133">
        <f>Table5[[#This Row],[Vertical Fz (kN)]]*'Materials + Factor'!$U$25</f>
        <v>0</v>
      </c>
      <c r="E801" s="132">
        <v>2.536</v>
      </c>
      <c r="F801" s="132">
        <v>0.27900000000000003</v>
      </c>
      <c r="G801" s="132">
        <v>0.83</v>
      </c>
      <c r="H801" s="148">
        <v>3.0110000000000001</v>
      </c>
      <c r="I801" s="109">
        <f t="shared" si="117"/>
        <v>1.6</v>
      </c>
      <c r="J801" s="119">
        <f>$G801/($D801+(I801*I801*N$2*'Materials + Factor'!$U$8))</f>
        <v>1.7291666666666664E-2</v>
      </c>
      <c r="K801" s="119">
        <f>$H801/($D801+(I801*I801*N$2*'Materials + Factor'!$U$8))</f>
        <v>6.2729166666666655E-2</v>
      </c>
      <c r="L80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9.2826856613877101E-2</v>
      </c>
      <c r="M80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0.11381115641215714</v>
      </c>
      <c r="N801" s="120">
        <f t="shared" si="114"/>
        <v>0.23523437499999997</v>
      </c>
      <c r="O80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0.20436643201267832</v>
      </c>
      <c r="P801" s="109">
        <f t="shared" si="118"/>
        <v>1.4</v>
      </c>
      <c r="Q801" s="119">
        <f>$G801/($D801+(P801*P801*U$2*'Materials + Factor'!$U$8))</f>
        <v>1.6938775510204084E-2</v>
      </c>
      <c r="R801" s="119">
        <f>$H801/($D801+(P801*P801*U$2*'Materials + Factor'!$U$8))</f>
        <v>6.1448979591836747E-2</v>
      </c>
      <c r="S80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0.1022232078139757</v>
      </c>
      <c r="T80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0.16172011661807587</v>
      </c>
      <c r="U801" s="120">
        <f t="shared" si="115"/>
        <v>0.26335276967930038</v>
      </c>
      <c r="V80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0.27554276340410305</v>
      </c>
      <c r="W801" s="109">
        <f t="shared" si="119"/>
        <v>1.1000000000000001</v>
      </c>
      <c r="X801" s="119">
        <f>$G801/($D801+(W801*W801*AB$2*'Materials + Factor'!$U$8))</f>
        <v>1.3719008264462807E-2</v>
      </c>
      <c r="Y801" s="119">
        <f>$H801/($D801+(W801*W801*AB$2*'Materials + Factor'!$U$8))</f>
        <v>4.9768595041322312E-2</v>
      </c>
      <c r="Z80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8.2792350130327416E-2</v>
      </c>
      <c r="AA80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0.24291510142749809</v>
      </c>
      <c r="AB801" s="120">
        <f t="shared" si="116"/>
        <v>0.27146506386175806</v>
      </c>
      <c r="AC80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0.54445624442475749</v>
      </c>
    </row>
    <row r="802" spans="1:29" s="86" customFormat="1" hidden="1" outlineLevel="1" x14ac:dyDescent="0.2">
      <c r="A802" s="127"/>
      <c r="B802" s="131" t="s">
        <v>355</v>
      </c>
      <c r="C802" s="132">
        <v>3.7519999999999998</v>
      </c>
      <c r="D802" s="133">
        <f>Table5[[#This Row],[Vertical Fz (kN)]]*'Materials + Factor'!$U$25</f>
        <v>0</v>
      </c>
      <c r="E802" s="132">
        <v>0.75900000000000001</v>
      </c>
      <c r="F802" s="132">
        <v>1.5149999999999999</v>
      </c>
      <c r="G802" s="132">
        <v>4.242</v>
      </c>
      <c r="H802" s="148">
        <v>0.98799999999999999</v>
      </c>
      <c r="I802" s="109">
        <f t="shared" si="117"/>
        <v>1.6</v>
      </c>
      <c r="J802" s="119">
        <f>$G802/($D802+(I802*I802*N$2*'Materials + Factor'!$U$8))</f>
        <v>8.8374999999999981E-2</v>
      </c>
      <c r="K802" s="119">
        <f>$H802/($D802+(I802*I802*N$2*'Materials + Factor'!$U$8))</f>
        <v>2.0583333333333328E-2</v>
      </c>
      <c r="L80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6.4283050866109817E-2</v>
      </c>
      <c r="M80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0.12990439982995822</v>
      </c>
      <c r="N802" s="120">
        <f t="shared" si="114"/>
        <v>0.33140624999999996</v>
      </c>
      <c r="O80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0.20599088066213547</v>
      </c>
      <c r="P802" s="109">
        <f t="shared" si="118"/>
        <v>1.4</v>
      </c>
      <c r="Q802" s="119">
        <f>$G802/($D802+(P802*P802*U$2*'Materials + Factor'!$U$8))</f>
        <v>8.6571428571428577E-2</v>
      </c>
      <c r="R802" s="119">
        <f>$H802/($D802+(P802*P802*U$2*'Materials + Factor'!$U$8))</f>
        <v>2.016326530612245E-2</v>
      </c>
      <c r="S80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6.7893396906590131E-2</v>
      </c>
      <c r="T80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0.16784256559766766</v>
      </c>
      <c r="U802" s="120">
        <f t="shared" si="115"/>
        <v>0.37102040816326537</v>
      </c>
      <c r="V80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0.27936353882227521</v>
      </c>
      <c r="W802" s="109">
        <f t="shared" si="119"/>
        <v>1.1000000000000001</v>
      </c>
      <c r="X802" s="119">
        <f>$G802/($D802+(W802*W802*AB$2*'Materials + Factor'!$U$8))</f>
        <v>7.0115702479338834E-2</v>
      </c>
      <c r="Y802" s="119">
        <f>$H802/($D802+(W802*W802*AB$2*'Materials + Factor'!$U$8))</f>
        <v>1.6330578512396693E-2</v>
      </c>
      <c r="Z80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5.4988040469800256E-2</v>
      </c>
      <c r="AA80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0.21854244928625091</v>
      </c>
      <c r="AB802" s="120">
        <f t="shared" si="116"/>
        <v>0.38244928625093905</v>
      </c>
      <c r="AC80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0.55594911896813082</v>
      </c>
    </row>
    <row r="803" spans="1:29" s="86" customFormat="1" hidden="1" outlineLevel="1" x14ac:dyDescent="0.2">
      <c r="A803" s="127"/>
      <c r="B803" s="131" t="s">
        <v>356</v>
      </c>
      <c r="C803" s="132">
        <v>7.399</v>
      </c>
      <c r="D803" s="133">
        <f>Table5[[#This Row],[Vertical Fz (kN)]]*'Materials + Factor'!$U$25</f>
        <v>0</v>
      </c>
      <c r="E803" s="132">
        <v>2.7149999999999999</v>
      </c>
      <c r="F803" s="132">
        <v>0.56000000000000005</v>
      </c>
      <c r="G803" s="132">
        <v>1.6850000000000001</v>
      </c>
      <c r="H803" s="148">
        <v>3.141</v>
      </c>
      <c r="I803" s="109">
        <f t="shared" si="117"/>
        <v>1.6</v>
      </c>
      <c r="J803" s="119">
        <f>$G803/($D803+(I803*I803*N$2*'Materials + Factor'!$U$8))</f>
        <v>3.5104166666666665E-2</v>
      </c>
      <c r="K803" s="119">
        <f>$H803/($D803+(I803*I803*N$2*'Materials + Factor'!$U$8))</f>
        <v>6.5437499999999996E-2</v>
      </c>
      <c r="L80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9.8242395754705433E-2</v>
      </c>
      <c r="M80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0.11681731619704325</v>
      </c>
      <c r="N803" s="120">
        <f t="shared" si="114"/>
        <v>0.24539062499999997</v>
      </c>
      <c r="O80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0.21416519023790789</v>
      </c>
      <c r="P803" s="109">
        <f t="shared" si="118"/>
        <v>1.4</v>
      </c>
      <c r="Q803" s="119">
        <f>$G803/($D803+(P803*P803*U$2*'Materials + Factor'!$U$8))</f>
        <v>3.4387755102040819E-2</v>
      </c>
      <c r="R803" s="119">
        <f>$H803/($D803+(P803*P803*U$2*'Materials + Factor'!$U$8))</f>
        <v>6.4102040816326547E-2</v>
      </c>
      <c r="S80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0.11107205066152914</v>
      </c>
      <c r="T80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0.17072886297376097</v>
      </c>
      <c r="U803" s="120">
        <f t="shared" si="115"/>
        <v>0.27472303206997095</v>
      </c>
      <c r="V80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0.2896121567735534</v>
      </c>
      <c r="W803" s="109">
        <f t="shared" si="119"/>
        <v>1.1000000000000001</v>
      </c>
      <c r="X803" s="119">
        <f>$G803/($D803+(W803*W803*AB$2*'Materials + Factor'!$U$8))</f>
        <v>2.7851239669421487E-2</v>
      </c>
      <c r="Y803" s="119">
        <f>$H803/($D803+(W803*W803*AB$2*'Materials + Factor'!$U$8))</f>
        <v>5.1917355371900821E-2</v>
      </c>
      <c r="Z80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8.9959181527519444E-2</v>
      </c>
      <c r="AA80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0.25758076634109689</v>
      </c>
      <c r="AB803" s="120">
        <f t="shared" si="116"/>
        <v>0.28318557475582262</v>
      </c>
      <c r="AC80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0.57082639210646446</v>
      </c>
    </row>
    <row r="804" spans="1:29" s="86" customFormat="1" hidden="1" outlineLevel="1" x14ac:dyDescent="0.2">
      <c r="A804" s="127"/>
      <c r="B804" s="131" t="s">
        <v>357</v>
      </c>
      <c r="C804" s="132">
        <v>5.19</v>
      </c>
      <c r="D804" s="133">
        <f>Table5[[#This Row],[Vertical Fz (kN)]]*'Materials + Factor'!$U$25</f>
        <v>0</v>
      </c>
      <c r="E804" s="132">
        <v>0.93700000000000006</v>
      </c>
      <c r="F804" s="132">
        <v>2.3530000000000002</v>
      </c>
      <c r="G804" s="132">
        <v>6.758</v>
      </c>
      <c r="H804" s="148">
        <v>1.1180000000000001</v>
      </c>
      <c r="I804" s="109">
        <f t="shared" si="117"/>
        <v>1.6</v>
      </c>
      <c r="J804" s="119">
        <f>$G804/($D804+(I804*I804*N$2*'Materials + Factor'!$U$8))</f>
        <v>0.14079166666666665</v>
      </c>
      <c r="K804" s="119">
        <f>$H804/($D804+(I804*I804*N$2*'Materials + Factor'!$U$8))</f>
        <v>2.3291666666666665E-2</v>
      </c>
      <c r="L80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9.3484139313308498E-2</v>
      </c>
      <c r="M80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0.20029023312652752</v>
      </c>
      <c r="N804" s="120">
        <f t="shared" si="114"/>
        <v>0.52796874999999999</v>
      </c>
      <c r="O80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0.22782642195756755</v>
      </c>
      <c r="P804" s="109">
        <f t="shared" si="118"/>
        <v>1.4</v>
      </c>
      <c r="Q804" s="119">
        <f>$G804/($D804+(P804*P804*U$2*'Materials + Factor'!$U$8))</f>
        <v>0.1379183673469388</v>
      </c>
      <c r="R804" s="119">
        <f>$H804/($D804+(P804*P804*U$2*'Materials + Factor'!$U$8))</f>
        <v>2.281632653061225E-2</v>
      </c>
      <c r="S80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0.1014779871443853</v>
      </c>
      <c r="T80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0.26562682215743449</v>
      </c>
      <c r="U804" s="120">
        <f t="shared" si="115"/>
        <v>0.59107871720116634</v>
      </c>
      <c r="V80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0.31237479328178108</v>
      </c>
      <c r="W804" s="109">
        <f t="shared" si="119"/>
        <v>1.1000000000000001</v>
      </c>
      <c r="X804" s="119">
        <f>$G804/($D804+(W804*W804*AB$2*'Materials + Factor'!$U$8))</f>
        <v>0.11170247933884296</v>
      </c>
      <c r="Y804" s="119">
        <f>$H804/($D804+(W804*W804*AB$2*'Materials + Factor'!$U$8))</f>
        <v>1.8479338842975205E-2</v>
      </c>
      <c r="Z80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8.2188782976444275E-2</v>
      </c>
      <c r="AA80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0.34452291510142746</v>
      </c>
      <c r="AB804" s="120">
        <f t="shared" si="116"/>
        <v>0.60928625093914335</v>
      </c>
      <c r="AC80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0.62144744762899928</v>
      </c>
    </row>
    <row r="805" spans="1:29" s="86" customFormat="1" hidden="1" outlineLevel="1" x14ac:dyDescent="0.2">
      <c r="A805" s="127"/>
      <c r="B805" s="131" t="s">
        <v>358</v>
      </c>
      <c r="C805" s="132">
        <v>8.7919999999999998</v>
      </c>
      <c r="D805" s="133">
        <f>Table5[[#This Row],[Vertical Fz (kN)]]*'Materials + Factor'!$U$25</f>
        <v>0</v>
      </c>
      <c r="E805" s="132">
        <v>2.3140000000000001</v>
      </c>
      <c r="F805" s="132">
        <v>0.95799999999999996</v>
      </c>
      <c r="G805" s="132">
        <v>4.9409999999999998</v>
      </c>
      <c r="H805" s="148">
        <v>2.7810000000000001</v>
      </c>
      <c r="I805" s="109">
        <f t="shared" si="117"/>
        <v>1.6</v>
      </c>
      <c r="J805" s="119">
        <f>$G805/($D805+(I805*I805*N$2*'Materials + Factor'!$U$8))</f>
        <v>0.10293749999999999</v>
      </c>
      <c r="K805" s="119">
        <f>$H805/($D805+(I805*I805*N$2*'Materials + Factor'!$U$8))</f>
        <v>5.7937499999999996E-2</v>
      </c>
      <c r="L80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8.6578927997684699E-2</v>
      </c>
      <c r="M80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0.12456640019721082</v>
      </c>
      <c r="N805" s="120">
        <f t="shared" si="114"/>
        <v>0.38601562499999997</v>
      </c>
      <c r="O80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0.23711943461568982</v>
      </c>
      <c r="P805" s="109">
        <f t="shared" si="118"/>
        <v>1.4</v>
      </c>
      <c r="Q805" s="119">
        <f>$G805/($D805+(P805*P805*U$2*'Materials + Factor'!$U$8))</f>
        <v>0.10083673469387756</v>
      </c>
      <c r="R805" s="119">
        <f>$H805/($D805+(P805*P805*U$2*'Materials + Factor'!$U$8))</f>
        <v>5.6755102040816338E-2</v>
      </c>
      <c r="S80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0.1003467444662145</v>
      </c>
      <c r="T80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0.17198250728862979</v>
      </c>
      <c r="U805" s="120">
        <f t="shared" si="115"/>
        <v>0.43215743440233245</v>
      </c>
      <c r="V80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0.3240802010270411</v>
      </c>
      <c r="W805" s="109">
        <f t="shared" si="119"/>
        <v>1.1000000000000001</v>
      </c>
      <c r="X805" s="119">
        <f>$G805/($D805+(W805*W805*AB$2*'Materials + Factor'!$U$8))</f>
        <v>8.1669421487603297E-2</v>
      </c>
      <c r="Y805" s="119">
        <f>$H805/($D805+(W805*W805*AB$2*'Materials + Factor'!$U$8))</f>
        <v>4.5966942148760327E-2</v>
      </c>
      <c r="Z80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8.1272569898256361E-2</v>
      </c>
      <c r="AA80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0.22265965439519156</v>
      </c>
      <c r="AB805" s="120">
        <f t="shared" si="116"/>
        <v>0.4454695717505634</v>
      </c>
      <c r="AC80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0.63874483619918654</v>
      </c>
    </row>
    <row r="806" spans="1:29" s="86" customFormat="1" hidden="1" outlineLevel="1" x14ac:dyDescent="0.2">
      <c r="A806" s="127"/>
      <c r="B806" s="131" t="s">
        <v>359</v>
      </c>
      <c r="C806" s="132">
        <v>6.5839999999999996</v>
      </c>
      <c r="D806" s="133">
        <f>Table5[[#This Row],[Vertical Fz (kN)]]*'Materials + Factor'!$U$25</f>
        <v>0</v>
      </c>
      <c r="E806" s="132">
        <v>0.53600000000000003</v>
      </c>
      <c r="F806" s="132">
        <v>2.7519999999999998</v>
      </c>
      <c r="G806" s="132">
        <v>10.013</v>
      </c>
      <c r="H806" s="148">
        <v>0.75800000000000001</v>
      </c>
      <c r="I806" s="109">
        <f t="shared" si="117"/>
        <v>1.6</v>
      </c>
      <c r="J806" s="119">
        <f>$G806/($D806+(I806*I806*N$2*'Materials + Factor'!$U$8))</f>
        <v>0.20860416666666665</v>
      </c>
      <c r="K806" s="119">
        <f>$H806/($D806+(I806*I806*N$2*'Materials + Factor'!$U$8))</f>
        <v>1.5791666666666666E-2</v>
      </c>
      <c r="L80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0.10084442503074428</v>
      </c>
      <c r="M80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0.27656914114026082</v>
      </c>
      <c r="N806" s="120">
        <f t="shared" si="114"/>
        <v>0.78226562499999996</v>
      </c>
      <c r="O80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0.25653103668725485</v>
      </c>
      <c r="P806" s="109">
        <f t="shared" si="118"/>
        <v>1.4</v>
      </c>
      <c r="Q806" s="119">
        <f>$G806/($D806+(P806*P806*U$2*'Materials + Factor'!$U$8))</f>
        <v>0.20434693877551025</v>
      </c>
      <c r="R806" s="119">
        <f>$H806/($D806+(P806*P806*U$2*'Materials + Factor'!$U$8))</f>
        <v>1.5469387755102043E-2</v>
      </c>
      <c r="S80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0.1123365733852683</v>
      </c>
      <c r="T80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0.37215743440233251</v>
      </c>
      <c r="U806" s="120">
        <f t="shared" si="115"/>
        <v>0.87577259475218683</v>
      </c>
      <c r="V80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0.35728563428127474</v>
      </c>
      <c r="W806" s="109">
        <f t="shared" si="119"/>
        <v>1.1000000000000001</v>
      </c>
      <c r="X806" s="119">
        <f>$G806/($D806+(W806*W806*AB$2*'Materials + Factor'!$U$8))</f>
        <v>0.16550413223140495</v>
      </c>
      <c r="Y806" s="119">
        <f>$H806/($D806+(W806*W806*AB$2*'Materials + Factor'!$U$8))</f>
        <v>1.2528925619834709E-2</v>
      </c>
      <c r="Z80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9.0983340427737938E-2</v>
      </c>
      <c r="AA80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0.46632607062359122</v>
      </c>
      <c r="AB806" s="120">
        <f t="shared" si="116"/>
        <v>0.90274981217129968</v>
      </c>
      <c r="AC80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0.71180490927394457</v>
      </c>
    </row>
    <row r="807" spans="1:29" s="86" customFormat="1" hidden="1" outlineLevel="1" x14ac:dyDescent="0.2">
      <c r="A807" s="127"/>
      <c r="B807" s="131" t="s">
        <v>360</v>
      </c>
      <c r="C807" s="132">
        <v>5.96</v>
      </c>
      <c r="D807" s="133">
        <f>Table5[[#This Row],[Vertical Fz (kN)]]*'Materials + Factor'!$U$25</f>
        <v>0</v>
      </c>
      <c r="E807" s="132">
        <v>2.536</v>
      </c>
      <c r="F807" s="132">
        <v>0</v>
      </c>
      <c r="G807" s="132">
        <v>0</v>
      </c>
      <c r="H807" s="148">
        <v>3.0110000000000001</v>
      </c>
      <c r="I807" s="109">
        <f t="shared" si="117"/>
        <v>1.6</v>
      </c>
      <c r="J807" s="119">
        <f>$G807/($D807+(I807*I807*N$2*'Materials + Factor'!$U$8))</f>
        <v>0</v>
      </c>
      <c r="K807" s="119">
        <f>$H807/($D807+(I807*I807*N$2*'Materials + Factor'!$U$8))</f>
        <v>6.2729166666666655E-2</v>
      </c>
      <c r="L80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9.2270141634564012E-2</v>
      </c>
      <c r="M80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0.11381115641215714</v>
      </c>
      <c r="N807" s="120">
        <f t="shared" si="114"/>
        <v>0.23523437499999997</v>
      </c>
      <c r="O80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0.1999491367374043</v>
      </c>
      <c r="P807" s="109">
        <f t="shared" si="118"/>
        <v>1.4</v>
      </c>
      <c r="Q807" s="119">
        <f>$G807/($D807+(P807*P807*U$2*'Materials + Factor'!$U$8))</f>
        <v>0</v>
      </c>
      <c r="R807" s="119">
        <f>$H807/($D807+(P807*P807*U$2*'Materials + Factor'!$U$8))</f>
        <v>6.1448979591836747E-2</v>
      </c>
      <c r="S80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0.1016101396449199</v>
      </c>
      <c r="T80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0.16172011661807587</v>
      </c>
      <c r="U807" s="120">
        <f t="shared" si="115"/>
        <v>0.26335276967930038</v>
      </c>
      <c r="V80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0.26887511052872676</v>
      </c>
      <c r="W807" s="109">
        <f t="shared" si="119"/>
        <v>1.1000000000000001</v>
      </c>
      <c r="X807" s="119">
        <f>$G807/($D807+(W807*W807*AB$2*'Materials + Factor'!$U$8))</f>
        <v>0</v>
      </c>
      <c r="Y807" s="119">
        <f>$H807/($D807+(W807*W807*AB$2*'Materials + Factor'!$U$8))</f>
        <v>4.9768595041322312E-2</v>
      </c>
      <c r="Z80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8.2295815580183035E-2</v>
      </c>
      <c r="AA80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0.24291510142749809</v>
      </c>
      <c r="AB807" s="120">
        <f t="shared" si="116"/>
        <v>0.27146506386175806</v>
      </c>
      <c r="AC80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0.53087551766675456</v>
      </c>
    </row>
    <row r="808" spans="1:29" s="86" customFormat="1" hidden="1" outlineLevel="1" x14ac:dyDescent="0.2">
      <c r="A808" s="127"/>
      <c r="B808" s="131" t="s">
        <v>361</v>
      </c>
      <c r="C808" s="132">
        <v>3.7519999999999998</v>
      </c>
      <c r="D808" s="133">
        <f>Table5[[#This Row],[Vertical Fz (kN)]]*'Materials + Factor'!$U$25</f>
        <v>0</v>
      </c>
      <c r="E808" s="132">
        <v>0.75900000000000001</v>
      </c>
      <c r="F808" s="132">
        <v>1.794</v>
      </c>
      <c r="G808" s="132">
        <v>5.0720000000000001</v>
      </c>
      <c r="H808" s="148">
        <v>0.98799999999999999</v>
      </c>
      <c r="I808" s="109">
        <f t="shared" si="117"/>
        <v>1.6</v>
      </c>
      <c r="J808" s="119">
        <f>$G808/($D808+(I808*I808*N$2*'Materials + Factor'!$U$8))</f>
        <v>0.10566666666666666</v>
      </c>
      <c r="K808" s="119">
        <f>$H808/($D808+(I808*I808*N$2*'Materials + Factor'!$U$8))</f>
        <v>2.0583333333333328E-2</v>
      </c>
      <c r="L80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7.3898392668055146E-2</v>
      </c>
      <c r="M80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0.1550060867212861</v>
      </c>
      <c r="N808" s="120">
        <f t="shared" si="114"/>
        <v>0.39624999999999999</v>
      </c>
      <c r="O80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0.21112087438961899</v>
      </c>
      <c r="P808" s="109">
        <f t="shared" si="118"/>
        <v>1.4</v>
      </c>
      <c r="Q808" s="119">
        <f>$G808/($D808+(P808*P808*U$2*'Materials + Factor'!$U$8))</f>
        <v>0.10351020408163267</v>
      </c>
      <c r="R808" s="119">
        <f>$H808/($D808+(P808*P808*U$2*'Materials + Factor'!$U$8))</f>
        <v>2.016326530612245E-2</v>
      </c>
      <c r="S80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7.8048767701167171E-2</v>
      </c>
      <c r="T80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0.20017492711370266</v>
      </c>
      <c r="U808" s="120">
        <f t="shared" si="115"/>
        <v>0.44361516034985432</v>
      </c>
      <c r="V80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0.28729674455727217</v>
      </c>
      <c r="W808" s="109">
        <f t="shared" si="119"/>
        <v>1.1000000000000001</v>
      </c>
      <c r="X808" s="119">
        <f>$G808/($D808+(W808*W808*AB$2*'Materials + Factor'!$U$8))</f>
        <v>8.3834710743801638E-2</v>
      </c>
      <c r="Y808" s="119">
        <f>$H808/($D808+(W808*W808*AB$2*'Materials + Factor'!$U$8))</f>
        <v>1.6330578512396693E-2</v>
      </c>
      <c r="Z80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6.3213051526565131E-2</v>
      </c>
      <c r="AA80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0.26025544703230652</v>
      </c>
      <c r="AB808" s="120">
        <f t="shared" si="116"/>
        <v>0.45728024042073617</v>
      </c>
      <c r="AC80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0.57231041984901387</v>
      </c>
    </row>
    <row r="809" spans="1:29" ht="12.75" hidden="1" customHeight="1" outlineLevel="1" x14ac:dyDescent="0.2">
      <c r="A809" s="88"/>
      <c r="B809" s="131" t="s">
        <v>362</v>
      </c>
      <c r="C809" s="132">
        <v>7.3979999999999997</v>
      </c>
      <c r="D809" s="133">
        <f>Table5[[#This Row],[Vertical Fz (kN)]]*'Materials + Factor'!$U$25</f>
        <v>0</v>
      </c>
      <c r="E809" s="132">
        <v>2.7149999999999999</v>
      </c>
      <c r="F809" s="132">
        <v>0</v>
      </c>
      <c r="G809" s="132">
        <v>0</v>
      </c>
      <c r="H809" s="148">
        <v>3.141</v>
      </c>
      <c r="I809" s="109">
        <f t="shared" si="117"/>
        <v>1.6</v>
      </c>
      <c r="J809" s="119">
        <f>$G809/($D809+(I809*I809*N$2*'Materials + Factor'!$U$8))</f>
        <v>0</v>
      </c>
      <c r="K809" s="119">
        <f>$H809/($D809+(I809*I809*N$2*'Materials + Factor'!$U$8))</f>
        <v>6.5437499999999996E-2</v>
      </c>
      <c r="L80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9.621873148729071E-2</v>
      </c>
      <c r="M80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0.11681942488898513</v>
      </c>
      <c r="N809" s="120">
        <f t="shared" si="114"/>
        <v>0.24539062499999997</v>
      </c>
      <c r="O80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0.20476474091721264</v>
      </c>
      <c r="P809" s="109">
        <f t="shared" si="118"/>
        <v>1.4</v>
      </c>
      <c r="Q809" s="119">
        <f>$G809/($D809+(P809*P809*U$2*'Materials + Factor'!$U$8))</f>
        <v>0</v>
      </c>
      <c r="R809" s="119">
        <f>$H809/($D809+(P809*P809*U$2*'Materials + Factor'!$U$8))</f>
        <v>6.4102040816326547E-2</v>
      </c>
      <c r="S80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0.108782148712917</v>
      </c>
      <c r="T80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0.17072886297376097</v>
      </c>
      <c r="U809" s="120">
        <f t="shared" si="115"/>
        <v>0.27472303206997095</v>
      </c>
      <c r="V80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0.27538110979171354</v>
      </c>
      <c r="W809" s="109">
        <f t="shared" si="119"/>
        <v>1.1000000000000001</v>
      </c>
      <c r="X809" s="119">
        <f>$G809/($D809+(W809*W809*AB$2*'Materials + Factor'!$U$8))</f>
        <v>0</v>
      </c>
      <c r="Y809" s="119">
        <f>$H809/($D809+(W809*W809*AB$2*'Materials + Factor'!$U$8))</f>
        <v>5.1917355371900821E-2</v>
      </c>
      <c r="Z80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8.8104550197238535E-2</v>
      </c>
      <c r="AA80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0.25758076634109689</v>
      </c>
      <c r="AB809" s="120">
        <f t="shared" si="116"/>
        <v>0.28318557475582262</v>
      </c>
      <c r="AC80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0.54191444879538053</v>
      </c>
    </row>
    <row r="810" spans="1:29" ht="12.75" hidden="1" customHeight="1" outlineLevel="1" x14ac:dyDescent="0.2">
      <c r="A810" s="88"/>
      <c r="B810" s="131" t="s">
        <v>363</v>
      </c>
      <c r="C810" s="132">
        <v>5.19</v>
      </c>
      <c r="D810" s="133">
        <f>Table5[[#This Row],[Vertical Fz (kN)]]*'Materials + Factor'!$U$25</f>
        <v>0</v>
      </c>
      <c r="E810" s="132">
        <v>0.93700000000000006</v>
      </c>
      <c r="F810" s="132">
        <v>1.794</v>
      </c>
      <c r="G810" s="132">
        <v>5.0720000000000001</v>
      </c>
      <c r="H810" s="148">
        <v>1.1180000000000001</v>
      </c>
      <c r="I810" s="109">
        <f t="shared" si="117"/>
        <v>1.6</v>
      </c>
      <c r="J810" s="119">
        <f>$G810/($D810+(I810*I810*N$2*'Materials + Factor'!$U$8))</f>
        <v>0.10566666666666666</v>
      </c>
      <c r="K810" s="119">
        <f>$H810/($D810+(I810*I810*N$2*'Materials + Factor'!$U$8))</f>
        <v>2.3291666666666665E-2</v>
      </c>
      <c r="L81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7.470597402500509E-2</v>
      </c>
      <c r="M81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0.15081547283323932</v>
      </c>
      <c r="N810" s="120">
        <f t="shared" si="114"/>
        <v>0.39624999999999999</v>
      </c>
      <c r="O81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0.21630111748623837</v>
      </c>
      <c r="P810" s="109">
        <f t="shared" si="118"/>
        <v>1.4</v>
      </c>
      <c r="Q810" s="119">
        <f>$G810/($D810+(P810*P810*U$2*'Materials + Factor'!$U$8))</f>
        <v>0.10351020408163267</v>
      </c>
      <c r="R810" s="119">
        <f>$H810/($D810+(P810*P810*U$2*'Materials + Factor'!$U$8))</f>
        <v>2.281632653061225E-2</v>
      </c>
      <c r="S81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8.1094097110000429E-2</v>
      </c>
      <c r="T81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0.20017492711370266</v>
      </c>
      <c r="U810" s="120">
        <f t="shared" si="115"/>
        <v>0.44361516034985432</v>
      </c>
      <c r="V81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0.29435563694289085</v>
      </c>
      <c r="W810" s="109">
        <f t="shared" si="119"/>
        <v>1.1000000000000001</v>
      </c>
      <c r="X810" s="119">
        <f>$G810/($D810+(W810*W810*AB$2*'Materials + Factor'!$U$8))</f>
        <v>8.3834710743801638E-2</v>
      </c>
      <c r="Y810" s="119">
        <f>$H810/($D810+(W810*W810*AB$2*'Materials + Factor'!$U$8))</f>
        <v>1.8479338842975205E-2</v>
      </c>
      <c r="Z81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6.5679516667603646E-2</v>
      </c>
      <c r="AA81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0.26025544703230652</v>
      </c>
      <c r="AB810" s="120">
        <f t="shared" si="116"/>
        <v>0.45728024042073617</v>
      </c>
      <c r="AC81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0.58429677583158446</v>
      </c>
    </row>
    <row r="811" spans="1:29" ht="12.75" hidden="1" customHeight="1" outlineLevel="1" x14ac:dyDescent="0.2">
      <c r="A811" s="88"/>
      <c r="B811" s="131" t="s">
        <v>364</v>
      </c>
      <c r="C811" s="132">
        <v>8.7919999999999998</v>
      </c>
      <c r="D811" s="133">
        <f>Table5[[#This Row],[Vertical Fz (kN)]]*'Materials + Factor'!$U$25</f>
        <v>0</v>
      </c>
      <c r="E811" s="132">
        <v>2.3140000000000001</v>
      </c>
      <c r="F811" s="132">
        <v>0</v>
      </c>
      <c r="G811" s="132">
        <v>0</v>
      </c>
      <c r="H811" s="148">
        <v>2.7810000000000001</v>
      </c>
      <c r="I811" s="109">
        <f t="shared" si="117"/>
        <v>1.6</v>
      </c>
      <c r="J811" s="119">
        <f>$G811/($D811+(I811*I811*N$2*'Materials + Factor'!$U$8))</f>
        <v>0</v>
      </c>
      <c r="K811" s="119">
        <f>$H811/($D811+(I811*I811*N$2*'Materials + Factor'!$U$8))</f>
        <v>5.7937499999999996E-2</v>
      </c>
      <c r="L81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7.9994489367052224E-2</v>
      </c>
      <c r="M81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9.9408807578532168E-2</v>
      </c>
      <c r="N811" s="120">
        <f t="shared" si="114"/>
        <v>0.21726562499999999</v>
      </c>
      <c r="O81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0.20660883236474914</v>
      </c>
      <c r="P811" s="109">
        <f t="shared" si="118"/>
        <v>1.4</v>
      </c>
      <c r="Q811" s="119">
        <f>$G811/($D811+(P811*P811*U$2*'Materials + Factor'!$U$8))</f>
        <v>0</v>
      </c>
      <c r="R811" s="119">
        <f>$H811/($D811+(P811*P811*U$2*'Materials + Factor'!$U$8))</f>
        <v>5.6755102040816338E-2</v>
      </c>
      <c r="S81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9.2715245717012867E-2</v>
      </c>
      <c r="T81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0.14854227405247819</v>
      </c>
      <c r="U811" s="120">
        <f t="shared" si="115"/>
        <v>0.24323615160349862</v>
      </c>
      <c r="V81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0.27739564495489494</v>
      </c>
      <c r="W811" s="109">
        <f t="shared" si="119"/>
        <v>1.1000000000000001</v>
      </c>
      <c r="X811" s="119">
        <f>$G811/($D811+(W811*W811*AB$2*'Materials + Factor'!$U$8))</f>
        <v>0</v>
      </c>
      <c r="Y811" s="119">
        <f>$H811/($D811+(W811*W811*AB$2*'Materials + Factor'!$U$8))</f>
        <v>4.5966942148760327E-2</v>
      </c>
      <c r="Z81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7.5091686613779005E-2</v>
      </c>
      <c r="AA81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0.22265965439519156</v>
      </c>
      <c r="AB811" s="120">
        <f t="shared" si="116"/>
        <v>0.25072877535687449</v>
      </c>
      <c r="AC81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0.54389770665267478</v>
      </c>
    </row>
    <row r="812" spans="1:29" ht="12.75" hidden="1" customHeight="1" outlineLevel="1" x14ac:dyDescent="0.2">
      <c r="A812" s="88"/>
      <c r="B812" s="131" t="s">
        <v>365</v>
      </c>
      <c r="C812" s="132">
        <v>6.5839999999999996</v>
      </c>
      <c r="D812" s="133">
        <f>Table5[[#This Row],[Vertical Fz (kN)]]*'Materials + Factor'!$U$25</f>
        <v>0</v>
      </c>
      <c r="E812" s="132">
        <v>0.53600000000000003</v>
      </c>
      <c r="F812" s="132">
        <v>1.794</v>
      </c>
      <c r="G812" s="132">
        <v>5.0720000000000001</v>
      </c>
      <c r="H812" s="148">
        <v>0.75800000000000001</v>
      </c>
      <c r="I812" s="109">
        <f t="shared" si="117"/>
        <v>1.6</v>
      </c>
      <c r="J812" s="119">
        <f>$G812/($D812+(I812*I812*N$2*'Materials + Factor'!$U$8))</f>
        <v>0.10566666666666666</v>
      </c>
      <c r="K812" s="119">
        <f>$H812/($D812+(I812*I812*N$2*'Materials + Factor'!$U$8))</f>
        <v>1.5791666666666666E-2</v>
      </c>
      <c r="L81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6.734539076281261E-2</v>
      </c>
      <c r="M81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0.14696385387659386</v>
      </c>
      <c r="N812" s="120">
        <f t="shared" si="114"/>
        <v>0.39624999999999999</v>
      </c>
      <c r="O81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0.21849935605020113</v>
      </c>
      <c r="P812" s="109">
        <f t="shared" si="118"/>
        <v>1.4</v>
      </c>
      <c r="Q812" s="119">
        <f>$G812/($D812+(P812*P812*U$2*'Materials + Factor'!$U$8))</f>
        <v>0.10351020408163267</v>
      </c>
      <c r="R812" s="119">
        <f>$H812/($D812+(P812*P812*U$2*'Materials + Factor'!$U$8))</f>
        <v>1.5469387755102043E-2</v>
      </c>
      <c r="S81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7.5020016518313554E-2</v>
      </c>
      <c r="T81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0.20017492711370266</v>
      </c>
      <c r="U812" s="120">
        <f t="shared" si="115"/>
        <v>0.44361516034985432</v>
      </c>
      <c r="V81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0.29688641712704661</v>
      </c>
      <c r="W812" s="109">
        <f t="shared" si="119"/>
        <v>1.1000000000000001</v>
      </c>
      <c r="X812" s="119">
        <f>$G812/($D812+(W812*W812*AB$2*'Materials + Factor'!$U$8))</f>
        <v>8.3834710743801638E-2</v>
      </c>
      <c r="Y812" s="119">
        <f>$H812/($D812+(W812*W812*AB$2*'Materials + Factor'!$U$8))</f>
        <v>1.2528925619834709E-2</v>
      </c>
      <c r="Z81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6.0760013378468813E-2</v>
      </c>
      <c r="AA81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0.26025544703230652</v>
      </c>
      <c r="AB812" s="120">
        <f t="shared" si="116"/>
        <v>0.45728024042073617</v>
      </c>
      <c r="AC81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0.5871008686852639</v>
      </c>
    </row>
    <row r="813" spans="1:29" ht="12.75" hidden="1" customHeight="1" outlineLevel="1" x14ac:dyDescent="0.2">
      <c r="A813" s="88"/>
      <c r="B813" s="131" t="s">
        <v>366</v>
      </c>
      <c r="C813" s="132">
        <v>9.6010000000000009</v>
      </c>
      <c r="D813" s="133">
        <f>Table5[[#This Row],[Vertical Fz (kN)]]*'Materials + Factor'!$U$25</f>
        <v>0</v>
      </c>
      <c r="E813" s="132">
        <v>2.9020000000000001</v>
      </c>
      <c r="F813" s="132">
        <v>0</v>
      </c>
      <c r="G813" s="132">
        <v>0</v>
      </c>
      <c r="H813" s="148">
        <v>3.3359999999999999</v>
      </c>
      <c r="I813" s="109">
        <f t="shared" si="117"/>
        <v>1.6</v>
      </c>
      <c r="J813" s="119">
        <f>$G813/($D813+(I813*I813*N$2*'Materials + Factor'!$U$8))</f>
        <v>0</v>
      </c>
      <c r="K813" s="119">
        <f>$H813/($D813+(I813*I813*N$2*'Materials + Factor'!$U$8))</f>
        <v>6.9499999999999992E-2</v>
      </c>
      <c r="L81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9.8912519408565935E-2</v>
      </c>
      <c r="M81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0.11962682939532296</v>
      </c>
      <c r="N813" s="120">
        <f t="shared" si="114"/>
        <v>0.260625</v>
      </c>
      <c r="O81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0.21218628793064109</v>
      </c>
      <c r="P813" s="109">
        <f t="shared" si="118"/>
        <v>1.4</v>
      </c>
      <c r="Q813" s="119">
        <f>$G813/($D813+(P813*P813*U$2*'Materials + Factor'!$U$8))</f>
        <v>0</v>
      </c>
      <c r="R813" s="119">
        <f>$H813/($D813+(P813*P813*U$2*'Materials + Factor'!$U$8))</f>
        <v>6.8081632653061233E-2</v>
      </c>
      <c r="S81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0.11627469449903689</v>
      </c>
      <c r="T81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0.18186588921282804</v>
      </c>
      <c r="U813" s="120">
        <f t="shared" si="115"/>
        <v>0.29177842565597673</v>
      </c>
      <c r="V81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0.28541585927744051</v>
      </c>
      <c r="W813" s="109">
        <f t="shared" si="119"/>
        <v>1.1000000000000001</v>
      </c>
      <c r="X813" s="119">
        <f>$G813/($D813+(W813*W813*AB$2*'Materials + Factor'!$U$8))</f>
        <v>0</v>
      </c>
      <c r="Y813" s="119">
        <f>$H813/($D813+(W813*W813*AB$2*'Materials + Factor'!$U$8))</f>
        <v>5.5140495867768584E-2</v>
      </c>
      <c r="Z81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9.4172893065335647E-2</v>
      </c>
      <c r="AA81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0.2746806912096168</v>
      </c>
      <c r="AB813" s="120">
        <f t="shared" si="116"/>
        <v>0.30076634109691952</v>
      </c>
      <c r="AC81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0.55893427747531088</v>
      </c>
    </row>
    <row r="814" spans="1:29" ht="12.75" hidden="1" customHeight="1" outlineLevel="1" x14ac:dyDescent="0.2">
      <c r="A814" s="88"/>
      <c r="B814" s="131" t="s">
        <v>367</v>
      </c>
      <c r="C814" s="132">
        <v>5.5919999999999996</v>
      </c>
      <c r="D814" s="133">
        <f>Table5[[#This Row],[Vertical Fz (kN)]]*'Materials + Factor'!$U$25</f>
        <v>0</v>
      </c>
      <c r="E814" s="132">
        <v>4.5999999999999999E-2</v>
      </c>
      <c r="F814" s="132">
        <v>2.7549999999999999</v>
      </c>
      <c r="G814" s="132">
        <v>8.0109999999999992</v>
      </c>
      <c r="H814" s="148">
        <v>7.5999999999999998E-2</v>
      </c>
      <c r="I814" s="109">
        <f t="shared" si="117"/>
        <v>1.6</v>
      </c>
      <c r="J814" s="119">
        <f>$G814/($D814+(I814*I814*N$2*'Materials + Factor'!$U$8))</f>
        <v>0.1668958333333333</v>
      </c>
      <c r="K814" s="119">
        <f>$H814/($D814+(I814*I814*N$2*'Materials + Factor'!$U$8))</f>
        <v>1.5833333333333331E-3</v>
      </c>
      <c r="L81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0.10094063833600182</v>
      </c>
      <c r="M81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0.23504557583221369</v>
      </c>
      <c r="N814" s="120">
        <f t="shared" si="114"/>
        <v>0.62585937499999988</v>
      </c>
      <c r="O81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0.23209580367684016</v>
      </c>
      <c r="P814" s="109">
        <f t="shared" si="118"/>
        <v>1.4</v>
      </c>
      <c r="Q814" s="119">
        <f>$G814/($D814+(P814*P814*U$2*'Materials + Factor'!$U$8))</f>
        <v>0.16348979591836735</v>
      </c>
      <c r="R814" s="119">
        <f>$H814/($D814+(P814*P814*U$2*'Materials + Factor'!$U$8))</f>
        <v>1.5510204081632655E-3</v>
      </c>
      <c r="S81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0.11040021815720431</v>
      </c>
      <c r="T81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0.31387755102040821</v>
      </c>
      <c r="U814" s="120">
        <f t="shared" si="115"/>
        <v>0.70067055393586009</v>
      </c>
      <c r="V81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0.31908732680799401</v>
      </c>
      <c r="W814" s="109">
        <f t="shared" si="119"/>
        <v>1.1000000000000001</v>
      </c>
      <c r="X814" s="119">
        <f>$G814/($D814+(W814*W814*AB$2*'Materials + Factor'!$U$8))</f>
        <v>0.13241322314049583</v>
      </c>
      <c r="Y814" s="119">
        <f>$H814/($D814+(W814*W814*AB$2*'Materials + Factor'!$U$8))</f>
        <v>1.2561983471074379E-3</v>
      </c>
      <c r="Z81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8.9415052722363803E-2</v>
      </c>
      <c r="AA81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0.40634109691960923</v>
      </c>
      <c r="AB814" s="120">
        <f t="shared" si="116"/>
        <v>0.72225394440270452</v>
      </c>
      <c r="AC81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0.63472036120877451</v>
      </c>
    </row>
    <row r="815" spans="1:29" ht="12.75" hidden="1" customHeight="1" outlineLevel="1" x14ac:dyDescent="0.2">
      <c r="A815" s="88"/>
      <c r="B815" s="131" t="s">
        <v>368</v>
      </c>
      <c r="C815" s="132">
        <v>8.952</v>
      </c>
      <c r="D815" s="133">
        <f>Table5[[#This Row],[Vertical Fz (kN)]]*'Materials + Factor'!$U$25</f>
        <v>0</v>
      </c>
      <c r="E815" s="132">
        <v>3.101</v>
      </c>
      <c r="F815" s="132">
        <v>0.157</v>
      </c>
      <c r="G815" s="132">
        <v>1.073</v>
      </c>
      <c r="H815" s="148">
        <v>3.6880000000000002</v>
      </c>
      <c r="I815" s="109">
        <f t="shared" si="117"/>
        <v>1.6</v>
      </c>
      <c r="J815" s="119">
        <f>$G815/($D815+(I815*I815*N$2*'Materials + Factor'!$U$8))</f>
        <v>2.2354166666666661E-2</v>
      </c>
      <c r="K815" s="119">
        <f>$H815/($D815+(I815*I815*N$2*'Materials + Factor'!$U$8))</f>
        <v>7.6833333333333323E-2</v>
      </c>
      <c r="L81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0.10703666325964369</v>
      </c>
      <c r="M81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0.13199163330523947</v>
      </c>
      <c r="N815" s="120">
        <f t="shared" si="114"/>
        <v>0.28812499999999996</v>
      </c>
      <c r="O81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0.21857591367517878</v>
      </c>
      <c r="P815" s="109">
        <f t="shared" si="118"/>
        <v>1.4</v>
      </c>
      <c r="Q815" s="119">
        <f>$G815/($D815+(P815*P815*U$2*'Materials + Factor'!$U$8))</f>
        <v>2.189795918367347E-2</v>
      </c>
      <c r="R815" s="119">
        <f>$H815/($D815+(P815*P815*U$2*'Materials + Factor'!$U$8))</f>
        <v>7.5265306122448999E-2</v>
      </c>
      <c r="S81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0.12440718461149447</v>
      </c>
      <c r="T81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0.19793002915451899</v>
      </c>
      <c r="U815" s="120">
        <f t="shared" si="115"/>
        <v>0.32256559766763859</v>
      </c>
      <c r="V81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0.29546740381707887</v>
      </c>
      <c r="W815" s="109">
        <f t="shared" si="119"/>
        <v>1.1000000000000001</v>
      </c>
      <c r="X815" s="119">
        <f>$G815/($D815+(W815*W815*AB$2*'Materials + Factor'!$U$8))</f>
        <v>1.7735537190082643E-2</v>
      </c>
      <c r="Y815" s="119">
        <f>$H815/($D815+(W815*W815*AB$2*'Materials + Factor'!$U$8))</f>
        <v>6.095867768595041E-2</v>
      </c>
      <c r="Z81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0.10075953794980541</v>
      </c>
      <c r="AA81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0.29722013523666413</v>
      </c>
      <c r="AB815" s="120">
        <f t="shared" si="116"/>
        <v>0.33250187828700223</v>
      </c>
      <c r="AC81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0.58027428541559278</v>
      </c>
    </row>
    <row r="816" spans="1:29" ht="12.75" hidden="1" customHeight="1" outlineLevel="1" x14ac:dyDescent="0.2">
      <c r="A816" s="88"/>
      <c r="B816" s="131" t="s">
        <v>369</v>
      </c>
      <c r="C816" s="132">
        <v>6.3010000000000002</v>
      </c>
      <c r="D816" s="133">
        <f>Table5[[#This Row],[Vertical Fz (kN)]]*'Materials + Factor'!$U$25</f>
        <v>0</v>
      </c>
      <c r="E816" s="132">
        <v>1.0169999999999999</v>
      </c>
      <c r="F816" s="132">
        <v>2.2069999999999999</v>
      </c>
      <c r="G816" s="132">
        <v>6.87</v>
      </c>
      <c r="H816" s="148">
        <v>1.3069999999999999</v>
      </c>
      <c r="I816" s="109">
        <f t="shared" si="117"/>
        <v>1.6</v>
      </c>
      <c r="J816" s="119">
        <f>$G816/($D816+(I816*I816*N$2*'Materials + Factor'!$U$8))</f>
        <v>0.14312499999999997</v>
      </c>
      <c r="K816" s="119">
        <f>$H816/($D816+(I816*I816*N$2*'Materials + Factor'!$U$8))</f>
        <v>2.7229166666666662E-2</v>
      </c>
      <c r="L81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8.7859975358059964E-2</v>
      </c>
      <c r="M81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0.19624983886116273</v>
      </c>
      <c r="N816" s="120">
        <f t="shared" si="114"/>
        <v>0.53671874999999991</v>
      </c>
      <c r="O81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0.23344845443767578</v>
      </c>
      <c r="P816" s="109">
        <f t="shared" si="118"/>
        <v>1.4</v>
      </c>
      <c r="Q816" s="119">
        <f>$G816/($D816+(P816*P816*U$2*'Materials + Factor'!$U$8))</f>
        <v>0.14020408163265308</v>
      </c>
      <c r="R816" s="119">
        <f>$H816/($D816+(P816*P816*U$2*'Materials + Factor'!$U$8))</f>
        <v>2.6673469387755104E-2</v>
      </c>
      <c r="S81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9.7364990243224814E-2</v>
      </c>
      <c r="T81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0.26463556851311959</v>
      </c>
      <c r="U816" s="120">
        <f t="shared" si="115"/>
        <v>0.60087463556851328</v>
      </c>
      <c r="V81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0.3203595531374237</v>
      </c>
      <c r="W816" s="109">
        <f t="shared" si="119"/>
        <v>1.1000000000000001</v>
      </c>
      <c r="X816" s="119">
        <f>$G816/($D816+(W816*W816*AB$2*'Materials + Factor'!$U$8))</f>
        <v>0.11355371900826446</v>
      </c>
      <c r="Y816" s="119">
        <f>$H816/($D816+(W816*W816*AB$2*'Materials + Factor'!$U$8))</f>
        <v>2.1603305785123962E-2</v>
      </c>
      <c r="Z81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7.8857595403603542E-2</v>
      </c>
      <c r="AA81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0.33911344853493602</v>
      </c>
      <c r="AB816" s="120">
        <f t="shared" si="116"/>
        <v>0.61938392186326063</v>
      </c>
      <c r="AC81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0.63580226774145221</v>
      </c>
    </row>
    <row r="817" spans="1:29" ht="12.75" customHeight="1" collapsed="1" x14ac:dyDescent="0.2">
      <c r="A817" s="136"/>
      <c r="B817" s="143"/>
      <c r="C817" s="145"/>
      <c r="D817" s="145"/>
      <c r="E817" s="145"/>
      <c r="F817" s="145"/>
      <c r="G817" s="145"/>
      <c r="H817" s="149"/>
      <c r="I817" s="137"/>
      <c r="J817" s="138"/>
      <c r="K817" s="138"/>
      <c r="L817" s="141"/>
      <c r="M817" s="142"/>
      <c r="N817" s="138"/>
      <c r="O817" s="140"/>
      <c r="P817" s="137"/>
      <c r="Q817" s="138"/>
      <c r="R817" s="138"/>
      <c r="S817" s="138"/>
      <c r="T817" s="138"/>
      <c r="U817" s="138"/>
      <c r="V817" s="140"/>
      <c r="W817" s="137"/>
      <c r="X817" s="138"/>
      <c r="Y817" s="138"/>
      <c r="Z817" s="138"/>
      <c r="AA817" s="138"/>
      <c r="AB817" s="138"/>
      <c r="AC817" s="140"/>
    </row>
    <row r="818" spans="1:29" s="86" customFormat="1" ht="27" customHeight="1" x14ac:dyDescent="0.2">
      <c r="A818" s="127" t="s">
        <v>157</v>
      </c>
      <c r="B818" s="115"/>
      <c r="C818" s="116"/>
      <c r="D818" s="116"/>
      <c r="E818" s="116"/>
      <c r="F818" s="116"/>
      <c r="G818" s="116"/>
      <c r="H818" s="108"/>
      <c r="I818" s="106"/>
      <c r="J818" s="107"/>
      <c r="K818" s="107"/>
      <c r="L818" s="122"/>
      <c r="M818" s="123"/>
      <c r="N818" s="107"/>
      <c r="O818" s="108"/>
      <c r="P818" s="106"/>
      <c r="Q818" s="107"/>
      <c r="R818" s="107"/>
      <c r="S818" s="107"/>
      <c r="T818" s="107"/>
      <c r="U818" s="107"/>
      <c r="V818" s="108"/>
      <c r="W818" s="106"/>
      <c r="X818" s="107"/>
      <c r="Y818" s="107"/>
      <c r="Z818" s="107"/>
      <c r="AA818" s="107"/>
      <c r="AB818" s="107"/>
      <c r="AC818" s="108"/>
    </row>
    <row r="819" spans="1:29" ht="12.75" customHeight="1" x14ac:dyDescent="0.2">
      <c r="A819" s="136"/>
      <c r="B819" s="143"/>
      <c r="C819" s="145"/>
      <c r="D819" s="145"/>
      <c r="E819" s="145"/>
      <c r="F819" s="145"/>
      <c r="G819" s="145"/>
      <c r="H819" s="149"/>
      <c r="I819" s="137"/>
      <c r="J819" s="138"/>
      <c r="K819" s="138"/>
      <c r="L819" s="141"/>
      <c r="M819" s="142"/>
      <c r="N819" s="138"/>
      <c r="O819" s="140"/>
      <c r="P819" s="137"/>
      <c r="Q819" s="138"/>
      <c r="R819" s="138"/>
      <c r="S819" s="138"/>
      <c r="T819" s="138"/>
      <c r="U819" s="138"/>
      <c r="V819" s="140"/>
      <c r="W819" s="137"/>
      <c r="X819" s="138"/>
      <c r="Y819" s="138"/>
      <c r="Z819" s="138"/>
      <c r="AA819" s="138"/>
      <c r="AB819" s="138"/>
      <c r="AC819" s="140"/>
    </row>
    <row r="820" spans="1:29" s="86" customFormat="1" ht="27" customHeight="1" x14ac:dyDescent="0.2">
      <c r="A820" s="127" t="s">
        <v>156</v>
      </c>
      <c r="B820" s="106" t="s">
        <v>370</v>
      </c>
      <c r="C820" s="129">
        <f>MAX(C821:C828)</f>
        <v>7.83</v>
      </c>
      <c r="D820" s="129"/>
      <c r="E820" s="129">
        <f>MAX(E821:E828)</f>
        <v>3.59</v>
      </c>
      <c r="F820" s="129">
        <f>MAX(F821:F828)</f>
        <v>2.5299999999999998</v>
      </c>
      <c r="G820" s="129">
        <f>MAX(G821:G828)</f>
        <v>7.18</v>
      </c>
      <c r="H820" s="147">
        <f>MAX(H821:H828)</f>
        <v>14.88</v>
      </c>
      <c r="I820" s="134">
        <v>1.7</v>
      </c>
      <c r="J820" s="117"/>
      <c r="K820" s="118" t="s">
        <v>196</v>
      </c>
      <c r="L820" s="125">
        <f>MAX(L821:L828)</f>
        <v>0.11856178578783268</v>
      </c>
      <c r="M820" s="125">
        <f>MAX(M821:M828)</f>
        <v>0.34776112387845937</v>
      </c>
      <c r="N820" s="125">
        <f>MAX(N821:N828)</f>
        <v>0.96918379808670907</v>
      </c>
      <c r="O820" s="126">
        <f>MAX(O821:O828)</f>
        <v>0.2672085162467176</v>
      </c>
      <c r="P820" s="134">
        <v>1.6</v>
      </c>
      <c r="Q820" s="114"/>
      <c r="R820" s="118" t="s">
        <v>196</v>
      </c>
      <c r="S820" s="125">
        <f>MAX(S821:S828)</f>
        <v>0.11012815250972159</v>
      </c>
      <c r="T820" s="125">
        <f>MAX(T821:T828)</f>
        <v>0.36074218749999987</v>
      </c>
      <c r="U820" s="125">
        <f>MAX(U821:U828)</f>
        <v>0.87187499999999984</v>
      </c>
      <c r="V820" s="126">
        <f>MAX(V821:V828)</f>
        <v>0.3364904552129222</v>
      </c>
      <c r="W820" s="134">
        <v>1.3</v>
      </c>
      <c r="X820" s="107"/>
      <c r="Y820" s="118" t="s">
        <v>196</v>
      </c>
      <c r="Z820" s="125">
        <f>MAX(Z821:Z828)</f>
        <v>8.3410671723339436E-2</v>
      </c>
      <c r="AA820" s="125">
        <f>MAX(AA821:AA828)</f>
        <v>0.40163859808830221</v>
      </c>
      <c r="AB820" s="125">
        <f>MAX(AB821:AB828)</f>
        <v>0.81274465179790611</v>
      </c>
      <c r="AC820" s="126">
        <f>MAX(AC821:AC828)</f>
        <v>0.64567153618845485</v>
      </c>
    </row>
    <row r="821" spans="1:29" ht="12.75" hidden="1" customHeight="1" outlineLevel="1" x14ac:dyDescent="0.2">
      <c r="A821" s="88"/>
      <c r="B821" s="110">
        <v>1</v>
      </c>
      <c r="C821" s="111">
        <v>5.01</v>
      </c>
      <c r="D821" s="133">
        <f>Table5[[#This Row],[Vertical Fz (kN)]]*'Materials + Factor'!$U$25</f>
        <v>0</v>
      </c>
      <c r="E821" s="111">
        <v>1.91</v>
      </c>
      <c r="F821" s="111">
        <v>1.64</v>
      </c>
      <c r="G821" s="111">
        <v>4.63</v>
      </c>
      <c r="H821" s="112">
        <v>10.24</v>
      </c>
      <c r="I821" s="109">
        <f>I$820</f>
        <v>1.7</v>
      </c>
      <c r="J821" s="119">
        <f>$G821/($D821+(I821*I821*N$2*'Materials + Factor'!$U$8))</f>
        <v>8.5444059976931969E-2</v>
      </c>
      <c r="K821" s="119">
        <f>$H821/($D821+(I821*I821*N$2*'Materials + Factor'!$U$8))</f>
        <v>0.18897347174163789</v>
      </c>
      <c r="L82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8.3492285919284911E-2</v>
      </c>
      <c r="M82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0.23197521755439796</v>
      </c>
      <c r="N821" s="120">
        <f t="shared" ref="N821:N828" si="120">MAX(K821,J821)/(I821/6)</f>
        <v>0.66696519438225144</v>
      </c>
      <c r="O82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0.25776414585184437</v>
      </c>
      <c r="P821" s="109">
        <f>P$820</f>
        <v>1.6</v>
      </c>
      <c r="Q821" s="119">
        <f>$G821/($D821+(P821*P821*U$2*'Materials + Factor'!$U$8))</f>
        <v>7.2343749999999984E-2</v>
      </c>
      <c r="R821" s="119">
        <f>$H821/($D821+(P821*P821*U$2*'Materials + Factor'!$U$8))</f>
        <v>0.15999999999999998</v>
      </c>
      <c r="S82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7.7227103057919799E-2</v>
      </c>
      <c r="T82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0.23730468749999992</v>
      </c>
      <c r="U821" s="120">
        <f t="shared" ref="U821:U828" si="121">MAX(R821,Q821)/(P821/6)</f>
        <v>0.59999999999999987</v>
      </c>
      <c r="V82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0.32714193686922904</v>
      </c>
      <c r="W821" s="109">
        <f>W$820</f>
        <v>1.3</v>
      </c>
      <c r="X821" s="119">
        <f>$G821/($D821+(W821*W821*AB$2*'Materials + Factor'!$U$8))</f>
        <v>5.479289940828401E-2</v>
      </c>
      <c r="Y821" s="119">
        <f>$H821/($D821+(W821*W821*AB$2*'Materials + Factor'!$U$8))</f>
        <v>0.12118343195266271</v>
      </c>
      <c r="Z82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5.8491533677004347E-2</v>
      </c>
      <c r="AA82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0.25598543468365947</v>
      </c>
      <c r="AB821" s="120">
        <f t="shared" ref="AB821:AB828" si="122">MAX(Y821,X821)/(W821/6)</f>
        <v>0.55930814747382784</v>
      </c>
      <c r="AC82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0.63056905457309564</v>
      </c>
    </row>
    <row r="822" spans="1:29" ht="12.75" hidden="1" customHeight="1" outlineLevel="1" x14ac:dyDescent="0.2">
      <c r="A822" s="88"/>
      <c r="B822" s="110">
        <v>2</v>
      </c>
      <c r="C822" s="111">
        <v>5.01</v>
      </c>
      <c r="D822" s="133">
        <f>Table5[[#This Row],[Vertical Fz (kN)]]*'Materials + Factor'!$U$25</f>
        <v>0</v>
      </c>
      <c r="E822" s="111">
        <v>3.42</v>
      </c>
      <c r="F822" s="111">
        <v>0</v>
      </c>
      <c r="G822" s="111">
        <v>0</v>
      </c>
      <c r="H822" s="112">
        <v>14.18</v>
      </c>
      <c r="I822" s="109">
        <f t="shared" ref="I822:I828" si="123">I$820</f>
        <v>1.7</v>
      </c>
      <c r="J822" s="119">
        <f>$G822/($D822+(I822*I822*N$2*'Materials + Factor'!$U$8))</f>
        <v>0</v>
      </c>
      <c r="K822" s="119">
        <f>$H822/($D822+(I822*I822*N$2*'Materials + Factor'!$U$8))</f>
        <v>0.26168396770472901</v>
      </c>
      <c r="L82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0.11342443351284841</v>
      </c>
      <c r="M82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0.33278432366231692</v>
      </c>
      <c r="N822" s="120">
        <f t="shared" si="120"/>
        <v>0.92359047425198482</v>
      </c>
      <c r="O82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0.26050799400082342</v>
      </c>
      <c r="P822" s="109">
        <f t="shared" ref="P822:P828" si="124">P$820</f>
        <v>1.6</v>
      </c>
      <c r="Q822" s="119">
        <f>$G822/($D822+(P822*P822*U$2*'Materials + Factor'!$U$8))</f>
        <v>0</v>
      </c>
      <c r="R822" s="119">
        <f>$H822/($D822+(P822*P822*U$2*'Materials + Factor'!$U$8))</f>
        <v>0.22156249999999994</v>
      </c>
      <c r="S82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0.10491317035745065</v>
      </c>
      <c r="T82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0.34374999999999989</v>
      </c>
      <c r="U822" s="120">
        <f t="shared" si="121"/>
        <v>0.83085937499999973</v>
      </c>
      <c r="V82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0.32922744462452724</v>
      </c>
      <c r="W822" s="109">
        <f t="shared" ref="W822:W828" si="125">W$820</f>
        <v>1.3</v>
      </c>
      <c r="X822" s="119">
        <f>$G822/($D822+(W822*W822*AB$2*'Materials + Factor'!$U$8))</f>
        <v>0</v>
      </c>
      <c r="Y822" s="119">
        <f>$H822/($D822+(W822*W822*AB$2*'Materials + Factor'!$U$8))</f>
        <v>0.16781065088757394</v>
      </c>
      <c r="Z82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7.9460862755938957E-2</v>
      </c>
      <c r="AA82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0.38270368684569861</v>
      </c>
      <c r="AB822" s="120">
        <f t="shared" si="122"/>
        <v>0.77451069640418735</v>
      </c>
      <c r="AC82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0.63324947846361535</v>
      </c>
    </row>
    <row r="823" spans="1:29" ht="12.75" hidden="1" customHeight="1" outlineLevel="1" x14ac:dyDescent="0.2">
      <c r="A823" s="88"/>
      <c r="B823" s="110">
        <v>3</v>
      </c>
      <c r="C823" s="111">
        <v>5.6</v>
      </c>
      <c r="D823" s="133">
        <f>Table5[[#This Row],[Vertical Fz (kN)]]*'Materials + Factor'!$U$25</f>
        <v>0</v>
      </c>
      <c r="E823" s="111">
        <v>0.57999999999999996</v>
      </c>
      <c r="F823" s="111">
        <v>1.81</v>
      </c>
      <c r="G823" s="111">
        <v>5.13</v>
      </c>
      <c r="H823" s="112">
        <v>3.13</v>
      </c>
      <c r="I823" s="109">
        <f t="shared" si="123"/>
        <v>1.7</v>
      </c>
      <c r="J823" s="119">
        <f>$G823/($D823+(I823*I823*N$2*'Materials + Factor'!$U$8))</f>
        <v>9.4671280276816636E-2</v>
      </c>
      <c r="K823" s="119">
        <f>$H823/($D823+(I823*I823*N$2*'Materials + Factor'!$U$8))</f>
        <v>5.7762399077277982E-2</v>
      </c>
      <c r="L82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6.2413338407799522E-2</v>
      </c>
      <c r="M82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0.1276580044520422</v>
      </c>
      <c r="N823" s="120">
        <f t="shared" si="120"/>
        <v>0.3341339303887646</v>
      </c>
      <c r="O82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0.21934366542404063</v>
      </c>
      <c r="P823" s="109">
        <f t="shared" si="124"/>
        <v>1.6</v>
      </c>
      <c r="Q823" s="119">
        <f>$G823/($D823+(P823*P823*U$2*'Materials + Factor'!$U$8))</f>
        <v>8.0156249999999984E-2</v>
      </c>
      <c r="R823" s="119">
        <f>$H823/($D823+(P823*P823*U$2*'Materials + Factor'!$U$8))</f>
        <v>4.8906249999999984E-2</v>
      </c>
      <c r="S82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5.8305272969629895E-2</v>
      </c>
      <c r="T82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0.13554687499999996</v>
      </c>
      <c r="U823" s="120">
        <f t="shared" si="121"/>
        <v>0.30058593749999996</v>
      </c>
      <c r="V82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0.28359867049275611</v>
      </c>
      <c r="W823" s="109">
        <f t="shared" si="125"/>
        <v>1.3</v>
      </c>
      <c r="X823" s="119">
        <f>$G823/($D823+(W823*W823*AB$2*'Materials + Factor'!$U$8))</f>
        <v>6.0710059171597622E-2</v>
      </c>
      <c r="Y823" s="119">
        <f>$H823/($D823+(W823*W823*AB$2*'Materials + Factor'!$U$8))</f>
        <v>3.7041420118343188E-2</v>
      </c>
      <c r="Z82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4.4160206746228559E-2</v>
      </c>
      <c r="AA82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0.1593081474738279</v>
      </c>
      <c r="AB823" s="120">
        <f t="shared" si="122"/>
        <v>0.28020027309968132</v>
      </c>
      <c r="AC82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0.55219444013663221</v>
      </c>
    </row>
    <row r="824" spans="1:29" ht="12.75" hidden="1" customHeight="1" outlineLevel="1" x14ac:dyDescent="0.2">
      <c r="A824" s="88"/>
      <c r="B824" s="110">
        <v>4</v>
      </c>
      <c r="C824" s="111">
        <v>5.6</v>
      </c>
      <c r="D824" s="133">
        <f>Table5[[#This Row],[Vertical Fz (kN)]]*'Materials + Factor'!$U$25</f>
        <v>0</v>
      </c>
      <c r="E824" s="111">
        <v>2.0699999999999998</v>
      </c>
      <c r="F824" s="111">
        <v>0</v>
      </c>
      <c r="G824" s="111">
        <v>0</v>
      </c>
      <c r="H824" s="112">
        <v>6.55</v>
      </c>
      <c r="I824" s="109">
        <f t="shared" si="123"/>
        <v>1.7</v>
      </c>
      <c r="J824" s="119">
        <f>$G824/($D824+(I824*I824*N$2*'Materials + Factor'!$U$8))</f>
        <v>0</v>
      </c>
      <c r="K824" s="119">
        <f>$H824/($D824+(I824*I824*N$2*'Materials + Factor'!$U$8))</f>
        <v>0.12087658592848907</v>
      </c>
      <c r="L82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6.7974157054553896E-2</v>
      </c>
      <c r="M82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0.15943722251601877</v>
      </c>
      <c r="N824" s="120">
        <f t="shared" si="120"/>
        <v>0.42662324445349087</v>
      </c>
      <c r="O82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0.21178567191331166</v>
      </c>
      <c r="P824" s="109">
        <f t="shared" si="124"/>
        <v>1.6</v>
      </c>
      <c r="Q824" s="119">
        <f>$G824/($D824+(P824*P824*U$2*'Materials + Factor'!$U$8))</f>
        <v>0</v>
      </c>
      <c r="R824" s="119">
        <f>$H824/($D824+(P824*P824*U$2*'Materials + Factor'!$U$8))</f>
        <v>0.10234374999999997</v>
      </c>
      <c r="S82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6.3500076795299079E-2</v>
      </c>
      <c r="T82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0.16835937499999992</v>
      </c>
      <c r="U824" s="120">
        <f t="shared" si="121"/>
        <v>0.38378906249999989</v>
      </c>
      <c r="V82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0.27472937663307201</v>
      </c>
      <c r="W824" s="109">
        <f t="shared" si="125"/>
        <v>1.3</v>
      </c>
      <c r="X824" s="119">
        <f>$G824/($D824+(W824*W824*AB$2*'Materials + Factor'!$U$8))</f>
        <v>0</v>
      </c>
      <c r="Y824" s="119">
        <f>$H824/($D824+(W824*W824*AB$2*'Materials + Factor'!$U$8))</f>
        <v>7.7514792899408269E-2</v>
      </c>
      <c r="Z82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4.809473272069989E-2</v>
      </c>
      <c r="AA82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0.19462903959945374</v>
      </c>
      <c r="AB824" s="120">
        <f t="shared" si="122"/>
        <v>0.35776058261265353</v>
      </c>
      <c r="AC82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0.53601205857019818</v>
      </c>
    </row>
    <row r="825" spans="1:29" ht="12.75" hidden="1" customHeight="1" outlineLevel="1" x14ac:dyDescent="0.2">
      <c r="A825" s="88"/>
      <c r="B825" s="110">
        <v>5</v>
      </c>
      <c r="C825" s="111">
        <v>5.26</v>
      </c>
      <c r="D825" s="133">
        <f>Table5[[#This Row],[Vertical Fz (kN)]]*'Materials + Factor'!$U$25</f>
        <v>0</v>
      </c>
      <c r="E825" s="111">
        <v>2</v>
      </c>
      <c r="F825" s="111">
        <v>1.73</v>
      </c>
      <c r="G825" s="111">
        <v>4.8600000000000003</v>
      </c>
      <c r="H825" s="112">
        <v>10.75</v>
      </c>
      <c r="I825" s="109">
        <f t="shared" si="123"/>
        <v>1.7</v>
      </c>
      <c r="J825" s="119">
        <f>$G825/($D825+(I825*I825*N$2*'Materials + Factor'!$U$8))</f>
        <v>8.9688581314878918E-2</v>
      </c>
      <c r="K825" s="119">
        <f>$H825/($D825+(I825*I825*N$2*'Materials + Factor'!$U$8))</f>
        <v>0.19838523644752024</v>
      </c>
      <c r="L82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8.7333113293503281E-2</v>
      </c>
      <c r="M82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0.24242844031931296</v>
      </c>
      <c r="N825" s="120">
        <f t="shared" si="120"/>
        <v>0.70018318746183617</v>
      </c>
      <c r="O82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0.2637880292572134</v>
      </c>
      <c r="P825" s="109">
        <f t="shared" si="124"/>
        <v>1.6</v>
      </c>
      <c r="Q825" s="119">
        <f>$G825/($D825+(P825*P825*U$2*'Materials + Factor'!$U$8))</f>
        <v>7.5937499999999991E-2</v>
      </c>
      <c r="R825" s="119">
        <f>$H825/($D825+(P825*P825*U$2*'Materials + Factor'!$U$8))</f>
        <v>0.16796874999999997</v>
      </c>
      <c r="S82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8.1120863320555223E-2</v>
      </c>
      <c r="T82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0.24902343749999992</v>
      </c>
      <c r="U825" s="120">
        <f t="shared" si="121"/>
        <v>0.62988281249999989</v>
      </c>
      <c r="V82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0.33382126234515708</v>
      </c>
      <c r="W825" s="109">
        <f t="shared" si="125"/>
        <v>1.3</v>
      </c>
      <c r="X825" s="119">
        <f>$G825/($D825+(W825*W825*AB$2*'Materials + Factor'!$U$8))</f>
        <v>5.7514792899408279E-2</v>
      </c>
      <c r="Y825" s="119">
        <f>$H825/($D825+(W825*W825*AB$2*'Materials + Factor'!$U$8))</f>
        <v>0.12721893491124259</v>
      </c>
      <c r="Z82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6.1440653875923484E-2</v>
      </c>
      <c r="AA82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0.26854802002730993</v>
      </c>
      <c r="AB825" s="120">
        <f t="shared" si="122"/>
        <v>0.5871643149749658</v>
      </c>
      <c r="AC82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0.6421244788867474</v>
      </c>
    </row>
    <row r="826" spans="1:29" ht="12.75" hidden="1" customHeight="1" outlineLevel="1" x14ac:dyDescent="0.2">
      <c r="A826" s="88"/>
      <c r="B826" s="110">
        <v>6</v>
      </c>
      <c r="C826" s="111">
        <v>5.26</v>
      </c>
      <c r="D826" s="133">
        <f>Table5[[#This Row],[Vertical Fz (kN)]]*'Materials + Factor'!$U$25</f>
        <v>0</v>
      </c>
      <c r="E826" s="111">
        <v>3.59</v>
      </c>
      <c r="F826" s="111">
        <v>0</v>
      </c>
      <c r="G826" s="111">
        <v>0</v>
      </c>
      <c r="H826" s="112">
        <v>14.88</v>
      </c>
      <c r="I826" s="109">
        <f t="shared" si="123"/>
        <v>1.7</v>
      </c>
      <c r="J826" s="119">
        <f>$G826/($D826+(I826*I826*N$2*'Materials + Factor'!$U$8))</f>
        <v>0</v>
      </c>
      <c r="K826" s="119">
        <f>$H826/($D826+(I826*I826*N$2*'Materials + Factor'!$U$8))</f>
        <v>0.27460207612456755</v>
      </c>
      <c r="L82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0.11856178578783268</v>
      </c>
      <c r="M82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0.34776112387845937</v>
      </c>
      <c r="N826" s="120">
        <f t="shared" si="120"/>
        <v>0.96918379808670907</v>
      </c>
      <c r="O82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0.2672085162467176</v>
      </c>
      <c r="P826" s="109">
        <f t="shared" si="124"/>
        <v>1.6</v>
      </c>
      <c r="Q826" s="119">
        <f>$G826/($D826+(P826*P826*U$2*'Materials + Factor'!$U$8))</f>
        <v>0</v>
      </c>
      <c r="R826" s="119">
        <f>$H826/($D826+(P826*P826*U$2*'Materials + Factor'!$U$8))</f>
        <v>0.23249999999999996</v>
      </c>
      <c r="S82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0.11012815250972159</v>
      </c>
      <c r="T82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0.36074218749999987</v>
      </c>
      <c r="U826" s="120">
        <f t="shared" si="121"/>
        <v>0.87187499999999984</v>
      </c>
      <c r="V82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0.3364904552129222</v>
      </c>
      <c r="W826" s="109">
        <f t="shared" si="125"/>
        <v>1.3</v>
      </c>
      <c r="X826" s="119">
        <f>$G826/($D826+(W826*W826*AB$2*'Materials + Factor'!$U$8))</f>
        <v>0</v>
      </c>
      <c r="Y826" s="119">
        <f>$H826/($D826+(W826*W826*AB$2*'Materials + Factor'!$U$8))</f>
        <v>0.176094674556213</v>
      </c>
      <c r="Z82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8.3410671723339436E-2</v>
      </c>
      <c r="AA82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0.40163859808830221</v>
      </c>
      <c r="AB826" s="120">
        <f t="shared" si="122"/>
        <v>0.81274465179790611</v>
      </c>
      <c r="AC82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0.64567153618845485</v>
      </c>
    </row>
    <row r="827" spans="1:29" ht="12.75" hidden="1" customHeight="1" outlineLevel="1" x14ac:dyDescent="0.2">
      <c r="A827" s="88"/>
      <c r="B827" s="110">
        <v>7</v>
      </c>
      <c r="C827" s="111">
        <v>7.83</v>
      </c>
      <c r="D827" s="133">
        <f>Table5[[#This Row],[Vertical Fz (kN)]]*'Materials + Factor'!$U$25</f>
        <v>0</v>
      </c>
      <c r="E827" s="111">
        <v>0.81</v>
      </c>
      <c r="F827" s="111">
        <v>2.5299999999999998</v>
      </c>
      <c r="G827" s="111">
        <v>7.18</v>
      </c>
      <c r="H827" s="112">
        <v>4.38</v>
      </c>
      <c r="I827" s="109">
        <f t="shared" si="123"/>
        <v>1.7</v>
      </c>
      <c r="J827" s="119">
        <f>$G827/($D827+(I827*I827*N$2*'Materials + Factor'!$U$8))</f>
        <v>0.13250288350634373</v>
      </c>
      <c r="K827" s="119">
        <f>$H827/($D827+(I827*I827*N$2*'Materials + Factor'!$U$8))</f>
        <v>8.0830449826989642E-2</v>
      </c>
      <c r="L82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8.4096841019713722E-2</v>
      </c>
      <c r="M82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0.17219997201928305</v>
      </c>
      <c r="N827" s="120">
        <f t="shared" si="120"/>
        <v>0.46765723590474262</v>
      </c>
      <c r="O82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0.24456879170076556</v>
      </c>
      <c r="P827" s="109">
        <f t="shared" si="124"/>
        <v>1.6</v>
      </c>
      <c r="Q827" s="119">
        <f>$G827/($D827+(P827*P827*U$2*'Materials + Factor'!$U$8))</f>
        <v>0.11218749999999997</v>
      </c>
      <c r="R827" s="119">
        <f>$H827/($D827+(P827*P827*U$2*'Materials + Factor'!$U$8))</f>
        <v>6.8437499999999984E-2</v>
      </c>
      <c r="S82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8.1491809967813966E-2</v>
      </c>
      <c r="T82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0.18964843749999991</v>
      </c>
      <c r="U827" s="120">
        <f t="shared" si="121"/>
        <v>0.4207031249999999</v>
      </c>
      <c r="V82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0.31211629368888083</v>
      </c>
      <c r="W827" s="109">
        <f t="shared" si="125"/>
        <v>1.3</v>
      </c>
      <c r="X827" s="119">
        <f>$G827/($D827+(W827*W827*AB$2*'Materials + Factor'!$U$8))</f>
        <v>8.4970414201183411E-2</v>
      </c>
      <c r="Y827" s="119">
        <f>$H827/($D827+(W827*W827*AB$2*'Materials + Factor'!$U$8))</f>
        <v>5.1834319526627211E-2</v>
      </c>
      <c r="Z82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6.1721607549586915E-2</v>
      </c>
      <c r="AA82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0.22284934000910325</v>
      </c>
      <c r="AB827" s="120">
        <f t="shared" si="122"/>
        <v>0.39217114246700036</v>
      </c>
      <c r="AC82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0.60114271406793207</v>
      </c>
    </row>
    <row r="828" spans="1:29" ht="12.75" hidden="1" customHeight="1" outlineLevel="1" x14ac:dyDescent="0.2">
      <c r="A828" s="88"/>
      <c r="B828" s="110">
        <v>8</v>
      </c>
      <c r="C828" s="111">
        <v>7.83</v>
      </c>
      <c r="D828" s="133">
        <f>Table5[[#This Row],[Vertical Fz (kN)]]*'Materials + Factor'!$U$25</f>
        <v>0</v>
      </c>
      <c r="E828" s="111">
        <v>2.9</v>
      </c>
      <c r="F828" s="111">
        <v>0</v>
      </c>
      <c r="G828" s="111">
        <v>0</v>
      </c>
      <c r="H828" s="112">
        <v>9.16</v>
      </c>
      <c r="I828" s="109">
        <f t="shared" si="123"/>
        <v>1.7</v>
      </c>
      <c r="J828" s="119">
        <f>$G828/($D828+(I828*I828*N$2*'Materials + Factor'!$U$8))</f>
        <v>0</v>
      </c>
      <c r="K828" s="119">
        <f>$H828/($D828+(I828*I828*N$2*'Materials + Factor'!$U$8))</f>
        <v>0.16904267589388702</v>
      </c>
      <c r="L82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9.1805271990257634E-2</v>
      </c>
      <c r="M82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0.21502469653963904</v>
      </c>
      <c r="N828" s="120">
        <f t="shared" si="120"/>
        <v>0.59662120903724836</v>
      </c>
      <c r="O82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0.23318706702349293</v>
      </c>
      <c r="P828" s="109">
        <f t="shared" si="124"/>
        <v>1.6</v>
      </c>
      <c r="Q828" s="119">
        <f>$G828/($D828+(P828*P828*U$2*'Materials + Factor'!$U$8))</f>
        <v>0</v>
      </c>
      <c r="R828" s="119">
        <f>$H828/($D828+(P828*P828*U$2*'Materials + Factor'!$U$8))</f>
        <v>0.14312499999999997</v>
      </c>
      <c r="S82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8.8961460244621898E-2</v>
      </c>
      <c r="T82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0.23554687499999993</v>
      </c>
      <c r="U828" s="120">
        <f t="shared" si="121"/>
        <v>0.53671874999999991</v>
      </c>
      <c r="V82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0.29885823025689823</v>
      </c>
      <c r="W828" s="109">
        <f t="shared" si="125"/>
        <v>1.3</v>
      </c>
      <c r="X828" s="119">
        <f>$G828/($D828+(W828*W828*AB$2*'Materials + Factor'!$U$8))</f>
        <v>0</v>
      </c>
      <c r="Y828" s="119">
        <f>$H828/($D828+(W828*W828*AB$2*'Materials + Factor'!$U$8))</f>
        <v>0.10840236686390531</v>
      </c>
      <c r="Z82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6.7379094149772792E-2</v>
      </c>
      <c r="AA82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0.27237141556668182</v>
      </c>
      <c r="AB828" s="120">
        <f t="shared" si="122"/>
        <v>0.50031861629494756</v>
      </c>
      <c r="AC82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0.57713864306784679</v>
      </c>
    </row>
    <row r="829" spans="1:29" ht="12.75" customHeight="1" collapsed="1" x14ac:dyDescent="0.2">
      <c r="A829" s="136"/>
      <c r="B829" s="143"/>
      <c r="C829" s="144"/>
      <c r="D829" s="144"/>
      <c r="E829" s="144"/>
      <c r="F829" s="144"/>
      <c r="G829" s="144"/>
      <c r="H829" s="140"/>
      <c r="I829" s="137"/>
      <c r="J829" s="138"/>
      <c r="K829" s="138"/>
      <c r="L829" s="141"/>
      <c r="M829" s="142"/>
      <c r="N829" s="138"/>
      <c r="O829" s="140"/>
      <c r="P829" s="137"/>
      <c r="Q829" s="138"/>
      <c r="R829" s="138"/>
      <c r="S829" s="138"/>
      <c r="T829" s="138"/>
      <c r="U829" s="138"/>
      <c r="V829" s="140"/>
      <c r="W829" s="137"/>
      <c r="X829" s="138"/>
      <c r="Y829" s="138"/>
      <c r="Z829" s="138"/>
      <c r="AA829" s="138"/>
      <c r="AB829" s="138"/>
      <c r="AC829" s="140"/>
    </row>
    <row r="830" spans="1:29" s="86" customFormat="1" ht="27" customHeight="1" x14ac:dyDescent="0.2">
      <c r="A830" s="127" t="s">
        <v>762</v>
      </c>
      <c r="B830" s="115"/>
      <c r="C830" s="130"/>
      <c r="D830" s="130"/>
      <c r="E830" s="130"/>
      <c r="F830" s="130"/>
      <c r="G830" s="129"/>
      <c r="H830" s="147"/>
      <c r="I830" s="106"/>
      <c r="J830" s="107"/>
      <c r="K830" s="107"/>
      <c r="L830" s="122"/>
      <c r="M830" s="123"/>
      <c r="N830" s="107"/>
      <c r="O830" s="108"/>
      <c r="P830" s="106"/>
      <c r="Q830" s="107"/>
      <c r="R830" s="107"/>
      <c r="S830" s="107"/>
      <c r="T830" s="107"/>
      <c r="U830" s="107"/>
      <c r="V830" s="108"/>
      <c r="W830" s="106"/>
      <c r="X830" s="107"/>
      <c r="Y830" s="107"/>
      <c r="Z830" s="107"/>
      <c r="AA830" s="107"/>
      <c r="AB830" s="107"/>
      <c r="AC830" s="108"/>
    </row>
    <row r="831" spans="1:29" x14ac:dyDescent="0.2">
      <c r="A831" s="136"/>
      <c r="B831" s="137"/>
      <c r="C831" s="139"/>
      <c r="D831" s="139"/>
      <c r="E831" s="139"/>
      <c r="F831" s="139"/>
      <c r="G831" s="139"/>
      <c r="H831" s="149"/>
      <c r="I831" s="137"/>
      <c r="J831" s="138"/>
      <c r="K831" s="138"/>
      <c r="L831" s="141"/>
      <c r="M831" s="142"/>
      <c r="N831" s="138"/>
      <c r="O831" s="140"/>
      <c r="P831" s="137"/>
      <c r="Q831" s="138"/>
      <c r="R831" s="138"/>
      <c r="S831" s="138"/>
      <c r="T831" s="138"/>
      <c r="U831" s="138"/>
      <c r="V831" s="140"/>
      <c r="W831" s="137"/>
      <c r="X831" s="138"/>
      <c r="Y831" s="138"/>
      <c r="Z831" s="138"/>
      <c r="AA831" s="138"/>
      <c r="AB831" s="138"/>
      <c r="AC831" s="140"/>
    </row>
    <row r="832" spans="1:29" s="86" customFormat="1" ht="27" customHeight="1" x14ac:dyDescent="0.2">
      <c r="A832" s="127" t="s">
        <v>756</v>
      </c>
      <c r="B832" s="115"/>
      <c r="C832" s="130"/>
      <c r="D832" s="130"/>
      <c r="E832" s="130"/>
      <c r="F832" s="130"/>
      <c r="G832" s="129"/>
      <c r="H832" s="147"/>
      <c r="I832" s="106"/>
      <c r="J832" s="107"/>
      <c r="K832" s="107"/>
      <c r="L832" s="122"/>
      <c r="M832" s="123"/>
      <c r="N832" s="107"/>
      <c r="O832" s="108"/>
      <c r="P832" s="106"/>
      <c r="Q832" s="107"/>
      <c r="R832" s="107"/>
      <c r="S832" s="107"/>
      <c r="T832" s="107"/>
      <c r="U832" s="107"/>
      <c r="V832" s="108"/>
      <c r="W832" s="106"/>
      <c r="X832" s="107"/>
      <c r="Y832" s="107"/>
      <c r="Z832" s="107"/>
      <c r="AA832" s="107"/>
      <c r="AB832" s="107"/>
      <c r="AC832" s="108"/>
    </row>
    <row r="833" spans="1:29" x14ac:dyDescent="0.2">
      <c r="A833" s="136"/>
      <c r="B833" s="137"/>
      <c r="C833" s="139"/>
      <c r="D833" s="139"/>
      <c r="E833" s="139"/>
      <c r="F833" s="139"/>
      <c r="G833" s="139"/>
      <c r="H833" s="149"/>
      <c r="I833" s="137"/>
      <c r="J833" s="138"/>
      <c r="K833" s="138"/>
      <c r="L833" s="141"/>
      <c r="M833" s="142"/>
      <c r="N833" s="138"/>
      <c r="O833" s="140"/>
      <c r="P833" s="137"/>
      <c r="Q833" s="138"/>
      <c r="R833" s="138"/>
      <c r="S833" s="138"/>
      <c r="T833" s="138"/>
      <c r="U833" s="138"/>
      <c r="V833" s="140"/>
      <c r="W833" s="137"/>
      <c r="X833" s="138"/>
      <c r="Y833" s="138"/>
      <c r="Z833" s="138"/>
      <c r="AA833" s="138"/>
      <c r="AB833" s="138"/>
      <c r="AC833" s="140"/>
    </row>
  </sheetData>
  <mergeCells count="7">
    <mergeCell ref="B1:C1"/>
    <mergeCell ref="P1:U1"/>
    <mergeCell ref="W1:AB1"/>
    <mergeCell ref="E1:H1"/>
    <mergeCell ref="I2:M2"/>
    <mergeCell ref="P2:T2"/>
    <mergeCell ref="W2:AA2"/>
  </mergeCells>
  <phoneticPr fontId="31" type="noConversion"/>
  <conditionalFormatting sqref="L5:L28">
    <cfRule type="cellIs" dxfId="420" priority="792" operator="greaterThan">
      <formula>1</formula>
    </cfRule>
    <cfRule type="cellIs" dxfId="419" priority="791" operator="lessThan">
      <formula>1</formula>
    </cfRule>
  </conditionalFormatting>
  <conditionalFormatting sqref="L31:L38">
    <cfRule type="cellIs" dxfId="418" priority="358" operator="greaterThan">
      <formula>1</formula>
    </cfRule>
    <cfRule type="cellIs" dxfId="417" priority="357" operator="lessThan">
      <formula>1</formula>
    </cfRule>
  </conditionalFormatting>
  <conditionalFormatting sqref="L41:L48">
    <cfRule type="cellIs" dxfId="416" priority="342" operator="greaterThan">
      <formula>1</formula>
    </cfRule>
    <cfRule type="cellIs" dxfId="415" priority="341" operator="lessThan">
      <formula>1</formula>
    </cfRule>
  </conditionalFormatting>
  <conditionalFormatting sqref="L51:L218">
    <cfRule type="cellIs" dxfId="414" priority="324" operator="greaterThan">
      <formula>1</formula>
    </cfRule>
    <cfRule type="cellIs" dxfId="413" priority="323" operator="lessThan">
      <formula>1</formula>
    </cfRule>
  </conditionalFormatting>
  <conditionalFormatting sqref="L221:L256">
    <cfRule type="cellIs" dxfId="412" priority="305" operator="lessThan">
      <formula>1</formula>
    </cfRule>
    <cfRule type="cellIs" dxfId="411" priority="306" operator="greaterThan">
      <formula>1</formula>
    </cfRule>
  </conditionalFormatting>
  <conditionalFormatting sqref="L259:L594">
    <cfRule type="cellIs" dxfId="410" priority="600" operator="greaterThan">
      <formula>1</formula>
    </cfRule>
    <cfRule type="cellIs" dxfId="409" priority="599" operator="lessThan">
      <formula>1</formula>
    </cfRule>
  </conditionalFormatting>
  <conditionalFormatting sqref="L597:L604">
    <cfRule type="cellIs" dxfId="408" priority="274" operator="greaterThan">
      <formula>1</formula>
    </cfRule>
    <cfRule type="cellIs" dxfId="407" priority="273" operator="lessThan">
      <formula>1</formula>
    </cfRule>
  </conditionalFormatting>
  <conditionalFormatting sqref="L607:L614">
    <cfRule type="cellIs" dxfId="406" priority="254" operator="greaterThan">
      <formula>1</formula>
    </cfRule>
    <cfRule type="cellIs" dxfId="405" priority="253" operator="lessThan">
      <formula>1</formula>
    </cfRule>
  </conditionalFormatting>
  <conditionalFormatting sqref="L627:L634">
    <cfRule type="cellIs" dxfId="404" priority="233" operator="lessThan">
      <formula>1</formula>
    </cfRule>
    <cfRule type="cellIs" dxfId="403" priority="234" operator="greaterThan">
      <formula>1</formula>
    </cfRule>
  </conditionalFormatting>
  <conditionalFormatting sqref="L637:L644">
    <cfRule type="cellIs" dxfId="402" priority="213" operator="lessThan">
      <formula>1</formula>
    </cfRule>
    <cfRule type="cellIs" dxfId="401" priority="214" operator="greaterThan">
      <formula>1</formula>
    </cfRule>
  </conditionalFormatting>
  <conditionalFormatting sqref="L649:L816">
    <cfRule type="cellIs" dxfId="400" priority="193" operator="lessThan">
      <formula>1</formula>
    </cfRule>
    <cfRule type="cellIs" dxfId="399" priority="194" operator="greaterThan">
      <formula>1</formula>
    </cfRule>
  </conditionalFormatting>
  <conditionalFormatting sqref="L821:L828">
    <cfRule type="cellIs" dxfId="398" priority="173" operator="lessThan">
      <formula>1</formula>
    </cfRule>
    <cfRule type="cellIs" dxfId="397" priority="174" operator="greaterThan">
      <formula>1</formula>
    </cfRule>
  </conditionalFormatting>
  <conditionalFormatting sqref="L4:O4">
    <cfRule type="cellIs" dxfId="396" priority="812" operator="greaterThan">
      <formula>1</formula>
    </cfRule>
    <cfRule type="cellIs" dxfId="395" priority="811" operator="lessThan">
      <formula>1</formula>
    </cfRule>
  </conditionalFormatting>
  <conditionalFormatting sqref="L30:O30">
    <cfRule type="cellIs" dxfId="394" priority="777" operator="lessThan">
      <formula>1</formula>
    </cfRule>
    <cfRule type="cellIs" dxfId="393" priority="778" operator="greaterThan">
      <formula>1</formula>
    </cfRule>
  </conditionalFormatting>
  <conditionalFormatting sqref="L40:O40">
    <cfRule type="cellIs" dxfId="392" priority="730" operator="greaterThan">
      <formula>1</formula>
    </cfRule>
    <cfRule type="cellIs" dxfId="391" priority="729" operator="lessThan">
      <formula>1</formula>
    </cfRule>
  </conditionalFormatting>
  <conditionalFormatting sqref="L50:O50">
    <cfRule type="cellIs" dxfId="390" priority="702" operator="greaterThan">
      <formula>1</formula>
    </cfRule>
    <cfRule type="cellIs" dxfId="389" priority="701" operator="lessThan">
      <formula>1</formula>
    </cfRule>
  </conditionalFormatting>
  <conditionalFormatting sqref="L220:O220">
    <cfRule type="cellIs" dxfId="388" priority="671" operator="lessThan">
      <formula>1</formula>
    </cfRule>
    <cfRule type="cellIs" dxfId="387" priority="672" operator="greaterThan">
      <formula>1</formula>
    </cfRule>
  </conditionalFormatting>
  <conditionalFormatting sqref="L258:O258">
    <cfRule type="cellIs" dxfId="386" priority="625" operator="lessThan">
      <formula>1</formula>
    </cfRule>
    <cfRule type="cellIs" dxfId="385" priority="626" operator="greaterThan">
      <formula>1</formula>
    </cfRule>
  </conditionalFormatting>
  <conditionalFormatting sqref="L596:O596">
    <cfRule type="cellIs" dxfId="384" priority="582" operator="greaterThan">
      <formula>1</formula>
    </cfRule>
    <cfRule type="cellIs" dxfId="383" priority="581" operator="lessThan">
      <formula>1</formula>
    </cfRule>
  </conditionalFormatting>
  <conditionalFormatting sqref="L606:O606">
    <cfRule type="cellIs" dxfId="382" priority="538" operator="greaterThan">
      <formula>1</formula>
    </cfRule>
    <cfRule type="cellIs" dxfId="381" priority="537" operator="lessThan">
      <formula>1</formula>
    </cfRule>
  </conditionalFormatting>
  <conditionalFormatting sqref="L626:O626">
    <cfRule type="cellIs" dxfId="380" priority="507" operator="lessThan">
      <formula>1</formula>
    </cfRule>
    <cfRule type="cellIs" dxfId="379" priority="508" operator="greaterThan">
      <formula>1</formula>
    </cfRule>
  </conditionalFormatting>
  <conditionalFormatting sqref="L636:O636">
    <cfRule type="cellIs" dxfId="378" priority="477" operator="lessThan">
      <formula>1</formula>
    </cfRule>
    <cfRule type="cellIs" dxfId="377" priority="478" operator="greaterThan">
      <formula>1</formula>
    </cfRule>
  </conditionalFormatting>
  <conditionalFormatting sqref="L648:O648">
    <cfRule type="cellIs" dxfId="376" priority="448" operator="greaterThan">
      <formula>1</formula>
    </cfRule>
    <cfRule type="cellIs" dxfId="375" priority="447" operator="lessThan">
      <formula>1</formula>
    </cfRule>
  </conditionalFormatting>
  <conditionalFormatting sqref="L820:O820">
    <cfRule type="cellIs" dxfId="374" priority="417" operator="lessThan">
      <formula>1</formula>
    </cfRule>
    <cfRule type="cellIs" dxfId="373" priority="418" operator="greaterThan">
      <formula>1</formula>
    </cfRule>
  </conditionalFormatting>
  <conditionalFormatting sqref="M5:M28">
    <cfRule type="cellIs" dxfId="372" priority="801" operator="lessThan">
      <formula>1</formula>
    </cfRule>
    <cfRule type="cellIs" dxfId="371" priority="802" operator="greaterThan">
      <formula>1</formula>
    </cfRule>
  </conditionalFormatting>
  <conditionalFormatting sqref="M31:M38">
    <cfRule type="cellIs" dxfId="370" priority="360" operator="greaterThan">
      <formula>1</formula>
    </cfRule>
    <cfRule type="cellIs" dxfId="369" priority="359" operator="lessThan">
      <formula>1</formula>
    </cfRule>
  </conditionalFormatting>
  <conditionalFormatting sqref="M41:M48">
    <cfRule type="cellIs" dxfId="368" priority="344" operator="greaterThan">
      <formula>1</formula>
    </cfRule>
    <cfRule type="cellIs" dxfId="367" priority="343" operator="lessThan">
      <formula>1</formula>
    </cfRule>
  </conditionalFormatting>
  <conditionalFormatting sqref="M51:M218">
    <cfRule type="cellIs" dxfId="366" priority="326" operator="greaterThan">
      <formula>1</formula>
    </cfRule>
    <cfRule type="cellIs" dxfId="365" priority="325" operator="lessThan">
      <formula>1</formula>
    </cfRule>
  </conditionalFormatting>
  <conditionalFormatting sqref="M221:M256">
    <cfRule type="cellIs" dxfId="364" priority="307" operator="lessThan">
      <formula>1</formula>
    </cfRule>
    <cfRule type="cellIs" dxfId="363" priority="308" operator="greaterThan">
      <formula>1</formula>
    </cfRule>
  </conditionalFormatting>
  <conditionalFormatting sqref="M259:M594">
    <cfRule type="cellIs" dxfId="362" priority="601" operator="lessThan">
      <formula>1</formula>
    </cfRule>
    <cfRule type="cellIs" dxfId="361" priority="602" operator="greaterThan">
      <formula>1</formula>
    </cfRule>
  </conditionalFormatting>
  <conditionalFormatting sqref="M597:M604">
    <cfRule type="cellIs" dxfId="360" priority="275" operator="lessThan">
      <formula>1</formula>
    </cfRule>
    <cfRule type="cellIs" dxfId="359" priority="276" operator="greaterThan">
      <formula>1</formula>
    </cfRule>
  </conditionalFormatting>
  <conditionalFormatting sqref="M607:M614">
    <cfRule type="cellIs" dxfId="358" priority="255" operator="lessThan">
      <formula>1</formula>
    </cfRule>
    <cfRule type="cellIs" dxfId="357" priority="256" operator="greaterThan">
      <formula>1</formula>
    </cfRule>
  </conditionalFormatting>
  <conditionalFormatting sqref="M627:M634">
    <cfRule type="cellIs" dxfId="356" priority="235" operator="lessThan">
      <formula>1</formula>
    </cfRule>
    <cfRule type="cellIs" dxfId="355" priority="236" operator="greaterThan">
      <formula>1</formula>
    </cfRule>
  </conditionalFormatting>
  <conditionalFormatting sqref="M637:M644">
    <cfRule type="cellIs" dxfId="354" priority="216" operator="greaterThan">
      <formula>1</formula>
    </cfRule>
    <cfRule type="cellIs" dxfId="353" priority="215" operator="lessThan">
      <formula>1</formula>
    </cfRule>
  </conditionalFormatting>
  <conditionalFormatting sqref="M649:M816">
    <cfRule type="cellIs" dxfId="352" priority="195" operator="lessThan">
      <formula>1</formula>
    </cfRule>
    <cfRule type="cellIs" dxfId="351" priority="196" operator="greaterThan">
      <formula>1</formula>
    </cfRule>
  </conditionalFormatting>
  <conditionalFormatting sqref="M821:M828">
    <cfRule type="cellIs" dxfId="350" priority="176" operator="greaterThan">
      <formula>1</formula>
    </cfRule>
    <cfRule type="cellIs" dxfId="349" priority="175" operator="lessThan">
      <formula>1</formula>
    </cfRule>
  </conditionalFormatting>
  <conditionalFormatting sqref="N41:N48">
    <cfRule type="cellIs" dxfId="348" priority="59" operator="lessThan">
      <formula>1</formula>
    </cfRule>
    <cfRule type="cellIs" dxfId="347" priority="60" operator="greaterThan">
      <formula>1</formula>
    </cfRule>
  </conditionalFormatting>
  <conditionalFormatting sqref="N51:N218">
    <cfRule type="cellIs" dxfId="346" priority="53" operator="lessThan">
      <formula>1</formula>
    </cfRule>
    <cfRule type="cellIs" dxfId="345" priority="54" operator="greaterThan">
      <formula>1</formula>
    </cfRule>
  </conditionalFormatting>
  <conditionalFormatting sqref="N221:N256">
    <cfRule type="cellIs" dxfId="344" priority="48" operator="greaterThan">
      <formula>1</formula>
    </cfRule>
    <cfRule type="cellIs" dxfId="343" priority="47" operator="lessThan">
      <formula>1</formula>
    </cfRule>
  </conditionalFormatting>
  <conditionalFormatting sqref="N259:N594">
    <cfRule type="cellIs" dxfId="342" priority="41" operator="lessThan">
      <formula>1</formula>
    </cfRule>
    <cfRule type="cellIs" dxfId="341" priority="42" operator="greaterThan">
      <formula>1</formula>
    </cfRule>
  </conditionalFormatting>
  <conditionalFormatting sqref="N597:N604">
    <cfRule type="cellIs" dxfId="340" priority="36" operator="greaterThan">
      <formula>1</formula>
    </cfRule>
    <cfRule type="cellIs" dxfId="339" priority="35" operator="lessThan">
      <formula>1</formula>
    </cfRule>
  </conditionalFormatting>
  <conditionalFormatting sqref="N607:N614">
    <cfRule type="cellIs" dxfId="338" priority="29" operator="lessThan">
      <formula>1</formula>
    </cfRule>
    <cfRule type="cellIs" dxfId="337" priority="30" operator="greaterThan">
      <formula>1</formula>
    </cfRule>
  </conditionalFormatting>
  <conditionalFormatting sqref="N627:N634">
    <cfRule type="cellIs" dxfId="336" priority="23" operator="lessThan">
      <formula>1</formula>
    </cfRule>
    <cfRule type="cellIs" dxfId="335" priority="24" operator="greaterThan">
      <formula>1</formula>
    </cfRule>
  </conditionalFormatting>
  <conditionalFormatting sqref="N637:N644">
    <cfRule type="cellIs" dxfId="334" priority="17" operator="lessThan">
      <formula>1</formula>
    </cfRule>
    <cfRule type="cellIs" dxfId="333" priority="18" operator="greaterThan">
      <formula>1</formula>
    </cfRule>
  </conditionalFormatting>
  <conditionalFormatting sqref="N649:N816">
    <cfRule type="cellIs" dxfId="332" priority="11" operator="lessThan">
      <formula>1</formula>
    </cfRule>
    <cfRule type="cellIs" dxfId="331" priority="12" operator="greaterThan">
      <formula>1</formula>
    </cfRule>
  </conditionalFormatting>
  <conditionalFormatting sqref="N821:N828">
    <cfRule type="cellIs" dxfId="330" priority="5" operator="lessThan">
      <formula>1</formula>
    </cfRule>
    <cfRule type="cellIs" dxfId="329" priority="6" operator="greaterThan">
      <formula>1</formula>
    </cfRule>
  </conditionalFormatting>
  <conditionalFormatting sqref="N5:O28 U5:V28 N31:O38">
    <cfRule type="cellIs" dxfId="328" priority="843" operator="lessThan">
      <formula>1</formula>
    </cfRule>
    <cfRule type="cellIs" dxfId="327" priority="844" operator="greaterThan">
      <formula>1</formula>
    </cfRule>
  </conditionalFormatting>
  <conditionalFormatting sqref="O41:O48">
    <cfRule type="cellIs" dxfId="326" priority="136" operator="greaterThan">
      <formula>1</formula>
    </cfRule>
    <cfRule type="cellIs" dxfId="325" priority="135" operator="lessThan">
      <formula>1</formula>
    </cfRule>
  </conditionalFormatting>
  <conditionalFormatting sqref="O51:O218">
    <cfRule type="cellIs" dxfId="324" priority="123" operator="lessThan">
      <formula>1</formula>
    </cfRule>
    <cfRule type="cellIs" dxfId="323" priority="124" operator="greaterThan">
      <formula>1</formula>
    </cfRule>
  </conditionalFormatting>
  <conditionalFormatting sqref="O221:O256">
    <cfRule type="cellIs" dxfId="322" priority="109" operator="lessThan">
      <formula>1</formula>
    </cfRule>
    <cfRule type="cellIs" dxfId="321" priority="110" operator="greaterThan">
      <formula>1</formula>
    </cfRule>
  </conditionalFormatting>
  <conditionalFormatting sqref="O259:O594">
    <cfRule type="cellIs" dxfId="320" priority="103" operator="lessThan">
      <formula>1</formula>
    </cfRule>
    <cfRule type="cellIs" dxfId="319" priority="104" operator="greaterThan">
      <formula>1</formula>
    </cfRule>
  </conditionalFormatting>
  <conditionalFormatting sqref="O597:O604">
    <cfRule type="cellIs" dxfId="318" priority="97" operator="lessThan">
      <formula>1</formula>
    </cfRule>
    <cfRule type="cellIs" dxfId="317" priority="98" operator="greaterThan">
      <formula>1</formula>
    </cfRule>
  </conditionalFormatting>
  <conditionalFormatting sqref="O607:O614">
    <cfRule type="cellIs" dxfId="316" priority="91" operator="lessThan">
      <formula>1</formula>
    </cfRule>
    <cfRule type="cellIs" dxfId="315" priority="92" operator="greaterThan">
      <formula>1</formula>
    </cfRule>
  </conditionalFormatting>
  <conditionalFormatting sqref="O627:O634">
    <cfRule type="cellIs" dxfId="314" priority="85" operator="lessThan">
      <formula>1</formula>
    </cfRule>
    <cfRule type="cellIs" dxfId="313" priority="86" operator="greaterThan">
      <formula>1</formula>
    </cfRule>
  </conditionalFormatting>
  <conditionalFormatting sqref="O637:O644">
    <cfRule type="cellIs" dxfId="312" priority="80" operator="greaterThan">
      <formula>1</formula>
    </cfRule>
    <cfRule type="cellIs" dxfId="311" priority="79" operator="lessThan">
      <formula>1</formula>
    </cfRule>
  </conditionalFormatting>
  <conditionalFormatting sqref="O649:O816">
    <cfRule type="cellIs" dxfId="310" priority="74" operator="greaterThan">
      <formula>1</formula>
    </cfRule>
    <cfRule type="cellIs" dxfId="309" priority="73" operator="lessThan">
      <formula>1</formula>
    </cfRule>
  </conditionalFormatting>
  <conditionalFormatting sqref="O821:O828">
    <cfRule type="cellIs" dxfId="308" priority="67" operator="lessThan">
      <formula>1</formula>
    </cfRule>
    <cfRule type="cellIs" dxfId="307" priority="68" operator="greaterThan">
      <formula>1</formula>
    </cfRule>
  </conditionalFormatting>
  <conditionalFormatting sqref="S4:S28">
    <cfRule type="cellIs" dxfId="306" priority="382" operator="greaterThan">
      <formula>1</formula>
    </cfRule>
    <cfRule type="cellIs" dxfId="305" priority="381" operator="lessThan">
      <formula>1</formula>
    </cfRule>
  </conditionalFormatting>
  <conditionalFormatting sqref="S30:S38">
    <cfRule type="cellIs" dxfId="304" priority="353" operator="lessThan">
      <formula>1</formula>
    </cfRule>
    <cfRule type="cellIs" dxfId="303" priority="354" operator="greaterThan">
      <formula>1</formula>
    </cfRule>
  </conditionalFormatting>
  <conditionalFormatting sqref="S40:S48">
    <cfRule type="cellIs" dxfId="302" priority="335" operator="lessThan">
      <formula>1</formula>
    </cfRule>
    <cfRule type="cellIs" dxfId="301" priority="336" operator="greaterThan">
      <formula>1</formula>
    </cfRule>
  </conditionalFormatting>
  <conditionalFormatting sqref="S51:S218">
    <cfRule type="cellIs" dxfId="300" priority="318" operator="greaterThan">
      <formula>1</formula>
    </cfRule>
    <cfRule type="cellIs" dxfId="299" priority="317" operator="lessThan">
      <formula>1</formula>
    </cfRule>
  </conditionalFormatting>
  <conditionalFormatting sqref="S221:S256">
    <cfRule type="cellIs" dxfId="298" priority="299" operator="lessThan">
      <formula>1</formula>
    </cfRule>
    <cfRule type="cellIs" dxfId="297" priority="300" operator="greaterThan">
      <formula>1</formula>
    </cfRule>
  </conditionalFormatting>
  <conditionalFormatting sqref="S259:S594">
    <cfRule type="cellIs" dxfId="296" priority="287" operator="lessThan">
      <formula>1</formula>
    </cfRule>
    <cfRule type="cellIs" dxfId="295" priority="288" operator="greaterThan">
      <formula>1</formula>
    </cfRule>
  </conditionalFormatting>
  <conditionalFormatting sqref="S597:S604">
    <cfRule type="cellIs" dxfId="294" priority="267" operator="lessThan">
      <formula>1</formula>
    </cfRule>
    <cfRule type="cellIs" dxfId="293" priority="268" operator="greaterThan">
      <formula>1</formula>
    </cfRule>
  </conditionalFormatting>
  <conditionalFormatting sqref="S607:S614">
    <cfRule type="cellIs" dxfId="292" priority="247" operator="lessThan">
      <formula>1</formula>
    </cfRule>
    <cfRule type="cellIs" dxfId="291" priority="248" operator="greaterThan">
      <formula>1</formula>
    </cfRule>
  </conditionalFormatting>
  <conditionalFormatting sqref="S627:S634">
    <cfRule type="cellIs" dxfId="290" priority="227" operator="lessThan">
      <formula>1</formula>
    </cfRule>
    <cfRule type="cellIs" dxfId="289" priority="228" operator="greaterThan">
      <formula>1</formula>
    </cfRule>
  </conditionalFormatting>
  <conditionalFormatting sqref="S637:S644">
    <cfRule type="cellIs" dxfId="288" priority="207" operator="lessThan">
      <formula>1</formula>
    </cfRule>
    <cfRule type="cellIs" dxfId="287" priority="208" operator="greaterThan">
      <formula>1</formula>
    </cfRule>
  </conditionalFormatting>
  <conditionalFormatting sqref="S649:S816">
    <cfRule type="cellIs" dxfId="286" priority="188" operator="greaterThan">
      <formula>1</formula>
    </cfRule>
    <cfRule type="cellIs" dxfId="285" priority="187" operator="lessThan">
      <formula>1</formula>
    </cfRule>
  </conditionalFormatting>
  <conditionalFormatting sqref="S821:S828">
    <cfRule type="cellIs" dxfId="284" priority="167" operator="lessThan">
      <formula>1</formula>
    </cfRule>
    <cfRule type="cellIs" dxfId="283" priority="168" operator="greaterThan">
      <formula>1</formula>
    </cfRule>
  </conditionalFormatting>
  <conditionalFormatting sqref="S50:V50">
    <cfRule type="cellIs" dxfId="282" priority="691" operator="lessThan">
      <formula>1</formula>
    </cfRule>
    <cfRule type="cellIs" dxfId="281" priority="692" operator="greaterThan">
      <formula>1</formula>
    </cfRule>
  </conditionalFormatting>
  <conditionalFormatting sqref="S220:V220">
    <cfRule type="cellIs" dxfId="280" priority="632" operator="greaterThan">
      <formula>1</formula>
    </cfRule>
    <cfRule type="cellIs" dxfId="279" priority="631" operator="lessThan">
      <formula>1</formula>
    </cfRule>
  </conditionalFormatting>
  <conditionalFormatting sqref="S258:V258">
    <cfRule type="cellIs" dxfId="278" priority="609" operator="lessThan">
      <formula>1</formula>
    </cfRule>
    <cfRule type="cellIs" dxfId="277" priority="610" operator="greaterThan">
      <formula>1</formula>
    </cfRule>
  </conditionalFormatting>
  <conditionalFormatting sqref="S596:V596">
    <cfRule type="cellIs" dxfId="276" priority="565" operator="lessThan">
      <formula>1</formula>
    </cfRule>
    <cfRule type="cellIs" dxfId="275" priority="566" operator="greaterThan">
      <formula>1</formula>
    </cfRule>
  </conditionalFormatting>
  <conditionalFormatting sqref="S606:V606">
    <cfRule type="cellIs" dxfId="274" priority="536" operator="greaterThan">
      <formula>1</formula>
    </cfRule>
    <cfRule type="cellIs" dxfId="273" priority="535" operator="lessThan">
      <formula>1</formula>
    </cfRule>
  </conditionalFormatting>
  <conditionalFormatting sqref="S626:V626">
    <cfRule type="cellIs" dxfId="272" priority="505" operator="lessThan">
      <formula>1</formula>
    </cfRule>
    <cfRule type="cellIs" dxfId="271" priority="506" operator="greaterThan">
      <formula>1</formula>
    </cfRule>
  </conditionalFormatting>
  <conditionalFormatting sqref="S636:V636">
    <cfRule type="cellIs" dxfId="270" priority="476" operator="greaterThan">
      <formula>1</formula>
    </cfRule>
    <cfRule type="cellIs" dxfId="269" priority="475" operator="lessThan">
      <formula>1</formula>
    </cfRule>
  </conditionalFormatting>
  <conditionalFormatting sqref="S648:V648">
    <cfRule type="cellIs" dxfId="268" priority="438" operator="greaterThan">
      <formula>1</formula>
    </cfRule>
    <cfRule type="cellIs" dxfId="267" priority="437" operator="lessThan">
      <formula>1</formula>
    </cfRule>
  </conditionalFormatting>
  <conditionalFormatting sqref="S820:V820">
    <cfRule type="cellIs" dxfId="266" priority="415" operator="lessThan">
      <formula>1</formula>
    </cfRule>
    <cfRule type="cellIs" dxfId="265" priority="416" operator="greaterThan">
      <formula>1</formula>
    </cfRule>
  </conditionalFormatting>
  <conditionalFormatting sqref="T4:T28">
    <cfRule type="cellIs" dxfId="264" priority="384" operator="greaterThan">
      <formula>1</formula>
    </cfRule>
    <cfRule type="cellIs" dxfId="263" priority="383" operator="lessThan">
      <formula>1</formula>
    </cfRule>
  </conditionalFormatting>
  <conditionalFormatting sqref="T30:T38">
    <cfRule type="cellIs" dxfId="262" priority="356" operator="greaterThan">
      <formula>1</formula>
    </cfRule>
    <cfRule type="cellIs" dxfId="261" priority="355" operator="lessThan">
      <formula>1</formula>
    </cfRule>
  </conditionalFormatting>
  <conditionalFormatting sqref="T40:T48">
    <cfRule type="cellIs" dxfId="260" priority="338" operator="greaterThan">
      <formula>1</formula>
    </cfRule>
    <cfRule type="cellIs" dxfId="259" priority="337" operator="lessThan">
      <formula>1</formula>
    </cfRule>
  </conditionalFormatting>
  <conditionalFormatting sqref="T51:T218">
    <cfRule type="cellIs" dxfId="258" priority="320" operator="greaterThan">
      <formula>1</formula>
    </cfRule>
    <cfRule type="cellIs" dxfId="257" priority="319" operator="lessThan">
      <formula>1</formula>
    </cfRule>
  </conditionalFormatting>
  <conditionalFormatting sqref="T221:T256">
    <cfRule type="cellIs" dxfId="256" priority="302" operator="greaterThan">
      <formula>1</formula>
    </cfRule>
    <cfRule type="cellIs" dxfId="255" priority="301" operator="lessThan">
      <formula>1</formula>
    </cfRule>
  </conditionalFormatting>
  <conditionalFormatting sqref="T259:T594">
    <cfRule type="cellIs" dxfId="254" priority="290" operator="greaterThan">
      <formula>1</formula>
    </cfRule>
    <cfRule type="cellIs" dxfId="253" priority="289" operator="lessThan">
      <formula>1</formula>
    </cfRule>
  </conditionalFormatting>
  <conditionalFormatting sqref="T597:T604">
    <cfRule type="cellIs" dxfId="252" priority="270" operator="greaterThan">
      <formula>1</formula>
    </cfRule>
    <cfRule type="cellIs" dxfId="251" priority="269" operator="lessThan">
      <formula>1</formula>
    </cfRule>
  </conditionalFormatting>
  <conditionalFormatting sqref="T607:T614">
    <cfRule type="cellIs" dxfId="250" priority="249" operator="lessThan">
      <formula>1</formula>
    </cfRule>
    <cfRule type="cellIs" dxfId="249" priority="250" operator="greaterThan">
      <formula>1</formula>
    </cfRule>
  </conditionalFormatting>
  <conditionalFormatting sqref="T627:T634">
    <cfRule type="cellIs" dxfId="248" priority="229" operator="lessThan">
      <formula>1</formula>
    </cfRule>
    <cfRule type="cellIs" dxfId="247" priority="230" operator="greaterThan">
      <formula>1</formula>
    </cfRule>
  </conditionalFormatting>
  <conditionalFormatting sqref="T637:T644">
    <cfRule type="cellIs" dxfId="246" priority="209" operator="lessThan">
      <formula>1</formula>
    </cfRule>
    <cfRule type="cellIs" dxfId="245" priority="210" operator="greaterThan">
      <formula>1</formula>
    </cfRule>
  </conditionalFormatting>
  <conditionalFormatting sqref="T649:T816">
    <cfRule type="cellIs" dxfId="244" priority="189" operator="lessThan">
      <formula>1</formula>
    </cfRule>
    <cfRule type="cellIs" dxfId="243" priority="190" operator="greaterThan">
      <formula>1</formula>
    </cfRule>
  </conditionalFormatting>
  <conditionalFormatting sqref="T821:T828">
    <cfRule type="cellIs" dxfId="242" priority="169" operator="lessThan">
      <formula>1</formula>
    </cfRule>
    <cfRule type="cellIs" dxfId="241" priority="170" operator="greaterThan">
      <formula>1</formula>
    </cfRule>
  </conditionalFormatting>
  <conditionalFormatting sqref="U4">
    <cfRule type="cellIs" dxfId="240" priority="809" operator="lessThan">
      <formula>1</formula>
    </cfRule>
    <cfRule type="cellIs" dxfId="239" priority="810" operator="greaterThan">
      <formula>1</formula>
    </cfRule>
  </conditionalFormatting>
  <conditionalFormatting sqref="U41:U48">
    <cfRule type="cellIs" dxfId="238" priority="57" operator="lessThan">
      <formula>1</formula>
    </cfRule>
    <cfRule type="cellIs" dxfId="237" priority="58" operator="greaterThan">
      <formula>1</formula>
    </cfRule>
  </conditionalFormatting>
  <conditionalFormatting sqref="U51:U218">
    <cfRule type="cellIs" dxfId="236" priority="52" operator="greaterThan">
      <formula>1</formula>
    </cfRule>
    <cfRule type="cellIs" dxfId="235" priority="51" operator="lessThan">
      <formula>1</formula>
    </cfRule>
  </conditionalFormatting>
  <conditionalFormatting sqref="U221:U256">
    <cfRule type="cellIs" dxfId="234" priority="46" operator="greaterThan">
      <formula>1</formula>
    </cfRule>
    <cfRule type="cellIs" dxfId="233" priority="45" operator="lessThan">
      <formula>1</formula>
    </cfRule>
  </conditionalFormatting>
  <conditionalFormatting sqref="U259:U594">
    <cfRule type="cellIs" dxfId="232" priority="39" operator="lessThan">
      <formula>1</formula>
    </cfRule>
    <cfRule type="cellIs" dxfId="231" priority="40" operator="greaterThan">
      <formula>1</formula>
    </cfRule>
  </conditionalFormatting>
  <conditionalFormatting sqref="U597:U604">
    <cfRule type="cellIs" dxfId="230" priority="34" operator="greaterThan">
      <formula>1</formula>
    </cfRule>
    <cfRule type="cellIs" dxfId="229" priority="33" operator="lessThan">
      <formula>1</formula>
    </cfRule>
  </conditionalFormatting>
  <conditionalFormatting sqref="U607:U614">
    <cfRule type="cellIs" dxfId="228" priority="28" operator="greaterThan">
      <formula>1</formula>
    </cfRule>
    <cfRule type="cellIs" dxfId="227" priority="27" operator="lessThan">
      <formula>1</formula>
    </cfRule>
  </conditionalFormatting>
  <conditionalFormatting sqref="U627:U634">
    <cfRule type="cellIs" dxfId="226" priority="22" operator="greaterThan">
      <formula>1</formula>
    </cfRule>
    <cfRule type="cellIs" dxfId="225" priority="21" operator="lessThan">
      <formula>1</formula>
    </cfRule>
  </conditionalFormatting>
  <conditionalFormatting sqref="U637:U644">
    <cfRule type="cellIs" dxfId="224" priority="16" operator="greaterThan">
      <formula>1</formula>
    </cfRule>
    <cfRule type="cellIs" dxfId="223" priority="15" operator="lessThan">
      <formula>1</formula>
    </cfRule>
  </conditionalFormatting>
  <conditionalFormatting sqref="U649:U816">
    <cfRule type="cellIs" dxfId="222" priority="10" operator="greaterThan">
      <formula>1</formula>
    </cfRule>
    <cfRule type="cellIs" dxfId="221" priority="9" operator="lessThan">
      <formula>1</formula>
    </cfRule>
  </conditionalFormatting>
  <conditionalFormatting sqref="U821:U828">
    <cfRule type="cellIs" dxfId="220" priority="3" operator="lessThan">
      <formula>1</formula>
    </cfRule>
    <cfRule type="cellIs" dxfId="219" priority="4" operator="greaterThan">
      <formula>1</formula>
    </cfRule>
  </conditionalFormatting>
  <conditionalFormatting sqref="U30:V30 U31:U38">
    <cfRule type="cellIs" dxfId="218" priority="751" operator="lessThan">
      <formula>1</formula>
    </cfRule>
    <cfRule type="cellIs" dxfId="217" priority="752" operator="greaterThan">
      <formula>1</formula>
    </cfRule>
  </conditionalFormatting>
  <conditionalFormatting sqref="U40:V40">
    <cfRule type="cellIs" dxfId="216" priority="340" operator="greaterThan">
      <formula>1</formula>
    </cfRule>
    <cfRule type="cellIs" dxfId="215" priority="339" operator="lessThan">
      <formula>1</formula>
    </cfRule>
  </conditionalFormatting>
  <conditionalFormatting sqref="V4">
    <cfRule type="cellIs" dxfId="214" priority="807" operator="lessThan">
      <formula>1</formula>
    </cfRule>
    <cfRule type="cellIs" dxfId="213" priority="808" operator="greaterThan">
      <formula>1</formula>
    </cfRule>
  </conditionalFormatting>
  <conditionalFormatting sqref="V31:V38">
    <cfRule type="cellIs" dxfId="212" priority="119" operator="lessThan">
      <formula>1</formula>
    </cfRule>
    <cfRule type="cellIs" dxfId="211" priority="120" operator="greaterThan">
      <formula>1</formula>
    </cfRule>
  </conditionalFormatting>
  <conditionalFormatting sqref="V41:V48">
    <cfRule type="cellIs" dxfId="210" priority="116" operator="greaterThan">
      <formula>1</formula>
    </cfRule>
    <cfRule type="cellIs" dxfId="209" priority="115" operator="lessThan">
      <formula>1</formula>
    </cfRule>
  </conditionalFormatting>
  <conditionalFormatting sqref="V51:V218">
    <cfRule type="cellIs" dxfId="208" priority="113" operator="lessThan">
      <formula>1</formula>
    </cfRule>
    <cfRule type="cellIs" dxfId="207" priority="114" operator="greaterThan">
      <formula>1</formula>
    </cfRule>
  </conditionalFormatting>
  <conditionalFormatting sqref="V221:V256">
    <cfRule type="cellIs" dxfId="206" priority="107" operator="lessThan">
      <formula>1</formula>
    </cfRule>
    <cfRule type="cellIs" dxfId="205" priority="108" operator="greaterThan">
      <formula>1</formula>
    </cfRule>
  </conditionalFormatting>
  <conditionalFormatting sqref="V259:V594">
    <cfRule type="cellIs" dxfId="204" priority="101" operator="lessThan">
      <formula>1</formula>
    </cfRule>
    <cfRule type="cellIs" dxfId="203" priority="102" operator="greaterThan">
      <formula>1</formula>
    </cfRule>
  </conditionalFormatting>
  <conditionalFormatting sqref="V597:V604">
    <cfRule type="cellIs" dxfId="202" priority="95" operator="lessThan">
      <formula>1</formula>
    </cfRule>
    <cfRule type="cellIs" dxfId="201" priority="96" operator="greaterThan">
      <formula>1</formula>
    </cfRule>
  </conditionalFormatting>
  <conditionalFormatting sqref="V607:V614">
    <cfRule type="cellIs" dxfId="200" priority="89" operator="lessThan">
      <formula>1</formula>
    </cfRule>
    <cfRule type="cellIs" dxfId="199" priority="90" operator="greaterThan">
      <formula>1</formula>
    </cfRule>
  </conditionalFormatting>
  <conditionalFormatting sqref="V627:V634">
    <cfRule type="cellIs" dxfId="198" priority="84" operator="greaterThan">
      <formula>1</formula>
    </cfRule>
    <cfRule type="cellIs" dxfId="197" priority="83" operator="lessThan">
      <formula>1</formula>
    </cfRule>
  </conditionalFormatting>
  <conditionalFormatting sqref="V637:V644">
    <cfRule type="cellIs" dxfId="196" priority="78" operator="greaterThan">
      <formula>1</formula>
    </cfRule>
    <cfRule type="cellIs" dxfId="195" priority="77" operator="lessThan">
      <formula>1</formula>
    </cfRule>
  </conditionalFormatting>
  <conditionalFormatting sqref="V649:V816">
    <cfRule type="cellIs" dxfId="194" priority="71" operator="lessThan">
      <formula>1</formula>
    </cfRule>
    <cfRule type="cellIs" dxfId="193" priority="72" operator="greaterThan">
      <formula>1</formula>
    </cfRule>
  </conditionalFormatting>
  <conditionalFormatting sqref="V821:V828">
    <cfRule type="cellIs" dxfId="192" priority="66" operator="greaterThan">
      <formula>1</formula>
    </cfRule>
    <cfRule type="cellIs" dxfId="191" priority="65" operator="lessThan">
      <formula>1</formula>
    </cfRule>
  </conditionalFormatting>
  <conditionalFormatting sqref="Z4:Z28">
    <cfRule type="cellIs" dxfId="190" priority="376" operator="greaterThan">
      <formula>1</formula>
    </cfRule>
    <cfRule type="cellIs" dxfId="189" priority="375" operator="lessThan">
      <formula>1</formula>
    </cfRule>
  </conditionalFormatting>
  <conditionalFormatting sqref="Z30:Z38">
    <cfRule type="cellIs" dxfId="188" priority="347" operator="lessThan">
      <formula>1</formula>
    </cfRule>
    <cfRule type="cellIs" dxfId="187" priority="348" operator="greaterThan">
      <formula>1</formula>
    </cfRule>
  </conditionalFormatting>
  <conditionalFormatting sqref="Z40:Z48">
    <cfRule type="cellIs" dxfId="186" priority="330" operator="greaterThan">
      <formula>1</formula>
    </cfRule>
    <cfRule type="cellIs" dxfId="185" priority="329" operator="lessThan">
      <formula>1</formula>
    </cfRule>
  </conditionalFormatting>
  <conditionalFormatting sqref="Z51:Z218">
    <cfRule type="cellIs" dxfId="184" priority="311" operator="lessThan">
      <formula>1</formula>
    </cfRule>
    <cfRule type="cellIs" dxfId="183" priority="312" operator="greaterThan">
      <formula>1</formula>
    </cfRule>
  </conditionalFormatting>
  <conditionalFormatting sqref="Z221:Z256">
    <cfRule type="cellIs" dxfId="182" priority="294" operator="greaterThan">
      <formula>1</formula>
    </cfRule>
    <cfRule type="cellIs" dxfId="181" priority="293" operator="lessThan">
      <formula>1</formula>
    </cfRule>
  </conditionalFormatting>
  <conditionalFormatting sqref="Z259:Z594">
    <cfRule type="cellIs" dxfId="180" priority="281" operator="lessThan">
      <formula>1</formula>
    </cfRule>
    <cfRule type="cellIs" dxfId="179" priority="282" operator="greaterThan">
      <formula>1</formula>
    </cfRule>
  </conditionalFormatting>
  <conditionalFormatting sqref="Z597:Z604">
    <cfRule type="cellIs" dxfId="178" priority="261" operator="lessThan">
      <formula>1</formula>
    </cfRule>
    <cfRule type="cellIs" dxfId="177" priority="262" operator="greaterThan">
      <formula>1</formula>
    </cfRule>
  </conditionalFormatting>
  <conditionalFormatting sqref="Z607:Z614">
    <cfRule type="cellIs" dxfId="176" priority="241" operator="lessThan">
      <formula>1</formula>
    </cfRule>
    <cfRule type="cellIs" dxfId="175" priority="242" operator="greaterThan">
      <formula>1</formula>
    </cfRule>
  </conditionalFormatting>
  <conditionalFormatting sqref="Z627:Z634">
    <cfRule type="cellIs" dxfId="174" priority="222" operator="greaterThan">
      <formula>1</formula>
    </cfRule>
    <cfRule type="cellIs" dxfId="173" priority="221" operator="lessThan">
      <formula>1</formula>
    </cfRule>
  </conditionalFormatting>
  <conditionalFormatting sqref="Z637:Z644">
    <cfRule type="cellIs" dxfId="172" priority="201" operator="lessThan">
      <formula>1</formula>
    </cfRule>
    <cfRule type="cellIs" dxfId="171" priority="202" operator="greaterThan">
      <formula>1</formula>
    </cfRule>
  </conditionalFormatting>
  <conditionalFormatting sqref="Z649:Z816">
    <cfRule type="cellIs" dxfId="170" priority="181" operator="lessThan">
      <formula>1</formula>
    </cfRule>
    <cfRule type="cellIs" dxfId="169" priority="182" operator="greaterThan">
      <formula>1</formula>
    </cfRule>
  </conditionalFormatting>
  <conditionalFormatting sqref="Z821:Z828">
    <cfRule type="cellIs" dxfId="168" priority="162" operator="greaterThan">
      <formula>1</formula>
    </cfRule>
    <cfRule type="cellIs" dxfId="167" priority="161" operator="lessThan">
      <formula>1</formula>
    </cfRule>
  </conditionalFormatting>
  <conditionalFormatting sqref="Z50:AC50">
    <cfRule type="cellIs" dxfId="166" priority="690" operator="greaterThan">
      <formula>1</formula>
    </cfRule>
    <cfRule type="cellIs" dxfId="165" priority="689" operator="lessThan">
      <formula>1</formula>
    </cfRule>
  </conditionalFormatting>
  <conditionalFormatting sqref="Z220:AC220">
    <cfRule type="cellIs" dxfId="164" priority="629" operator="lessThan">
      <formula>1</formula>
    </cfRule>
    <cfRule type="cellIs" dxfId="163" priority="630" operator="greaterThan">
      <formula>1</formula>
    </cfRule>
  </conditionalFormatting>
  <conditionalFormatting sqref="Z258:AC258">
    <cfRule type="cellIs" dxfId="162" priority="608" operator="greaterThan">
      <formula>1</formula>
    </cfRule>
    <cfRule type="cellIs" dxfId="161" priority="607" operator="lessThan">
      <formula>1</formula>
    </cfRule>
  </conditionalFormatting>
  <conditionalFormatting sqref="Z596:AC596">
    <cfRule type="cellIs" dxfId="160" priority="563" operator="lessThan">
      <formula>1</formula>
    </cfRule>
    <cfRule type="cellIs" dxfId="159" priority="564" operator="greaterThan">
      <formula>1</formula>
    </cfRule>
  </conditionalFormatting>
  <conditionalFormatting sqref="Z606:AC606">
    <cfRule type="cellIs" dxfId="158" priority="534" operator="greaterThan">
      <formula>1</formula>
    </cfRule>
    <cfRule type="cellIs" dxfId="157" priority="533" operator="lessThan">
      <formula>1</formula>
    </cfRule>
  </conditionalFormatting>
  <conditionalFormatting sqref="Z626:AC626">
    <cfRule type="cellIs" dxfId="156" priority="504" operator="greaterThan">
      <formula>1</formula>
    </cfRule>
    <cfRule type="cellIs" dxfId="155" priority="503" operator="lessThan">
      <formula>1</formula>
    </cfRule>
  </conditionalFormatting>
  <conditionalFormatting sqref="Z636:AC636">
    <cfRule type="cellIs" dxfId="154" priority="473" operator="lessThan">
      <formula>1</formula>
    </cfRule>
    <cfRule type="cellIs" dxfId="153" priority="474" operator="greaterThan">
      <formula>1</formula>
    </cfRule>
  </conditionalFormatting>
  <conditionalFormatting sqref="Z648:AC648">
    <cfRule type="cellIs" dxfId="152" priority="435" operator="lessThan">
      <formula>1</formula>
    </cfRule>
    <cfRule type="cellIs" dxfId="151" priority="436" operator="greaterThan">
      <formula>1</formula>
    </cfRule>
  </conditionalFormatting>
  <conditionalFormatting sqref="Z820:AC820">
    <cfRule type="cellIs" dxfId="150" priority="413" operator="lessThan">
      <formula>1</formula>
    </cfRule>
    <cfRule type="cellIs" dxfId="149" priority="414" operator="greaterThan">
      <formula>1</formula>
    </cfRule>
  </conditionalFormatting>
  <conditionalFormatting sqref="AA4:AA28">
    <cfRule type="cellIs" dxfId="148" priority="378" operator="greaterThan">
      <formula>1</formula>
    </cfRule>
    <cfRule type="cellIs" dxfId="147" priority="377" operator="lessThan">
      <formula>1</formula>
    </cfRule>
  </conditionalFormatting>
  <conditionalFormatting sqref="AA30:AA38">
    <cfRule type="cellIs" dxfId="146" priority="350" operator="greaterThan">
      <formula>1</formula>
    </cfRule>
    <cfRule type="cellIs" dxfId="145" priority="349" operator="lessThan">
      <formula>1</formula>
    </cfRule>
  </conditionalFormatting>
  <conditionalFormatting sqref="AA40:AA48">
    <cfRule type="cellIs" dxfId="144" priority="332" operator="greaterThan">
      <formula>1</formula>
    </cfRule>
    <cfRule type="cellIs" dxfId="143" priority="331" operator="lessThan">
      <formula>1</formula>
    </cfRule>
  </conditionalFormatting>
  <conditionalFormatting sqref="AA51:AA218">
    <cfRule type="cellIs" dxfId="142" priority="314" operator="greaterThan">
      <formula>1</formula>
    </cfRule>
    <cfRule type="cellIs" dxfId="141" priority="313" operator="lessThan">
      <formula>1</formula>
    </cfRule>
  </conditionalFormatting>
  <conditionalFormatting sqref="AA221:AA256">
    <cfRule type="cellIs" dxfId="140" priority="295" operator="lessThan">
      <formula>1</formula>
    </cfRule>
    <cfRule type="cellIs" dxfId="139" priority="296" operator="greaterThan">
      <formula>1</formula>
    </cfRule>
  </conditionalFormatting>
  <conditionalFormatting sqref="AA259:AA594">
    <cfRule type="cellIs" dxfId="138" priority="283" operator="lessThan">
      <formula>1</formula>
    </cfRule>
    <cfRule type="cellIs" dxfId="137" priority="284" operator="greaterThan">
      <formula>1</formula>
    </cfRule>
  </conditionalFormatting>
  <conditionalFormatting sqref="AA597:AA604">
    <cfRule type="cellIs" dxfId="136" priority="263" operator="lessThan">
      <formula>1</formula>
    </cfRule>
    <cfRule type="cellIs" dxfId="135" priority="264" operator="greaterThan">
      <formula>1</formula>
    </cfRule>
  </conditionalFormatting>
  <conditionalFormatting sqref="AA607:AA614">
    <cfRule type="cellIs" dxfId="134" priority="244" operator="greaterThan">
      <formula>1</formula>
    </cfRule>
    <cfRule type="cellIs" dxfId="133" priority="243" operator="lessThan">
      <formula>1</formula>
    </cfRule>
  </conditionalFormatting>
  <conditionalFormatting sqref="AA627:AA634">
    <cfRule type="cellIs" dxfId="132" priority="224" operator="greaterThan">
      <formula>1</formula>
    </cfRule>
    <cfRule type="cellIs" dxfId="131" priority="223" operator="lessThan">
      <formula>1</formula>
    </cfRule>
  </conditionalFormatting>
  <conditionalFormatting sqref="AA637:AA644">
    <cfRule type="cellIs" dxfId="130" priority="203" operator="lessThan">
      <formula>1</formula>
    </cfRule>
    <cfRule type="cellIs" dxfId="129" priority="204" operator="greaterThan">
      <formula>1</formula>
    </cfRule>
  </conditionalFormatting>
  <conditionalFormatting sqref="AA649:AA816">
    <cfRule type="cellIs" dxfId="128" priority="184" operator="greaterThan">
      <formula>1</formula>
    </cfRule>
    <cfRule type="cellIs" dxfId="127" priority="183" operator="lessThan">
      <formula>1</formula>
    </cfRule>
  </conditionalFormatting>
  <conditionalFormatting sqref="AA821:AA828">
    <cfRule type="cellIs" dxfId="126" priority="164" operator="greaterThan">
      <formula>1</formula>
    </cfRule>
    <cfRule type="cellIs" dxfId="125" priority="163" operator="lessThan">
      <formula>1</formula>
    </cfRule>
  </conditionalFormatting>
  <conditionalFormatting sqref="AB4:AB28">
    <cfRule type="cellIs" dxfId="124" priority="62" operator="greaterThan">
      <formula>1</formula>
    </cfRule>
    <cfRule type="cellIs" dxfId="123" priority="61" operator="lessThan">
      <formula>1</formula>
    </cfRule>
  </conditionalFormatting>
  <conditionalFormatting sqref="AB30:AB38">
    <cfRule type="cellIs" dxfId="122" priority="351" operator="lessThan">
      <formula>1</formula>
    </cfRule>
    <cfRule type="cellIs" dxfId="121" priority="352" operator="greaterThan">
      <formula>1</formula>
    </cfRule>
  </conditionalFormatting>
  <conditionalFormatting sqref="AB40:AB48">
    <cfRule type="cellIs" dxfId="120" priority="56" operator="greaterThan">
      <formula>1</formula>
    </cfRule>
    <cfRule type="cellIs" dxfId="119" priority="55" operator="lessThan">
      <formula>1</formula>
    </cfRule>
  </conditionalFormatting>
  <conditionalFormatting sqref="AB51:AB218">
    <cfRule type="cellIs" dxfId="118" priority="50" operator="greaterThan">
      <formula>1</formula>
    </cfRule>
    <cfRule type="cellIs" dxfId="117" priority="49" operator="lessThan">
      <formula>1</formula>
    </cfRule>
  </conditionalFormatting>
  <conditionalFormatting sqref="AB221:AB256">
    <cfRule type="cellIs" dxfId="116" priority="43" operator="lessThan">
      <formula>1</formula>
    </cfRule>
    <cfRule type="cellIs" dxfId="115" priority="44" operator="greaterThan">
      <formula>1</formula>
    </cfRule>
  </conditionalFormatting>
  <conditionalFormatting sqref="AB259:AB594">
    <cfRule type="cellIs" dxfId="114" priority="38" operator="greaterThan">
      <formula>1</formula>
    </cfRule>
    <cfRule type="cellIs" dxfId="113" priority="37" operator="lessThan">
      <formula>1</formula>
    </cfRule>
  </conditionalFormatting>
  <conditionalFormatting sqref="AB597:AB604">
    <cfRule type="cellIs" dxfId="112" priority="32" operator="greaterThan">
      <formula>1</formula>
    </cfRule>
    <cfRule type="cellIs" dxfId="111" priority="31" operator="lessThan">
      <formula>1</formula>
    </cfRule>
  </conditionalFormatting>
  <conditionalFormatting sqref="AB607:AB614">
    <cfRule type="cellIs" dxfId="110" priority="26" operator="greaterThan">
      <formula>1</formula>
    </cfRule>
    <cfRule type="cellIs" dxfId="109" priority="25" operator="lessThan">
      <formula>1</formula>
    </cfRule>
  </conditionalFormatting>
  <conditionalFormatting sqref="AB627:AB634">
    <cfRule type="cellIs" dxfId="108" priority="20" operator="greaterThan">
      <formula>1</formula>
    </cfRule>
    <cfRule type="cellIs" dxfId="107" priority="19" operator="lessThan">
      <formula>1</formula>
    </cfRule>
  </conditionalFormatting>
  <conditionalFormatting sqref="AB637:AB644">
    <cfRule type="cellIs" dxfId="106" priority="13" operator="lessThan">
      <formula>1</formula>
    </cfRule>
    <cfRule type="cellIs" dxfId="105" priority="14" operator="greaterThan">
      <formula>1</formula>
    </cfRule>
  </conditionalFormatting>
  <conditionalFormatting sqref="AB649:AB816">
    <cfRule type="cellIs" dxfId="104" priority="8" operator="greaterThan">
      <formula>1</formula>
    </cfRule>
    <cfRule type="cellIs" dxfId="103" priority="7" operator="lessThan">
      <formula>1</formula>
    </cfRule>
  </conditionalFormatting>
  <conditionalFormatting sqref="AB821:AB828">
    <cfRule type="cellIs" dxfId="102" priority="1" operator="lessThan">
      <formula>1</formula>
    </cfRule>
    <cfRule type="cellIs" dxfId="101" priority="2" operator="greaterThan">
      <formula>1</formula>
    </cfRule>
  </conditionalFormatting>
  <conditionalFormatting sqref="AC4:AC28">
    <cfRule type="cellIs" dxfId="100" priority="142" operator="greaterThan">
      <formula>1</formula>
    </cfRule>
    <cfRule type="cellIs" dxfId="99" priority="141" operator="lessThan">
      <formula>1</formula>
    </cfRule>
  </conditionalFormatting>
  <conditionalFormatting sqref="AC30:AC38">
    <cfRule type="cellIs" dxfId="98" priority="118" operator="greaterThan">
      <formula>1</formula>
    </cfRule>
    <cfRule type="cellIs" dxfId="97" priority="117" operator="lessThan">
      <formula>1</formula>
    </cfRule>
  </conditionalFormatting>
  <conditionalFormatting sqref="AC40:AC48">
    <cfRule type="cellIs" dxfId="96" priority="126" operator="greaterThan">
      <formula>1</formula>
    </cfRule>
    <cfRule type="cellIs" dxfId="95" priority="125" operator="lessThan">
      <formula>1</formula>
    </cfRule>
  </conditionalFormatting>
  <conditionalFormatting sqref="AC51:AC218">
    <cfRule type="cellIs" dxfId="94" priority="112" operator="greaterThan">
      <formula>1</formula>
    </cfRule>
    <cfRule type="cellIs" dxfId="93" priority="111" operator="lessThan">
      <formula>1</formula>
    </cfRule>
  </conditionalFormatting>
  <conditionalFormatting sqref="AC221:AC256">
    <cfRule type="cellIs" dxfId="92" priority="105" operator="lessThan">
      <formula>1</formula>
    </cfRule>
    <cfRule type="cellIs" dxfId="91" priority="106" operator="greaterThan">
      <formula>1</formula>
    </cfRule>
  </conditionalFormatting>
  <conditionalFormatting sqref="AC259:AC594">
    <cfRule type="cellIs" dxfId="90" priority="100" operator="greaterThan">
      <formula>1</formula>
    </cfRule>
    <cfRule type="cellIs" dxfId="89" priority="99" operator="lessThan">
      <formula>1</formula>
    </cfRule>
  </conditionalFormatting>
  <conditionalFormatting sqref="AC597:AC604">
    <cfRule type="cellIs" dxfId="88" priority="93" operator="lessThan">
      <formula>1</formula>
    </cfRule>
    <cfRule type="cellIs" dxfId="87" priority="94" operator="greaterThan">
      <formula>1</formula>
    </cfRule>
  </conditionalFormatting>
  <conditionalFormatting sqref="AC607:AC614">
    <cfRule type="cellIs" dxfId="86" priority="87" operator="lessThan">
      <formula>1</formula>
    </cfRule>
    <cfRule type="cellIs" dxfId="85" priority="88" operator="greaterThan">
      <formula>1</formula>
    </cfRule>
  </conditionalFormatting>
  <conditionalFormatting sqref="AC627:AC634">
    <cfRule type="cellIs" dxfId="84" priority="81" operator="lessThan">
      <formula>1</formula>
    </cfRule>
    <cfRule type="cellIs" dxfId="83" priority="82" operator="greaterThan">
      <formula>1</formula>
    </cfRule>
  </conditionalFormatting>
  <conditionalFormatting sqref="AC637:AC644">
    <cfRule type="cellIs" dxfId="82" priority="75" operator="lessThan">
      <formula>1</formula>
    </cfRule>
    <cfRule type="cellIs" dxfId="81" priority="76" operator="greaterThan">
      <formula>1</formula>
    </cfRule>
  </conditionalFormatting>
  <conditionalFormatting sqref="AC649:AC816">
    <cfRule type="cellIs" dxfId="80" priority="69" operator="lessThan">
      <formula>1</formula>
    </cfRule>
    <cfRule type="cellIs" dxfId="79" priority="70" operator="greaterThan">
      <formula>1</formula>
    </cfRule>
  </conditionalFormatting>
  <conditionalFormatting sqref="AC821:AC828">
    <cfRule type="cellIs" dxfId="78" priority="63" operator="lessThan">
      <formula>1</formula>
    </cfRule>
    <cfRule type="cellIs" dxfId="77" priority="64" operator="greaterThan">
      <formula>1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L4:M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B0E1-8C94-4C28-8623-940961DEFB6B}">
  <dimension ref="A1:D13"/>
  <sheetViews>
    <sheetView workbookViewId="0">
      <selection activeCell="R612" sqref="R612"/>
    </sheetView>
  </sheetViews>
  <sheetFormatPr defaultRowHeight="12.75" x14ac:dyDescent="0.2"/>
  <cols>
    <col min="1" max="1" width="57.28515625" bestFit="1" customWidth="1"/>
  </cols>
  <sheetData>
    <row r="1" spans="1:4" x14ac:dyDescent="0.2">
      <c r="B1" t="str">
        <f>'Loading Summary (ss)'!N2&amp;"m"</f>
        <v>0.75m</v>
      </c>
      <c r="C1" t="str">
        <f>'Loading Summary (ss)'!U2&amp;"m"</f>
        <v>1m</v>
      </c>
      <c r="D1" t="str">
        <f>'Loading Summary (ss)'!AB2&amp;"m"</f>
        <v>2m</v>
      </c>
    </row>
    <row r="2" spans="1:4" x14ac:dyDescent="0.2">
      <c r="A2" t="str">
        <f>'Loading Summary (ss)'!A4</f>
        <v>400kV High Level - Post Insulator Structure x 7150mm high</v>
      </c>
      <c r="B2">
        <f>'Loading Summary (ss)'!I4</f>
        <v>3.7</v>
      </c>
      <c r="C2">
        <f>'Loading Summary (ss)'!P4</f>
        <v>3.4</v>
      </c>
      <c r="D2">
        <f>'Loading Summary (ss)'!W4</f>
        <v>2.7</v>
      </c>
    </row>
    <row r="3" spans="1:4" x14ac:dyDescent="0.2">
      <c r="A3" t="str">
        <f>'Loading Summary (ss)'!A596</f>
        <v>400kV CT Structure x 2400mm high</v>
      </c>
      <c r="B3">
        <f>'Loading Summary (ss)'!I596</f>
        <v>2.7</v>
      </c>
      <c r="C3">
        <f>'Loading Summary (ss)'!P596</f>
        <v>2.7</v>
      </c>
      <c r="D3">
        <f>'Loading Summary (ss)'!W596</f>
        <v>2.2000000000000002</v>
      </c>
    </row>
    <row r="4" spans="1:4" x14ac:dyDescent="0.2">
      <c r="A4" t="str">
        <f>'Loading Summary (ss)'!A220</f>
        <v>400kV 3 Phase Pantograph Disconnector x 2400mm high</v>
      </c>
      <c r="B4">
        <f>'Loading Summary (ss)'!I220</f>
        <v>2.7</v>
      </c>
      <c r="C4">
        <f>'Loading Summary (ss)'!P220</f>
        <v>2.5</v>
      </c>
      <c r="D4">
        <f>'Loading Summary (ss)'!W220</f>
        <v>2</v>
      </c>
    </row>
    <row r="5" spans="1:4" x14ac:dyDescent="0.2">
      <c r="A5" t="str">
        <f>'Loading Summary (ss)'!A50</f>
        <v>400kV Earth Switch Structure x 2900mm high</v>
      </c>
      <c r="B5">
        <f>'Loading Summary (ss)'!I50</f>
        <v>2.4</v>
      </c>
      <c r="C5">
        <f>'Loading Summary (ss)'!P50</f>
        <v>2.2000000000000002</v>
      </c>
      <c r="D5">
        <f>'Loading Summary (ss)'!W50</f>
        <v>1.8</v>
      </c>
    </row>
    <row r="6" spans="1:4" x14ac:dyDescent="0.2">
      <c r="A6" t="str">
        <f>'Loading Summary (ss)'!A258</f>
        <v>400kV Disconnector with 2 Earth Switch Structure x 2500mm high</v>
      </c>
      <c r="B6">
        <f>'Loading Summary (ss)'!I258</f>
        <v>1.8</v>
      </c>
      <c r="C6">
        <f>'Loading Summary (ss)'!P258</f>
        <v>1.8</v>
      </c>
      <c r="D6">
        <f>'Loading Summary (ss)'!W258</f>
        <v>1.4</v>
      </c>
    </row>
    <row r="7" spans="1:4" x14ac:dyDescent="0.2">
      <c r="A7" t="str">
        <f>'Loading Summary (ss)'!A30</f>
        <v>400kV Low Level - Post Insulator Structure x 2750mm high</v>
      </c>
      <c r="B7">
        <f>'Loading Summary (ss)'!I30</f>
        <v>1.7</v>
      </c>
      <c r="C7">
        <f>'Loading Summary (ss)'!P30</f>
        <v>1.6</v>
      </c>
      <c r="D7">
        <f>'Loading Summary (ss)'!W30</f>
        <v>1.4</v>
      </c>
    </row>
    <row r="8" spans="1:4" x14ac:dyDescent="0.2">
      <c r="A8" t="str">
        <f>'Loading Summary (ss)'!A40</f>
        <v>400kV Surge Arrester Structure x 2400mm high</v>
      </c>
      <c r="B8">
        <f>'Loading Summary (ss)'!I40</f>
        <v>2.2999999999999998</v>
      </c>
      <c r="C8">
        <f>'Loading Summary (ss)'!P40</f>
        <v>2.1</v>
      </c>
      <c r="D8">
        <f>'Loading Summary (ss)'!W40</f>
        <v>1.7</v>
      </c>
    </row>
    <row r="9" spans="1:4" x14ac:dyDescent="0.2">
      <c r="A9" t="str">
        <f>'Loading Summary (ss)'!A606</f>
        <v>400kV CVT Structure x 2400mm high</v>
      </c>
      <c r="B9">
        <f>'Loading Summary (ss)'!I606</f>
        <v>2</v>
      </c>
      <c r="C9">
        <f>'Loading Summary (ss)'!P606</f>
        <v>1.9</v>
      </c>
      <c r="D9">
        <f>'Loading Summary (ss)'!W606</f>
        <v>1.5</v>
      </c>
    </row>
    <row r="10" spans="1:4" x14ac:dyDescent="0.2">
      <c r="A10" t="str">
        <f>'Loading Summary (ss)'!A648</f>
        <v>132kV Earth Switch Structure x 2600mm high</v>
      </c>
      <c r="B10">
        <f>'Loading Summary (ss)'!I648</f>
        <v>1.6</v>
      </c>
      <c r="C10">
        <f>'Loading Summary (ss)'!P648</f>
        <v>1.4</v>
      </c>
      <c r="D10">
        <f>'Loading Summary (ss)'!W648</f>
        <v>1.1000000000000001</v>
      </c>
    </row>
    <row r="11" spans="1:4" x14ac:dyDescent="0.2">
      <c r="A11" t="str">
        <f>'Loading Summary (ss)'!A626</f>
        <v>132kV High Level - Surge Arrester Structure x 6000mm high</v>
      </c>
      <c r="B11">
        <f>'Loading Summary (ss)'!I626</f>
        <v>1.7</v>
      </c>
      <c r="C11">
        <f>'Loading Summary (ss)'!P626</f>
        <v>1.6</v>
      </c>
      <c r="D11">
        <f>'Loading Summary (ss)'!W626</f>
        <v>1.3</v>
      </c>
    </row>
    <row r="12" spans="1:4" x14ac:dyDescent="0.2">
      <c r="A12" t="str">
        <f>'Loading Summary (ss)'!A820</f>
        <v>132kV CVT Structure x 2400mm high</v>
      </c>
      <c r="B12">
        <f>'Loading Summary (ss)'!I820</f>
        <v>1.7</v>
      </c>
      <c r="C12">
        <f>'Loading Summary (ss)'!P820</f>
        <v>1.6</v>
      </c>
      <c r="D12">
        <f>'Loading Summary (ss)'!W820</f>
        <v>1.3</v>
      </c>
    </row>
    <row r="13" spans="1:4" x14ac:dyDescent="0.2">
      <c r="A13" t="str">
        <f>'Loading Summary (ss)'!A636</f>
        <v>132kV Low Level - Surge Arrester Structure x 2400mm high</v>
      </c>
      <c r="B13">
        <f>'Loading Summary (ss)'!I636</f>
        <v>1.5</v>
      </c>
      <c r="C13">
        <f>'Loading Summary (ss)'!P636</f>
        <v>1.4</v>
      </c>
      <c r="D13">
        <f>'Loading Summary (ss)'!W636</f>
        <v>1.1000000000000001</v>
      </c>
    </row>
  </sheetData>
  <autoFilter ref="A1:D13" xr:uid="{6B6BB0E1-8C94-4C28-8623-940961DEFB6B}">
    <sortState xmlns:xlrd2="http://schemas.microsoft.com/office/spreadsheetml/2017/richdata2" ref="A2:D13">
      <sortCondition descending="1" ref="C1:C1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581E7-D360-45CD-B5BB-7933E6E66CE3}">
  <dimension ref="A1:H789"/>
  <sheetViews>
    <sheetView tabSelected="1" topLeftCell="A84" zoomScale="85" zoomScaleNormal="85" workbookViewId="0">
      <selection activeCell="A34" sqref="A34:A40"/>
    </sheetView>
  </sheetViews>
  <sheetFormatPr defaultRowHeight="12.75" outlineLevelRow="1" x14ac:dyDescent="0.2"/>
  <cols>
    <col min="1" max="1" width="63.5703125" style="77" customWidth="1"/>
    <col min="2" max="2" width="10" style="78" customWidth="1"/>
    <col min="3" max="3" width="9" style="78" customWidth="1"/>
    <col min="4" max="4" width="11.5703125" style="78" customWidth="1"/>
    <col min="5" max="6" width="10.140625" style="78" customWidth="1"/>
    <col min="7" max="8" width="12.85546875" style="78" customWidth="1"/>
    <col min="9" max="9" width="8.5703125" style="78" customWidth="1"/>
    <col min="10" max="16384" width="9.140625" style="78"/>
  </cols>
  <sheetData>
    <row r="1" spans="1:8" s="124" customFormat="1" ht="45.75" customHeight="1" x14ac:dyDescent="0.2">
      <c r="A1" s="124" t="s">
        <v>142</v>
      </c>
      <c r="B1" s="103" t="s">
        <v>197</v>
      </c>
      <c r="C1" s="104" t="s">
        <v>707</v>
      </c>
      <c r="D1" s="104" t="s">
        <v>711</v>
      </c>
      <c r="E1" s="104" t="s">
        <v>165</v>
      </c>
      <c r="F1" s="104" t="s">
        <v>166</v>
      </c>
      <c r="G1" s="104" t="s">
        <v>167</v>
      </c>
      <c r="H1" s="105" t="s">
        <v>177</v>
      </c>
    </row>
    <row r="2" spans="1:8" ht="25.5" outlineLevel="1" x14ac:dyDescent="0.2">
      <c r="A2" s="127" t="s">
        <v>143</v>
      </c>
      <c r="B2" s="131">
        <v>1</v>
      </c>
      <c r="C2" s="132">
        <v>17.37</v>
      </c>
      <c r="D2" s="133">
        <f>Table52[[#This Row],[Vertical Fz (kN)]]*'Materials + Factor'!$U$25</f>
        <v>0</v>
      </c>
      <c r="E2" s="132">
        <v>0</v>
      </c>
      <c r="F2" s="132">
        <v>13.88</v>
      </c>
      <c r="G2" s="132">
        <v>137.78</v>
      </c>
      <c r="H2" s="148">
        <v>0</v>
      </c>
    </row>
    <row r="3" spans="1:8" outlineLevel="1" x14ac:dyDescent="0.2">
      <c r="A3" s="127" t="s">
        <v>143</v>
      </c>
      <c r="B3" s="131">
        <v>2</v>
      </c>
      <c r="C3" s="132">
        <v>17.37</v>
      </c>
      <c r="D3" s="133">
        <f>Table52[[#This Row],[Vertical Fz (kN)]]*'Materials + Factor'!$U$25</f>
        <v>0</v>
      </c>
      <c r="E3" s="132">
        <v>4.24</v>
      </c>
      <c r="F3" s="132">
        <v>5.6</v>
      </c>
      <c r="G3" s="132">
        <v>66.39</v>
      </c>
      <c r="H3" s="148">
        <v>23.66</v>
      </c>
    </row>
    <row r="4" spans="1:8" ht="25.5" outlineLevel="1" x14ac:dyDescent="0.2">
      <c r="A4" s="127" t="s">
        <v>143</v>
      </c>
      <c r="B4" s="131">
        <v>3</v>
      </c>
      <c r="C4" s="132">
        <v>20.16</v>
      </c>
      <c r="D4" s="133">
        <f>Table52[[#This Row],[Vertical Fz (kN)]]*'Materials + Factor'!$U$25</f>
        <v>0</v>
      </c>
      <c r="E4" s="132">
        <v>0</v>
      </c>
      <c r="F4" s="132">
        <v>8.8000000000000007</v>
      </c>
      <c r="G4" s="132">
        <v>76.5</v>
      </c>
      <c r="H4" s="148">
        <v>0</v>
      </c>
    </row>
    <row r="5" spans="1:8" ht="25.5" outlineLevel="1" x14ac:dyDescent="0.2">
      <c r="A5" s="127" t="s">
        <v>143</v>
      </c>
      <c r="B5" s="131">
        <v>4</v>
      </c>
      <c r="C5" s="132">
        <v>17.37</v>
      </c>
      <c r="D5" s="133">
        <f>Table52[[#This Row],[Vertical Fz (kN)]]*'Materials + Factor'!$U$25</f>
        <v>0</v>
      </c>
      <c r="E5" s="132">
        <v>4.4400000000000004</v>
      </c>
      <c r="F5" s="132">
        <v>0</v>
      </c>
      <c r="G5" s="132">
        <v>0</v>
      </c>
      <c r="H5" s="148">
        <v>24.85</v>
      </c>
    </row>
    <row r="6" spans="1:8" ht="25.5" outlineLevel="1" x14ac:dyDescent="0.2">
      <c r="A6" s="127" t="s">
        <v>143</v>
      </c>
      <c r="B6" s="131">
        <v>5</v>
      </c>
      <c r="C6" s="132">
        <v>17.37</v>
      </c>
      <c r="D6" s="133">
        <f>Table52[[#This Row],[Vertical Fz (kN)]]*'Materials + Factor'!$U$25</f>
        <v>0</v>
      </c>
      <c r="E6" s="132">
        <v>0.72</v>
      </c>
      <c r="F6" s="132">
        <v>13.72</v>
      </c>
      <c r="G6" s="132">
        <v>135.84</v>
      </c>
      <c r="H6" s="148">
        <v>8.58</v>
      </c>
    </row>
    <row r="7" spans="1:8" ht="25.5" outlineLevel="1" x14ac:dyDescent="0.2">
      <c r="A7" s="127" t="s">
        <v>143</v>
      </c>
      <c r="B7" s="131">
        <v>6</v>
      </c>
      <c r="C7" s="132">
        <v>20.16</v>
      </c>
      <c r="D7" s="133">
        <f>Table52[[#This Row],[Vertical Fz (kN)]]*'Materials + Factor'!$U$25</f>
        <v>0</v>
      </c>
      <c r="E7" s="132">
        <v>5.49</v>
      </c>
      <c r="F7" s="132">
        <v>5.5</v>
      </c>
      <c r="G7" s="132">
        <v>65.16</v>
      </c>
      <c r="H7" s="148">
        <v>38.43</v>
      </c>
    </row>
    <row r="8" spans="1:8" ht="25.5" outlineLevel="1" x14ac:dyDescent="0.2">
      <c r="A8" s="127" t="s">
        <v>143</v>
      </c>
      <c r="B8" s="131">
        <v>7</v>
      </c>
      <c r="C8" s="132">
        <v>20.16</v>
      </c>
      <c r="D8" s="133">
        <f>Table52[[#This Row],[Vertical Fz (kN)]]*'Materials + Factor'!$U$25</f>
        <v>0</v>
      </c>
      <c r="E8" s="132">
        <v>0</v>
      </c>
      <c r="F8" s="132">
        <v>8.73</v>
      </c>
      <c r="G8" s="132">
        <v>75.62</v>
      </c>
      <c r="H8" s="148">
        <v>0</v>
      </c>
    </row>
    <row r="9" spans="1:8" ht="25.5" outlineLevel="1" x14ac:dyDescent="0.2">
      <c r="A9" s="127" t="s">
        <v>143</v>
      </c>
      <c r="B9" s="131">
        <v>8</v>
      </c>
      <c r="C9" s="132">
        <v>20.16</v>
      </c>
      <c r="D9" s="133">
        <f>Table52[[#This Row],[Vertical Fz (kN)]]*'Materials + Factor'!$U$25</f>
        <v>0</v>
      </c>
      <c r="E9" s="132">
        <v>5.01</v>
      </c>
      <c r="F9" s="132">
        <v>0</v>
      </c>
      <c r="G9" s="132">
        <v>0</v>
      </c>
      <c r="H9" s="148">
        <v>31.54</v>
      </c>
    </row>
    <row r="10" spans="1:8" ht="25.5" outlineLevel="1" x14ac:dyDescent="0.2">
      <c r="A10" s="127" t="s">
        <v>143</v>
      </c>
      <c r="B10" s="131">
        <v>9</v>
      </c>
      <c r="C10" s="132">
        <v>17.37</v>
      </c>
      <c r="D10" s="133">
        <f>Table52[[#This Row],[Vertical Fz (kN)]]*'Materials + Factor'!$U$25</f>
        <v>0</v>
      </c>
      <c r="E10" s="132">
        <v>1.45</v>
      </c>
      <c r="F10" s="132">
        <v>13.55</v>
      </c>
      <c r="G10" s="132">
        <v>133.88999999999999</v>
      </c>
      <c r="H10" s="148">
        <v>17.16</v>
      </c>
    </row>
    <row r="11" spans="1:8" ht="25.5" outlineLevel="1" x14ac:dyDescent="0.2">
      <c r="A11" s="127" t="s">
        <v>143</v>
      </c>
      <c r="B11" s="131">
        <v>10</v>
      </c>
      <c r="C11" s="132">
        <v>17.37</v>
      </c>
      <c r="D11" s="133">
        <f>Table52[[#This Row],[Vertical Fz (kN)]]*'Materials + Factor'!$U$25</f>
        <v>0</v>
      </c>
      <c r="E11" s="132">
        <v>6.74</v>
      </c>
      <c r="F11" s="132">
        <v>5.41</v>
      </c>
      <c r="G11" s="132">
        <v>64.03</v>
      </c>
      <c r="H11" s="148">
        <v>53.2</v>
      </c>
    </row>
    <row r="12" spans="1:8" ht="25.5" outlineLevel="1" x14ac:dyDescent="0.2">
      <c r="A12" s="127" t="s">
        <v>143</v>
      </c>
      <c r="B12" s="131">
        <v>11</v>
      </c>
      <c r="C12" s="132">
        <v>20.16</v>
      </c>
      <c r="D12" s="133">
        <f>Table52[[#This Row],[Vertical Fz (kN)]]*'Materials + Factor'!$U$25</f>
        <v>0</v>
      </c>
      <c r="E12" s="132">
        <v>0</v>
      </c>
      <c r="F12" s="132">
        <v>8.66</v>
      </c>
      <c r="G12" s="132">
        <v>74.739999999999995</v>
      </c>
      <c r="H12" s="148">
        <v>0</v>
      </c>
    </row>
    <row r="13" spans="1:8" ht="25.5" outlineLevel="1" x14ac:dyDescent="0.2">
      <c r="A13" s="127" t="s">
        <v>143</v>
      </c>
      <c r="B13" s="131">
        <v>12</v>
      </c>
      <c r="C13" s="132">
        <v>20.16</v>
      </c>
      <c r="D13" s="133">
        <f>Table52[[#This Row],[Vertical Fz (kN)]]*'Materials + Factor'!$U$25</f>
        <v>0</v>
      </c>
      <c r="E13" s="132">
        <v>5.57</v>
      </c>
      <c r="F13" s="132">
        <v>0</v>
      </c>
      <c r="G13" s="132">
        <v>0</v>
      </c>
      <c r="H13" s="148">
        <v>38.22</v>
      </c>
    </row>
    <row r="14" spans="1:8" ht="25.5" outlineLevel="1" x14ac:dyDescent="0.2">
      <c r="A14" s="127" t="s">
        <v>143</v>
      </c>
      <c r="B14" s="131">
        <v>13</v>
      </c>
      <c r="C14" s="132">
        <v>18.239999999999998</v>
      </c>
      <c r="D14" s="133">
        <f>Table52[[#This Row],[Vertical Fz (kN)]]*'Materials + Factor'!$U$25</f>
        <v>0</v>
      </c>
      <c r="E14" s="132">
        <v>0</v>
      </c>
      <c r="F14" s="132">
        <v>14.57</v>
      </c>
      <c r="G14" s="132">
        <v>144.66999999999999</v>
      </c>
      <c r="H14" s="148">
        <v>0</v>
      </c>
    </row>
    <row r="15" spans="1:8" ht="25.5" outlineLevel="1" x14ac:dyDescent="0.2">
      <c r="A15" s="127" t="s">
        <v>143</v>
      </c>
      <c r="B15" s="131">
        <v>14</v>
      </c>
      <c r="C15" s="132">
        <v>18.239999999999998</v>
      </c>
      <c r="D15" s="133">
        <f>Table52[[#This Row],[Vertical Fz (kN)]]*'Materials + Factor'!$U$25</f>
        <v>0</v>
      </c>
      <c r="E15" s="132">
        <v>4.45</v>
      </c>
      <c r="F15" s="132">
        <v>5.88</v>
      </c>
      <c r="G15" s="132">
        <v>69.599999999999994</v>
      </c>
      <c r="H15" s="148">
        <v>24.84</v>
      </c>
    </row>
    <row r="16" spans="1:8" ht="25.5" outlineLevel="1" x14ac:dyDescent="0.2">
      <c r="A16" s="127" t="s">
        <v>143</v>
      </c>
      <c r="B16" s="131">
        <v>15</v>
      </c>
      <c r="C16" s="132">
        <v>28.23</v>
      </c>
      <c r="D16" s="133">
        <f>Table52[[#This Row],[Vertical Fz (kN)]]*'Materials + Factor'!$U$25</f>
        <v>0</v>
      </c>
      <c r="E16" s="132">
        <v>0</v>
      </c>
      <c r="F16" s="132">
        <v>12.33</v>
      </c>
      <c r="G16" s="132">
        <v>107.1</v>
      </c>
      <c r="H16" s="148">
        <v>0</v>
      </c>
    </row>
    <row r="17" spans="1:8" ht="25.5" outlineLevel="1" x14ac:dyDescent="0.2">
      <c r="A17" s="127" t="s">
        <v>143</v>
      </c>
      <c r="B17" s="131">
        <v>16</v>
      </c>
      <c r="C17" s="132">
        <v>28.23</v>
      </c>
      <c r="D17" s="133">
        <f>Table52[[#This Row],[Vertical Fz (kN)]]*'Materials + Factor'!$U$25</f>
        <v>0</v>
      </c>
      <c r="E17" s="132">
        <v>6.22</v>
      </c>
      <c r="F17" s="132">
        <v>0</v>
      </c>
      <c r="G17" s="132">
        <v>0</v>
      </c>
      <c r="H17" s="148">
        <v>34.79</v>
      </c>
    </row>
    <row r="18" spans="1:8" ht="25.5" outlineLevel="1" x14ac:dyDescent="0.2">
      <c r="A18" s="127" t="s">
        <v>143</v>
      </c>
      <c r="B18" s="131">
        <v>17</v>
      </c>
      <c r="C18" s="132">
        <v>18.239999999999998</v>
      </c>
      <c r="D18" s="133">
        <f>Table52[[#This Row],[Vertical Fz (kN)]]*'Materials + Factor'!$U$25</f>
        <v>0</v>
      </c>
      <c r="E18" s="132">
        <v>0.76</v>
      </c>
      <c r="F18" s="132">
        <v>14.4</v>
      </c>
      <c r="G18" s="132">
        <v>142.63</v>
      </c>
      <c r="H18" s="148">
        <v>9.01</v>
      </c>
    </row>
    <row r="19" spans="1:8" ht="25.5" outlineLevel="1" x14ac:dyDescent="0.2">
      <c r="A19" s="127" t="s">
        <v>143</v>
      </c>
      <c r="B19" s="131">
        <v>18</v>
      </c>
      <c r="C19" s="132">
        <v>18.239999999999998</v>
      </c>
      <c r="D19" s="133">
        <f>Table52[[#This Row],[Vertical Fz (kN)]]*'Materials + Factor'!$U$25</f>
        <v>0</v>
      </c>
      <c r="E19" s="132">
        <v>5.76</v>
      </c>
      <c r="F19" s="132">
        <v>5.78</v>
      </c>
      <c r="G19" s="132">
        <v>68.41</v>
      </c>
      <c r="H19" s="148">
        <v>40.25</v>
      </c>
    </row>
    <row r="20" spans="1:8" ht="25.5" outlineLevel="1" x14ac:dyDescent="0.2">
      <c r="A20" s="127" t="s">
        <v>143</v>
      </c>
      <c r="B20" s="131">
        <v>19</v>
      </c>
      <c r="C20" s="132">
        <v>28.23</v>
      </c>
      <c r="D20" s="133">
        <f>Table52[[#This Row],[Vertical Fz (kN)]]*'Materials + Factor'!$U$25</f>
        <v>0</v>
      </c>
      <c r="E20" s="132">
        <v>0</v>
      </c>
      <c r="F20" s="132">
        <v>12.22</v>
      </c>
      <c r="G20" s="132">
        <v>105.87</v>
      </c>
      <c r="H20" s="148">
        <v>0</v>
      </c>
    </row>
    <row r="21" spans="1:8" ht="25.5" outlineLevel="1" x14ac:dyDescent="0.2">
      <c r="A21" s="127" t="s">
        <v>143</v>
      </c>
      <c r="B21" s="131">
        <v>20</v>
      </c>
      <c r="C21" s="132">
        <v>28.23</v>
      </c>
      <c r="D21" s="133">
        <f>Table52[[#This Row],[Vertical Fz (kN)]]*'Materials + Factor'!$U$25</f>
        <v>0</v>
      </c>
      <c r="E21" s="132">
        <v>7.01</v>
      </c>
      <c r="F21" s="132">
        <v>0</v>
      </c>
      <c r="G21" s="132">
        <v>0</v>
      </c>
      <c r="H21" s="148">
        <v>44.15</v>
      </c>
    </row>
    <row r="22" spans="1:8" ht="25.5" outlineLevel="1" x14ac:dyDescent="0.2">
      <c r="A22" s="127" t="s">
        <v>143</v>
      </c>
      <c r="B22" s="131">
        <v>21</v>
      </c>
      <c r="C22" s="132">
        <v>18.239999999999998</v>
      </c>
      <c r="D22" s="133">
        <f>Table52[[#This Row],[Vertical Fz (kN)]]*'Materials + Factor'!$U$25</f>
        <v>0</v>
      </c>
      <c r="E22" s="132">
        <v>1.52</v>
      </c>
      <c r="F22" s="132">
        <v>14.23</v>
      </c>
      <c r="G22" s="132">
        <v>140.59</v>
      </c>
      <c r="H22" s="148">
        <v>18.010000000000002</v>
      </c>
    </row>
    <row r="23" spans="1:8" ht="25.5" outlineLevel="1" x14ac:dyDescent="0.2">
      <c r="A23" s="127" t="s">
        <v>143</v>
      </c>
      <c r="B23" s="131">
        <v>22</v>
      </c>
      <c r="C23" s="132">
        <v>18.239999999999998</v>
      </c>
      <c r="D23" s="133">
        <f>Table52[[#This Row],[Vertical Fz (kN)]]*'Materials + Factor'!$U$25</f>
        <v>0</v>
      </c>
      <c r="E23" s="132">
        <v>7.07</v>
      </c>
      <c r="F23" s="132">
        <v>5.68</v>
      </c>
      <c r="G23" s="132">
        <v>67.23</v>
      </c>
      <c r="H23" s="148">
        <v>55.86</v>
      </c>
    </row>
    <row r="24" spans="1:8" ht="25.5" outlineLevel="1" x14ac:dyDescent="0.2">
      <c r="A24" s="127" t="s">
        <v>143</v>
      </c>
      <c r="B24" s="131">
        <v>23</v>
      </c>
      <c r="C24" s="132">
        <v>28.23</v>
      </c>
      <c r="D24" s="133">
        <f>Table52[[#This Row],[Vertical Fz (kN)]]*'Materials + Factor'!$U$25</f>
        <v>0</v>
      </c>
      <c r="E24" s="132">
        <v>0</v>
      </c>
      <c r="F24" s="132">
        <v>12.12</v>
      </c>
      <c r="G24" s="132">
        <v>104.64</v>
      </c>
      <c r="H24" s="148">
        <v>0</v>
      </c>
    </row>
    <row r="25" spans="1:8" ht="25.5" outlineLevel="1" x14ac:dyDescent="0.2">
      <c r="A25" s="127" t="s">
        <v>143</v>
      </c>
      <c r="B25" s="131">
        <v>24</v>
      </c>
      <c r="C25" s="132">
        <v>28.23</v>
      </c>
      <c r="D25" s="133">
        <f>Table52[[#This Row],[Vertical Fz (kN)]]*'Materials + Factor'!$U$25</f>
        <v>0</v>
      </c>
      <c r="E25" s="132">
        <v>7.8</v>
      </c>
      <c r="F25" s="132">
        <v>0</v>
      </c>
      <c r="G25" s="132">
        <v>0</v>
      </c>
      <c r="H25" s="148">
        <v>53.51</v>
      </c>
    </row>
    <row r="26" spans="1:8" ht="25.5" outlineLevel="1" x14ac:dyDescent="0.2">
      <c r="A26" s="127" t="s">
        <v>144</v>
      </c>
      <c r="B26" s="131">
        <v>1</v>
      </c>
      <c r="C26" s="132">
        <v>4.99</v>
      </c>
      <c r="D26" s="133">
        <f>Table52[[#This Row],[Vertical Fz (kN)]]*'Materials + Factor'!$U$25</f>
        <v>0</v>
      </c>
      <c r="E26" s="132">
        <v>3.51</v>
      </c>
      <c r="F26" s="132">
        <v>1.86</v>
      </c>
      <c r="G26" s="132">
        <v>6.99</v>
      </c>
      <c r="H26" s="148">
        <v>23.99</v>
      </c>
    </row>
    <row r="27" spans="1:8" ht="25.5" outlineLevel="1" x14ac:dyDescent="0.2">
      <c r="A27" s="127" t="s">
        <v>144</v>
      </c>
      <c r="B27" s="131">
        <v>2</v>
      </c>
      <c r="C27" s="132">
        <v>4.99</v>
      </c>
      <c r="D27" s="133">
        <f>Table52[[#This Row],[Vertical Fz (kN)]]*'Materials + Factor'!$U$25</f>
        <v>0</v>
      </c>
      <c r="E27" s="132">
        <v>5.0999999999999996</v>
      </c>
      <c r="F27" s="132">
        <v>0</v>
      </c>
      <c r="G27" s="132">
        <v>0</v>
      </c>
      <c r="H27" s="148">
        <v>29.19</v>
      </c>
    </row>
    <row r="28" spans="1:8" ht="25.5" outlineLevel="1" x14ac:dyDescent="0.2">
      <c r="A28" s="127" t="s">
        <v>144</v>
      </c>
      <c r="B28" s="131">
        <v>3</v>
      </c>
      <c r="C28" s="132">
        <v>5.62</v>
      </c>
      <c r="D28" s="133">
        <f>Table52[[#This Row],[Vertical Fz (kN)]]*'Materials + Factor'!$U$25</f>
        <v>0</v>
      </c>
      <c r="E28" s="132">
        <v>1.1599999999999999</v>
      </c>
      <c r="F28" s="132">
        <v>2.0499999999999998</v>
      </c>
      <c r="G28" s="132">
        <v>9.51</v>
      </c>
      <c r="H28" s="148">
        <v>7.96</v>
      </c>
    </row>
    <row r="29" spans="1:8" ht="25.5" outlineLevel="1" x14ac:dyDescent="0.2">
      <c r="A29" s="127" t="s">
        <v>144</v>
      </c>
      <c r="B29" s="131">
        <v>4</v>
      </c>
      <c r="C29" s="132">
        <v>5.62</v>
      </c>
      <c r="D29" s="133">
        <f>Table52[[#This Row],[Vertical Fz (kN)]]*'Materials + Factor'!$U$25</f>
        <v>0</v>
      </c>
      <c r="E29" s="132">
        <v>2.57</v>
      </c>
      <c r="F29" s="132">
        <v>0</v>
      </c>
      <c r="G29" s="132">
        <v>0</v>
      </c>
      <c r="H29" s="148">
        <v>11.5</v>
      </c>
    </row>
    <row r="30" spans="1:8" ht="25.5" outlineLevel="1" x14ac:dyDescent="0.2">
      <c r="A30" s="127" t="s">
        <v>144</v>
      </c>
      <c r="B30" s="131">
        <v>5</v>
      </c>
      <c r="C30" s="132">
        <v>5.24</v>
      </c>
      <c r="D30" s="133">
        <f>Table52[[#This Row],[Vertical Fz (kN)]]*'Materials + Factor'!$U$25</f>
        <v>0</v>
      </c>
      <c r="E30" s="132">
        <v>3.68</v>
      </c>
      <c r="F30" s="132">
        <v>1.95</v>
      </c>
      <c r="G30" s="132">
        <v>7.34</v>
      </c>
      <c r="H30" s="148">
        <v>25.19</v>
      </c>
    </row>
    <row r="31" spans="1:8" ht="25.5" outlineLevel="1" x14ac:dyDescent="0.2">
      <c r="A31" s="127" t="s">
        <v>144</v>
      </c>
      <c r="B31" s="131">
        <v>6</v>
      </c>
      <c r="C31" s="132">
        <v>5.24</v>
      </c>
      <c r="D31" s="133">
        <f>Table52[[#This Row],[Vertical Fz (kN)]]*'Materials + Factor'!$U$25</f>
        <v>0</v>
      </c>
      <c r="E31" s="132">
        <v>5.36</v>
      </c>
      <c r="F31" s="132">
        <v>0</v>
      </c>
      <c r="G31" s="132">
        <v>0</v>
      </c>
      <c r="H31" s="148">
        <v>30.65</v>
      </c>
    </row>
    <row r="32" spans="1:8" ht="25.5" outlineLevel="1" x14ac:dyDescent="0.2">
      <c r="A32" s="127" t="s">
        <v>144</v>
      </c>
      <c r="B32" s="131">
        <v>7</v>
      </c>
      <c r="C32" s="132">
        <v>7.87</v>
      </c>
      <c r="D32" s="133">
        <f>Table52[[#This Row],[Vertical Fz (kN)]]*'Materials + Factor'!$U$25</f>
        <v>0</v>
      </c>
      <c r="E32" s="132">
        <v>1.63</v>
      </c>
      <c r="F32" s="132">
        <v>2.87</v>
      </c>
      <c r="G32" s="132">
        <v>13.31</v>
      </c>
      <c r="H32" s="148">
        <v>11.14</v>
      </c>
    </row>
    <row r="33" spans="1:8" ht="25.5" outlineLevel="1" x14ac:dyDescent="0.2">
      <c r="A33" s="127" t="s">
        <v>144</v>
      </c>
      <c r="B33" s="131">
        <v>8</v>
      </c>
      <c r="C33" s="132">
        <v>7.87</v>
      </c>
      <c r="D33" s="133">
        <f>Table52[[#This Row],[Vertical Fz (kN)]]*'Materials + Factor'!$U$25</f>
        <v>0</v>
      </c>
      <c r="E33" s="132">
        <v>3.6</v>
      </c>
      <c r="F33" s="132">
        <v>0</v>
      </c>
      <c r="G33" s="132">
        <v>0</v>
      </c>
      <c r="H33" s="148">
        <v>16.100000000000001</v>
      </c>
    </row>
    <row r="34" spans="1:8" ht="25.5" outlineLevel="1" x14ac:dyDescent="0.2">
      <c r="A34" s="127" t="s">
        <v>145</v>
      </c>
      <c r="B34" s="131">
        <v>1</v>
      </c>
      <c r="C34" s="132">
        <v>5.77</v>
      </c>
      <c r="D34" s="133">
        <f>Table52[[#This Row],[Vertical Fz (kN)]]*'Materials + Factor'!$U$25</f>
        <v>0</v>
      </c>
      <c r="E34" s="132">
        <v>3.71</v>
      </c>
      <c r="F34" s="132">
        <v>2.11</v>
      </c>
      <c r="G34" s="132">
        <v>7.88</v>
      </c>
      <c r="H34" s="148">
        <v>27.4</v>
      </c>
    </row>
    <row r="35" spans="1:8" ht="25.5" outlineLevel="1" x14ac:dyDescent="0.2">
      <c r="A35" s="127" t="s">
        <v>145</v>
      </c>
      <c r="B35" s="131">
        <v>2</v>
      </c>
      <c r="C35" s="132">
        <v>5.77</v>
      </c>
      <c r="D35" s="133">
        <f>Table52[[#This Row],[Vertical Fz (kN)]]*'Materials + Factor'!$U$25</f>
        <v>0</v>
      </c>
      <c r="E35" s="132">
        <v>0.63</v>
      </c>
      <c r="F35" s="132">
        <v>0</v>
      </c>
      <c r="G35" s="132">
        <v>0</v>
      </c>
      <c r="H35" s="148">
        <v>33.979999999999997</v>
      </c>
    </row>
    <row r="36" spans="1:8" ht="25.5" outlineLevel="1" x14ac:dyDescent="0.2">
      <c r="A36" s="127" t="s">
        <v>145</v>
      </c>
      <c r="B36" s="131">
        <v>3</v>
      </c>
      <c r="C36" s="132">
        <v>6.51</v>
      </c>
      <c r="D36" s="133">
        <f>Table52[[#This Row],[Vertical Fz (kN)]]*'Materials + Factor'!$U$25</f>
        <v>0</v>
      </c>
      <c r="E36" s="132">
        <v>0.78</v>
      </c>
      <c r="F36" s="132">
        <v>2.3199999999999998</v>
      </c>
      <c r="G36" s="132">
        <v>8.7799999999999994</v>
      </c>
      <c r="H36" s="148">
        <v>5.73</v>
      </c>
    </row>
    <row r="37" spans="1:8" ht="25.5" outlineLevel="1" x14ac:dyDescent="0.2">
      <c r="A37" s="127" t="s">
        <v>145</v>
      </c>
      <c r="B37" s="131">
        <v>4</v>
      </c>
      <c r="C37" s="132">
        <v>6.51</v>
      </c>
      <c r="D37" s="133">
        <f>Table52[[#This Row],[Vertical Fz (kN)]]*'Materials + Factor'!$U$25</f>
        <v>0</v>
      </c>
      <c r="E37" s="132">
        <v>2.66</v>
      </c>
      <c r="F37" s="132">
        <v>0</v>
      </c>
      <c r="G37" s="132">
        <v>0</v>
      </c>
      <c r="H37" s="148">
        <v>11.35</v>
      </c>
    </row>
    <row r="38" spans="1:8" ht="25.5" outlineLevel="1" x14ac:dyDescent="0.2">
      <c r="A38" s="127" t="s">
        <v>145</v>
      </c>
      <c r="B38" s="131">
        <v>5</v>
      </c>
      <c r="C38" s="132">
        <v>6.06</v>
      </c>
      <c r="D38" s="133">
        <f>Table52[[#This Row],[Vertical Fz (kN)]]*'Materials + Factor'!$U$25</f>
        <v>0</v>
      </c>
      <c r="E38" s="132">
        <v>3.89</v>
      </c>
      <c r="F38" s="132">
        <v>2.21</v>
      </c>
      <c r="G38" s="132">
        <v>8.2799999999999994</v>
      </c>
      <c r="H38" s="148">
        <v>28.77</v>
      </c>
    </row>
    <row r="39" spans="1:8" ht="25.5" outlineLevel="1" x14ac:dyDescent="0.2">
      <c r="A39" s="127" t="s">
        <v>145</v>
      </c>
      <c r="B39" s="131">
        <v>6</v>
      </c>
      <c r="C39" s="132">
        <v>6.06</v>
      </c>
      <c r="D39" s="133">
        <f>Table52[[#This Row],[Vertical Fz (kN)]]*'Materials + Factor'!$U$25</f>
        <v>0</v>
      </c>
      <c r="E39" s="132">
        <v>5.91</v>
      </c>
      <c r="F39" s="132">
        <v>0</v>
      </c>
      <c r="G39" s="132">
        <v>0</v>
      </c>
      <c r="H39" s="148">
        <v>35.68</v>
      </c>
    </row>
    <row r="40" spans="1:8" ht="25.5" outlineLevel="1" x14ac:dyDescent="0.2">
      <c r="A40" s="127" t="s">
        <v>145</v>
      </c>
      <c r="B40" s="131">
        <v>7</v>
      </c>
      <c r="C40" s="132">
        <v>9.11</v>
      </c>
      <c r="D40" s="133">
        <f>Table52[[#This Row],[Vertical Fz (kN)]]*'Materials + Factor'!$U$25</f>
        <v>0</v>
      </c>
      <c r="E40" s="132">
        <v>1.0900000000000001</v>
      </c>
      <c r="F40" s="132">
        <v>3.24</v>
      </c>
      <c r="G40" s="132">
        <v>12.29</v>
      </c>
      <c r="H40" s="148">
        <v>8.02</v>
      </c>
    </row>
    <row r="41" spans="1:8" ht="25.5" outlineLevel="1" x14ac:dyDescent="0.2">
      <c r="A41" s="127" t="s">
        <v>145</v>
      </c>
      <c r="B41" s="131">
        <v>8</v>
      </c>
      <c r="C41" s="132">
        <v>9.11</v>
      </c>
      <c r="D41" s="133">
        <f>Table52[[#This Row],[Vertical Fz (kN)]]*'Materials + Factor'!$U$25</f>
        <v>0</v>
      </c>
      <c r="E41" s="132">
        <v>3.72</v>
      </c>
      <c r="F41" s="132">
        <v>0</v>
      </c>
      <c r="G41" s="132">
        <v>0</v>
      </c>
      <c r="H41" s="148">
        <v>15.9</v>
      </c>
    </row>
    <row r="42" spans="1:8" ht="25.5" outlineLevel="1" x14ac:dyDescent="0.2">
      <c r="A42" s="127" t="s">
        <v>146</v>
      </c>
      <c r="B42" s="131" t="s">
        <v>202</v>
      </c>
      <c r="C42" s="132">
        <v>3.9369999999999998</v>
      </c>
      <c r="D42" s="133">
        <f>Table52[[#This Row],[Vertical Fz (kN)]]*'Materials + Factor'!$U$25</f>
        <v>0</v>
      </c>
      <c r="E42" s="132">
        <v>1.26</v>
      </c>
      <c r="F42" s="132">
        <v>0</v>
      </c>
      <c r="G42" s="132">
        <v>0</v>
      </c>
      <c r="H42" s="148">
        <v>5.2919999999999998</v>
      </c>
    </row>
    <row r="43" spans="1:8" ht="25.5" outlineLevel="1" x14ac:dyDescent="0.2">
      <c r="A43" s="127" t="s">
        <v>146</v>
      </c>
      <c r="B43" s="131" t="s">
        <v>203</v>
      </c>
      <c r="C43" s="132">
        <v>7.5190000000000001</v>
      </c>
      <c r="D43" s="133">
        <f>Table52[[#This Row],[Vertical Fz (kN)]]*'Materials + Factor'!$U$25</f>
        <v>0</v>
      </c>
      <c r="E43" s="132">
        <v>1.6259999999999999</v>
      </c>
      <c r="F43" s="132">
        <v>2.8010000000000002</v>
      </c>
      <c r="G43" s="132">
        <v>9.9190000000000005</v>
      </c>
      <c r="H43" s="148">
        <v>3.4000000000000002E-2</v>
      </c>
    </row>
    <row r="44" spans="1:8" ht="25.5" outlineLevel="1" x14ac:dyDescent="0.2">
      <c r="A44" s="127" t="s">
        <v>146</v>
      </c>
      <c r="B44" s="131" t="s">
        <v>204</v>
      </c>
      <c r="C44" s="132">
        <v>5.6680000000000001</v>
      </c>
      <c r="D44" s="133">
        <f>Table52[[#This Row],[Vertical Fz (kN)]]*'Materials + Factor'!$U$25</f>
        <v>0</v>
      </c>
      <c r="E44" s="132">
        <v>5.1580000000000004</v>
      </c>
      <c r="F44" s="132">
        <v>0</v>
      </c>
      <c r="G44" s="132">
        <v>0</v>
      </c>
      <c r="H44" s="148">
        <v>8.65</v>
      </c>
    </row>
    <row r="45" spans="1:8" ht="25.5" outlineLevel="1" x14ac:dyDescent="0.2">
      <c r="A45" s="127" t="s">
        <v>146</v>
      </c>
      <c r="B45" s="131" t="s">
        <v>205</v>
      </c>
      <c r="C45" s="132">
        <v>9.2490000000000006</v>
      </c>
      <c r="D45" s="133">
        <f>Table52[[#This Row],[Vertical Fz (kN)]]*'Materials + Factor'!$U$25</f>
        <v>0</v>
      </c>
      <c r="E45" s="132">
        <v>2.2719999999999998</v>
      </c>
      <c r="F45" s="132">
        <v>2.8010000000000002</v>
      </c>
      <c r="G45" s="132">
        <v>9.9190000000000005</v>
      </c>
      <c r="H45" s="148">
        <v>3.391</v>
      </c>
    </row>
    <row r="46" spans="1:8" ht="25.5" outlineLevel="1" x14ac:dyDescent="0.2">
      <c r="A46" s="127" t="s">
        <v>146</v>
      </c>
      <c r="B46" s="131" t="s">
        <v>206</v>
      </c>
      <c r="C46" s="132">
        <v>7.6950000000000003</v>
      </c>
      <c r="D46" s="133">
        <f>Table52[[#This Row],[Vertical Fz (kN)]]*'Materials + Factor'!$U$25</f>
        <v>0</v>
      </c>
      <c r="E46" s="132">
        <v>4.8739999999999997</v>
      </c>
      <c r="F46" s="132">
        <v>0</v>
      </c>
      <c r="G46" s="132">
        <v>0</v>
      </c>
      <c r="H46" s="148">
        <v>8.8559999999999999</v>
      </c>
    </row>
    <row r="47" spans="1:8" ht="25.5" outlineLevel="1" x14ac:dyDescent="0.2">
      <c r="A47" s="127" t="s">
        <v>146</v>
      </c>
      <c r="B47" s="131" t="s">
        <v>207</v>
      </c>
      <c r="C47" s="132">
        <v>11.276999999999999</v>
      </c>
      <c r="D47" s="133">
        <f>Table52[[#This Row],[Vertical Fz (kN)]]*'Materials + Factor'!$U$25</f>
        <v>0</v>
      </c>
      <c r="E47" s="132">
        <v>1.988</v>
      </c>
      <c r="F47" s="132">
        <v>2.8010000000000002</v>
      </c>
      <c r="G47" s="132">
        <v>9.9190000000000005</v>
      </c>
      <c r="H47" s="148">
        <v>3.597</v>
      </c>
    </row>
    <row r="48" spans="1:8" ht="25.5" outlineLevel="1" x14ac:dyDescent="0.2">
      <c r="A48" s="127" t="s">
        <v>146</v>
      </c>
      <c r="B48" s="131" t="s">
        <v>208</v>
      </c>
      <c r="C48" s="132">
        <v>4.5190000000000001</v>
      </c>
      <c r="D48" s="133">
        <f>Table52[[#This Row],[Vertical Fz (kN)]]*'Materials + Factor'!$U$25</f>
        <v>0</v>
      </c>
      <c r="E48" s="132">
        <v>1.3</v>
      </c>
      <c r="F48" s="132">
        <v>1.2030000000000001</v>
      </c>
      <c r="G48" s="132">
        <v>9.32</v>
      </c>
      <c r="H48" s="148">
        <v>5.0620000000000003</v>
      </c>
    </row>
    <row r="49" spans="1:8" ht="25.5" outlineLevel="1" x14ac:dyDescent="0.2">
      <c r="A49" s="127" t="s">
        <v>146</v>
      </c>
      <c r="B49" s="131" t="s">
        <v>209</v>
      </c>
      <c r="C49" s="132">
        <v>7.907</v>
      </c>
      <c r="D49" s="133">
        <f>Table52[[#This Row],[Vertical Fz (kN)]]*'Materials + Factor'!$U$25</f>
        <v>0</v>
      </c>
      <c r="E49" s="132">
        <v>1.5009999999999999</v>
      </c>
      <c r="F49" s="132">
        <v>4.3840000000000003</v>
      </c>
      <c r="G49" s="132">
        <v>22.03</v>
      </c>
      <c r="H49" s="148">
        <v>6.0000000000000001E-3</v>
      </c>
    </row>
    <row r="50" spans="1:8" ht="25.5" outlineLevel="1" x14ac:dyDescent="0.2">
      <c r="A50" s="127" t="s">
        <v>146</v>
      </c>
      <c r="B50" s="131" t="s">
        <v>210</v>
      </c>
      <c r="C50" s="132">
        <v>6.093</v>
      </c>
      <c r="D50" s="133">
        <f>Table52[[#This Row],[Vertical Fz (kN)]]*'Materials + Factor'!$U$25</f>
        <v>0</v>
      </c>
      <c r="E50" s="132">
        <v>4.8460000000000001</v>
      </c>
      <c r="F50" s="132">
        <v>0.253</v>
      </c>
      <c r="G50" s="132">
        <v>0.76600000000000001</v>
      </c>
      <c r="H50" s="148">
        <v>8.1170000000000009</v>
      </c>
    </row>
    <row r="51" spans="1:8" ht="25.5" outlineLevel="1" x14ac:dyDescent="0.2">
      <c r="A51" s="127" t="s">
        <v>146</v>
      </c>
      <c r="B51" s="131" t="s">
        <v>211</v>
      </c>
      <c r="C51" s="132">
        <v>9.4819999999999993</v>
      </c>
      <c r="D51" s="133">
        <f>Table52[[#This Row],[Vertical Fz (kN)]]*'Materials + Factor'!$U$25</f>
        <v>0</v>
      </c>
      <c r="E51" s="132">
        <v>2.0449999999999999</v>
      </c>
      <c r="F51" s="132">
        <v>3.4340000000000002</v>
      </c>
      <c r="G51" s="132">
        <v>13.476000000000001</v>
      </c>
      <c r="H51" s="148">
        <v>3.0609999999999999</v>
      </c>
    </row>
    <row r="52" spans="1:8" ht="25.5" outlineLevel="1" x14ac:dyDescent="0.2">
      <c r="A52" s="127" t="s">
        <v>146</v>
      </c>
      <c r="B52" s="131" t="s">
        <v>212</v>
      </c>
      <c r="C52" s="132">
        <v>7.9379999999999997</v>
      </c>
      <c r="D52" s="133">
        <f>Table52[[#This Row],[Vertical Fz (kN)]]*'Materials + Factor'!$U$25</f>
        <v>0</v>
      </c>
      <c r="E52" s="132">
        <v>4.5869999999999997</v>
      </c>
      <c r="F52" s="132">
        <v>0.126</v>
      </c>
      <c r="G52" s="132">
        <v>0.377</v>
      </c>
      <c r="H52" s="148">
        <v>8.3040000000000003</v>
      </c>
    </row>
    <row r="53" spans="1:8" ht="25.5" outlineLevel="1" x14ac:dyDescent="0.2">
      <c r="A53" s="127" t="s">
        <v>146</v>
      </c>
      <c r="B53" s="131" t="s">
        <v>213</v>
      </c>
      <c r="C53" s="132">
        <v>11.326000000000001</v>
      </c>
      <c r="D53" s="133">
        <f>Table52[[#This Row],[Vertical Fz (kN)]]*'Materials + Factor'!$U$25</f>
        <v>0</v>
      </c>
      <c r="E53" s="132">
        <v>1.7869999999999999</v>
      </c>
      <c r="F53" s="132">
        <v>3.0550000000000002</v>
      </c>
      <c r="G53" s="132">
        <v>12.333</v>
      </c>
      <c r="H53" s="148">
        <v>3.2480000000000002</v>
      </c>
    </row>
    <row r="54" spans="1:8" ht="25.5" outlineLevel="1" x14ac:dyDescent="0.2">
      <c r="A54" s="127" t="s">
        <v>146</v>
      </c>
      <c r="B54" s="131" t="s">
        <v>214</v>
      </c>
      <c r="C54" s="132">
        <v>5.1020000000000003</v>
      </c>
      <c r="D54" s="133">
        <f>Table52[[#This Row],[Vertical Fz (kN)]]*'Materials + Factor'!$U$25</f>
        <v>0</v>
      </c>
      <c r="E54" s="132">
        <v>1.341</v>
      </c>
      <c r="F54" s="132">
        <v>2.415</v>
      </c>
      <c r="G54" s="132">
        <v>18.678999999999998</v>
      </c>
      <c r="H54" s="148">
        <v>4.8330000000000002</v>
      </c>
    </row>
    <row r="55" spans="1:8" ht="25.5" outlineLevel="1" x14ac:dyDescent="0.2">
      <c r="A55" s="127" t="s">
        <v>146</v>
      </c>
      <c r="B55" s="131" t="s">
        <v>215</v>
      </c>
      <c r="C55" s="132">
        <v>8.298</v>
      </c>
      <c r="D55" s="133">
        <f>Table52[[#This Row],[Vertical Fz (kN)]]*'Materials + Factor'!$U$25</f>
        <v>0</v>
      </c>
      <c r="E55" s="132">
        <v>1.3740000000000001</v>
      </c>
      <c r="F55" s="132">
        <v>5.9859999999999998</v>
      </c>
      <c r="G55" s="132">
        <v>34.209000000000003</v>
      </c>
      <c r="H55" s="148">
        <v>0.02</v>
      </c>
    </row>
    <row r="56" spans="1:8" ht="25.5" outlineLevel="1" x14ac:dyDescent="0.2">
      <c r="A56" s="127" t="s">
        <v>146</v>
      </c>
      <c r="B56" s="131" t="s">
        <v>216</v>
      </c>
      <c r="C56" s="132">
        <v>6.52</v>
      </c>
      <c r="D56" s="133">
        <f>Table52[[#This Row],[Vertical Fz (kN)]]*'Materials + Factor'!$U$25</f>
        <v>0</v>
      </c>
      <c r="E56" s="132">
        <v>4.5330000000000004</v>
      </c>
      <c r="F56" s="132">
        <v>0.50700000000000001</v>
      </c>
      <c r="G56" s="132">
        <v>1.5349999999999999</v>
      </c>
      <c r="H56" s="148">
        <v>7.5830000000000002</v>
      </c>
    </row>
    <row r="57" spans="1:8" ht="25.5" outlineLevel="1" x14ac:dyDescent="0.2">
      <c r="A57" s="127" t="s">
        <v>146</v>
      </c>
      <c r="B57" s="131" t="s">
        <v>217</v>
      </c>
      <c r="C57" s="132">
        <v>9.7149999999999999</v>
      </c>
      <c r="D57" s="133">
        <f>Table52[[#This Row],[Vertical Fz (kN)]]*'Materials + Factor'!$U$25</f>
        <v>0</v>
      </c>
      <c r="E57" s="132">
        <v>1.819</v>
      </c>
      <c r="F57" s="132">
        <v>4.0780000000000003</v>
      </c>
      <c r="G57" s="132">
        <v>17.065000000000001</v>
      </c>
      <c r="H57" s="148">
        <v>2.73</v>
      </c>
    </row>
    <row r="58" spans="1:8" ht="25.5" outlineLevel="1" x14ac:dyDescent="0.2">
      <c r="A58" s="127" t="s">
        <v>146</v>
      </c>
      <c r="B58" s="131" t="s">
        <v>218</v>
      </c>
      <c r="C58" s="132">
        <v>8.1809999999999992</v>
      </c>
      <c r="D58" s="133">
        <f>Table52[[#This Row],[Vertical Fz (kN)]]*'Materials + Factor'!$U$25</f>
        <v>0</v>
      </c>
      <c r="E58" s="132">
        <v>4.3</v>
      </c>
      <c r="F58" s="132">
        <v>0.252</v>
      </c>
      <c r="G58" s="132">
        <v>0.755</v>
      </c>
      <c r="H58" s="148">
        <v>7.7519999999999998</v>
      </c>
    </row>
    <row r="59" spans="1:8" ht="25.5" outlineLevel="1" x14ac:dyDescent="0.2">
      <c r="A59" s="127" t="s">
        <v>146</v>
      </c>
      <c r="B59" s="131" t="s">
        <v>219</v>
      </c>
      <c r="C59" s="132">
        <v>11.375999999999999</v>
      </c>
      <c r="D59" s="133">
        <f>Table52[[#This Row],[Vertical Fz (kN)]]*'Materials + Factor'!$U$25</f>
        <v>0</v>
      </c>
      <c r="E59" s="132">
        <v>1.5860000000000001</v>
      </c>
      <c r="F59" s="132">
        <v>3.319</v>
      </c>
      <c r="G59" s="132">
        <v>14.775</v>
      </c>
      <c r="H59" s="148">
        <v>2.8980000000000001</v>
      </c>
    </row>
    <row r="60" spans="1:8" ht="25.5" outlineLevel="1" x14ac:dyDescent="0.2">
      <c r="A60" s="127" t="s">
        <v>146</v>
      </c>
      <c r="B60" s="131" t="s">
        <v>220</v>
      </c>
      <c r="C60" s="132">
        <v>5.1020000000000003</v>
      </c>
      <c r="D60" s="133">
        <f>Table52[[#This Row],[Vertical Fz (kN)]]*'Materials + Factor'!$U$25</f>
        <v>0</v>
      </c>
      <c r="E60" s="132">
        <v>1.341</v>
      </c>
      <c r="F60" s="132">
        <v>0</v>
      </c>
      <c r="G60" s="132">
        <v>0</v>
      </c>
      <c r="H60" s="148">
        <v>4.8330000000000002</v>
      </c>
    </row>
    <row r="61" spans="1:8" ht="25.5" outlineLevel="1" x14ac:dyDescent="0.2">
      <c r="A61" s="127" t="s">
        <v>146</v>
      </c>
      <c r="B61" s="131" t="s">
        <v>221</v>
      </c>
      <c r="C61" s="132">
        <v>8.298</v>
      </c>
      <c r="D61" s="133">
        <f>Table52[[#This Row],[Vertical Fz (kN)]]*'Materials + Factor'!$U$25</f>
        <v>0</v>
      </c>
      <c r="E61" s="132">
        <v>1.3740000000000001</v>
      </c>
      <c r="F61" s="132">
        <v>3.5710000000000002</v>
      </c>
      <c r="G61" s="132">
        <v>15.529</v>
      </c>
      <c r="H61" s="148">
        <v>0.02</v>
      </c>
    </row>
    <row r="62" spans="1:8" ht="25.5" outlineLevel="1" x14ac:dyDescent="0.2">
      <c r="A62" s="127" t="s">
        <v>146</v>
      </c>
      <c r="B62" s="131" t="s">
        <v>222</v>
      </c>
      <c r="C62" s="132">
        <v>6.52</v>
      </c>
      <c r="D62" s="133">
        <f>Table52[[#This Row],[Vertical Fz (kN)]]*'Materials + Factor'!$U$25</f>
        <v>0</v>
      </c>
      <c r="E62" s="132">
        <v>4.5330000000000004</v>
      </c>
      <c r="F62" s="132">
        <v>0</v>
      </c>
      <c r="G62" s="132">
        <v>0</v>
      </c>
      <c r="H62" s="148">
        <v>7.5830000000000002</v>
      </c>
    </row>
    <row r="63" spans="1:8" ht="25.5" outlineLevel="1" x14ac:dyDescent="0.2">
      <c r="A63" s="127" t="s">
        <v>146</v>
      </c>
      <c r="B63" s="131" t="s">
        <v>223</v>
      </c>
      <c r="C63" s="132">
        <v>9.7149999999999999</v>
      </c>
      <c r="D63" s="133">
        <f>Table52[[#This Row],[Vertical Fz (kN)]]*'Materials + Factor'!$U$25</f>
        <v>0</v>
      </c>
      <c r="E63" s="132">
        <v>1.819</v>
      </c>
      <c r="F63" s="132">
        <v>3.5710000000000002</v>
      </c>
      <c r="G63" s="132">
        <v>15.529</v>
      </c>
      <c r="H63" s="148">
        <v>2.73</v>
      </c>
    </row>
    <row r="64" spans="1:8" ht="25.5" outlineLevel="1" x14ac:dyDescent="0.2">
      <c r="A64" s="127" t="s">
        <v>146</v>
      </c>
      <c r="B64" s="131" t="s">
        <v>224</v>
      </c>
      <c r="C64" s="132">
        <v>8.1809999999999992</v>
      </c>
      <c r="D64" s="133">
        <f>Table52[[#This Row],[Vertical Fz (kN)]]*'Materials + Factor'!$U$25</f>
        <v>0</v>
      </c>
      <c r="E64" s="132">
        <v>4.3</v>
      </c>
      <c r="F64" s="132">
        <v>0</v>
      </c>
      <c r="G64" s="132">
        <v>0</v>
      </c>
      <c r="H64" s="148">
        <v>7.7519999999999998</v>
      </c>
    </row>
    <row r="65" spans="1:8" ht="25.5" outlineLevel="1" x14ac:dyDescent="0.2">
      <c r="A65" s="127" t="s">
        <v>146</v>
      </c>
      <c r="B65" s="131" t="s">
        <v>225</v>
      </c>
      <c r="C65" s="132">
        <v>11.375999999999999</v>
      </c>
      <c r="D65" s="133">
        <f>Table52[[#This Row],[Vertical Fz (kN)]]*'Materials + Factor'!$U$25</f>
        <v>0</v>
      </c>
      <c r="E65" s="132">
        <v>1.5860000000000001</v>
      </c>
      <c r="F65" s="132">
        <v>3.5710000000000002</v>
      </c>
      <c r="G65" s="132">
        <v>15.529</v>
      </c>
      <c r="H65" s="148">
        <v>2.8980000000000001</v>
      </c>
    </row>
    <row r="66" spans="1:8" ht="25.5" outlineLevel="1" x14ac:dyDescent="0.2">
      <c r="A66" s="127" t="s">
        <v>146</v>
      </c>
      <c r="B66" s="131" t="s">
        <v>226</v>
      </c>
      <c r="C66" s="132">
        <v>9.1229999999999993</v>
      </c>
      <c r="D66" s="133">
        <f>Table52[[#This Row],[Vertical Fz (kN)]]*'Materials + Factor'!$U$25</f>
        <v>0</v>
      </c>
      <c r="E66" s="132">
        <v>3.1219999999999999</v>
      </c>
      <c r="F66" s="132">
        <v>0</v>
      </c>
      <c r="G66" s="132">
        <v>0</v>
      </c>
      <c r="H66" s="148">
        <v>6.0060000000000002</v>
      </c>
    </row>
    <row r="67" spans="1:8" ht="25.5" outlineLevel="1" x14ac:dyDescent="0.2">
      <c r="A67" s="127" t="s">
        <v>146</v>
      </c>
      <c r="B67" s="131" t="s">
        <v>227</v>
      </c>
      <c r="C67" s="132">
        <v>13.589</v>
      </c>
      <c r="D67" s="133">
        <f>Table52[[#This Row],[Vertical Fz (kN)]]*'Materials + Factor'!$U$25</f>
        <v>0</v>
      </c>
      <c r="E67" s="132">
        <v>0.27800000000000002</v>
      </c>
      <c r="F67" s="132">
        <v>4.0949999999999998</v>
      </c>
      <c r="G67" s="132">
        <v>18.347000000000001</v>
      </c>
      <c r="H67" s="148">
        <v>0.315</v>
      </c>
    </row>
    <row r="68" spans="1:8" ht="25.5" outlineLevel="1" x14ac:dyDescent="0.2">
      <c r="A68" s="127" t="s">
        <v>146</v>
      </c>
      <c r="B68" s="131" t="s">
        <v>228</v>
      </c>
      <c r="C68" s="132">
        <v>6.6479999999999997</v>
      </c>
      <c r="D68" s="133">
        <f>Table52[[#This Row],[Vertical Fz (kN)]]*'Materials + Factor'!$U$25</f>
        <v>0</v>
      </c>
      <c r="E68" s="132">
        <v>3.371</v>
      </c>
      <c r="F68" s="132">
        <v>1.6E-2</v>
      </c>
      <c r="G68" s="132">
        <v>0.45200000000000001</v>
      </c>
      <c r="H68" s="148">
        <v>6.6740000000000004</v>
      </c>
    </row>
    <row r="69" spans="1:8" ht="25.5" outlineLevel="1" x14ac:dyDescent="0.2">
      <c r="A69" s="127" t="s">
        <v>146</v>
      </c>
      <c r="B69" s="131" t="s">
        <v>229</v>
      </c>
      <c r="C69" s="132">
        <v>10.23</v>
      </c>
      <c r="D69" s="133">
        <f>Table52[[#This Row],[Vertical Fz (kN)]]*'Materials + Factor'!$U$25</f>
        <v>0</v>
      </c>
      <c r="E69" s="132">
        <v>0.48499999999999999</v>
      </c>
      <c r="F69" s="132">
        <v>3.5550000000000002</v>
      </c>
      <c r="G69" s="132">
        <v>15.981999999999999</v>
      </c>
      <c r="H69" s="148">
        <v>1.4159999999999999</v>
      </c>
    </row>
    <row r="70" spans="1:8" ht="25.5" outlineLevel="1" x14ac:dyDescent="0.2">
      <c r="A70" s="127" t="s">
        <v>146</v>
      </c>
      <c r="B70" s="131" t="s">
        <v>230</v>
      </c>
      <c r="C70" s="132">
        <v>4.1340000000000003</v>
      </c>
      <c r="D70" s="133">
        <f>Table52[[#This Row],[Vertical Fz (kN)]]*'Materials + Factor'!$U$25</f>
        <v>0</v>
      </c>
      <c r="E70" s="132">
        <v>1.323</v>
      </c>
      <c r="F70" s="132">
        <v>0</v>
      </c>
      <c r="G70" s="132">
        <v>0</v>
      </c>
      <c r="H70" s="148">
        <v>5.5570000000000004</v>
      </c>
    </row>
    <row r="71" spans="1:8" ht="25.5" outlineLevel="1" x14ac:dyDescent="0.2">
      <c r="A71" s="127" t="s">
        <v>146</v>
      </c>
      <c r="B71" s="131" t="s">
        <v>231</v>
      </c>
      <c r="C71" s="132">
        <v>7.8949999999999996</v>
      </c>
      <c r="D71" s="133">
        <f>Table52[[#This Row],[Vertical Fz (kN)]]*'Materials + Factor'!$U$25</f>
        <v>0</v>
      </c>
      <c r="E71" s="132">
        <v>1.7070000000000001</v>
      </c>
      <c r="F71" s="132">
        <v>2.9409999999999998</v>
      </c>
      <c r="G71" s="132">
        <v>10.414999999999999</v>
      </c>
      <c r="H71" s="148">
        <v>3.5999999999999997E-2</v>
      </c>
    </row>
    <row r="72" spans="1:8" ht="25.5" outlineLevel="1" x14ac:dyDescent="0.2">
      <c r="A72" s="127" t="s">
        <v>146</v>
      </c>
      <c r="B72" s="131" t="s">
        <v>232</v>
      </c>
      <c r="C72" s="132">
        <v>5.9509999999999996</v>
      </c>
      <c r="D72" s="133">
        <f>Table52[[#This Row],[Vertical Fz (kN)]]*'Materials + Factor'!$U$25</f>
        <v>0</v>
      </c>
      <c r="E72" s="132">
        <v>5.415</v>
      </c>
      <c r="F72" s="132">
        <v>0</v>
      </c>
      <c r="G72" s="132">
        <v>0</v>
      </c>
      <c r="H72" s="148">
        <v>9.0820000000000007</v>
      </c>
    </row>
    <row r="73" spans="1:8" ht="25.5" outlineLevel="1" x14ac:dyDescent="0.2">
      <c r="A73" s="127" t="s">
        <v>146</v>
      </c>
      <c r="B73" s="131" t="s">
        <v>233</v>
      </c>
      <c r="C73" s="132">
        <v>9.7119999999999997</v>
      </c>
      <c r="D73" s="133">
        <f>Table52[[#This Row],[Vertical Fz (kN)]]*'Materials + Factor'!$U$25</f>
        <v>0</v>
      </c>
      <c r="E73" s="132">
        <v>2.3849999999999998</v>
      </c>
      <c r="F73" s="132">
        <v>2.9409999999999998</v>
      </c>
      <c r="G73" s="132">
        <v>10.414999999999999</v>
      </c>
      <c r="H73" s="148">
        <v>3.5609999999999999</v>
      </c>
    </row>
    <row r="74" spans="1:8" ht="25.5" outlineLevel="1" x14ac:dyDescent="0.2">
      <c r="A74" s="127" t="s">
        <v>146</v>
      </c>
      <c r="B74" s="131" t="s">
        <v>234</v>
      </c>
      <c r="C74" s="132">
        <v>8.08</v>
      </c>
      <c r="D74" s="133">
        <f>Table52[[#This Row],[Vertical Fz (kN)]]*'Materials + Factor'!$U$25</f>
        <v>0</v>
      </c>
      <c r="E74" s="132">
        <v>5.117</v>
      </c>
      <c r="F74" s="132">
        <v>0</v>
      </c>
      <c r="G74" s="132">
        <v>0</v>
      </c>
      <c r="H74" s="148">
        <v>9.298</v>
      </c>
    </row>
    <row r="75" spans="1:8" ht="25.5" outlineLevel="1" x14ac:dyDescent="0.2">
      <c r="A75" s="127" t="s">
        <v>146</v>
      </c>
      <c r="B75" s="131" t="s">
        <v>235</v>
      </c>
      <c r="C75" s="132">
        <v>11.840999999999999</v>
      </c>
      <c r="D75" s="133">
        <f>Table52[[#This Row],[Vertical Fz (kN)]]*'Materials + Factor'!$U$25</f>
        <v>0</v>
      </c>
      <c r="E75" s="132">
        <v>2.0870000000000002</v>
      </c>
      <c r="F75" s="132">
        <v>2.9409999999999998</v>
      </c>
      <c r="G75" s="132">
        <v>10.414999999999999</v>
      </c>
      <c r="H75" s="148">
        <v>3.7770000000000001</v>
      </c>
    </row>
    <row r="76" spans="1:8" ht="25.5" outlineLevel="1" x14ac:dyDescent="0.2">
      <c r="A76" s="127" t="s">
        <v>146</v>
      </c>
      <c r="B76" s="131" t="s">
        <v>236</v>
      </c>
      <c r="C76" s="132">
        <v>4.7450000000000001</v>
      </c>
      <c r="D76" s="133">
        <f>Table52[[#This Row],[Vertical Fz (kN)]]*'Materials + Factor'!$U$25</f>
        <v>0</v>
      </c>
      <c r="E76" s="132">
        <v>1.365</v>
      </c>
      <c r="F76" s="132">
        <v>1.2629999999999999</v>
      </c>
      <c r="G76" s="132">
        <v>9.7859999999999996</v>
      </c>
      <c r="H76" s="148">
        <v>5.3159999999999998</v>
      </c>
    </row>
    <row r="77" spans="1:8" ht="25.5" outlineLevel="1" x14ac:dyDescent="0.2">
      <c r="A77" s="127" t="s">
        <v>146</v>
      </c>
      <c r="B77" s="131" t="s">
        <v>237</v>
      </c>
      <c r="C77" s="132">
        <v>8.3030000000000008</v>
      </c>
      <c r="D77" s="133">
        <f>Table52[[#This Row],[Vertical Fz (kN)]]*'Materials + Factor'!$U$25</f>
        <v>0</v>
      </c>
      <c r="E77" s="132">
        <v>1.5760000000000001</v>
      </c>
      <c r="F77" s="132">
        <v>4.6029999999999998</v>
      </c>
      <c r="G77" s="132">
        <v>23.131</v>
      </c>
      <c r="H77" s="148">
        <v>7.0000000000000001E-3</v>
      </c>
    </row>
    <row r="78" spans="1:8" ht="25.5" outlineLevel="1" x14ac:dyDescent="0.2">
      <c r="A78" s="127" t="s">
        <v>146</v>
      </c>
      <c r="B78" s="131" t="s">
        <v>238</v>
      </c>
      <c r="C78" s="132">
        <v>6.3979999999999997</v>
      </c>
      <c r="D78" s="133">
        <f>Table52[[#This Row],[Vertical Fz (kN)]]*'Materials + Factor'!$U$25</f>
        <v>0</v>
      </c>
      <c r="E78" s="132">
        <v>5.0880000000000001</v>
      </c>
      <c r="F78" s="132">
        <v>0.26600000000000001</v>
      </c>
      <c r="G78" s="132">
        <v>0.80500000000000005</v>
      </c>
      <c r="H78" s="148">
        <v>8.5229999999999997</v>
      </c>
    </row>
    <row r="79" spans="1:8" ht="25.5" outlineLevel="1" x14ac:dyDescent="0.2">
      <c r="A79" s="127" t="s">
        <v>146</v>
      </c>
      <c r="B79" s="131" t="s">
        <v>239</v>
      </c>
      <c r="C79" s="132">
        <v>9.9559999999999995</v>
      </c>
      <c r="D79" s="133">
        <f>Table52[[#This Row],[Vertical Fz (kN)]]*'Materials + Factor'!$U$25</f>
        <v>0</v>
      </c>
      <c r="E79" s="132">
        <v>2.1480000000000001</v>
      </c>
      <c r="F79" s="132">
        <v>3.6059999999999999</v>
      </c>
      <c r="G79" s="132">
        <v>14.15</v>
      </c>
      <c r="H79" s="148">
        <v>3.214</v>
      </c>
    </row>
    <row r="80" spans="1:8" ht="25.5" outlineLevel="1" x14ac:dyDescent="0.2">
      <c r="A80" s="127" t="s">
        <v>146</v>
      </c>
      <c r="B80" s="131" t="s">
        <v>240</v>
      </c>
      <c r="C80" s="132">
        <v>8.3350000000000009</v>
      </c>
      <c r="D80" s="133">
        <f>Table52[[#This Row],[Vertical Fz (kN)]]*'Materials + Factor'!$U$25</f>
        <v>0</v>
      </c>
      <c r="E80" s="132">
        <v>4.8170000000000002</v>
      </c>
      <c r="F80" s="132">
        <v>0.13200000000000001</v>
      </c>
      <c r="G80" s="132">
        <v>0.39600000000000002</v>
      </c>
      <c r="H80" s="148">
        <v>8.7189999999999994</v>
      </c>
    </row>
    <row r="81" spans="1:8" ht="25.5" outlineLevel="1" x14ac:dyDescent="0.2">
      <c r="A81" s="127" t="s">
        <v>146</v>
      </c>
      <c r="B81" s="131" t="s">
        <v>241</v>
      </c>
      <c r="C81" s="132">
        <v>11.893000000000001</v>
      </c>
      <c r="D81" s="133">
        <f>Table52[[#This Row],[Vertical Fz (kN)]]*'Materials + Factor'!$U$25</f>
        <v>0</v>
      </c>
      <c r="E81" s="132">
        <v>1.8759999999999999</v>
      </c>
      <c r="F81" s="132">
        <v>3.2080000000000002</v>
      </c>
      <c r="G81" s="132">
        <v>12.949</v>
      </c>
      <c r="H81" s="148">
        <v>3.411</v>
      </c>
    </row>
    <row r="82" spans="1:8" ht="25.5" outlineLevel="1" x14ac:dyDescent="0.2">
      <c r="A82" s="127" t="s">
        <v>146</v>
      </c>
      <c r="B82" s="131" t="s">
        <v>242</v>
      </c>
      <c r="C82" s="132">
        <v>5.3579999999999997</v>
      </c>
      <c r="D82" s="133">
        <f>Table52[[#This Row],[Vertical Fz (kN)]]*'Materials + Factor'!$U$25</f>
        <v>0</v>
      </c>
      <c r="E82" s="132">
        <v>1.4079999999999999</v>
      </c>
      <c r="F82" s="132">
        <v>2.536</v>
      </c>
      <c r="G82" s="132">
        <v>19.613</v>
      </c>
      <c r="H82" s="148">
        <v>5.0750000000000002</v>
      </c>
    </row>
    <row r="83" spans="1:8" ht="25.5" outlineLevel="1" x14ac:dyDescent="0.2">
      <c r="A83" s="127" t="s">
        <v>146</v>
      </c>
      <c r="B83" s="131" t="s">
        <v>243</v>
      </c>
      <c r="C83" s="132">
        <v>8.7119999999999997</v>
      </c>
      <c r="D83" s="133">
        <f>Table52[[#This Row],[Vertical Fz (kN)]]*'Materials + Factor'!$U$25</f>
        <v>0</v>
      </c>
      <c r="E83" s="132">
        <v>1.4419999999999999</v>
      </c>
      <c r="F83" s="132">
        <v>6.2850000000000001</v>
      </c>
      <c r="G83" s="132">
        <v>35.918999999999997</v>
      </c>
      <c r="H83" s="148">
        <v>2.1000000000000001E-2</v>
      </c>
    </row>
    <row r="84" spans="1:8" ht="25.5" outlineLevel="1" x14ac:dyDescent="0.2">
      <c r="A84" s="127" t="s">
        <v>146</v>
      </c>
      <c r="B84" s="131" t="s">
        <v>244</v>
      </c>
      <c r="C84" s="132">
        <v>6.8460000000000001</v>
      </c>
      <c r="D84" s="133">
        <f>Table52[[#This Row],[Vertical Fz (kN)]]*'Materials + Factor'!$U$25</f>
        <v>0</v>
      </c>
      <c r="E84" s="132">
        <v>4.76</v>
      </c>
      <c r="F84" s="132">
        <v>0.53200000000000003</v>
      </c>
      <c r="G84" s="132">
        <v>1.6120000000000001</v>
      </c>
      <c r="H84" s="148">
        <v>7.9630000000000001</v>
      </c>
    </row>
    <row r="85" spans="1:8" ht="25.5" outlineLevel="1" x14ac:dyDescent="0.2">
      <c r="A85" s="127" t="s">
        <v>146</v>
      </c>
      <c r="B85" s="131" t="s">
        <v>245</v>
      </c>
      <c r="C85" s="132">
        <v>10.201000000000001</v>
      </c>
      <c r="D85" s="133">
        <f>Table52[[#This Row],[Vertical Fz (kN)]]*'Materials + Factor'!$U$25</f>
        <v>0</v>
      </c>
      <c r="E85" s="132">
        <v>1.91</v>
      </c>
      <c r="F85" s="132">
        <v>4.282</v>
      </c>
      <c r="G85" s="132">
        <v>17.917999999999999</v>
      </c>
      <c r="H85" s="148">
        <v>2.8660000000000001</v>
      </c>
    </row>
    <row r="86" spans="1:8" ht="25.5" outlineLevel="1" x14ac:dyDescent="0.2">
      <c r="A86" s="127" t="s">
        <v>146</v>
      </c>
      <c r="B86" s="131" t="s">
        <v>246</v>
      </c>
      <c r="C86" s="132">
        <v>8.59</v>
      </c>
      <c r="D86" s="133">
        <f>Table52[[#This Row],[Vertical Fz (kN)]]*'Materials + Factor'!$U$25</f>
        <v>0</v>
      </c>
      <c r="E86" s="132">
        <v>4.516</v>
      </c>
      <c r="F86" s="132">
        <v>0.26500000000000001</v>
      </c>
      <c r="G86" s="132">
        <v>0.79300000000000004</v>
      </c>
      <c r="H86" s="148">
        <v>8.14</v>
      </c>
    </row>
    <row r="87" spans="1:8" ht="25.5" outlineLevel="1" x14ac:dyDescent="0.2">
      <c r="A87" s="127" t="s">
        <v>146</v>
      </c>
      <c r="B87" s="131" t="s">
        <v>247</v>
      </c>
      <c r="C87" s="132">
        <v>11.945</v>
      </c>
      <c r="D87" s="133">
        <f>Table52[[#This Row],[Vertical Fz (kN)]]*'Materials + Factor'!$U$25</f>
        <v>0</v>
      </c>
      <c r="E87" s="132">
        <v>1.665</v>
      </c>
      <c r="F87" s="132">
        <v>3.4849999999999999</v>
      </c>
      <c r="G87" s="132">
        <v>15.513</v>
      </c>
      <c r="H87" s="148">
        <v>3.0430000000000001</v>
      </c>
    </row>
    <row r="88" spans="1:8" ht="25.5" outlineLevel="1" x14ac:dyDescent="0.2">
      <c r="A88" s="127" t="s">
        <v>146</v>
      </c>
      <c r="B88" s="131" t="s">
        <v>248</v>
      </c>
      <c r="C88" s="132">
        <v>5.3579999999999997</v>
      </c>
      <c r="D88" s="133">
        <f>Table52[[#This Row],[Vertical Fz (kN)]]*'Materials + Factor'!$U$25</f>
        <v>0</v>
      </c>
      <c r="E88" s="132">
        <v>1.4079999999999999</v>
      </c>
      <c r="F88" s="132">
        <v>0</v>
      </c>
      <c r="G88" s="132">
        <v>0</v>
      </c>
      <c r="H88" s="148">
        <v>5.0750000000000002</v>
      </c>
    </row>
    <row r="89" spans="1:8" ht="25.5" outlineLevel="1" x14ac:dyDescent="0.2">
      <c r="A89" s="127" t="s">
        <v>146</v>
      </c>
      <c r="B89" s="131" t="s">
        <v>249</v>
      </c>
      <c r="C89" s="132">
        <v>8.7119999999999997</v>
      </c>
      <c r="D89" s="133">
        <f>Table52[[#This Row],[Vertical Fz (kN)]]*'Materials + Factor'!$U$25</f>
        <v>0</v>
      </c>
      <c r="E89" s="132">
        <v>1.4419999999999999</v>
      </c>
      <c r="F89" s="132">
        <v>3.7490000000000001</v>
      </c>
      <c r="G89" s="132">
        <v>16.306000000000001</v>
      </c>
      <c r="H89" s="148">
        <v>2.1000000000000001E-2</v>
      </c>
    </row>
    <row r="90" spans="1:8" ht="25.5" outlineLevel="1" x14ac:dyDescent="0.2">
      <c r="A90" s="127" t="s">
        <v>146</v>
      </c>
      <c r="B90" s="131" t="s">
        <v>250</v>
      </c>
      <c r="C90" s="132">
        <v>6.8460000000000001</v>
      </c>
      <c r="D90" s="133">
        <f>Table52[[#This Row],[Vertical Fz (kN)]]*'Materials + Factor'!$U$25</f>
        <v>0</v>
      </c>
      <c r="E90" s="132">
        <v>4.76</v>
      </c>
      <c r="F90" s="132">
        <v>0</v>
      </c>
      <c r="G90" s="132">
        <v>0</v>
      </c>
      <c r="H90" s="148">
        <v>7.9630000000000001</v>
      </c>
    </row>
    <row r="91" spans="1:8" ht="25.5" outlineLevel="1" x14ac:dyDescent="0.2">
      <c r="A91" s="127" t="s">
        <v>146</v>
      </c>
      <c r="B91" s="131" t="s">
        <v>251</v>
      </c>
      <c r="C91" s="132">
        <v>10.201000000000001</v>
      </c>
      <c r="D91" s="133">
        <f>Table52[[#This Row],[Vertical Fz (kN)]]*'Materials + Factor'!$U$25</f>
        <v>0</v>
      </c>
      <c r="E91" s="132">
        <v>1.91</v>
      </c>
      <c r="F91" s="132">
        <v>3.7490000000000001</v>
      </c>
      <c r="G91" s="132">
        <v>16.306000000000001</v>
      </c>
      <c r="H91" s="148">
        <v>2.8660000000000001</v>
      </c>
    </row>
    <row r="92" spans="1:8" ht="25.5" outlineLevel="1" x14ac:dyDescent="0.2">
      <c r="A92" s="127" t="s">
        <v>146</v>
      </c>
      <c r="B92" s="131" t="s">
        <v>252</v>
      </c>
      <c r="C92" s="132">
        <v>8.59</v>
      </c>
      <c r="D92" s="133">
        <f>Table52[[#This Row],[Vertical Fz (kN)]]*'Materials + Factor'!$U$25</f>
        <v>0</v>
      </c>
      <c r="E92" s="132">
        <v>4.516</v>
      </c>
      <c r="F92" s="132">
        <v>0</v>
      </c>
      <c r="G92" s="132">
        <v>0</v>
      </c>
      <c r="H92" s="148">
        <v>8.14</v>
      </c>
    </row>
    <row r="93" spans="1:8" ht="25.5" outlineLevel="1" x14ac:dyDescent="0.2">
      <c r="A93" s="127" t="s">
        <v>146</v>
      </c>
      <c r="B93" s="131" t="s">
        <v>253</v>
      </c>
      <c r="C93" s="132">
        <v>11.945</v>
      </c>
      <c r="D93" s="133">
        <f>Table52[[#This Row],[Vertical Fz (kN)]]*'Materials + Factor'!$U$25</f>
        <v>0</v>
      </c>
      <c r="E93" s="132">
        <v>1.665</v>
      </c>
      <c r="F93" s="132">
        <v>3.7490000000000001</v>
      </c>
      <c r="G93" s="132">
        <v>16.306000000000001</v>
      </c>
      <c r="H93" s="148">
        <v>3.0430000000000001</v>
      </c>
    </row>
    <row r="94" spans="1:8" ht="25.5" outlineLevel="1" x14ac:dyDescent="0.2">
      <c r="A94" s="127" t="s">
        <v>146</v>
      </c>
      <c r="B94" s="131" t="s">
        <v>254</v>
      </c>
      <c r="C94" s="132">
        <v>12.772</v>
      </c>
      <c r="D94" s="133">
        <f>Table52[[#This Row],[Vertical Fz (kN)]]*'Materials + Factor'!$U$25</f>
        <v>0</v>
      </c>
      <c r="E94" s="132">
        <v>4.3710000000000004</v>
      </c>
      <c r="F94" s="132">
        <v>0</v>
      </c>
      <c r="G94" s="132">
        <v>0</v>
      </c>
      <c r="H94" s="148">
        <v>8.4079999999999995</v>
      </c>
    </row>
    <row r="95" spans="1:8" ht="25.5" outlineLevel="1" x14ac:dyDescent="0.2">
      <c r="A95" s="127" t="s">
        <v>146</v>
      </c>
      <c r="B95" s="131" t="s">
        <v>255</v>
      </c>
      <c r="C95" s="132">
        <v>19.024000000000001</v>
      </c>
      <c r="D95" s="133">
        <f>Table52[[#This Row],[Vertical Fz (kN)]]*'Materials + Factor'!$U$25</f>
        <v>0</v>
      </c>
      <c r="E95" s="132">
        <v>0.38900000000000001</v>
      </c>
      <c r="F95" s="132">
        <v>5.7329999999999997</v>
      </c>
      <c r="G95" s="132">
        <v>25.686</v>
      </c>
      <c r="H95" s="148">
        <v>0.44</v>
      </c>
    </row>
    <row r="96" spans="1:8" ht="25.5" outlineLevel="1" x14ac:dyDescent="0.2">
      <c r="A96" s="127" t="s">
        <v>146</v>
      </c>
      <c r="B96" s="131" t="s">
        <v>256</v>
      </c>
      <c r="C96" s="132">
        <v>7.9779999999999998</v>
      </c>
      <c r="D96" s="133">
        <f>Table52[[#This Row],[Vertical Fz (kN)]]*'Materials + Factor'!$U$25</f>
        <v>0</v>
      </c>
      <c r="E96" s="132">
        <v>4.0449999999999999</v>
      </c>
      <c r="F96" s="132">
        <v>1.9E-2</v>
      </c>
      <c r="G96" s="132">
        <v>0.54300000000000004</v>
      </c>
      <c r="H96" s="148">
        <v>8.0090000000000003</v>
      </c>
    </row>
    <row r="97" spans="1:8" ht="25.5" outlineLevel="1" x14ac:dyDescent="0.2">
      <c r="A97" s="127" t="s">
        <v>146</v>
      </c>
      <c r="B97" s="131" t="s">
        <v>257</v>
      </c>
      <c r="C97" s="132">
        <v>12.276</v>
      </c>
      <c r="D97" s="133">
        <f>Table52[[#This Row],[Vertical Fz (kN)]]*'Materials + Factor'!$U$25</f>
        <v>0</v>
      </c>
      <c r="E97" s="132">
        <v>0.58199999999999996</v>
      </c>
      <c r="F97" s="132">
        <v>4.266</v>
      </c>
      <c r="G97" s="132">
        <v>19.178000000000001</v>
      </c>
      <c r="H97" s="148">
        <v>1.6990000000000001</v>
      </c>
    </row>
    <row r="98" spans="1:8" ht="25.5" outlineLevel="1" x14ac:dyDescent="0.2">
      <c r="A98" s="127" t="s">
        <v>146</v>
      </c>
      <c r="B98" s="131" t="s">
        <v>258</v>
      </c>
      <c r="C98" s="132">
        <v>17.225000000000001</v>
      </c>
      <c r="D98" s="133">
        <f>Table52[[#This Row],[Vertical Fz (kN)]]*'Materials + Factor'!$U$25</f>
        <v>0</v>
      </c>
      <c r="E98" s="132">
        <v>8.5429999999999993</v>
      </c>
      <c r="F98" s="132">
        <v>0</v>
      </c>
      <c r="G98" s="132">
        <v>0</v>
      </c>
      <c r="H98" s="148">
        <v>12.502000000000001</v>
      </c>
    </row>
    <row r="99" spans="1:8" ht="25.5" outlineLevel="1" x14ac:dyDescent="0.2">
      <c r="A99" s="127" t="s">
        <v>146</v>
      </c>
      <c r="B99" s="131" t="s">
        <v>259</v>
      </c>
      <c r="C99" s="132">
        <v>17.225000000000001</v>
      </c>
      <c r="D99" s="133">
        <f>Table52[[#This Row],[Vertical Fz (kN)]]*'Materials + Factor'!$U$25</f>
        <v>0</v>
      </c>
      <c r="E99" s="132">
        <v>3.7549999999999999</v>
      </c>
      <c r="F99" s="132">
        <v>3.8410000000000002</v>
      </c>
      <c r="G99" s="132">
        <v>13.035</v>
      </c>
      <c r="H99" s="148">
        <v>5.3579999999999997</v>
      </c>
    </row>
    <row r="100" spans="1:8" ht="25.5" outlineLevel="1" x14ac:dyDescent="0.2">
      <c r="A100" s="127" t="s">
        <v>146</v>
      </c>
      <c r="B100" s="131" t="s">
        <v>260</v>
      </c>
      <c r="C100" s="132">
        <v>13.465999999999999</v>
      </c>
      <c r="D100" s="133">
        <f>Table52[[#This Row],[Vertical Fz (kN)]]*'Materials + Factor'!$U$25</f>
        <v>0</v>
      </c>
      <c r="E100" s="132">
        <v>4.3609999999999998</v>
      </c>
      <c r="F100" s="132">
        <v>0</v>
      </c>
      <c r="G100" s="132">
        <v>0</v>
      </c>
      <c r="H100" s="148">
        <v>7.8639999999999999</v>
      </c>
    </row>
    <row r="101" spans="1:8" ht="25.5" outlineLevel="1" x14ac:dyDescent="0.2">
      <c r="A101" s="127" t="s">
        <v>146</v>
      </c>
      <c r="B101" s="131" t="s">
        <v>261</v>
      </c>
      <c r="C101" s="132">
        <v>13.465999999999999</v>
      </c>
      <c r="D101" s="133">
        <f>Table52[[#This Row],[Vertical Fz (kN)]]*'Materials + Factor'!$U$25</f>
        <v>0</v>
      </c>
      <c r="E101" s="132">
        <v>0.42699999999999999</v>
      </c>
      <c r="F101" s="132">
        <v>3.8410000000000002</v>
      </c>
      <c r="G101" s="132">
        <v>13.035</v>
      </c>
      <c r="H101" s="148">
        <v>0.71899999999999997</v>
      </c>
    </row>
    <row r="102" spans="1:8" ht="25.5" outlineLevel="1" x14ac:dyDescent="0.2">
      <c r="A102" s="127" t="s">
        <v>146</v>
      </c>
      <c r="B102" s="131" t="s">
        <v>262</v>
      </c>
      <c r="C102" s="132">
        <v>9.7080000000000002</v>
      </c>
      <c r="D102" s="133">
        <f>Table52[[#This Row],[Vertical Fz (kN)]]*'Materials + Factor'!$U$25</f>
        <v>0</v>
      </c>
      <c r="E102" s="132">
        <v>8.5429999999999993</v>
      </c>
      <c r="F102" s="132">
        <v>0</v>
      </c>
      <c r="G102" s="132">
        <v>0</v>
      </c>
      <c r="H102" s="148">
        <v>12.502000000000001</v>
      </c>
    </row>
    <row r="103" spans="1:8" ht="25.5" outlineLevel="1" x14ac:dyDescent="0.2">
      <c r="A103" s="127" t="s">
        <v>146</v>
      </c>
      <c r="B103" s="131" t="s">
        <v>263</v>
      </c>
      <c r="C103" s="132">
        <v>9.7080000000000002</v>
      </c>
      <c r="D103" s="133">
        <f>Table52[[#This Row],[Vertical Fz (kN)]]*'Materials + Factor'!$U$25</f>
        <v>0</v>
      </c>
      <c r="E103" s="132">
        <v>3.7549999999999999</v>
      </c>
      <c r="F103" s="132">
        <v>3.8410000000000002</v>
      </c>
      <c r="G103" s="132">
        <v>13.035</v>
      </c>
      <c r="H103" s="148">
        <v>5.3579999999999997</v>
      </c>
    </row>
    <row r="104" spans="1:8" ht="25.5" outlineLevel="1" x14ac:dyDescent="0.2">
      <c r="A104" s="127" t="s">
        <v>146</v>
      </c>
      <c r="B104" s="131" t="s">
        <v>264</v>
      </c>
      <c r="C104" s="132">
        <v>16.885999999999999</v>
      </c>
      <c r="D104" s="133">
        <f>Table52[[#This Row],[Vertical Fz (kN)]]*'Materials + Factor'!$U$25</f>
        <v>0</v>
      </c>
      <c r="E104" s="132">
        <v>8.0090000000000003</v>
      </c>
      <c r="F104" s="132">
        <v>0.253</v>
      </c>
      <c r="G104" s="132">
        <v>0.76600000000000001</v>
      </c>
      <c r="H104" s="148">
        <v>11.705</v>
      </c>
    </row>
    <row r="105" spans="1:8" ht="25.5" outlineLevel="1" x14ac:dyDescent="0.2">
      <c r="A105" s="127" t="s">
        <v>146</v>
      </c>
      <c r="B105" s="131" t="s">
        <v>265</v>
      </c>
      <c r="C105" s="132">
        <v>16.885999999999999</v>
      </c>
      <c r="D105" s="133">
        <f>Table52[[#This Row],[Vertical Fz (kN)]]*'Materials + Factor'!$U$25</f>
        <v>0</v>
      </c>
      <c r="E105" s="132">
        <v>3.41</v>
      </c>
      <c r="F105" s="132">
        <v>4.4740000000000002</v>
      </c>
      <c r="G105" s="132">
        <v>16.591000000000001</v>
      </c>
      <c r="H105" s="148">
        <v>4.8650000000000002</v>
      </c>
    </row>
    <row r="106" spans="1:8" ht="25.5" outlineLevel="1" x14ac:dyDescent="0.2">
      <c r="A106" s="127" t="s">
        <v>146</v>
      </c>
      <c r="B106" s="131" t="s">
        <v>266</v>
      </c>
      <c r="C106" s="132">
        <v>13.465999999999999</v>
      </c>
      <c r="D106" s="133">
        <f>Table52[[#This Row],[Vertical Fz (kN)]]*'Materials + Factor'!$U$25</f>
        <v>0</v>
      </c>
      <c r="E106" s="132">
        <v>4.2050000000000001</v>
      </c>
      <c r="F106" s="132">
        <v>0.82399999999999995</v>
      </c>
      <c r="G106" s="132">
        <v>8.1769999999999996</v>
      </c>
      <c r="H106" s="148">
        <v>7.4850000000000003</v>
      </c>
    </row>
    <row r="107" spans="1:8" ht="25.5" outlineLevel="1" x14ac:dyDescent="0.2">
      <c r="A107" s="127" t="s">
        <v>146</v>
      </c>
      <c r="B107" s="131" t="s">
        <v>267</v>
      </c>
      <c r="C107" s="132">
        <v>13.465999999999999</v>
      </c>
      <c r="D107" s="133">
        <f>Table52[[#This Row],[Vertical Fz (kN)]]*'Materials + Factor'!$U$25</f>
        <v>0</v>
      </c>
      <c r="E107" s="132">
        <v>0.39500000000000002</v>
      </c>
      <c r="F107" s="132">
        <v>5.0449999999999999</v>
      </c>
      <c r="G107" s="132">
        <v>24.003</v>
      </c>
      <c r="H107" s="148">
        <v>0.64400000000000002</v>
      </c>
    </row>
    <row r="108" spans="1:8" ht="25.5" outlineLevel="1" x14ac:dyDescent="0.2">
      <c r="A108" s="127" t="s">
        <v>146</v>
      </c>
      <c r="B108" s="131" t="s">
        <v>268</v>
      </c>
      <c r="C108" s="132">
        <v>10.047000000000001</v>
      </c>
      <c r="D108" s="133">
        <f>Table52[[#This Row],[Vertical Fz (kN)]]*'Materials + Factor'!$U$25</f>
        <v>0</v>
      </c>
      <c r="E108" s="132">
        <v>8.0090000000000003</v>
      </c>
      <c r="F108" s="132">
        <v>0.253</v>
      </c>
      <c r="G108" s="132">
        <v>0.76600000000000001</v>
      </c>
      <c r="H108" s="148">
        <v>11.705</v>
      </c>
    </row>
    <row r="109" spans="1:8" ht="25.5" outlineLevel="1" x14ac:dyDescent="0.2">
      <c r="A109" s="127" t="s">
        <v>146</v>
      </c>
      <c r="B109" s="131" t="s">
        <v>269</v>
      </c>
      <c r="C109" s="132">
        <v>10.047000000000001</v>
      </c>
      <c r="D109" s="133">
        <f>Table52[[#This Row],[Vertical Fz (kN)]]*'Materials + Factor'!$U$25</f>
        <v>0</v>
      </c>
      <c r="E109" s="132">
        <v>3.41</v>
      </c>
      <c r="F109" s="132">
        <v>4.4740000000000002</v>
      </c>
      <c r="G109" s="132">
        <v>16.591999999999999</v>
      </c>
      <c r="H109" s="148">
        <v>4.8650000000000002</v>
      </c>
    </row>
    <row r="110" spans="1:8" ht="25.5" outlineLevel="1" x14ac:dyDescent="0.2">
      <c r="A110" s="127" t="s">
        <v>146</v>
      </c>
      <c r="B110" s="131" t="s">
        <v>270</v>
      </c>
      <c r="C110" s="132">
        <v>16.545000000000002</v>
      </c>
      <c r="D110" s="133">
        <f>Table52[[#This Row],[Vertical Fz (kN)]]*'Materials + Factor'!$U$25</f>
        <v>0</v>
      </c>
      <c r="E110" s="132">
        <v>7.4749999999999996</v>
      </c>
      <c r="F110" s="132">
        <v>0.50700000000000001</v>
      </c>
      <c r="G110" s="132">
        <v>1.5349999999999999</v>
      </c>
      <c r="H110" s="148">
        <v>10.907</v>
      </c>
    </row>
    <row r="111" spans="1:8" ht="25.5" outlineLevel="1" x14ac:dyDescent="0.2">
      <c r="A111" s="127" t="s">
        <v>146</v>
      </c>
      <c r="B111" s="131" t="s">
        <v>271</v>
      </c>
      <c r="C111" s="132">
        <v>16.545000000000002</v>
      </c>
      <c r="D111" s="133">
        <f>Table52[[#This Row],[Vertical Fz (kN)]]*'Materials + Factor'!$U$25</f>
        <v>0</v>
      </c>
      <c r="E111" s="132">
        <v>3.0640000000000001</v>
      </c>
      <c r="F111" s="132">
        <v>5.1180000000000003</v>
      </c>
      <c r="G111" s="132">
        <v>20.181000000000001</v>
      </c>
      <c r="H111" s="148">
        <v>4.37</v>
      </c>
    </row>
    <row r="112" spans="1:8" ht="25.5" outlineLevel="1" x14ac:dyDescent="0.2">
      <c r="A112" s="127" t="s">
        <v>146</v>
      </c>
      <c r="B112" s="131" t="s">
        <v>272</v>
      </c>
      <c r="C112" s="132">
        <v>13.465999999999999</v>
      </c>
      <c r="D112" s="133">
        <f>Table52[[#This Row],[Vertical Fz (kN)]]*'Materials + Factor'!$U$25</f>
        <v>0</v>
      </c>
      <c r="E112" s="132">
        <v>4.05</v>
      </c>
      <c r="F112" s="132">
        <v>1.6559999999999999</v>
      </c>
      <c r="G112" s="132">
        <v>16.388999999999999</v>
      </c>
      <c r="H112" s="148">
        <v>7.1070000000000002</v>
      </c>
    </row>
    <row r="113" spans="1:8" ht="25.5" outlineLevel="1" x14ac:dyDescent="0.2">
      <c r="A113" s="127" t="s">
        <v>146</v>
      </c>
      <c r="B113" s="131" t="s">
        <v>273</v>
      </c>
      <c r="C113" s="132">
        <v>13.465999999999999</v>
      </c>
      <c r="D113" s="133">
        <f>Table52[[#This Row],[Vertical Fz (kN)]]*'Materials + Factor'!$U$25</f>
        <v>0</v>
      </c>
      <c r="E113" s="132">
        <v>0.36099999999999999</v>
      </c>
      <c r="F113" s="132">
        <v>6.2670000000000003</v>
      </c>
      <c r="G113" s="132">
        <v>35.033999999999999</v>
      </c>
      <c r="H113" s="148">
        <v>0.57099999999999995</v>
      </c>
    </row>
    <row r="114" spans="1:8" ht="25.5" outlineLevel="1" x14ac:dyDescent="0.2">
      <c r="A114" s="127" t="s">
        <v>146</v>
      </c>
      <c r="B114" s="131" t="s">
        <v>274</v>
      </c>
      <c r="C114" s="132">
        <v>10.388</v>
      </c>
      <c r="D114" s="133">
        <f>Table52[[#This Row],[Vertical Fz (kN)]]*'Materials + Factor'!$U$25</f>
        <v>0</v>
      </c>
      <c r="E114" s="132">
        <v>7.4749999999999996</v>
      </c>
      <c r="F114" s="132">
        <v>0.50700000000000001</v>
      </c>
      <c r="G114" s="132">
        <v>1.5349999999999999</v>
      </c>
      <c r="H114" s="148">
        <v>10.907</v>
      </c>
    </row>
    <row r="115" spans="1:8" ht="25.5" outlineLevel="1" x14ac:dyDescent="0.2">
      <c r="A115" s="127" t="s">
        <v>146</v>
      </c>
      <c r="B115" s="131" t="s">
        <v>275</v>
      </c>
      <c r="C115" s="132">
        <v>10.388</v>
      </c>
      <c r="D115" s="133">
        <f>Table52[[#This Row],[Vertical Fz (kN)]]*'Materials + Factor'!$U$25</f>
        <v>0</v>
      </c>
      <c r="E115" s="132">
        <v>3.0640000000000001</v>
      </c>
      <c r="F115" s="132">
        <v>5.1180000000000003</v>
      </c>
      <c r="G115" s="132">
        <v>20.181000000000001</v>
      </c>
      <c r="H115" s="148">
        <v>4.37</v>
      </c>
    </row>
    <row r="116" spans="1:8" ht="25.5" outlineLevel="1" x14ac:dyDescent="0.2">
      <c r="A116" s="127" t="s">
        <v>146</v>
      </c>
      <c r="B116" s="131" t="s">
        <v>276</v>
      </c>
      <c r="C116" s="132">
        <v>16.545000000000002</v>
      </c>
      <c r="D116" s="133">
        <f>Table52[[#This Row],[Vertical Fz (kN)]]*'Materials + Factor'!$U$25</f>
        <v>0</v>
      </c>
      <c r="E116" s="132">
        <v>7.4749999999999996</v>
      </c>
      <c r="F116" s="132">
        <v>0</v>
      </c>
      <c r="G116" s="132">
        <v>0</v>
      </c>
      <c r="H116" s="148">
        <v>10.907</v>
      </c>
    </row>
    <row r="117" spans="1:8" ht="25.5" outlineLevel="1" x14ac:dyDescent="0.2">
      <c r="A117" s="127" t="s">
        <v>146</v>
      </c>
      <c r="B117" s="131" t="s">
        <v>277</v>
      </c>
      <c r="C117" s="132">
        <v>16.545000000000002</v>
      </c>
      <c r="D117" s="133">
        <f>Table52[[#This Row],[Vertical Fz (kN)]]*'Materials + Factor'!$U$25</f>
        <v>0</v>
      </c>
      <c r="E117" s="132">
        <v>3.0640000000000001</v>
      </c>
      <c r="F117" s="132">
        <v>4.6109999999999998</v>
      </c>
      <c r="G117" s="132">
        <v>18.645</v>
      </c>
      <c r="H117" s="148">
        <v>4.37</v>
      </c>
    </row>
    <row r="118" spans="1:8" ht="25.5" outlineLevel="1" x14ac:dyDescent="0.2">
      <c r="A118" s="127" t="s">
        <v>146</v>
      </c>
      <c r="B118" s="131" t="s">
        <v>278</v>
      </c>
      <c r="C118" s="132">
        <v>13.465999999999999</v>
      </c>
      <c r="D118" s="133">
        <f>Table52[[#This Row],[Vertical Fz (kN)]]*'Materials + Factor'!$U$25</f>
        <v>0</v>
      </c>
      <c r="E118" s="132">
        <v>4.05</v>
      </c>
      <c r="F118" s="132">
        <v>0</v>
      </c>
      <c r="G118" s="132">
        <v>0</v>
      </c>
      <c r="H118" s="148">
        <v>7.1070000000000002</v>
      </c>
    </row>
    <row r="119" spans="1:8" ht="25.5" outlineLevel="1" x14ac:dyDescent="0.2">
      <c r="A119" s="127" t="s">
        <v>146</v>
      </c>
      <c r="B119" s="131" t="s">
        <v>279</v>
      </c>
      <c r="C119" s="132">
        <v>13.465999999999999</v>
      </c>
      <c r="D119" s="133">
        <f>Table52[[#This Row],[Vertical Fz (kN)]]*'Materials + Factor'!$U$25</f>
        <v>0</v>
      </c>
      <c r="E119" s="132">
        <v>0.36099999999999999</v>
      </c>
      <c r="F119" s="132">
        <v>4.6109999999999998</v>
      </c>
      <c r="G119" s="132">
        <v>18.645</v>
      </c>
      <c r="H119" s="148">
        <v>0.57099999999999995</v>
      </c>
    </row>
    <row r="120" spans="1:8" ht="25.5" outlineLevel="1" x14ac:dyDescent="0.2">
      <c r="A120" s="127" t="s">
        <v>146</v>
      </c>
      <c r="B120" s="131" t="s">
        <v>280</v>
      </c>
      <c r="C120" s="132">
        <v>10.388</v>
      </c>
      <c r="D120" s="133">
        <f>Table52[[#This Row],[Vertical Fz (kN)]]*'Materials + Factor'!$U$25</f>
        <v>0</v>
      </c>
      <c r="E120" s="132">
        <v>7.4749999999999996</v>
      </c>
      <c r="F120" s="132">
        <v>0</v>
      </c>
      <c r="G120" s="132">
        <v>0</v>
      </c>
      <c r="H120" s="148">
        <v>10.907</v>
      </c>
    </row>
    <row r="121" spans="1:8" ht="25.5" outlineLevel="1" x14ac:dyDescent="0.2">
      <c r="A121" s="127" t="s">
        <v>146</v>
      </c>
      <c r="B121" s="131" t="s">
        <v>281</v>
      </c>
      <c r="C121" s="132">
        <v>10.388</v>
      </c>
      <c r="D121" s="133">
        <f>Table52[[#This Row],[Vertical Fz (kN)]]*'Materials + Factor'!$U$25</f>
        <v>0</v>
      </c>
      <c r="E121" s="132">
        <v>3.0640000000000001</v>
      </c>
      <c r="F121" s="132">
        <v>4.6109999999999998</v>
      </c>
      <c r="G121" s="132">
        <v>18.645</v>
      </c>
      <c r="H121" s="148">
        <v>4.37</v>
      </c>
    </row>
    <row r="122" spans="1:8" ht="25.5" outlineLevel="1" x14ac:dyDescent="0.2">
      <c r="A122" s="127" t="s">
        <v>146</v>
      </c>
      <c r="B122" s="131" t="s">
        <v>282</v>
      </c>
      <c r="C122" s="132">
        <v>15.631</v>
      </c>
      <c r="D122" s="133">
        <f>Table52[[#This Row],[Vertical Fz (kN)]]*'Materials + Factor'!$U$25</f>
        <v>0</v>
      </c>
      <c r="E122" s="132">
        <v>5.7030000000000003</v>
      </c>
      <c r="F122" s="132">
        <v>0</v>
      </c>
      <c r="G122" s="132">
        <v>0</v>
      </c>
      <c r="H122" s="148">
        <v>8.5649999999999995</v>
      </c>
    </row>
    <row r="123" spans="1:8" ht="25.5" outlineLevel="1" x14ac:dyDescent="0.2">
      <c r="A123" s="127" t="s">
        <v>146</v>
      </c>
      <c r="B123" s="131" t="s">
        <v>283</v>
      </c>
      <c r="C123" s="132">
        <v>15.631</v>
      </c>
      <c r="D123" s="133">
        <f>Table52[[#This Row],[Vertical Fz (kN)]]*'Materials + Factor'!$U$25</f>
        <v>0</v>
      </c>
      <c r="E123" s="132">
        <v>6.8000000000000005E-2</v>
      </c>
      <c r="F123" s="132">
        <v>5.2430000000000003</v>
      </c>
      <c r="G123" s="132">
        <v>21.785</v>
      </c>
      <c r="H123" s="148">
        <v>0.108</v>
      </c>
    </row>
    <row r="124" spans="1:8" ht="25.5" outlineLevel="1" x14ac:dyDescent="0.2">
      <c r="A124" s="127" t="s">
        <v>146</v>
      </c>
      <c r="B124" s="131" t="s">
        <v>284</v>
      </c>
      <c r="C124" s="132">
        <v>13.465</v>
      </c>
      <c r="D124" s="133">
        <f>Table52[[#This Row],[Vertical Fz (kN)]]*'Materials + Factor'!$U$25</f>
        <v>0</v>
      </c>
      <c r="E124" s="132">
        <v>6.2859999999999996</v>
      </c>
      <c r="F124" s="132">
        <v>3.2000000000000001E-2</v>
      </c>
      <c r="G124" s="132">
        <v>0.59699999999999998</v>
      </c>
      <c r="H124" s="148">
        <v>9.5649999999999995</v>
      </c>
    </row>
    <row r="125" spans="1:8" ht="25.5" outlineLevel="1" x14ac:dyDescent="0.2">
      <c r="A125" s="127" t="s">
        <v>146</v>
      </c>
      <c r="B125" s="131" t="s">
        <v>285</v>
      </c>
      <c r="C125" s="132">
        <v>13.465</v>
      </c>
      <c r="D125" s="133">
        <f>Table52[[#This Row],[Vertical Fz (kN)]]*'Materials + Factor'!$U$25</f>
        <v>0</v>
      </c>
      <c r="E125" s="132">
        <v>1.498</v>
      </c>
      <c r="F125" s="132">
        <v>4.6429999999999998</v>
      </c>
      <c r="G125" s="132">
        <v>19.242000000000001</v>
      </c>
      <c r="H125" s="148">
        <v>2.42</v>
      </c>
    </row>
    <row r="126" spans="1:8" ht="25.5" outlineLevel="1" x14ac:dyDescent="0.2">
      <c r="A126" s="127" t="s">
        <v>146</v>
      </c>
      <c r="B126" s="131" t="s">
        <v>286</v>
      </c>
      <c r="C126" s="132">
        <v>18.085999999999999</v>
      </c>
      <c r="D126" s="133">
        <f>Table52[[#This Row],[Vertical Fz (kN)]]*'Materials + Factor'!$U$25</f>
        <v>0</v>
      </c>
      <c r="E126" s="132">
        <v>8.9700000000000006</v>
      </c>
      <c r="F126" s="132">
        <v>0</v>
      </c>
      <c r="G126" s="132">
        <v>0</v>
      </c>
      <c r="H126" s="148">
        <v>13.127000000000001</v>
      </c>
    </row>
    <row r="127" spans="1:8" ht="25.5" outlineLevel="1" x14ac:dyDescent="0.2">
      <c r="A127" s="127" t="s">
        <v>146</v>
      </c>
      <c r="B127" s="131" t="s">
        <v>287</v>
      </c>
      <c r="C127" s="132">
        <v>18.085999999999999</v>
      </c>
      <c r="D127" s="133">
        <f>Table52[[#This Row],[Vertical Fz (kN)]]*'Materials + Factor'!$U$25</f>
        <v>0</v>
      </c>
      <c r="E127" s="132">
        <v>3.9420000000000002</v>
      </c>
      <c r="F127" s="132">
        <v>4.0330000000000004</v>
      </c>
      <c r="G127" s="132">
        <v>13.686999999999999</v>
      </c>
      <c r="H127" s="148">
        <v>5.625</v>
      </c>
    </row>
    <row r="128" spans="1:8" ht="25.5" outlineLevel="1" x14ac:dyDescent="0.2">
      <c r="A128" s="127" t="s">
        <v>146</v>
      </c>
      <c r="B128" s="131" t="s">
        <v>288</v>
      </c>
      <c r="C128" s="132">
        <v>14.14</v>
      </c>
      <c r="D128" s="133">
        <f>Table52[[#This Row],[Vertical Fz (kN)]]*'Materials + Factor'!$U$25</f>
        <v>0</v>
      </c>
      <c r="E128" s="132">
        <v>4.5789999999999997</v>
      </c>
      <c r="F128" s="132">
        <v>0</v>
      </c>
      <c r="G128" s="132">
        <v>0</v>
      </c>
      <c r="H128" s="148">
        <v>8.2569999999999997</v>
      </c>
    </row>
    <row r="129" spans="1:8" ht="25.5" outlineLevel="1" x14ac:dyDescent="0.2">
      <c r="A129" s="127" t="s">
        <v>146</v>
      </c>
      <c r="B129" s="131" t="s">
        <v>289</v>
      </c>
      <c r="C129" s="132">
        <v>14.14</v>
      </c>
      <c r="D129" s="133">
        <f>Table52[[#This Row],[Vertical Fz (kN)]]*'Materials + Factor'!$U$25</f>
        <v>0</v>
      </c>
      <c r="E129" s="132">
        <v>0.44800000000000001</v>
      </c>
      <c r="F129" s="132">
        <v>4.0330000000000004</v>
      </c>
      <c r="G129" s="132">
        <v>13.686999999999999</v>
      </c>
      <c r="H129" s="148">
        <v>0.755</v>
      </c>
    </row>
    <row r="130" spans="1:8" ht="25.5" outlineLevel="1" x14ac:dyDescent="0.2">
      <c r="A130" s="127" t="s">
        <v>146</v>
      </c>
      <c r="B130" s="131" t="s">
        <v>290</v>
      </c>
      <c r="C130" s="132">
        <v>10.194000000000001</v>
      </c>
      <c r="D130" s="133">
        <f>Table52[[#This Row],[Vertical Fz (kN)]]*'Materials + Factor'!$U$25</f>
        <v>0</v>
      </c>
      <c r="E130" s="132">
        <v>8.9700000000000006</v>
      </c>
      <c r="F130" s="132">
        <v>0</v>
      </c>
      <c r="G130" s="132">
        <v>0</v>
      </c>
      <c r="H130" s="148">
        <v>13.127000000000001</v>
      </c>
    </row>
    <row r="131" spans="1:8" ht="25.5" outlineLevel="1" x14ac:dyDescent="0.2">
      <c r="A131" s="127" t="s">
        <v>146</v>
      </c>
      <c r="B131" s="131" t="s">
        <v>291</v>
      </c>
      <c r="C131" s="132">
        <v>10.194000000000001</v>
      </c>
      <c r="D131" s="133">
        <f>Table52[[#This Row],[Vertical Fz (kN)]]*'Materials + Factor'!$U$25</f>
        <v>0</v>
      </c>
      <c r="E131" s="132">
        <v>3.9420000000000002</v>
      </c>
      <c r="F131" s="132">
        <v>4.0330000000000004</v>
      </c>
      <c r="G131" s="132">
        <v>13.686999999999999</v>
      </c>
      <c r="H131" s="148">
        <v>5.625</v>
      </c>
    </row>
    <row r="132" spans="1:8" ht="25.5" outlineLevel="1" x14ac:dyDescent="0.2">
      <c r="A132" s="127" t="s">
        <v>146</v>
      </c>
      <c r="B132" s="131" t="s">
        <v>292</v>
      </c>
      <c r="C132" s="132">
        <v>17.73</v>
      </c>
      <c r="D132" s="133">
        <f>Table52[[#This Row],[Vertical Fz (kN)]]*'Materials + Factor'!$U$25</f>
        <v>0</v>
      </c>
      <c r="E132" s="132">
        <v>8.41</v>
      </c>
      <c r="F132" s="132">
        <v>0.26600000000000001</v>
      </c>
      <c r="G132" s="132">
        <v>0.80500000000000005</v>
      </c>
      <c r="H132" s="148">
        <v>12.291</v>
      </c>
    </row>
    <row r="133" spans="1:8" ht="25.5" outlineLevel="1" x14ac:dyDescent="0.2">
      <c r="A133" s="127" t="s">
        <v>146</v>
      </c>
      <c r="B133" s="131" t="s">
        <v>293</v>
      </c>
      <c r="C133" s="132">
        <v>17.73</v>
      </c>
      <c r="D133" s="133">
        <f>Table52[[#This Row],[Vertical Fz (kN)]]*'Materials + Factor'!$U$25</f>
        <v>0</v>
      </c>
      <c r="E133" s="132">
        <v>3.58</v>
      </c>
      <c r="F133" s="132">
        <v>4.6980000000000004</v>
      </c>
      <c r="G133" s="132">
        <v>17.420999999999999</v>
      </c>
      <c r="H133" s="148">
        <v>5.1079999999999997</v>
      </c>
    </row>
    <row r="134" spans="1:8" ht="25.5" outlineLevel="1" x14ac:dyDescent="0.2">
      <c r="A134" s="127" t="s">
        <v>146</v>
      </c>
      <c r="B134" s="131" t="s">
        <v>294</v>
      </c>
      <c r="C134" s="132">
        <v>14.14</v>
      </c>
      <c r="D134" s="133">
        <f>Table52[[#This Row],[Vertical Fz (kN)]]*'Materials + Factor'!$U$25</f>
        <v>0</v>
      </c>
      <c r="E134" s="132">
        <v>4.415</v>
      </c>
      <c r="F134" s="132">
        <v>0.86499999999999999</v>
      </c>
      <c r="G134" s="132">
        <v>8.5860000000000003</v>
      </c>
      <c r="H134" s="148">
        <v>7.859</v>
      </c>
    </row>
    <row r="135" spans="1:8" ht="25.5" outlineLevel="1" x14ac:dyDescent="0.2">
      <c r="A135" s="127" t="s">
        <v>146</v>
      </c>
      <c r="B135" s="131" t="s">
        <v>295</v>
      </c>
      <c r="C135" s="132">
        <v>14.14</v>
      </c>
      <c r="D135" s="133">
        <f>Table52[[#This Row],[Vertical Fz (kN)]]*'Materials + Factor'!$U$25</f>
        <v>0</v>
      </c>
      <c r="E135" s="132">
        <v>0.41399999999999998</v>
      </c>
      <c r="F135" s="132">
        <v>5.2969999999999997</v>
      </c>
      <c r="G135" s="132">
        <v>25.202999999999999</v>
      </c>
      <c r="H135" s="148">
        <v>0.67700000000000005</v>
      </c>
    </row>
    <row r="136" spans="1:8" ht="25.5" outlineLevel="1" x14ac:dyDescent="0.2">
      <c r="A136" s="127" t="s">
        <v>146</v>
      </c>
      <c r="B136" s="131" t="s">
        <v>296</v>
      </c>
      <c r="C136" s="132">
        <v>10.55</v>
      </c>
      <c r="D136" s="133">
        <f>Table52[[#This Row],[Vertical Fz (kN)]]*'Materials + Factor'!$U$25</f>
        <v>0</v>
      </c>
      <c r="E136" s="132">
        <v>8.41</v>
      </c>
      <c r="F136" s="132">
        <v>0.26600000000000001</v>
      </c>
      <c r="G136" s="132">
        <v>0.80500000000000005</v>
      </c>
      <c r="H136" s="148">
        <v>12.291</v>
      </c>
    </row>
    <row r="137" spans="1:8" ht="25.5" outlineLevel="1" x14ac:dyDescent="0.2">
      <c r="A137" s="127" t="s">
        <v>146</v>
      </c>
      <c r="B137" s="131" t="s">
        <v>297</v>
      </c>
      <c r="C137" s="132">
        <v>10.55</v>
      </c>
      <c r="D137" s="133">
        <f>Table52[[#This Row],[Vertical Fz (kN)]]*'Materials + Factor'!$U$25</f>
        <v>0</v>
      </c>
      <c r="E137" s="132">
        <v>3.58</v>
      </c>
      <c r="F137" s="132">
        <v>4.6980000000000004</v>
      </c>
      <c r="G137" s="132">
        <v>17.420999999999999</v>
      </c>
      <c r="H137" s="148">
        <v>5.1079999999999997</v>
      </c>
    </row>
    <row r="138" spans="1:8" ht="25.5" outlineLevel="1" x14ac:dyDescent="0.2">
      <c r="A138" s="127" t="s">
        <v>146</v>
      </c>
      <c r="B138" s="131" t="s">
        <v>298</v>
      </c>
      <c r="C138" s="132">
        <v>17.372</v>
      </c>
      <c r="D138" s="133">
        <f>Table52[[#This Row],[Vertical Fz (kN)]]*'Materials + Factor'!$U$25</f>
        <v>0</v>
      </c>
      <c r="E138" s="132">
        <v>7.8490000000000002</v>
      </c>
      <c r="F138" s="132">
        <v>0.53200000000000003</v>
      </c>
      <c r="G138" s="132">
        <v>1.6120000000000001</v>
      </c>
      <c r="H138" s="148">
        <v>11.452</v>
      </c>
    </row>
    <row r="139" spans="1:8" ht="25.5" outlineLevel="1" x14ac:dyDescent="0.2">
      <c r="A139" s="127" t="s">
        <v>146</v>
      </c>
      <c r="B139" s="131" t="s">
        <v>299</v>
      </c>
      <c r="C139" s="132">
        <v>17.372</v>
      </c>
      <c r="D139" s="133">
        <f>Table52[[#This Row],[Vertical Fz (kN)]]*'Materials + Factor'!$U$25</f>
        <v>0</v>
      </c>
      <c r="E139" s="132">
        <v>3.2170000000000001</v>
      </c>
      <c r="F139" s="132">
        <v>5.3739999999999997</v>
      </c>
      <c r="G139" s="132">
        <v>21.19</v>
      </c>
      <c r="H139" s="148">
        <v>4.5890000000000004</v>
      </c>
    </row>
    <row r="140" spans="1:8" ht="25.5" outlineLevel="1" x14ac:dyDescent="0.2">
      <c r="A140" s="127" t="s">
        <v>146</v>
      </c>
      <c r="B140" s="131" t="s">
        <v>300</v>
      </c>
      <c r="C140" s="132">
        <v>14.14</v>
      </c>
      <c r="D140" s="133">
        <f>Table52[[#This Row],[Vertical Fz (kN)]]*'Materials + Factor'!$U$25</f>
        <v>0</v>
      </c>
      <c r="E140" s="132">
        <v>4.2519999999999998</v>
      </c>
      <c r="F140" s="132">
        <v>1.7390000000000001</v>
      </c>
      <c r="G140" s="132">
        <v>17.209</v>
      </c>
      <c r="H140" s="148">
        <v>7.4630000000000001</v>
      </c>
    </row>
    <row r="141" spans="1:8" ht="25.5" outlineLevel="1" x14ac:dyDescent="0.2">
      <c r="A141" s="127" t="s">
        <v>146</v>
      </c>
      <c r="B141" s="131" t="s">
        <v>301</v>
      </c>
      <c r="C141" s="132">
        <v>14.14</v>
      </c>
      <c r="D141" s="133">
        <f>Table52[[#This Row],[Vertical Fz (kN)]]*'Materials + Factor'!$U$25</f>
        <v>0</v>
      </c>
      <c r="E141" s="132">
        <v>0.379</v>
      </c>
      <c r="F141" s="132">
        <v>6.5810000000000004</v>
      </c>
      <c r="G141" s="132">
        <v>36.786000000000001</v>
      </c>
      <c r="H141" s="148">
        <v>0.59899999999999998</v>
      </c>
    </row>
    <row r="142" spans="1:8" ht="25.5" outlineLevel="1" x14ac:dyDescent="0.2">
      <c r="A142" s="127" t="s">
        <v>146</v>
      </c>
      <c r="B142" s="131" t="s">
        <v>302</v>
      </c>
      <c r="C142" s="132">
        <v>10.907</v>
      </c>
      <c r="D142" s="133">
        <f>Table52[[#This Row],[Vertical Fz (kN)]]*'Materials + Factor'!$U$25</f>
        <v>0</v>
      </c>
      <c r="E142" s="132">
        <v>7.8490000000000002</v>
      </c>
      <c r="F142" s="132">
        <v>0.53200000000000003</v>
      </c>
      <c r="G142" s="132">
        <v>1.6120000000000001</v>
      </c>
      <c r="H142" s="148">
        <v>11.452</v>
      </c>
    </row>
    <row r="143" spans="1:8" ht="25.5" outlineLevel="1" x14ac:dyDescent="0.2">
      <c r="A143" s="127" t="s">
        <v>146</v>
      </c>
      <c r="B143" s="131" t="s">
        <v>303</v>
      </c>
      <c r="C143" s="132">
        <v>10.907</v>
      </c>
      <c r="D143" s="133">
        <f>Table52[[#This Row],[Vertical Fz (kN)]]*'Materials + Factor'!$U$25</f>
        <v>0</v>
      </c>
      <c r="E143" s="132">
        <v>3.2170000000000001</v>
      </c>
      <c r="F143" s="132">
        <v>5.3739999999999997</v>
      </c>
      <c r="G143" s="132">
        <v>21.19</v>
      </c>
      <c r="H143" s="148">
        <v>4.5890000000000004</v>
      </c>
    </row>
    <row r="144" spans="1:8" ht="25.5" outlineLevel="1" x14ac:dyDescent="0.2">
      <c r="A144" s="127" t="s">
        <v>146</v>
      </c>
      <c r="B144" s="131" t="s">
        <v>304</v>
      </c>
      <c r="C144" s="132">
        <v>17.372</v>
      </c>
      <c r="D144" s="133">
        <f>Table52[[#This Row],[Vertical Fz (kN)]]*'Materials + Factor'!$U$25</f>
        <v>0</v>
      </c>
      <c r="E144" s="132">
        <v>7.8490000000000002</v>
      </c>
      <c r="F144" s="132">
        <v>0</v>
      </c>
      <c r="G144" s="132">
        <v>0</v>
      </c>
      <c r="H144" s="148">
        <v>11.452</v>
      </c>
    </row>
    <row r="145" spans="1:8" ht="25.5" outlineLevel="1" x14ac:dyDescent="0.2">
      <c r="A145" s="127" t="s">
        <v>146</v>
      </c>
      <c r="B145" s="131" t="s">
        <v>305</v>
      </c>
      <c r="C145" s="132">
        <v>17.372</v>
      </c>
      <c r="D145" s="133">
        <f>Table52[[#This Row],[Vertical Fz (kN)]]*'Materials + Factor'!$U$25</f>
        <v>0</v>
      </c>
      <c r="E145" s="132">
        <v>3.2170000000000001</v>
      </c>
      <c r="F145" s="132">
        <v>4.8419999999999996</v>
      </c>
      <c r="G145" s="132">
        <v>19.577000000000002</v>
      </c>
      <c r="H145" s="148">
        <v>4.5890000000000004</v>
      </c>
    </row>
    <row r="146" spans="1:8" ht="25.5" outlineLevel="1" x14ac:dyDescent="0.2">
      <c r="A146" s="127" t="s">
        <v>146</v>
      </c>
      <c r="B146" s="131" t="s">
        <v>306</v>
      </c>
      <c r="C146" s="132">
        <v>14.14</v>
      </c>
      <c r="D146" s="133">
        <f>Table52[[#This Row],[Vertical Fz (kN)]]*'Materials + Factor'!$U$25</f>
        <v>0</v>
      </c>
      <c r="E146" s="132">
        <v>4.2519999999999998</v>
      </c>
      <c r="F146" s="132">
        <v>0</v>
      </c>
      <c r="G146" s="132">
        <v>0</v>
      </c>
      <c r="H146" s="148">
        <v>7.4630000000000001</v>
      </c>
    </row>
    <row r="147" spans="1:8" ht="25.5" outlineLevel="1" x14ac:dyDescent="0.2">
      <c r="A147" s="127" t="s">
        <v>146</v>
      </c>
      <c r="B147" s="131" t="s">
        <v>307</v>
      </c>
      <c r="C147" s="132">
        <v>14.14</v>
      </c>
      <c r="D147" s="133">
        <f>Table52[[#This Row],[Vertical Fz (kN)]]*'Materials + Factor'!$U$25</f>
        <v>0</v>
      </c>
      <c r="E147" s="132">
        <v>0.379</v>
      </c>
      <c r="F147" s="132">
        <v>4.8419999999999996</v>
      </c>
      <c r="G147" s="132">
        <v>19.577000000000002</v>
      </c>
      <c r="H147" s="148">
        <v>0.59899999999999998</v>
      </c>
    </row>
    <row r="148" spans="1:8" ht="25.5" outlineLevel="1" x14ac:dyDescent="0.2">
      <c r="A148" s="127" t="s">
        <v>146</v>
      </c>
      <c r="B148" s="131" t="s">
        <v>308</v>
      </c>
      <c r="C148" s="132">
        <v>10.907</v>
      </c>
      <c r="D148" s="133">
        <f>Table52[[#This Row],[Vertical Fz (kN)]]*'Materials + Factor'!$U$25</f>
        <v>0</v>
      </c>
      <c r="E148" s="132">
        <v>7.8490000000000002</v>
      </c>
      <c r="F148" s="132">
        <v>0</v>
      </c>
      <c r="G148" s="132">
        <v>0</v>
      </c>
      <c r="H148" s="148">
        <v>11.452</v>
      </c>
    </row>
    <row r="149" spans="1:8" ht="25.5" outlineLevel="1" x14ac:dyDescent="0.2">
      <c r="A149" s="127" t="s">
        <v>146</v>
      </c>
      <c r="B149" s="131" t="s">
        <v>309</v>
      </c>
      <c r="C149" s="132">
        <v>10.907</v>
      </c>
      <c r="D149" s="133">
        <f>Table52[[#This Row],[Vertical Fz (kN)]]*'Materials + Factor'!$U$25</f>
        <v>0</v>
      </c>
      <c r="E149" s="132">
        <v>3.2170000000000001</v>
      </c>
      <c r="F149" s="132">
        <v>4.8419999999999996</v>
      </c>
      <c r="G149" s="132">
        <v>19.577999999999999</v>
      </c>
      <c r="H149" s="148">
        <v>4.5890000000000004</v>
      </c>
    </row>
    <row r="150" spans="1:8" ht="25.5" outlineLevel="1" x14ac:dyDescent="0.2">
      <c r="A150" s="127" t="s">
        <v>146</v>
      </c>
      <c r="B150" s="131" t="s">
        <v>310</v>
      </c>
      <c r="C150" s="132">
        <v>21.884</v>
      </c>
      <c r="D150" s="133">
        <f>Table52[[#This Row],[Vertical Fz (kN)]]*'Materials + Factor'!$U$25</f>
        <v>0</v>
      </c>
      <c r="E150" s="132">
        <v>7.984</v>
      </c>
      <c r="F150" s="132">
        <v>0</v>
      </c>
      <c r="G150" s="132">
        <v>0</v>
      </c>
      <c r="H150" s="148">
        <v>11.991</v>
      </c>
    </row>
    <row r="151" spans="1:8" ht="25.5" outlineLevel="1" x14ac:dyDescent="0.2">
      <c r="A151" s="127" t="s">
        <v>146</v>
      </c>
      <c r="B151" s="131" t="s">
        <v>311</v>
      </c>
      <c r="C151" s="132">
        <v>21.884</v>
      </c>
      <c r="D151" s="133">
        <f>Table52[[#This Row],[Vertical Fz (kN)]]*'Materials + Factor'!$U$25</f>
        <v>0</v>
      </c>
      <c r="E151" s="132">
        <v>9.6000000000000002E-2</v>
      </c>
      <c r="F151" s="132">
        <v>7.34</v>
      </c>
      <c r="G151" s="132">
        <v>30.498999999999999</v>
      </c>
      <c r="H151" s="148">
        <v>0.151</v>
      </c>
    </row>
    <row r="152" spans="1:8" ht="25.5" outlineLevel="1" x14ac:dyDescent="0.2">
      <c r="A152" s="127" t="s">
        <v>146</v>
      </c>
      <c r="B152" s="131" t="s">
        <v>312</v>
      </c>
      <c r="C152" s="132">
        <v>16.157</v>
      </c>
      <c r="D152" s="133">
        <f>Table52[[#This Row],[Vertical Fz (kN)]]*'Materials + Factor'!$U$25</f>
        <v>0</v>
      </c>
      <c r="E152" s="132">
        <v>7.5439999999999996</v>
      </c>
      <c r="F152" s="132">
        <v>3.9E-2</v>
      </c>
      <c r="G152" s="132">
        <v>0.71599999999999997</v>
      </c>
      <c r="H152" s="148">
        <v>11.478</v>
      </c>
    </row>
    <row r="153" spans="1:8" ht="25.5" outlineLevel="1" x14ac:dyDescent="0.2">
      <c r="A153" s="127" t="s">
        <v>146</v>
      </c>
      <c r="B153" s="131" t="s">
        <v>313</v>
      </c>
      <c r="C153" s="132">
        <v>16.157</v>
      </c>
      <c r="D153" s="133">
        <f>Table52[[#This Row],[Vertical Fz (kN)]]*'Materials + Factor'!$U$25</f>
        <v>0</v>
      </c>
      <c r="E153" s="132">
        <v>1.798</v>
      </c>
      <c r="F153" s="132">
        <v>5.5720000000000001</v>
      </c>
      <c r="G153" s="132">
        <v>23.091000000000001</v>
      </c>
      <c r="H153" s="148">
        <v>2.9039999999999999</v>
      </c>
    </row>
    <row r="154" spans="1:8" ht="25.5" outlineLevel="1" x14ac:dyDescent="0.2">
      <c r="A154" s="127" t="s">
        <v>146</v>
      </c>
      <c r="B154" s="131" t="s">
        <v>314</v>
      </c>
      <c r="C154" s="132">
        <v>16.975000000000001</v>
      </c>
      <c r="D154" s="133">
        <f>Table52[[#This Row],[Vertical Fz (kN)]]*'Materials + Factor'!$U$25</f>
        <v>0</v>
      </c>
      <c r="E154" s="132">
        <v>5.407</v>
      </c>
      <c r="F154" s="132">
        <v>0</v>
      </c>
      <c r="G154" s="132">
        <v>0</v>
      </c>
      <c r="H154" s="148">
        <v>9.266</v>
      </c>
    </row>
    <row r="155" spans="1:8" ht="25.5" outlineLevel="1" x14ac:dyDescent="0.2">
      <c r="A155" s="127" t="s">
        <v>146</v>
      </c>
      <c r="B155" s="131" t="s">
        <v>315</v>
      </c>
      <c r="C155" s="132">
        <v>13.394</v>
      </c>
      <c r="D155" s="133">
        <f>Table52[[#This Row],[Vertical Fz (kN)]]*'Materials + Factor'!$U$25</f>
        <v>0</v>
      </c>
      <c r="E155" s="132">
        <v>2.5209999999999999</v>
      </c>
      <c r="F155" s="132">
        <v>2.9430000000000001</v>
      </c>
      <c r="G155" s="132">
        <v>10.114000000000001</v>
      </c>
      <c r="H155" s="148">
        <v>4.008</v>
      </c>
    </row>
    <row r="156" spans="1:8" ht="25.5" outlineLevel="1" x14ac:dyDescent="0.2">
      <c r="A156" s="127" t="s">
        <v>146</v>
      </c>
      <c r="B156" s="131" t="s">
        <v>316</v>
      </c>
      <c r="C156" s="132">
        <v>19.003</v>
      </c>
      <c r="D156" s="133">
        <f>Table52[[#This Row],[Vertical Fz (kN)]]*'Materials + Factor'!$U$25</f>
        <v>0</v>
      </c>
      <c r="E156" s="132">
        <v>5.6909999999999998</v>
      </c>
      <c r="F156" s="132">
        <v>0</v>
      </c>
      <c r="G156" s="132">
        <v>0</v>
      </c>
      <c r="H156" s="148">
        <v>9.06</v>
      </c>
    </row>
    <row r="157" spans="1:8" ht="25.5" outlineLevel="1" x14ac:dyDescent="0.2">
      <c r="A157" s="127" t="s">
        <v>146</v>
      </c>
      <c r="B157" s="131" t="s">
        <v>317</v>
      </c>
      <c r="C157" s="132">
        <v>15.420999999999999</v>
      </c>
      <c r="D157" s="133">
        <f>Table52[[#This Row],[Vertical Fz (kN)]]*'Materials + Factor'!$U$25</f>
        <v>0</v>
      </c>
      <c r="E157" s="132">
        <v>2.8050000000000002</v>
      </c>
      <c r="F157" s="132">
        <v>2.9430000000000001</v>
      </c>
      <c r="G157" s="132">
        <v>10.114000000000001</v>
      </c>
      <c r="H157" s="148">
        <v>3.802</v>
      </c>
    </row>
    <row r="158" spans="1:8" ht="25.5" outlineLevel="1" x14ac:dyDescent="0.2">
      <c r="A158" s="127" t="s">
        <v>146</v>
      </c>
      <c r="B158" s="131" t="s">
        <v>318</v>
      </c>
      <c r="C158" s="132">
        <v>20.733000000000001</v>
      </c>
      <c r="D158" s="133">
        <f>Table52[[#This Row],[Vertical Fz (kN)]]*'Materials + Factor'!$U$25</f>
        <v>0</v>
      </c>
      <c r="E158" s="132">
        <v>1.794</v>
      </c>
      <c r="F158" s="132">
        <v>0</v>
      </c>
      <c r="G158" s="132">
        <v>0</v>
      </c>
      <c r="H158" s="148">
        <v>5.7030000000000003</v>
      </c>
    </row>
    <row r="159" spans="1:8" ht="25.5" outlineLevel="1" x14ac:dyDescent="0.2">
      <c r="A159" s="127" t="s">
        <v>146</v>
      </c>
      <c r="B159" s="131" t="s">
        <v>319</v>
      </c>
      <c r="C159" s="132">
        <v>17.152000000000001</v>
      </c>
      <c r="D159" s="133">
        <f>Table52[[#This Row],[Vertical Fz (kN)]]*'Materials + Factor'!$U$25</f>
        <v>0</v>
      </c>
      <c r="E159" s="132">
        <v>1.0920000000000001</v>
      </c>
      <c r="F159" s="132">
        <v>2.9430000000000001</v>
      </c>
      <c r="G159" s="132">
        <v>10.114000000000001</v>
      </c>
      <c r="H159" s="148">
        <v>0.44500000000000001</v>
      </c>
    </row>
    <row r="160" spans="1:8" ht="25.5" outlineLevel="1" x14ac:dyDescent="0.2">
      <c r="A160" s="127" t="s">
        <v>146</v>
      </c>
      <c r="B160" s="131" t="s">
        <v>320</v>
      </c>
      <c r="C160" s="132">
        <v>16.731999999999999</v>
      </c>
      <c r="D160" s="133">
        <f>Table52[[#This Row],[Vertical Fz (kN)]]*'Materials + Factor'!$U$25</f>
        <v>0</v>
      </c>
      <c r="E160" s="132">
        <v>5.1210000000000004</v>
      </c>
      <c r="F160" s="132">
        <v>0.126</v>
      </c>
      <c r="G160" s="132">
        <v>0.377</v>
      </c>
      <c r="H160" s="148">
        <v>8.7149999999999999</v>
      </c>
    </row>
    <row r="161" spans="1:8" ht="25.5" outlineLevel="1" x14ac:dyDescent="0.2">
      <c r="A161" s="127" t="s">
        <v>146</v>
      </c>
      <c r="B161" s="131" t="s">
        <v>321</v>
      </c>
      <c r="C161" s="132">
        <v>13.343999999999999</v>
      </c>
      <c r="D161" s="133">
        <f>Table52[[#This Row],[Vertical Fz (kN)]]*'Materials + Factor'!$U$25</f>
        <v>0</v>
      </c>
      <c r="E161" s="132">
        <v>2.3210000000000002</v>
      </c>
      <c r="F161" s="132">
        <v>3.1970000000000001</v>
      </c>
      <c r="G161" s="132">
        <v>12.526999999999999</v>
      </c>
      <c r="H161" s="148">
        <v>3.6589999999999998</v>
      </c>
    </row>
    <row r="162" spans="1:8" ht="25.5" outlineLevel="1" x14ac:dyDescent="0.2">
      <c r="A162" s="127" t="s">
        <v>146</v>
      </c>
      <c r="B162" s="131" t="s">
        <v>322</v>
      </c>
      <c r="C162" s="132">
        <v>18.577000000000002</v>
      </c>
      <c r="D162" s="133">
        <f>Table52[[#This Row],[Vertical Fz (kN)]]*'Materials + Factor'!$U$25</f>
        <v>0</v>
      </c>
      <c r="E162" s="132">
        <v>5.3789999999999996</v>
      </c>
      <c r="F162" s="132">
        <v>0.253</v>
      </c>
      <c r="G162" s="132">
        <v>0.76600000000000001</v>
      </c>
      <c r="H162" s="148">
        <v>8.5280000000000005</v>
      </c>
    </row>
    <row r="163" spans="1:8" ht="25.5" outlineLevel="1" x14ac:dyDescent="0.2">
      <c r="A163" s="127" t="s">
        <v>146</v>
      </c>
      <c r="B163" s="131" t="s">
        <v>323</v>
      </c>
      <c r="C163" s="132">
        <v>15.189</v>
      </c>
      <c r="D163" s="133">
        <f>Table52[[#This Row],[Vertical Fz (kN)]]*'Materials + Factor'!$U$25</f>
        <v>0</v>
      </c>
      <c r="E163" s="132">
        <v>2.5790000000000002</v>
      </c>
      <c r="F163" s="132">
        <v>3.5760000000000001</v>
      </c>
      <c r="G163" s="132">
        <v>13.67</v>
      </c>
      <c r="H163" s="148">
        <v>3.472</v>
      </c>
    </row>
    <row r="164" spans="1:8" ht="25.5" outlineLevel="1" x14ac:dyDescent="0.2">
      <c r="A164" s="127" t="s">
        <v>146</v>
      </c>
      <c r="B164" s="131" t="s">
        <v>324</v>
      </c>
      <c r="C164" s="132">
        <v>20.152000000000001</v>
      </c>
      <c r="D164" s="133">
        <f>Table52[[#This Row],[Vertical Fz (kN)]]*'Materials + Factor'!$U$25</f>
        <v>0</v>
      </c>
      <c r="E164" s="132">
        <v>1.833</v>
      </c>
      <c r="F164" s="132">
        <v>1.2030000000000001</v>
      </c>
      <c r="G164" s="132">
        <v>9.32</v>
      </c>
      <c r="H164" s="148">
        <v>5.4729999999999999</v>
      </c>
    </row>
    <row r="165" spans="1:8" ht="25.5" outlineLevel="1" x14ac:dyDescent="0.2">
      <c r="A165" s="127" t="s">
        <v>146</v>
      </c>
      <c r="B165" s="131" t="s">
        <v>325</v>
      </c>
      <c r="C165" s="132">
        <v>16.763000000000002</v>
      </c>
      <c r="D165" s="133">
        <f>Table52[[#This Row],[Vertical Fz (kN)]]*'Materials + Factor'!$U$25</f>
        <v>0</v>
      </c>
      <c r="E165" s="132">
        <v>0.96699999999999997</v>
      </c>
      <c r="F165" s="132">
        <v>4.5259999999999998</v>
      </c>
      <c r="G165" s="132">
        <v>22.224</v>
      </c>
      <c r="H165" s="148">
        <v>0.41699999999999998</v>
      </c>
    </row>
    <row r="166" spans="1:8" ht="25.5" outlineLevel="1" x14ac:dyDescent="0.2">
      <c r="A166" s="127" t="s">
        <v>146</v>
      </c>
      <c r="B166" s="131" t="s">
        <v>326</v>
      </c>
      <c r="C166" s="132">
        <v>16.489999999999998</v>
      </c>
      <c r="D166" s="133">
        <f>Table52[[#This Row],[Vertical Fz (kN)]]*'Materials + Factor'!$U$25</f>
        <v>0</v>
      </c>
      <c r="E166" s="132">
        <v>4.8339999999999996</v>
      </c>
      <c r="F166" s="132">
        <v>0.252</v>
      </c>
      <c r="G166" s="132">
        <v>0.755</v>
      </c>
      <c r="H166" s="148">
        <v>8.1630000000000003</v>
      </c>
    </row>
    <row r="167" spans="1:8" ht="25.5" outlineLevel="1" x14ac:dyDescent="0.2">
      <c r="A167" s="127" t="s">
        <v>146</v>
      </c>
      <c r="B167" s="131" t="s">
        <v>327</v>
      </c>
      <c r="C167" s="132">
        <v>13.295</v>
      </c>
      <c r="D167" s="133">
        <f>Table52[[#This Row],[Vertical Fz (kN)]]*'Materials + Factor'!$U$25</f>
        <v>0</v>
      </c>
      <c r="E167" s="132">
        <v>2.12</v>
      </c>
      <c r="F167" s="132">
        <v>3.4609999999999999</v>
      </c>
      <c r="G167" s="132">
        <v>14.968999999999999</v>
      </c>
      <c r="H167" s="148">
        <v>3.3090000000000002</v>
      </c>
    </row>
    <row r="168" spans="1:8" ht="25.5" outlineLevel="1" x14ac:dyDescent="0.2">
      <c r="A168" s="127" t="s">
        <v>146</v>
      </c>
      <c r="B168" s="131" t="s">
        <v>328</v>
      </c>
      <c r="C168" s="132">
        <v>18.151</v>
      </c>
      <c r="D168" s="133">
        <f>Table52[[#This Row],[Vertical Fz (kN)]]*'Materials + Factor'!$U$25</f>
        <v>0</v>
      </c>
      <c r="E168" s="132">
        <v>5.0670000000000002</v>
      </c>
      <c r="F168" s="132">
        <v>0.50700000000000001</v>
      </c>
      <c r="G168" s="132">
        <v>1.5349999999999999</v>
      </c>
      <c r="H168" s="148">
        <v>7.9939999999999998</v>
      </c>
    </row>
    <row r="169" spans="1:8" ht="25.5" outlineLevel="1" x14ac:dyDescent="0.2">
      <c r="A169" s="127" t="s">
        <v>146</v>
      </c>
      <c r="B169" s="131" t="s">
        <v>329</v>
      </c>
      <c r="C169" s="132">
        <v>14.956</v>
      </c>
      <c r="D169" s="133">
        <f>Table52[[#This Row],[Vertical Fz (kN)]]*'Materials + Factor'!$U$25</f>
        <v>0</v>
      </c>
      <c r="E169" s="132">
        <v>2.3530000000000002</v>
      </c>
      <c r="F169" s="132">
        <v>4.22</v>
      </c>
      <c r="G169" s="132">
        <v>17.259</v>
      </c>
      <c r="H169" s="148">
        <v>3.141</v>
      </c>
    </row>
    <row r="170" spans="1:8" ht="25.5" outlineLevel="1" x14ac:dyDescent="0.2">
      <c r="A170" s="127" t="s">
        <v>146</v>
      </c>
      <c r="B170" s="131" t="s">
        <v>330</v>
      </c>
      <c r="C170" s="132">
        <v>19.568000000000001</v>
      </c>
      <c r="D170" s="133">
        <f>Table52[[#This Row],[Vertical Fz (kN)]]*'Materials + Factor'!$U$25</f>
        <v>0</v>
      </c>
      <c r="E170" s="132">
        <v>1.8740000000000001</v>
      </c>
      <c r="F170" s="132">
        <v>2.415</v>
      </c>
      <c r="G170" s="132">
        <v>18.678999999999998</v>
      </c>
      <c r="H170" s="148">
        <v>5.2439999999999998</v>
      </c>
    </row>
    <row r="171" spans="1:8" ht="25.5" outlineLevel="1" x14ac:dyDescent="0.2">
      <c r="A171" s="127" t="s">
        <v>146</v>
      </c>
      <c r="B171" s="131" t="s">
        <v>331</v>
      </c>
      <c r="C171" s="132">
        <v>16.373000000000001</v>
      </c>
      <c r="D171" s="133">
        <f>Table52[[#This Row],[Vertical Fz (kN)]]*'Materials + Factor'!$U$25</f>
        <v>0</v>
      </c>
      <c r="E171" s="132">
        <v>0.84</v>
      </c>
      <c r="F171" s="132">
        <v>6.1280000000000001</v>
      </c>
      <c r="G171" s="132">
        <v>34.402999999999999</v>
      </c>
      <c r="H171" s="148">
        <v>0.39</v>
      </c>
    </row>
    <row r="172" spans="1:8" ht="25.5" outlineLevel="1" x14ac:dyDescent="0.2">
      <c r="A172" s="127" t="s">
        <v>146</v>
      </c>
      <c r="B172" s="131" t="s">
        <v>332</v>
      </c>
      <c r="C172" s="132">
        <v>16.489999999999998</v>
      </c>
      <c r="D172" s="133">
        <f>Table52[[#This Row],[Vertical Fz (kN)]]*'Materials + Factor'!$U$25</f>
        <v>0</v>
      </c>
      <c r="E172" s="132">
        <v>4.8339999999999996</v>
      </c>
      <c r="F172" s="132">
        <v>0</v>
      </c>
      <c r="G172" s="132">
        <v>0</v>
      </c>
      <c r="H172" s="148">
        <v>8.1630000000000003</v>
      </c>
    </row>
    <row r="173" spans="1:8" ht="25.5" outlineLevel="1" x14ac:dyDescent="0.2">
      <c r="A173" s="127" t="s">
        <v>146</v>
      </c>
      <c r="B173" s="131" t="s">
        <v>333</v>
      </c>
      <c r="C173" s="132">
        <v>13.295</v>
      </c>
      <c r="D173" s="133">
        <f>Table52[[#This Row],[Vertical Fz (kN)]]*'Materials + Factor'!$U$25</f>
        <v>0</v>
      </c>
      <c r="E173" s="132">
        <v>2.12</v>
      </c>
      <c r="F173" s="132">
        <v>3.7130000000000001</v>
      </c>
      <c r="G173" s="132">
        <v>15.724</v>
      </c>
      <c r="H173" s="148">
        <v>3.3090000000000002</v>
      </c>
    </row>
    <row r="174" spans="1:8" ht="25.5" outlineLevel="1" x14ac:dyDescent="0.2">
      <c r="A174" s="127" t="s">
        <v>146</v>
      </c>
      <c r="B174" s="131" t="s">
        <v>334</v>
      </c>
      <c r="C174" s="132">
        <v>18.151</v>
      </c>
      <c r="D174" s="133">
        <f>Table52[[#This Row],[Vertical Fz (kN)]]*'Materials + Factor'!$U$25</f>
        <v>0</v>
      </c>
      <c r="E174" s="132">
        <v>5.0670000000000002</v>
      </c>
      <c r="F174" s="132">
        <v>0</v>
      </c>
      <c r="G174" s="132">
        <v>0</v>
      </c>
      <c r="H174" s="148">
        <v>7.9939999999999998</v>
      </c>
    </row>
    <row r="175" spans="1:8" ht="25.5" outlineLevel="1" x14ac:dyDescent="0.2">
      <c r="A175" s="127" t="s">
        <v>146</v>
      </c>
      <c r="B175" s="131" t="s">
        <v>335</v>
      </c>
      <c r="C175" s="132">
        <v>14.956</v>
      </c>
      <c r="D175" s="133">
        <f>Table52[[#This Row],[Vertical Fz (kN)]]*'Materials + Factor'!$U$25</f>
        <v>0</v>
      </c>
      <c r="E175" s="132">
        <v>2.3519999999999999</v>
      </c>
      <c r="F175" s="132">
        <v>3.7130000000000001</v>
      </c>
      <c r="G175" s="132">
        <v>15.724</v>
      </c>
      <c r="H175" s="148">
        <v>3.14</v>
      </c>
    </row>
    <row r="176" spans="1:8" ht="25.5" outlineLevel="1" x14ac:dyDescent="0.2">
      <c r="A176" s="127" t="s">
        <v>146</v>
      </c>
      <c r="B176" s="131" t="s">
        <v>336</v>
      </c>
      <c r="C176" s="132">
        <v>19.568000000000001</v>
      </c>
      <c r="D176" s="133">
        <f>Table52[[#This Row],[Vertical Fz (kN)]]*'Materials + Factor'!$U$25</f>
        <v>0</v>
      </c>
      <c r="E176" s="132">
        <v>1.8740000000000001</v>
      </c>
      <c r="F176" s="132">
        <v>0</v>
      </c>
      <c r="G176" s="132">
        <v>0</v>
      </c>
      <c r="H176" s="148">
        <v>5.2439999999999998</v>
      </c>
    </row>
    <row r="177" spans="1:8" ht="25.5" outlineLevel="1" x14ac:dyDescent="0.2">
      <c r="A177" s="127" t="s">
        <v>146</v>
      </c>
      <c r="B177" s="131" t="s">
        <v>337</v>
      </c>
      <c r="C177" s="132">
        <v>16.373000000000001</v>
      </c>
      <c r="D177" s="133">
        <f>Table52[[#This Row],[Vertical Fz (kN)]]*'Materials + Factor'!$U$25</f>
        <v>0</v>
      </c>
      <c r="E177" s="132">
        <v>0.84</v>
      </c>
      <c r="F177" s="132">
        <v>3.7130000000000001</v>
      </c>
      <c r="G177" s="132">
        <v>15.724</v>
      </c>
      <c r="H177" s="148">
        <v>0.39</v>
      </c>
    </row>
    <row r="178" spans="1:8" ht="25.5" outlineLevel="1" x14ac:dyDescent="0.2">
      <c r="A178" s="127" t="s">
        <v>146</v>
      </c>
      <c r="B178" s="131" t="s">
        <v>338</v>
      </c>
      <c r="C178" s="132">
        <v>19.134</v>
      </c>
      <c r="D178" s="133">
        <f>Table52[[#This Row],[Vertical Fz (kN)]]*'Materials + Factor'!$U$25</f>
        <v>0</v>
      </c>
      <c r="E178" s="132">
        <v>3.7450000000000001</v>
      </c>
      <c r="F178" s="132">
        <v>0</v>
      </c>
      <c r="G178" s="132">
        <v>0</v>
      </c>
      <c r="H178" s="148">
        <v>6.5019999999999998</v>
      </c>
    </row>
    <row r="179" spans="1:8" ht="25.5" outlineLevel="1" x14ac:dyDescent="0.2">
      <c r="A179" s="127" t="s">
        <v>146</v>
      </c>
      <c r="B179" s="131" t="s">
        <v>339</v>
      </c>
      <c r="C179" s="132">
        <v>14.669</v>
      </c>
      <c r="D179" s="133">
        <f>Table52[[#This Row],[Vertical Fz (kN)]]*'Materials + Factor'!$U$25</f>
        <v>0</v>
      </c>
      <c r="E179" s="132">
        <v>0.34599999999999997</v>
      </c>
      <c r="F179" s="132">
        <v>4.25</v>
      </c>
      <c r="G179" s="132">
        <v>18.559000000000001</v>
      </c>
      <c r="H179" s="148">
        <v>0.18099999999999999</v>
      </c>
    </row>
    <row r="180" spans="1:8" ht="25.5" outlineLevel="1" x14ac:dyDescent="0.2">
      <c r="A180" s="127" t="s">
        <v>146</v>
      </c>
      <c r="B180" s="131" t="s">
        <v>340</v>
      </c>
      <c r="C180" s="132">
        <v>18.024000000000001</v>
      </c>
      <c r="D180" s="133">
        <f>Table52[[#This Row],[Vertical Fz (kN)]]*'Materials + Factor'!$U$25</f>
        <v>0</v>
      </c>
      <c r="E180" s="132">
        <v>3.903</v>
      </c>
      <c r="F180" s="132">
        <v>1.6E-2</v>
      </c>
      <c r="G180" s="132">
        <v>1.9510000000000001</v>
      </c>
      <c r="H180" s="148">
        <v>7.0830000000000002</v>
      </c>
    </row>
    <row r="181" spans="1:8" ht="25.5" outlineLevel="1" x14ac:dyDescent="0.2">
      <c r="A181" s="127" t="s">
        <v>146</v>
      </c>
      <c r="B181" s="131" t="s">
        <v>341</v>
      </c>
      <c r="C181" s="132">
        <v>14.443</v>
      </c>
      <c r="D181" s="133">
        <f>Table52[[#This Row],[Vertical Fz (kN)]]*'Materials + Factor'!$U$25</f>
        <v>0</v>
      </c>
      <c r="E181" s="132">
        <v>1.0169999999999999</v>
      </c>
      <c r="F181" s="132">
        <v>3.6970000000000001</v>
      </c>
      <c r="G181" s="132">
        <v>17.673999999999999</v>
      </c>
      <c r="H181" s="148">
        <v>1.8240000000000001</v>
      </c>
    </row>
    <row r="182" spans="1:8" ht="25.5" outlineLevel="1" x14ac:dyDescent="0.2">
      <c r="A182" s="127" t="s">
        <v>146</v>
      </c>
      <c r="B182" s="131" t="s">
        <v>342</v>
      </c>
      <c r="C182" s="132">
        <v>17.824000000000002</v>
      </c>
      <c r="D182" s="133">
        <f>Table52[[#This Row],[Vertical Fz (kN)]]*'Materials + Factor'!$U$25</f>
        <v>0</v>
      </c>
      <c r="E182" s="132">
        <v>5.6779999999999999</v>
      </c>
      <c r="F182" s="132">
        <v>0</v>
      </c>
      <c r="G182" s="132">
        <v>0</v>
      </c>
      <c r="H182" s="148">
        <v>9.73</v>
      </c>
    </row>
    <row r="183" spans="1:8" ht="25.5" outlineLevel="1" x14ac:dyDescent="0.2">
      <c r="A183" s="127" t="s">
        <v>146</v>
      </c>
      <c r="B183" s="131" t="s">
        <v>343</v>
      </c>
      <c r="C183" s="132">
        <v>14.063000000000001</v>
      </c>
      <c r="D183" s="133">
        <f>Table52[[#This Row],[Vertical Fz (kN)]]*'Materials + Factor'!$U$25</f>
        <v>0</v>
      </c>
      <c r="E183" s="132">
        <v>2.6469999999999998</v>
      </c>
      <c r="F183" s="132">
        <v>3.09</v>
      </c>
      <c r="G183" s="132">
        <v>10.619</v>
      </c>
      <c r="H183" s="148">
        <v>4.2080000000000002</v>
      </c>
    </row>
    <row r="184" spans="1:8" ht="25.5" outlineLevel="1" x14ac:dyDescent="0.2">
      <c r="A184" s="127" t="s">
        <v>146</v>
      </c>
      <c r="B184" s="131" t="s">
        <v>344</v>
      </c>
      <c r="C184" s="132">
        <v>19.952999999999999</v>
      </c>
      <c r="D184" s="133">
        <f>Table52[[#This Row],[Vertical Fz (kN)]]*'Materials + Factor'!$U$25</f>
        <v>0</v>
      </c>
      <c r="E184" s="132">
        <v>5.976</v>
      </c>
      <c r="F184" s="132">
        <v>0</v>
      </c>
      <c r="G184" s="132">
        <v>0</v>
      </c>
      <c r="H184" s="148">
        <v>9.5129999999999999</v>
      </c>
    </row>
    <row r="185" spans="1:8" ht="25.5" outlineLevel="1" x14ac:dyDescent="0.2">
      <c r="A185" s="127" t="s">
        <v>146</v>
      </c>
      <c r="B185" s="131" t="s">
        <v>345</v>
      </c>
      <c r="C185" s="132">
        <v>16.193000000000001</v>
      </c>
      <c r="D185" s="133">
        <f>Table52[[#This Row],[Vertical Fz (kN)]]*'Materials + Factor'!$U$25</f>
        <v>0</v>
      </c>
      <c r="E185" s="132">
        <v>2.9460000000000002</v>
      </c>
      <c r="F185" s="132">
        <v>3.09</v>
      </c>
      <c r="G185" s="132">
        <v>10.619</v>
      </c>
      <c r="H185" s="148">
        <v>3.992</v>
      </c>
    </row>
    <row r="186" spans="1:8" ht="25.5" outlineLevel="1" x14ac:dyDescent="0.2">
      <c r="A186" s="127" t="s">
        <v>146</v>
      </c>
      <c r="B186" s="131" t="s">
        <v>346</v>
      </c>
      <c r="C186" s="132">
        <v>21.77</v>
      </c>
      <c r="D186" s="133">
        <f>Table52[[#This Row],[Vertical Fz (kN)]]*'Materials + Factor'!$U$25</f>
        <v>0</v>
      </c>
      <c r="E186" s="132">
        <v>1.8839999999999999</v>
      </c>
      <c r="F186" s="132">
        <v>0</v>
      </c>
      <c r="G186" s="132">
        <v>0</v>
      </c>
      <c r="H186" s="148">
        <v>5.9880000000000004</v>
      </c>
    </row>
    <row r="187" spans="1:8" ht="25.5" outlineLevel="1" x14ac:dyDescent="0.2">
      <c r="A187" s="127" t="s">
        <v>146</v>
      </c>
      <c r="B187" s="131" t="s">
        <v>347</v>
      </c>
      <c r="C187" s="132">
        <v>18.009</v>
      </c>
      <c r="D187" s="133">
        <f>Table52[[#This Row],[Vertical Fz (kN)]]*'Materials + Factor'!$U$25</f>
        <v>0</v>
      </c>
      <c r="E187" s="132">
        <v>1.147</v>
      </c>
      <c r="F187" s="132">
        <v>3.09</v>
      </c>
      <c r="G187" s="132">
        <v>10.619</v>
      </c>
      <c r="H187" s="148">
        <v>0.46700000000000003</v>
      </c>
    </row>
    <row r="188" spans="1:8" ht="25.5" outlineLevel="1" x14ac:dyDescent="0.2">
      <c r="A188" s="127" t="s">
        <v>146</v>
      </c>
      <c r="B188" s="131" t="s">
        <v>348</v>
      </c>
      <c r="C188" s="132">
        <v>17.568999999999999</v>
      </c>
      <c r="D188" s="133">
        <f>Table52[[#This Row],[Vertical Fz (kN)]]*'Materials + Factor'!$U$25</f>
        <v>0</v>
      </c>
      <c r="E188" s="132">
        <v>5.3769999999999998</v>
      </c>
      <c r="F188" s="132">
        <v>0.13200000000000001</v>
      </c>
      <c r="G188" s="132">
        <v>0.39500000000000002</v>
      </c>
      <c r="H188" s="148">
        <v>9.1509999999999998</v>
      </c>
    </row>
    <row r="189" spans="1:8" ht="25.5" outlineLevel="1" x14ac:dyDescent="0.2">
      <c r="A189" s="127" t="s">
        <v>146</v>
      </c>
      <c r="B189" s="131" t="s">
        <v>349</v>
      </c>
      <c r="C189" s="132">
        <v>14.010999999999999</v>
      </c>
      <c r="D189" s="133">
        <f>Table52[[#This Row],[Vertical Fz (kN)]]*'Materials + Factor'!$U$25</f>
        <v>0</v>
      </c>
      <c r="E189" s="132">
        <v>2.4369999999999998</v>
      </c>
      <c r="F189" s="132">
        <v>3.3570000000000002</v>
      </c>
      <c r="G189" s="132">
        <v>13.153</v>
      </c>
      <c r="H189" s="148">
        <v>3.8420000000000001</v>
      </c>
    </row>
    <row r="190" spans="1:8" ht="25.5" outlineLevel="1" x14ac:dyDescent="0.2">
      <c r="A190" s="127" t="s">
        <v>146</v>
      </c>
      <c r="B190" s="131" t="s">
        <v>350</v>
      </c>
      <c r="C190" s="132">
        <v>19.506</v>
      </c>
      <c r="D190" s="133">
        <f>Table52[[#This Row],[Vertical Fz (kN)]]*'Materials + Factor'!$U$25</f>
        <v>0</v>
      </c>
      <c r="E190" s="132">
        <v>5.6479999999999997</v>
      </c>
      <c r="F190" s="132">
        <v>0.26600000000000001</v>
      </c>
      <c r="G190" s="132">
        <v>0.80500000000000005</v>
      </c>
      <c r="H190" s="148">
        <v>8.9540000000000006</v>
      </c>
    </row>
    <row r="191" spans="1:8" ht="25.5" outlineLevel="1" x14ac:dyDescent="0.2">
      <c r="A191" s="127" t="s">
        <v>146</v>
      </c>
      <c r="B191" s="131" t="s">
        <v>351</v>
      </c>
      <c r="C191" s="132">
        <v>15.949</v>
      </c>
      <c r="D191" s="133">
        <f>Table52[[#This Row],[Vertical Fz (kN)]]*'Materials + Factor'!$U$25</f>
        <v>0</v>
      </c>
      <c r="E191" s="132">
        <v>2.7080000000000002</v>
      </c>
      <c r="F191" s="132">
        <v>3.7549999999999999</v>
      </c>
      <c r="G191" s="132">
        <v>14.353999999999999</v>
      </c>
      <c r="H191" s="148">
        <v>3.645</v>
      </c>
    </row>
    <row r="192" spans="1:8" ht="25.5" outlineLevel="1" x14ac:dyDescent="0.2">
      <c r="A192" s="127" t="s">
        <v>146</v>
      </c>
      <c r="B192" s="131" t="s">
        <v>352</v>
      </c>
      <c r="C192" s="132">
        <v>21.158999999999999</v>
      </c>
      <c r="D192" s="133">
        <f>Table52[[#This Row],[Vertical Fz (kN)]]*'Materials + Factor'!$U$25</f>
        <v>0</v>
      </c>
      <c r="E192" s="132">
        <v>1.925</v>
      </c>
      <c r="F192" s="132">
        <v>1.2629999999999999</v>
      </c>
      <c r="G192" s="132">
        <v>9.7859999999999996</v>
      </c>
      <c r="H192" s="148">
        <v>5.7469999999999999</v>
      </c>
    </row>
    <row r="193" spans="1:8" ht="25.5" outlineLevel="1" x14ac:dyDescent="0.2">
      <c r="A193" s="127" t="s">
        <v>146</v>
      </c>
      <c r="B193" s="131" t="s">
        <v>353</v>
      </c>
      <c r="C193" s="132">
        <v>17.602</v>
      </c>
      <c r="D193" s="133">
        <f>Table52[[#This Row],[Vertical Fz (kN)]]*'Materials + Factor'!$U$25</f>
        <v>0</v>
      </c>
      <c r="E193" s="132">
        <v>1.0149999999999999</v>
      </c>
      <c r="F193" s="132">
        <v>4.7519999999999998</v>
      </c>
      <c r="G193" s="132">
        <v>23.335000000000001</v>
      </c>
      <c r="H193" s="148">
        <v>0.438</v>
      </c>
    </row>
    <row r="194" spans="1:8" ht="25.5" outlineLevel="1" x14ac:dyDescent="0.2">
      <c r="A194" s="127" t="s">
        <v>146</v>
      </c>
      <c r="B194" s="131" t="s">
        <v>354</v>
      </c>
      <c r="C194" s="132">
        <v>17.314</v>
      </c>
      <c r="D194" s="133">
        <f>Table52[[#This Row],[Vertical Fz (kN)]]*'Materials + Factor'!$U$25</f>
        <v>0</v>
      </c>
      <c r="E194" s="132">
        <v>5.0759999999999996</v>
      </c>
      <c r="F194" s="132">
        <v>0.26500000000000001</v>
      </c>
      <c r="G194" s="132">
        <v>0.79200000000000004</v>
      </c>
      <c r="H194" s="148">
        <v>8.5709999999999997</v>
      </c>
    </row>
    <row r="195" spans="1:8" ht="25.5" outlineLevel="1" x14ac:dyDescent="0.2">
      <c r="A195" s="127" t="s">
        <v>146</v>
      </c>
      <c r="B195" s="131" t="s">
        <v>355</v>
      </c>
      <c r="C195" s="132">
        <v>13.959</v>
      </c>
      <c r="D195" s="133">
        <f>Table52[[#This Row],[Vertical Fz (kN)]]*'Materials + Factor'!$U$25</f>
        <v>0</v>
      </c>
      <c r="E195" s="132">
        <v>2.226</v>
      </c>
      <c r="F195" s="132">
        <v>3.6339999999999999</v>
      </c>
      <c r="G195" s="132">
        <v>15.717000000000001</v>
      </c>
      <c r="H195" s="148">
        <v>3.4750000000000001</v>
      </c>
    </row>
    <row r="196" spans="1:8" ht="25.5" outlineLevel="1" x14ac:dyDescent="0.2">
      <c r="A196" s="127" t="s">
        <v>146</v>
      </c>
      <c r="B196" s="131" t="s">
        <v>356</v>
      </c>
      <c r="C196" s="132">
        <v>19.058</v>
      </c>
      <c r="D196" s="133">
        <f>Table52[[#This Row],[Vertical Fz (kN)]]*'Materials + Factor'!$U$25</f>
        <v>0</v>
      </c>
      <c r="E196" s="132">
        <v>5.32</v>
      </c>
      <c r="F196" s="132">
        <v>0.53200000000000003</v>
      </c>
      <c r="G196" s="132">
        <v>1.6120000000000001</v>
      </c>
      <c r="H196" s="148">
        <v>8.3940000000000001</v>
      </c>
    </row>
    <row r="197" spans="1:8" ht="25.5" outlineLevel="1" x14ac:dyDescent="0.2">
      <c r="A197" s="127" t="s">
        <v>146</v>
      </c>
      <c r="B197" s="131" t="s">
        <v>357</v>
      </c>
      <c r="C197" s="132">
        <v>15.702999999999999</v>
      </c>
      <c r="D197" s="133">
        <f>Table52[[#This Row],[Vertical Fz (kN)]]*'Materials + Factor'!$U$25</f>
        <v>0</v>
      </c>
      <c r="E197" s="132">
        <v>2.4700000000000002</v>
      </c>
      <c r="F197" s="132">
        <v>4.431</v>
      </c>
      <c r="G197" s="132">
        <v>18.122</v>
      </c>
      <c r="H197" s="148">
        <v>3.298</v>
      </c>
    </row>
    <row r="198" spans="1:8" ht="25.5" outlineLevel="1" x14ac:dyDescent="0.2">
      <c r="A198" s="127" t="s">
        <v>146</v>
      </c>
      <c r="B198" s="131" t="s">
        <v>358</v>
      </c>
      <c r="C198" s="132">
        <v>20.547000000000001</v>
      </c>
      <c r="D198" s="133">
        <f>Table52[[#This Row],[Vertical Fz (kN)]]*'Materials + Factor'!$U$25</f>
        <v>0</v>
      </c>
      <c r="E198" s="132">
        <v>1.968</v>
      </c>
      <c r="F198" s="132">
        <v>2.536</v>
      </c>
      <c r="G198" s="132">
        <v>19.613</v>
      </c>
      <c r="H198" s="148">
        <v>5.5060000000000002</v>
      </c>
    </row>
    <row r="199" spans="1:8" ht="25.5" outlineLevel="1" x14ac:dyDescent="0.2">
      <c r="A199" s="127" t="s">
        <v>146</v>
      </c>
      <c r="B199" s="131" t="s">
        <v>359</v>
      </c>
      <c r="C199" s="132">
        <v>17.192</v>
      </c>
      <c r="D199" s="133">
        <f>Table52[[#This Row],[Vertical Fz (kN)]]*'Materials + Factor'!$U$25</f>
        <v>0</v>
      </c>
      <c r="E199" s="132">
        <v>0.88200000000000001</v>
      </c>
      <c r="F199" s="132">
        <v>6.4349999999999996</v>
      </c>
      <c r="G199" s="132">
        <v>36.122999999999998</v>
      </c>
      <c r="H199" s="148">
        <v>0.41</v>
      </c>
    </row>
    <row r="200" spans="1:8" ht="25.5" outlineLevel="1" x14ac:dyDescent="0.2">
      <c r="A200" s="127" t="s">
        <v>146</v>
      </c>
      <c r="B200" s="131" t="s">
        <v>360</v>
      </c>
      <c r="C200" s="132">
        <v>17.314</v>
      </c>
      <c r="D200" s="133">
        <f>Table52[[#This Row],[Vertical Fz (kN)]]*'Materials + Factor'!$U$25</f>
        <v>0</v>
      </c>
      <c r="E200" s="132">
        <v>5.0759999999999996</v>
      </c>
      <c r="F200" s="132">
        <v>0</v>
      </c>
      <c r="G200" s="132">
        <v>0</v>
      </c>
      <c r="H200" s="148">
        <v>8.5709999999999997</v>
      </c>
    </row>
    <row r="201" spans="1:8" ht="25.5" outlineLevel="1" x14ac:dyDescent="0.2">
      <c r="A201" s="127" t="s">
        <v>146</v>
      </c>
      <c r="B201" s="131" t="s">
        <v>361</v>
      </c>
      <c r="C201" s="132">
        <v>13.959</v>
      </c>
      <c r="D201" s="133">
        <f>Table52[[#This Row],[Vertical Fz (kN)]]*'Materials + Factor'!$U$25</f>
        <v>0</v>
      </c>
      <c r="E201" s="132">
        <v>2.226</v>
      </c>
      <c r="F201" s="132">
        <v>3.899</v>
      </c>
      <c r="G201" s="132">
        <v>16.510000000000002</v>
      </c>
      <c r="H201" s="148">
        <v>3.4750000000000001</v>
      </c>
    </row>
    <row r="202" spans="1:8" ht="25.5" outlineLevel="1" x14ac:dyDescent="0.2">
      <c r="A202" s="127" t="s">
        <v>146</v>
      </c>
      <c r="B202" s="131" t="s">
        <v>362</v>
      </c>
      <c r="C202" s="132">
        <v>19.058</v>
      </c>
      <c r="D202" s="133">
        <f>Table52[[#This Row],[Vertical Fz (kN)]]*'Materials + Factor'!$U$25</f>
        <v>0</v>
      </c>
      <c r="E202" s="132">
        <v>5.32</v>
      </c>
      <c r="F202" s="132">
        <v>0</v>
      </c>
      <c r="G202" s="132">
        <v>0</v>
      </c>
      <c r="H202" s="148">
        <v>8.3940000000000001</v>
      </c>
    </row>
    <row r="203" spans="1:8" ht="25.5" outlineLevel="1" x14ac:dyDescent="0.2">
      <c r="A203" s="127" t="s">
        <v>146</v>
      </c>
      <c r="B203" s="131" t="s">
        <v>363</v>
      </c>
      <c r="C203" s="132">
        <v>15.702999999999999</v>
      </c>
      <c r="D203" s="133">
        <f>Table52[[#This Row],[Vertical Fz (kN)]]*'Materials + Factor'!$U$25</f>
        <v>0</v>
      </c>
      <c r="E203" s="132">
        <v>2.4700000000000002</v>
      </c>
      <c r="F203" s="132">
        <v>3.899</v>
      </c>
      <c r="G203" s="132">
        <v>16.510000000000002</v>
      </c>
      <c r="H203" s="148">
        <v>3.2970000000000002</v>
      </c>
    </row>
    <row r="204" spans="1:8" ht="25.5" outlineLevel="1" x14ac:dyDescent="0.2">
      <c r="A204" s="127" t="s">
        <v>146</v>
      </c>
      <c r="B204" s="131" t="s">
        <v>364</v>
      </c>
      <c r="C204" s="132">
        <v>20.547000000000001</v>
      </c>
      <c r="D204" s="133">
        <f>Table52[[#This Row],[Vertical Fz (kN)]]*'Materials + Factor'!$U$25</f>
        <v>0</v>
      </c>
      <c r="E204" s="132">
        <v>1.968</v>
      </c>
      <c r="F204" s="132">
        <v>0</v>
      </c>
      <c r="G204" s="132">
        <v>0</v>
      </c>
      <c r="H204" s="148">
        <v>5.5060000000000002</v>
      </c>
    </row>
    <row r="205" spans="1:8" ht="25.5" outlineLevel="1" x14ac:dyDescent="0.2">
      <c r="A205" s="127" t="s">
        <v>146</v>
      </c>
      <c r="B205" s="131" t="s">
        <v>365</v>
      </c>
      <c r="C205" s="132">
        <v>17.192</v>
      </c>
      <c r="D205" s="133">
        <f>Table52[[#This Row],[Vertical Fz (kN)]]*'Materials + Factor'!$U$25</f>
        <v>0</v>
      </c>
      <c r="E205" s="132">
        <v>0.88200000000000001</v>
      </c>
      <c r="F205" s="132">
        <v>3.899</v>
      </c>
      <c r="G205" s="132">
        <v>16.510000000000002</v>
      </c>
      <c r="H205" s="148">
        <v>0.41</v>
      </c>
    </row>
    <row r="206" spans="1:8" ht="25.5" outlineLevel="1" x14ac:dyDescent="0.2">
      <c r="A206" s="127" t="s">
        <v>146</v>
      </c>
      <c r="B206" s="131" t="s">
        <v>366</v>
      </c>
      <c r="C206" s="132">
        <v>26.788</v>
      </c>
      <c r="D206" s="133">
        <f>Table52[[#This Row],[Vertical Fz (kN)]]*'Materials + Factor'!$U$25</f>
        <v>0</v>
      </c>
      <c r="E206" s="132">
        <v>5.2439999999999998</v>
      </c>
      <c r="F206" s="132">
        <v>0</v>
      </c>
      <c r="G206" s="132">
        <v>0</v>
      </c>
      <c r="H206" s="148">
        <v>9.1020000000000003</v>
      </c>
    </row>
    <row r="207" spans="1:8" ht="25.5" outlineLevel="1" x14ac:dyDescent="0.2">
      <c r="A207" s="127" t="s">
        <v>146</v>
      </c>
      <c r="B207" s="131" t="s">
        <v>367</v>
      </c>
      <c r="C207" s="132">
        <v>20.536000000000001</v>
      </c>
      <c r="D207" s="133">
        <f>Table52[[#This Row],[Vertical Fz (kN)]]*'Materials + Factor'!$U$25</f>
        <v>0</v>
      </c>
      <c r="E207" s="132">
        <v>0.48399999999999999</v>
      </c>
      <c r="F207" s="132">
        <v>5.95</v>
      </c>
      <c r="G207" s="132">
        <v>25.983000000000001</v>
      </c>
      <c r="H207" s="148">
        <v>0.254</v>
      </c>
    </row>
    <row r="208" spans="1:8" ht="25.5" outlineLevel="1" x14ac:dyDescent="0.2">
      <c r="A208" s="127" t="s">
        <v>146</v>
      </c>
      <c r="B208" s="131" t="s">
        <v>368</v>
      </c>
      <c r="C208" s="132">
        <v>21.629000000000001</v>
      </c>
      <c r="D208" s="133">
        <f>Table52[[#This Row],[Vertical Fz (kN)]]*'Materials + Factor'!$U$25</f>
        <v>0</v>
      </c>
      <c r="E208" s="132">
        <v>4.6829999999999998</v>
      </c>
      <c r="F208" s="132">
        <v>1.9E-2</v>
      </c>
      <c r="G208" s="132">
        <v>2.3410000000000002</v>
      </c>
      <c r="H208" s="148">
        <v>8.4990000000000006</v>
      </c>
    </row>
    <row r="209" spans="1:8" ht="25.5" outlineLevel="1" x14ac:dyDescent="0.2">
      <c r="A209" s="127" t="s">
        <v>146</v>
      </c>
      <c r="B209" s="131" t="s">
        <v>369</v>
      </c>
      <c r="C209" s="132">
        <v>17.331</v>
      </c>
      <c r="D209" s="133">
        <f>Table52[[#This Row],[Vertical Fz (kN)]]*'Materials + Factor'!$U$25</f>
        <v>0</v>
      </c>
      <c r="E209" s="132">
        <v>1.22</v>
      </c>
      <c r="F209" s="132">
        <v>4.4359999999999999</v>
      </c>
      <c r="G209" s="132">
        <v>21.209</v>
      </c>
      <c r="H209" s="148">
        <v>2.1890000000000001</v>
      </c>
    </row>
    <row r="210" spans="1:8" s="86" customFormat="1" ht="25.5" outlineLevel="1" x14ac:dyDescent="0.2">
      <c r="A210" s="127" t="s">
        <v>147</v>
      </c>
      <c r="B210" s="135">
        <v>1</v>
      </c>
      <c r="C210" s="150">
        <v>16.54</v>
      </c>
      <c r="D210" s="133">
        <f>Table52[[#This Row],[Vertical Fz (kN)]]*'Materials + Factor'!$U$25</f>
        <v>0</v>
      </c>
      <c r="E210" s="150">
        <v>0</v>
      </c>
      <c r="F210" s="150">
        <v>9.1999999999999993</v>
      </c>
      <c r="G210" s="150">
        <v>54.51</v>
      </c>
      <c r="H210" s="151">
        <v>0</v>
      </c>
    </row>
    <row r="211" spans="1:8" s="86" customFormat="1" ht="25.5" outlineLevel="1" x14ac:dyDescent="0.2">
      <c r="A211" s="127" t="s">
        <v>147</v>
      </c>
      <c r="B211" s="135">
        <v>2</v>
      </c>
      <c r="C211" s="150">
        <v>16.54</v>
      </c>
      <c r="D211" s="133">
        <f>Table52[[#This Row],[Vertical Fz (kN)]]*'Materials + Factor'!$U$25</f>
        <v>0</v>
      </c>
      <c r="E211" s="150">
        <v>5.44</v>
      </c>
      <c r="F211" s="150">
        <v>4.6500000000000004</v>
      </c>
      <c r="G211" s="150">
        <v>32.49</v>
      </c>
      <c r="H211" s="151">
        <v>24.16</v>
      </c>
    </row>
    <row r="212" spans="1:8" s="86" customFormat="1" ht="25.5" outlineLevel="1" x14ac:dyDescent="0.2">
      <c r="A212" s="127" t="s">
        <v>147</v>
      </c>
      <c r="B212" s="135">
        <v>3</v>
      </c>
      <c r="C212" s="150">
        <v>18.45</v>
      </c>
      <c r="D212" s="133">
        <f>Table52[[#This Row],[Vertical Fz (kN)]]*'Materials + Factor'!$U$25</f>
        <v>0</v>
      </c>
      <c r="E212" s="150">
        <v>0</v>
      </c>
      <c r="F212" s="150">
        <v>5.37</v>
      </c>
      <c r="G212" s="150">
        <v>28.85</v>
      </c>
      <c r="H212" s="151">
        <v>0</v>
      </c>
    </row>
    <row r="213" spans="1:8" s="86" customFormat="1" ht="25.5" outlineLevel="1" x14ac:dyDescent="0.2">
      <c r="A213" s="127" t="s">
        <v>147</v>
      </c>
      <c r="B213" s="135">
        <v>4</v>
      </c>
      <c r="C213" s="150">
        <v>18.45</v>
      </c>
      <c r="D213" s="133">
        <f>Table52[[#This Row],[Vertical Fz (kN)]]*'Materials + Factor'!$U$25</f>
        <v>0</v>
      </c>
      <c r="E213" s="150">
        <v>5.91</v>
      </c>
      <c r="F213" s="150">
        <v>0</v>
      </c>
      <c r="G213" s="150">
        <v>0</v>
      </c>
      <c r="H213" s="151">
        <v>26.28</v>
      </c>
    </row>
    <row r="214" spans="1:8" s="86" customFormat="1" ht="25.5" outlineLevel="1" x14ac:dyDescent="0.2">
      <c r="A214" s="127" t="s">
        <v>147</v>
      </c>
      <c r="B214" s="135">
        <v>5</v>
      </c>
      <c r="C214" s="150">
        <v>18.54</v>
      </c>
      <c r="D214" s="133">
        <f>Table52[[#This Row],[Vertical Fz (kN)]]*'Materials + Factor'!$U$25</f>
        <v>0</v>
      </c>
      <c r="E214" s="150">
        <v>0.25</v>
      </c>
      <c r="F214" s="150">
        <v>4.8</v>
      </c>
      <c r="G214" s="150">
        <v>26.26</v>
      </c>
      <c r="H214" s="151">
        <v>1.75</v>
      </c>
    </row>
    <row r="215" spans="1:8" s="86" customFormat="1" ht="25.5" outlineLevel="1" x14ac:dyDescent="0.2">
      <c r="A215" s="127" t="s">
        <v>147</v>
      </c>
      <c r="B215" s="135">
        <v>6</v>
      </c>
      <c r="C215" s="150">
        <v>18.54</v>
      </c>
      <c r="D215" s="133">
        <f>Table52[[#This Row],[Vertical Fz (kN)]]*'Materials + Factor'!$U$25</f>
        <v>0</v>
      </c>
      <c r="E215" s="150">
        <v>5.69</v>
      </c>
      <c r="F215" s="150">
        <v>0.25</v>
      </c>
      <c r="G215" s="150">
        <v>4.25</v>
      </c>
      <c r="H215" s="151">
        <v>25.9</v>
      </c>
    </row>
    <row r="216" spans="1:8" s="86" customFormat="1" ht="25.5" outlineLevel="1" x14ac:dyDescent="0.2">
      <c r="A216" s="127" t="s">
        <v>147</v>
      </c>
      <c r="B216" s="135">
        <v>7</v>
      </c>
      <c r="C216" s="150">
        <v>16.54</v>
      </c>
      <c r="D216" s="133">
        <f>Table52[[#This Row],[Vertical Fz (kN)]]*'Materials + Factor'!$U$25</f>
        <v>0</v>
      </c>
      <c r="E216" s="150">
        <v>0.6</v>
      </c>
      <c r="F216" s="150">
        <v>9.1</v>
      </c>
      <c r="G216" s="150">
        <v>53.8</v>
      </c>
      <c r="H216" s="151">
        <v>4.21</v>
      </c>
    </row>
    <row r="217" spans="1:8" s="86" customFormat="1" ht="25.5" outlineLevel="1" x14ac:dyDescent="0.2">
      <c r="A217" s="127" t="s">
        <v>147</v>
      </c>
      <c r="B217" s="135">
        <v>8</v>
      </c>
      <c r="C217" s="150">
        <v>16.54</v>
      </c>
      <c r="D217" s="133">
        <f>Table52[[#This Row],[Vertical Fz (kN)]]*'Materials + Factor'!$U$25</f>
        <v>0</v>
      </c>
      <c r="E217" s="150">
        <v>6.22</v>
      </c>
      <c r="F217" s="150">
        <v>4.57</v>
      </c>
      <c r="G217" s="150">
        <v>31.94</v>
      </c>
      <c r="H217" s="151">
        <v>29.57</v>
      </c>
    </row>
    <row r="218" spans="1:8" s="86" customFormat="1" ht="25.5" outlineLevel="1" x14ac:dyDescent="0.2">
      <c r="A218" s="127" t="s">
        <v>147</v>
      </c>
      <c r="B218" s="135">
        <v>9</v>
      </c>
      <c r="C218" s="150">
        <v>18.45</v>
      </c>
      <c r="D218" s="133">
        <f>Table52[[#This Row],[Vertical Fz (kN)]]*'Materials + Factor'!$U$25</f>
        <v>0</v>
      </c>
      <c r="E218" s="150">
        <v>0</v>
      </c>
      <c r="F218" s="150">
        <v>5.34</v>
      </c>
      <c r="G218" s="150">
        <v>28.63</v>
      </c>
      <c r="H218" s="151">
        <v>0</v>
      </c>
    </row>
    <row r="219" spans="1:8" s="86" customFormat="1" ht="25.5" outlineLevel="1" x14ac:dyDescent="0.2">
      <c r="A219" s="127" t="s">
        <v>147</v>
      </c>
      <c r="B219" s="135">
        <v>10</v>
      </c>
      <c r="C219" s="150">
        <v>18.45</v>
      </c>
      <c r="D219" s="133">
        <f>Table52[[#This Row],[Vertical Fz (kN)]]*'Materials + Factor'!$U$25</f>
        <v>0</v>
      </c>
      <c r="E219" s="150">
        <v>6.15</v>
      </c>
      <c r="F219" s="150">
        <v>0</v>
      </c>
      <c r="G219" s="150">
        <v>0</v>
      </c>
      <c r="H219" s="151">
        <v>27.94</v>
      </c>
    </row>
    <row r="220" spans="1:8" s="86" customFormat="1" ht="25.5" outlineLevel="1" x14ac:dyDescent="0.2">
      <c r="A220" s="127" t="s">
        <v>147</v>
      </c>
      <c r="B220" s="135">
        <v>11</v>
      </c>
      <c r="C220" s="150">
        <v>18.54</v>
      </c>
      <c r="D220" s="133">
        <f>Table52[[#This Row],[Vertical Fz (kN)]]*'Materials + Factor'!$U$25</f>
        <v>0</v>
      </c>
      <c r="E220" s="150">
        <v>0.25</v>
      </c>
      <c r="F220" s="150">
        <v>4.79</v>
      </c>
      <c r="G220" s="150">
        <v>26.18</v>
      </c>
      <c r="H220" s="151">
        <v>1.75</v>
      </c>
    </row>
    <row r="221" spans="1:8" s="86" customFormat="1" ht="25.5" outlineLevel="1" x14ac:dyDescent="0.2">
      <c r="A221" s="127" t="s">
        <v>147</v>
      </c>
      <c r="B221" s="135">
        <v>12</v>
      </c>
      <c r="C221" s="150">
        <v>18.54</v>
      </c>
      <c r="D221" s="133">
        <f>Table52[[#This Row],[Vertical Fz (kN)]]*'Materials + Factor'!$U$25</f>
        <v>0</v>
      </c>
      <c r="E221" s="150">
        <v>5.86</v>
      </c>
      <c r="F221" s="150">
        <v>0.25</v>
      </c>
      <c r="G221" s="150">
        <v>4.25</v>
      </c>
      <c r="H221" s="151">
        <v>27.11</v>
      </c>
    </row>
    <row r="222" spans="1:8" s="86" customFormat="1" ht="25.5" outlineLevel="1" x14ac:dyDescent="0.2">
      <c r="A222" s="127" t="s">
        <v>147</v>
      </c>
      <c r="B222" s="135">
        <v>13</v>
      </c>
      <c r="C222" s="150">
        <v>16.54</v>
      </c>
      <c r="D222" s="133">
        <f>Table52[[#This Row],[Vertical Fz (kN)]]*'Materials + Factor'!$U$25</f>
        <v>0</v>
      </c>
      <c r="E222" s="150">
        <v>1.2</v>
      </c>
      <c r="F222" s="150">
        <v>9</v>
      </c>
      <c r="G222" s="150">
        <v>53.09</v>
      </c>
      <c r="H222" s="151">
        <v>8.41</v>
      </c>
    </row>
    <row r="223" spans="1:8" s="86" customFormat="1" ht="25.5" outlineLevel="1" x14ac:dyDescent="0.2">
      <c r="A223" s="127" t="s">
        <v>147</v>
      </c>
      <c r="B223" s="135">
        <v>14</v>
      </c>
      <c r="C223" s="150">
        <v>16.54</v>
      </c>
      <c r="D223" s="133">
        <f>Table52[[#This Row],[Vertical Fz (kN)]]*'Materials + Factor'!$U$25</f>
        <v>0</v>
      </c>
      <c r="E223" s="150">
        <v>6.99</v>
      </c>
      <c r="F223" s="150">
        <v>4.49</v>
      </c>
      <c r="G223" s="150">
        <v>31.39</v>
      </c>
      <c r="H223" s="151">
        <v>34.99</v>
      </c>
    </row>
    <row r="224" spans="1:8" s="86" customFormat="1" ht="25.5" outlineLevel="1" x14ac:dyDescent="0.2">
      <c r="A224" s="127" t="s">
        <v>147</v>
      </c>
      <c r="B224" s="135">
        <v>15</v>
      </c>
      <c r="C224" s="150">
        <v>18.45</v>
      </c>
      <c r="D224" s="133">
        <f>Table52[[#This Row],[Vertical Fz (kN)]]*'Materials + Factor'!$U$25</f>
        <v>0</v>
      </c>
      <c r="E224" s="150">
        <v>0</v>
      </c>
      <c r="F224" s="150">
        <v>5.31</v>
      </c>
      <c r="G224" s="150">
        <v>28.42</v>
      </c>
      <c r="H224" s="151">
        <v>0</v>
      </c>
    </row>
    <row r="225" spans="1:8" s="86" customFormat="1" ht="25.5" outlineLevel="1" x14ac:dyDescent="0.2">
      <c r="A225" s="127" t="s">
        <v>147</v>
      </c>
      <c r="B225" s="135">
        <v>16</v>
      </c>
      <c r="C225" s="150">
        <v>18.45</v>
      </c>
      <c r="D225" s="133">
        <f>Table52[[#This Row],[Vertical Fz (kN)]]*'Materials + Factor'!$U$25</f>
        <v>0</v>
      </c>
      <c r="E225" s="150">
        <v>6.38</v>
      </c>
      <c r="F225" s="150">
        <v>0</v>
      </c>
      <c r="G225" s="150">
        <v>0</v>
      </c>
      <c r="H225" s="151">
        <v>29.6</v>
      </c>
    </row>
    <row r="226" spans="1:8" s="86" customFormat="1" ht="25.5" outlineLevel="1" x14ac:dyDescent="0.2">
      <c r="A226" s="127" t="s">
        <v>147</v>
      </c>
      <c r="B226" s="135">
        <v>17</v>
      </c>
      <c r="C226" s="150">
        <v>18.54</v>
      </c>
      <c r="D226" s="133">
        <f>Table52[[#This Row],[Vertical Fz (kN)]]*'Materials + Factor'!$U$25</f>
        <v>0</v>
      </c>
      <c r="E226" s="150">
        <v>0.25</v>
      </c>
      <c r="F226" s="150">
        <v>4.76</v>
      </c>
      <c r="G226" s="150">
        <v>25.94</v>
      </c>
      <c r="H226" s="151">
        <v>1.75</v>
      </c>
    </row>
    <row r="227" spans="1:8" s="86" customFormat="1" ht="25.5" outlineLevel="1" x14ac:dyDescent="0.2">
      <c r="A227" s="127" t="s">
        <v>147</v>
      </c>
      <c r="B227" s="135">
        <v>18</v>
      </c>
      <c r="C227" s="150">
        <v>18.54</v>
      </c>
      <c r="D227" s="133">
        <f>Table52[[#This Row],[Vertical Fz (kN)]]*'Materials + Factor'!$U$25</f>
        <v>0</v>
      </c>
      <c r="E227" s="150">
        <v>6.04</v>
      </c>
      <c r="F227" s="150">
        <v>0.25</v>
      </c>
      <c r="G227" s="150">
        <v>4.25</v>
      </c>
      <c r="H227" s="151">
        <v>28.33</v>
      </c>
    </row>
    <row r="228" spans="1:8" s="86" customFormat="1" ht="25.5" outlineLevel="1" x14ac:dyDescent="0.2">
      <c r="A228" s="127" t="s">
        <v>147</v>
      </c>
      <c r="B228" s="135">
        <v>19</v>
      </c>
      <c r="C228" s="150">
        <v>17.37</v>
      </c>
      <c r="D228" s="133">
        <f>Table52[[#This Row],[Vertical Fz (kN)]]*'Materials + Factor'!$U$25</f>
        <v>0</v>
      </c>
      <c r="E228" s="150">
        <v>0</v>
      </c>
      <c r="F228" s="150">
        <v>9.66</v>
      </c>
      <c r="G228" s="150">
        <v>57.24</v>
      </c>
      <c r="H228" s="151">
        <v>0</v>
      </c>
    </row>
    <row r="229" spans="1:8" s="86" customFormat="1" ht="25.5" outlineLevel="1" x14ac:dyDescent="0.2">
      <c r="A229" s="127" t="s">
        <v>147</v>
      </c>
      <c r="B229" s="135">
        <v>20</v>
      </c>
      <c r="C229" s="150">
        <v>17.37</v>
      </c>
      <c r="D229" s="133">
        <f>Table52[[#This Row],[Vertical Fz (kN)]]*'Materials + Factor'!$U$25</f>
        <v>0</v>
      </c>
      <c r="E229" s="150">
        <v>5.71</v>
      </c>
      <c r="F229" s="150">
        <v>4.88</v>
      </c>
      <c r="G229" s="150">
        <v>34.119999999999997</v>
      </c>
      <c r="H229" s="151">
        <v>25.36</v>
      </c>
    </row>
    <row r="230" spans="1:8" s="86" customFormat="1" ht="25.5" outlineLevel="1" x14ac:dyDescent="0.2">
      <c r="A230" s="127" t="s">
        <v>147</v>
      </c>
      <c r="B230" s="135">
        <v>21</v>
      </c>
      <c r="C230" s="150">
        <v>25.83</v>
      </c>
      <c r="D230" s="133">
        <f>Table52[[#This Row],[Vertical Fz (kN)]]*'Materials + Factor'!$U$25</f>
        <v>0</v>
      </c>
      <c r="E230" s="150">
        <v>0</v>
      </c>
      <c r="F230" s="150">
        <v>7.52</v>
      </c>
      <c r="G230" s="150">
        <v>40.39</v>
      </c>
      <c r="H230" s="151">
        <v>0</v>
      </c>
    </row>
    <row r="231" spans="1:8" s="86" customFormat="1" ht="25.5" outlineLevel="1" x14ac:dyDescent="0.2">
      <c r="A231" s="127" t="s">
        <v>147</v>
      </c>
      <c r="B231" s="135">
        <v>22</v>
      </c>
      <c r="C231" s="150">
        <v>25.83</v>
      </c>
      <c r="D231" s="133">
        <f>Table52[[#This Row],[Vertical Fz (kN)]]*'Materials + Factor'!$U$25</f>
        <v>0</v>
      </c>
      <c r="E231" s="150">
        <v>8.27</v>
      </c>
      <c r="F231" s="150">
        <v>0</v>
      </c>
      <c r="G231" s="150">
        <v>0</v>
      </c>
      <c r="H231" s="151">
        <v>36.79</v>
      </c>
    </row>
    <row r="232" spans="1:8" s="86" customFormat="1" ht="25.5" outlineLevel="1" x14ac:dyDescent="0.2">
      <c r="A232" s="127" t="s">
        <v>147</v>
      </c>
      <c r="B232" s="135">
        <v>23</v>
      </c>
      <c r="C232" s="150">
        <v>22.25</v>
      </c>
      <c r="D232" s="133">
        <f>Table52[[#This Row],[Vertical Fz (kN)]]*'Materials + Factor'!$U$25</f>
        <v>0</v>
      </c>
      <c r="E232" s="150">
        <v>0.3</v>
      </c>
      <c r="F232" s="150">
        <v>5.76</v>
      </c>
      <c r="G232" s="150">
        <v>31.52</v>
      </c>
      <c r="H232" s="151">
        <v>2.1</v>
      </c>
    </row>
    <row r="233" spans="1:8" s="86" customFormat="1" ht="25.5" outlineLevel="1" x14ac:dyDescent="0.2">
      <c r="A233" s="127" t="s">
        <v>147</v>
      </c>
      <c r="B233" s="135">
        <v>24</v>
      </c>
      <c r="C233" s="150">
        <v>22.25</v>
      </c>
      <c r="D233" s="133">
        <f>Table52[[#This Row],[Vertical Fz (kN)]]*'Materials + Factor'!$U$25</f>
        <v>0</v>
      </c>
      <c r="E233" s="150">
        <v>6.83</v>
      </c>
      <c r="F233" s="150">
        <v>0.3</v>
      </c>
      <c r="G233" s="150">
        <v>5.0999999999999996</v>
      </c>
      <c r="H233" s="151">
        <v>31.08</v>
      </c>
    </row>
    <row r="234" spans="1:8" s="86" customFormat="1" ht="25.5" outlineLevel="1" x14ac:dyDescent="0.2">
      <c r="A234" s="127" t="s">
        <v>147</v>
      </c>
      <c r="B234" s="135">
        <v>25</v>
      </c>
      <c r="C234" s="150">
        <v>17.37</v>
      </c>
      <c r="D234" s="133">
        <f>Table52[[#This Row],[Vertical Fz (kN)]]*'Materials + Factor'!$U$25</f>
        <v>0</v>
      </c>
      <c r="E234" s="150">
        <v>0.63</v>
      </c>
      <c r="F234" s="150">
        <v>9.56</v>
      </c>
      <c r="G234" s="150">
        <v>56.49</v>
      </c>
      <c r="H234" s="151">
        <v>4.42</v>
      </c>
    </row>
    <row r="235" spans="1:8" s="86" customFormat="1" ht="25.5" outlineLevel="1" x14ac:dyDescent="0.2">
      <c r="A235" s="127" t="s">
        <v>147</v>
      </c>
      <c r="B235" s="135">
        <v>26</v>
      </c>
      <c r="C235" s="150">
        <v>17.37</v>
      </c>
      <c r="D235" s="133">
        <f>Table52[[#This Row],[Vertical Fz (kN)]]*'Materials + Factor'!$U$25</f>
        <v>0</v>
      </c>
      <c r="E235" s="150">
        <v>6.53</v>
      </c>
      <c r="F235" s="150">
        <v>4.8</v>
      </c>
      <c r="G235" s="150">
        <v>33.54</v>
      </c>
      <c r="H235" s="151">
        <v>31.05</v>
      </c>
    </row>
    <row r="236" spans="1:8" s="86" customFormat="1" ht="25.5" outlineLevel="1" x14ac:dyDescent="0.2">
      <c r="A236" s="127" t="s">
        <v>147</v>
      </c>
      <c r="B236" s="135">
        <v>27</v>
      </c>
      <c r="C236" s="150">
        <v>25.83</v>
      </c>
      <c r="D236" s="133">
        <f>Table52[[#This Row],[Vertical Fz (kN)]]*'Materials + Factor'!$U$25</f>
        <v>0</v>
      </c>
      <c r="E236" s="150">
        <v>0</v>
      </c>
      <c r="F236" s="150">
        <v>7.47</v>
      </c>
      <c r="G236" s="150">
        <v>40.090000000000003</v>
      </c>
      <c r="H236" s="151">
        <v>0</v>
      </c>
    </row>
    <row r="237" spans="1:8" s="86" customFormat="1" ht="25.5" outlineLevel="1" x14ac:dyDescent="0.2">
      <c r="A237" s="127" t="s">
        <v>147</v>
      </c>
      <c r="B237" s="135">
        <v>28</v>
      </c>
      <c r="C237" s="150">
        <v>25.83</v>
      </c>
      <c r="D237" s="133">
        <f>Table52[[#This Row],[Vertical Fz (kN)]]*'Materials + Factor'!$U$25</f>
        <v>0</v>
      </c>
      <c r="E237" s="150">
        <v>8.6</v>
      </c>
      <c r="F237" s="150">
        <v>0</v>
      </c>
      <c r="G237" s="150">
        <v>0</v>
      </c>
      <c r="H237" s="151">
        <v>39.119999999999997</v>
      </c>
    </row>
    <row r="238" spans="1:8" s="86" customFormat="1" ht="25.5" outlineLevel="1" x14ac:dyDescent="0.2">
      <c r="A238" s="127" t="s">
        <v>147</v>
      </c>
      <c r="B238" s="135">
        <v>29</v>
      </c>
      <c r="C238" s="150">
        <v>22.25</v>
      </c>
      <c r="D238" s="133">
        <f>Table52[[#This Row],[Vertical Fz (kN)]]*'Materials + Factor'!$U$25</f>
        <v>0</v>
      </c>
      <c r="E238" s="150">
        <v>0.3</v>
      </c>
      <c r="F238" s="150">
        <v>5.75</v>
      </c>
      <c r="G238" s="150">
        <v>31.41</v>
      </c>
      <c r="H238" s="151">
        <v>2.1</v>
      </c>
    </row>
    <row r="239" spans="1:8" s="86" customFormat="1" ht="25.5" outlineLevel="1" x14ac:dyDescent="0.2">
      <c r="A239" s="127" t="s">
        <v>147</v>
      </c>
      <c r="B239" s="135">
        <v>30</v>
      </c>
      <c r="C239" s="150">
        <v>22.25</v>
      </c>
      <c r="D239" s="133">
        <f>Table52[[#This Row],[Vertical Fz (kN)]]*'Materials + Factor'!$U$25</f>
        <v>0</v>
      </c>
      <c r="E239" s="150">
        <v>7.04</v>
      </c>
      <c r="F239" s="150">
        <v>0.3</v>
      </c>
      <c r="G239" s="150">
        <v>5.0999999999999996</v>
      </c>
      <c r="H239" s="151">
        <v>32.54</v>
      </c>
    </row>
    <row r="240" spans="1:8" s="86" customFormat="1" ht="25.5" outlineLevel="1" x14ac:dyDescent="0.2">
      <c r="A240" s="127" t="s">
        <v>147</v>
      </c>
      <c r="B240" s="135">
        <v>31</v>
      </c>
      <c r="C240" s="150">
        <v>17.37</v>
      </c>
      <c r="D240" s="133">
        <f>Table52[[#This Row],[Vertical Fz (kN)]]*'Materials + Factor'!$U$25</f>
        <v>0</v>
      </c>
      <c r="E240" s="150">
        <v>1.26</v>
      </c>
      <c r="F240" s="150">
        <v>9.4499999999999993</v>
      </c>
      <c r="G240" s="150">
        <v>55.74</v>
      </c>
      <c r="H240" s="151">
        <v>8.83</v>
      </c>
    </row>
    <row r="241" spans="1:8" s="86" customFormat="1" ht="25.5" outlineLevel="1" x14ac:dyDescent="0.2">
      <c r="A241" s="127" t="s">
        <v>147</v>
      </c>
      <c r="B241" s="135">
        <v>32</v>
      </c>
      <c r="C241" s="150">
        <v>17.37</v>
      </c>
      <c r="D241" s="133">
        <f>Table52[[#This Row],[Vertical Fz (kN)]]*'Materials + Factor'!$U$25</f>
        <v>0</v>
      </c>
      <c r="E241" s="150">
        <v>7.34</v>
      </c>
      <c r="F241" s="150">
        <v>4.72</v>
      </c>
      <c r="G241" s="150">
        <v>32.96</v>
      </c>
      <c r="H241" s="151">
        <v>36.74</v>
      </c>
    </row>
    <row r="242" spans="1:8" s="86" customFormat="1" ht="25.5" outlineLevel="1" x14ac:dyDescent="0.2">
      <c r="A242" s="127" t="s">
        <v>147</v>
      </c>
      <c r="B242" s="135">
        <v>33</v>
      </c>
      <c r="C242" s="150">
        <v>25.83</v>
      </c>
      <c r="D242" s="133">
        <f>Table52[[#This Row],[Vertical Fz (kN)]]*'Materials + Factor'!$U$25</f>
        <v>0</v>
      </c>
      <c r="E242" s="150">
        <v>0</v>
      </c>
      <c r="F242" s="150">
        <v>7.43</v>
      </c>
      <c r="G242" s="150">
        <v>39.78</v>
      </c>
      <c r="H242" s="151">
        <v>0</v>
      </c>
    </row>
    <row r="243" spans="1:8" s="86" customFormat="1" ht="25.5" outlineLevel="1" x14ac:dyDescent="0.2">
      <c r="A243" s="127" t="s">
        <v>147</v>
      </c>
      <c r="B243" s="135">
        <v>34</v>
      </c>
      <c r="C243" s="150">
        <v>25.83</v>
      </c>
      <c r="D243" s="133">
        <f>Table52[[#This Row],[Vertical Fz (kN)]]*'Materials + Factor'!$U$25</f>
        <v>0</v>
      </c>
      <c r="E243" s="150">
        <v>8.94</v>
      </c>
      <c r="F243" s="150">
        <v>0</v>
      </c>
      <c r="G243" s="150">
        <v>0</v>
      </c>
      <c r="H243" s="151">
        <v>41.44</v>
      </c>
    </row>
    <row r="244" spans="1:8" s="86" customFormat="1" ht="25.5" outlineLevel="1" x14ac:dyDescent="0.2">
      <c r="A244" s="127" t="s">
        <v>147</v>
      </c>
      <c r="B244" s="135">
        <v>35</v>
      </c>
      <c r="C244" s="150">
        <v>22.25</v>
      </c>
      <c r="D244" s="133">
        <f>Table52[[#This Row],[Vertical Fz (kN)]]*'Materials + Factor'!$U$25</f>
        <v>0</v>
      </c>
      <c r="E244" s="150">
        <v>0.3</v>
      </c>
      <c r="F244" s="150">
        <v>5.71</v>
      </c>
      <c r="G244" s="150">
        <v>31.13</v>
      </c>
      <c r="H244" s="151">
        <v>2.1</v>
      </c>
    </row>
    <row r="245" spans="1:8" s="86" customFormat="1" ht="25.5" outlineLevel="1" x14ac:dyDescent="0.2">
      <c r="A245" s="127" t="s">
        <v>147</v>
      </c>
      <c r="B245" s="135">
        <v>36</v>
      </c>
      <c r="C245" s="150">
        <v>22.25</v>
      </c>
      <c r="D245" s="133">
        <f>Table52[[#This Row],[Vertical Fz (kN)]]*'Materials + Factor'!$U$25</f>
        <v>0</v>
      </c>
      <c r="E245" s="150">
        <v>7.24</v>
      </c>
      <c r="F245" s="150">
        <v>0.3</v>
      </c>
      <c r="G245" s="150">
        <v>5.0999999999999996</v>
      </c>
      <c r="H245" s="151">
        <v>33.99</v>
      </c>
    </row>
    <row r="246" spans="1:8" s="86" customFormat="1" ht="25.5" outlineLevel="1" x14ac:dyDescent="0.2">
      <c r="A246" s="127" t="s">
        <v>148</v>
      </c>
      <c r="B246" s="135" t="s">
        <v>371</v>
      </c>
      <c r="C246" s="150">
        <v>9.1639999999999997</v>
      </c>
      <c r="D246" s="133">
        <f>Table52[[#This Row],[Vertical Fz (kN)]]*'Materials + Factor'!$U$25</f>
        <v>0</v>
      </c>
      <c r="E246" s="150">
        <v>0.69</v>
      </c>
      <c r="F246" s="150">
        <v>0.39200000000000002</v>
      </c>
      <c r="G246" s="150">
        <v>0.26900000000000002</v>
      </c>
      <c r="H246" s="151">
        <v>8.9700000000000006</v>
      </c>
    </row>
    <row r="247" spans="1:8" s="86" customFormat="1" ht="25.5" outlineLevel="1" x14ac:dyDescent="0.2">
      <c r="A247" s="127" t="s">
        <v>148</v>
      </c>
      <c r="B247" s="135" t="s">
        <v>372</v>
      </c>
      <c r="C247" s="150">
        <v>10.49</v>
      </c>
      <c r="D247" s="133">
        <f>Table52[[#This Row],[Vertical Fz (kN)]]*'Materials + Factor'!$U$25</f>
        <v>0</v>
      </c>
      <c r="E247" s="150">
        <v>3.2570000000000001</v>
      </c>
      <c r="F247" s="150">
        <v>3.3679999999999999</v>
      </c>
      <c r="G247" s="150">
        <v>9.0289999999999999</v>
      </c>
      <c r="H247" s="151">
        <v>0.96099999999999997</v>
      </c>
    </row>
    <row r="248" spans="1:8" s="86" customFormat="1" ht="25.5" outlineLevel="1" x14ac:dyDescent="0.2">
      <c r="A248" s="127" t="s">
        <v>148</v>
      </c>
      <c r="B248" s="135" t="s">
        <v>373</v>
      </c>
      <c r="C248" s="150">
        <v>9.4410000000000007</v>
      </c>
      <c r="D248" s="133">
        <f>Table52[[#This Row],[Vertical Fz (kN)]]*'Materials + Factor'!$U$25</f>
        <v>0</v>
      </c>
      <c r="E248" s="150">
        <v>5.7080000000000002</v>
      </c>
      <c r="F248" s="150">
        <v>0.372</v>
      </c>
      <c r="G248" s="150">
        <v>0.23300000000000001</v>
      </c>
      <c r="H248" s="151">
        <v>12.731</v>
      </c>
    </row>
    <row r="249" spans="1:8" s="86" customFormat="1" ht="25.5" outlineLevel="1" x14ac:dyDescent="0.2">
      <c r="A249" s="127" t="s">
        <v>148</v>
      </c>
      <c r="B249" s="135" t="s">
        <v>374</v>
      </c>
      <c r="C249" s="150">
        <v>10.766999999999999</v>
      </c>
      <c r="D249" s="133">
        <f>Table52[[#This Row],[Vertical Fz (kN)]]*'Materials + Factor'!$U$25</f>
        <v>0</v>
      </c>
      <c r="E249" s="150">
        <v>1.7609999999999999</v>
      </c>
      <c r="F249" s="150">
        <v>3.3879999999999999</v>
      </c>
      <c r="G249" s="150">
        <v>9.0649999999999995</v>
      </c>
      <c r="H249" s="151">
        <v>2.7989999999999999</v>
      </c>
    </row>
    <row r="250" spans="1:8" s="86" customFormat="1" ht="25.5" outlineLevel="1" x14ac:dyDescent="0.2">
      <c r="A250" s="127" t="s">
        <v>148</v>
      </c>
      <c r="B250" s="135" t="s">
        <v>375</v>
      </c>
      <c r="C250" s="150">
        <v>9.8949999999999996</v>
      </c>
      <c r="D250" s="133">
        <f>Table52[[#This Row],[Vertical Fz (kN)]]*'Materials + Factor'!$U$25</f>
        <v>0</v>
      </c>
      <c r="E250" s="150">
        <v>5.6120000000000001</v>
      </c>
      <c r="F250" s="150">
        <v>0.35199999999999998</v>
      </c>
      <c r="G250" s="150">
        <v>0.224</v>
      </c>
      <c r="H250" s="151">
        <v>13.117000000000001</v>
      </c>
    </row>
    <row r="251" spans="1:8" s="86" customFormat="1" ht="25.5" outlineLevel="1" x14ac:dyDescent="0.2">
      <c r="A251" s="127" t="s">
        <v>148</v>
      </c>
      <c r="B251" s="135" t="s">
        <v>376</v>
      </c>
      <c r="C251" s="150">
        <v>11.221</v>
      </c>
      <c r="D251" s="133">
        <f>Table52[[#This Row],[Vertical Fz (kN)]]*'Materials + Factor'!$U$25</f>
        <v>0</v>
      </c>
      <c r="E251" s="150">
        <v>1.665</v>
      </c>
      <c r="F251" s="150">
        <v>3.4079999999999999</v>
      </c>
      <c r="G251" s="150">
        <v>9.0739999999999998</v>
      </c>
      <c r="H251" s="151">
        <v>3.1850000000000001</v>
      </c>
    </row>
    <row r="252" spans="1:8" s="86" customFormat="1" ht="25.5" outlineLevel="1" x14ac:dyDescent="0.2">
      <c r="A252" s="127" t="s">
        <v>148</v>
      </c>
      <c r="B252" s="135" t="s">
        <v>377</v>
      </c>
      <c r="C252" s="150">
        <v>8.9269999999999996</v>
      </c>
      <c r="D252" s="133">
        <f>Table52[[#This Row],[Vertical Fz (kN)]]*'Materials + Factor'!$U$25</f>
        <v>0</v>
      </c>
      <c r="E252" s="150">
        <v>0.78500000000000003</v>
      </c>
      <c r="F252" s="150">
        <v>0.82</v>
      </c>
      <c r="G252" s="150">
        <v>0.64100000000000001</v>
      </c>
      <c r="H252" s="151">
        <v>8.9380000000000006</v>
      </c>
    </row>
    <row r="253" spans="1:8" s="86" customFormat="1" ht="25.5" outlineLevel="1" x14ac:dyDescent="0.2">
      <c r="A253" s="127" t="s">
        <v>148</v>
      </c>
      <c r="B253" s="135" t="s">
        <v>378</v>
      </c>
      <c r="C253" s="150">
        <v>10.132999999999999</v>
      </c>
      <c r="D253" s="133">
        <f>Table52[[#This Row],[Vertical Fz (kN)]]*'Materials + Factor'!$U$25</f>
        <v>0</v>
      </c>
      <c r="E253" s="150">
        <v>3.1549999999999998</v>
      </c>
      <c r="F253" s="150">
        <v>2.8140000000000001</v>
      </c>
      <c r="G253" s="150">
        <v>10.202</v>
      </c>
      <c r="H253" s="151">
        <v>0.93799999999999994</v>
      </c>
    </row>
    <row r="254" spans="1:8" s="86" customFormat="1" ht="25.5" outlineLevel="1" x14ac:dyDescent="0.2">
      <c r="A254" s="127" t="s">
        <v>148</v>
      </c>
      <c r="B254" s="135" t="s">
        <v>379</v>
      </c>
      <c r="C254" s="150">
        <v>9.5120000000000005</v>
      </c>
      <c r="D254" s="133">
        <f>Table52[[#This Row],[Vertical Fz (kN)]]*'Materials + Factor'!$U$25</f>
        <v>0</v>
      </c>
      <c r="E254" s="150">
        <v>5.6269999999999998</v>
      </c>
      <c r="F254" s="150">
        <v>0.36299999999999999</v>
      </c>
      <c r="G254" s="150">
        <v>0.218</v>
      </c>
      <c r="H254" s="151">
        <v>12.557</v>
      </c>
    </row>
    <row r="255" spans="1:8" s="86" customFormat="1" ht="25.5" outlineLevel="1" x14ac:dyDescent="0.2">
      <c r="A255" s="127" t="s">
        <v>148</v>
      </c>
      <c r="B255" s="135" t="s">
        <v>380</v>
      </c>
      <c r="C255" s="150">
        <v>10.718</v>
      </c>
      <c r="D255" s="133">
        <f>Table52[[#This Row],[Vertical Fz (kN)]]*'Materials + Factor'!$U$25</f>
        <v>0</v>
      </c>
      <c r="E255" s="150">
        <v>1.6870000000000001</v>
      </c>
      <c r="F255" s="150">
        <v>3.2709999999999999</v>
      </c>
      <c r="G255" s="150">
        <v>9.343</v>
      </c>
      <c r="H255" s="151">
        <v>2.6819999999999999</v>
      </c>
    </row>
    <row r="256" spans="1:8" s="86" customFormat="1" ht="25.5" outlineLevel="1" x14ac:dyDescent="0.2">
      <c r="A256" s="127" t="s">
        <v>148</v>
      </c>
      <c r="B256" s="135" t="s">
        <v>381</v>
      </c>
      <c r="C256" s="150">
        <v>9.9459999999999997</v>
      </c>
      <c r="D256" s="133">
        <f>Table52[[#This Row],[Vertical Fz (kN)]]*'Materials + Factor'!$U$25</f>
        <v>0</v>
      </c>
      <c r="E256" s="150">
        <v>5.5449999999999999</v>
      </c>
      <c r="F256" s="150">
        <v>0.35</v>
      </c>
      <c r="G256" s="150">
        <v>0.22500000000000001</v>
      </c>
      <c r="H256" s="151">
        <v>12.952</v>
      </c>
    </row>
    <row r="257" spans="1:8" s="86" customFormat="1" ht="25.5" outlineLevel="1" x14ac:dyDescent="0.2">
      <c r="A257" s="127" t="s">
        <v>148</v>
      </c>
      <c r="B257" s="135" t="s">
        <v>382</v>
      </c>
      <c r="C257" s="150">
        <v>11.151999999999999</v>
      </c>
      <c r="D257" s="133">
        <f>Table52[[#This Row],[Vertical Fz (kN)]]*'Materials + Factor'!$U$25</f>
        <v>0</v>
      </c>
      <c r="E257" s="150">
        <v>1.605</v>
      </c>
      <c r="F257" s="150">
        <v>3.2839999999999998</v>
      </c>
      <c r="G257" s="150">
        <v>9.3360000000000003</v>
      </c>
      <c r="H257" s="151">
        <v>3.077</v>
      </c>
    </row>
    <row r="258" spans="1:8" s="86" customFormat="1" ht="25.5" outlineLevel="1" x14ac:dyDescent="0.2">
      <c r="A258" s="127" t="s">
        <v>148</v>
      </c>
      <c r="B258" s="135" t="s">
        <v>383</v>
      </c>
      <c r="C258" s="150">
        <v>8.6140000000000008</v>
      </c>
      <c r="D258" s="133">
        <f>Table52[[#This Row],[Vertical Fz (kN)]]*'Materials + Factor'!$U$25</f>
        <v>0</v>
      </c>
      <c r="E258" s="150">
        <v>0.77900000000000003</v>
      </c>
      <c r="F258" s="150">
        <v>0.20100000000000001</v>
      </c>
      <c r="G258" s="150">
        <v>2.7530000000000001</v>
      </c>
      <c r="H258" s="151">
        <v>8.9329999999999998</v>
      </c>
    </row>
    <row r="259" spans="1:8" s="86" customFormat="1" ht="25.5" outlineLevel="1" x14ac:dyDescent="0.2">
      <c r="A259" s="127" t="s">
        <v>148</v>
      </c>
      <c r="B259" s="135" t="s">
        <v>384</v>
      </c>
      <c r="C259" s="150">
        <v>9.7279999999999998</v>
      </c>
      <c r="D259" s="133">
        <f>Table52[[#This Row],[Vertical Fz (kN)]]*'Materials + Factor'!$U$25</f>
        <v>0</v>
      </c>
      <c r="E259" s="150">
        <v>3.1589999999999998</v>
      </c>
      <c r="F259" s="150">
        <v>4.1289999999999996</v>
      </c>
      <c r="G259" s="150">
        <v>12.923</v>
      </c>
      <c r="H259" s="151">
        <v>0.93899999999999995</v>
      </c>
    </row>
    <row r="260" spans="1:8" s="86" customFormat="1" ht="25.5" outlineLevel="1" x14ac:dyDescent="0.2">
      <c r="A260" s="127" t="s">
        <v>148</v>
      </c>
      <c r="B260" s="135" t="s">
        <v>385</v>
      </c>
      <c r="C260" s="150">
        <v>9.5050000000000008</v>
      </c>
      <c r="D260" s="133">
        <f>Table52[[#This Row],[Vertical Fz (kN)]]*'Materials + Factor'!$U$25</f>
        <v>0</v>
      </c>
      <c r="E260" s="150">
        <v>5.6310000000000002</v>
      </c>
      <c r="F260" s="150">
        <v>0.35499999999999998</v>
      </c>
      <c r="G260" s="150">
        <v>0.2</v>
      </c>
      <c r="H260" s="151">
        <v>12.555999999999999</v>
      </c>
    </row>
    <row r="261" spans="1:8" s="86" customFormat="1" ht="25.5" outlineLevel="1" x14ac:dyDescent="0.2">
      <c r="A261" s="127" t="s">
        <v>148</v>
      </c>
      <c r="B261" s="135" t="s">
        <v>386</v>
      </c>
      <c r="C261" s="150">
        <v>10.619</v>
      </c>
      <c r="D261" s="133">
        <f>Table52[[#This Row],[Vertical Fz (kN)]]*'Materials + Factor'!$U$25</f>
        <v>0</v>
      </c>
      <c r="E261" s="150">
        <v>1.6930000000000001</v>
      </c>
      <c r="F261" s="150">
        <v>3.573</v>
      </c>
      <c r="G261" s="150">
        <v>9.9700000000000006</v>
      </c>
      <c r="H261" s="151">
        <v>2.6850000000000001</v>
      </c>
    </row>
    <row r="262" spans="1:8" s="86" customFormat="1" ht="25.5" outlineLevel="1" x14ac:dyDescent="0.2">
      <c r="A262" s="127" t="s">
        <v>148</v>
      </c>
      <c r="B262" s="135" t="s">
        <v>387</v>
      </c>
      <c r="C262" s="150">
        <v>9.9450000000000003</v>
      </c>
      <c r="D262" s="133">
        <f>Table52[[#This Row],[Vertical Fz (kN)]]*'Materials + Factor'!$U$25</f>
        <v>0</v>
      </c>
      <c r="E262" s="150">
        <v>5.5510000000000002</v>
      </c>
      <c r="F262" s="150">
        <v>0.35199999999999998</v>
      </c>
      <c r="G262" s="150">
        <v>0.22900000000000001</v>
      </c>
      <c r="H262" s="151">
        <v>12.962999999999999</v>
      </c>
    </row>
    <row r="263" spans="1:8" s="86" customFormat="1" ht="25.5" outlineLevel="1" x14ac:dyDescent="0.2">
      <c r="A263" s="127" t="s">
        <v>148</v>
      </c>
      <c r="B263" s="135" t="s">
        <v>388</v>
      </c>
      <c r="C263" s="150">
        <v>11.058999999999999</v>
      </c>
      <c r="D263" s="133">
        <f>Table52[[#This Row],[Vertical Fz (kN)]]*'Materials + Factor'!$U$25</f>
        <v>0</v>
      </c>
      <c r="E263" s="150">
        <v>1.613</v>
      </c>
      <c r="F263" s="150">
        <v>3.5760000000000001</v>
      </c>
      <c r="G263" s="150">
        <v>9.9420000000000002</v>
      </c>
      <c r="H263" s="151">
        <v>3.0920000000000001</v>
      </c>
    </row>
    <row r="264" spans="1:8" s="86" customFormat="1" ht="25.5" outlineLevel="1" x14ac:dyDescent="0.2">
      <c r="A264" s="127" t="s">
        <v>148</v>
      </c>
      <c r="B264" s="135" t="s">
        <v>389</v>
      </c>
      <c r="C264" s="150">
        <v>9.2420000000000009</v>
      </c>
      <c r="D264" s="133">
        <f>Table52[[#This Row],[Vertical Fz (kN)]]*'Materials + Factor'!$U$25</f>
        <v>0</v>
      </c>
      <c r="E264" s="150">
        <v>0.77900000000000003</v>
      </c>
      <c r="F264" s="150">
        <v>1.0609999999999999</v>
      </c>
      <c r="G264" s="150">
        <v>0.93300000000000005</v>
      </c>
      <c r="H264" s="151">
        <v>8.9320000000000004</v>
      </c>
    </row>
    <row r="265" spans="1:8" s="86" customFormat="1" ht="25.5" outlineLevel="1" x14ac:dyDescent="0.2">
      <c r="A265" s="127" t="s">
        <v>148</v>
      </c>
      <c r="B265" s="135" t="s">
        <v>390</v>
      </c>
      <c r="C265" s="150">
        <v>10.356</v>
      </c>
      <c r="D265" s="133">
        <f>Table52[[#This Row],[Vertical Fz (kN)]]*'Materials + Factor'!$U$25</f>
        <v>0</v>
      </c>
      <c r="E265" s="150">
        <v>3.1589999999999998</v>
      </c>
      <c r="F265" s="150">
        <v>4.99</v>
      </c>
      <c r="G265" s="150">
        <v>11.103</v>
      </c>
      <c r="H265" s="151">
        <v>0.93899999999999995</v>
      </c>
    </row>
    <row r="266" spans="1:8" s="86" customFormat="1" ht="25.5" outlineLevel="1" x14ac:dyDescent="0.2">
      <c r="A266" s="127" t="s">
        <v>148</v>
      </c>
      <c r="B266" s="135" t="s">
        <v>391</v>
      </c>
      <c r="C266" s="150">
        <v>9.4990000000000006</v>
      </c>
      <c r="D266" s="133">
        <f>Table52[[#This Row],[Vertical Fz (kN)]]*'Materials + Factor'!$U$25</f>
        <v>0</v>
      </c>
      <c r="E266" s="150">
        <v>5.6379999999999999</v>
      </c>
      <c r="F266" s="150">
        <v>0.37</v>
      </c>
      <c r="G266" s="150">
        <v>0.23200000000000001</v>
      </c>
      <c r="H266" s="151">
        <v>12.571999999999999</v>
      </c>
    </row>
    <row r="267" spans="1:8" s="86" customFormat="1" ht="25.5" outlineLevel="1" x14ac:dyDescent="0.2">
      <c r="A267" s="127" t="s">
        <v>148</v>
      </c>
      <c r="B267" s="135" t="s">
        <v>392</v>
      </c>
      <c r="C267" s="150">
        <v>10.613</v>
      </c>
      <c r="D267" s="133">
        <f>Table52[[#This Row],[Vertical Fz (kN)]]*'Materials + Factor'!$U$25</f>
        <v>0</v>
      </c>
      <c r="E267" s="150">
        <v>1.7</v>
      </c>
      <c r="F267" s="150">
        <v>3.5590000000000002</v>
      </c>
      <c r="G267" s="150">
        <v>9.9390000000000001</v>
      </c>
      <c r="H267" s="151">
        <v>2.7010000000000001</v>
      </c>
    </row>
    <row r="268" spans="1:8" s="86" customFormat="1" ht="25.5" outlineLevel="1" x14ac:dyDescent="0.2">
      <c r="A268" s="127" t="s">
        <v>148</v>
      </c>
      <c r="B268" s="135" t="s">
        <v>393</v>
      </c>
      <c r="C268" s="150">
        <v>9.9469999999999992</v>
      </c>
      <c r="D268" s="133">
        <f>Table52[[#This Row],[Vertical Fz (kN)]]*'Materials + Factor'!$U$25</f>
        <v>0</v>
      </c>
      <c r="E268" s="150">
        <v>5.54</v>
      </c>
      <c r="F268" s="150">
        <v>0.35</v>
      </c>
      <c r="G268" s="150">
        <v>0.223</v>
      </c>
      <c r="H268" s="151">
        <v>12.942</v>
      </c>
    </row>
    <row r="269" spans="1:8" s="86" customFormat="1" ht="25.5" outlineLevel="1" x14ac:dyDescent="0.2">
      <c r="A269" s="127" t="s">
        <v>148</v>
      </c>
      <c r="B269" s="135" t="s">
        <v>394</v>
      </c>
      <c r="C269" s="150">
        <v>11.061</v>
      </c>
      <c r="D269" s="133">
        <f>Table52[[#This Row],[Vertical Fz (kN)]]*'Materials + Factor'!$U$25</f>
        <v>0</v>
      </c>
      <c r="E269" s="150">
        <v>1.6020000000000001</v>
      </c>
      <c r="F269" s="150">
        <v>3.5790000000000002</v>
      </c>
      <c r="G269" s="150">
        <v>9.9469999999999992</v>
      </c>
      <c r="H269" s="151">
        <v>3.0710000000000002</v>
      </c>
    </row>
    <row r="270" spans="1:8" s="86" customFormat="1" ht="25.5" outlineLevel="1" x14ac:dyDescent="0.2">
      <c r="A270" s="127" t="s">
        <v>148</v>
      </c>
      <c r="B270" s="135" t="s">
        <v>395</v>
      </c>
      <c r="C270" s="150">
        <v>12.134</v>
      </c>
      <c r="D270" s="133">
        <f>Table52[[#This Row],[Vertical Fz (kN)]]*'Materials + Factor'!$U$25</f>
        <v>0</v>
      </c>
      <c r="E270" s="150">
        <v>4.048</v>
      </c>
      <c r="F270" s="150">
        <v>0.41099999999999998</v>
      </c>
      <c r="G270" s="150">
        <v>0.28199999999999997</v>
      </c>
      <c r="H270" s="151">
        <v>10.813000000000001</v>
      </c>
    </row>
    <row r="271" spans="1:8" s="86" customFormat="1" ht="25.5" outlineLevel="1" x14ac:dyDescent="0.2">
      <c r="A271" s="127" t="s">
        <v>148</v>
      </c>
      <c r="B271" s="135" t="s">
        <v>396</v>
      </c>
      <c r="C271" s="150">
        <v>13.581</v>
      </c>
      <c r="D271" s="133">
        <f>Table52[[#This Row],[Vertical Fz (kN)]]*'Materials + Factor'!$U$25</f>
        <v>0</v>
      </c>
      <c r="E271" s="150">
        <v>0.34799999999999998</v>
      </c>
      <c r="F271" s="150">
        <v>3.919</v>
      </c>
      <c r="G271" s="150">
        <v>10.936999999999999</v>
      </c>
      <c r="H271" s="151">
        <v>0.45200000000000001</v>
      </c>
    </row>
    <row r="272" spans="1:8" s="86" customFormat="1" ht="25.5" outlineLevel="1" x14ac:dyDescent="0.2">
      <c r="A272" s="127" t="s">
        <v>148</v>
      </c>
      <c r="B272" s="135" t="s">
        <v>397</v>
      </c>
      <c r="C272" s="150">
        <v>9.1950000000000003</v>
      </c>
      <c r="D272" s="133">
        <f>Table52[[#This Row],[Vertical Fz (kN)]]*'Materials + Factor'!$U$25</f>
        <v>0</v>
      </c>
      <c r="E272" s="150">
        <v>4.0439999999999996</v>
      </c>
      <c r="F272" s="150">
        <v>0.66500000000000004</v>
      </c>
      <c r="G272" s="150">
        <v>4.9580000000000002</v>
      </c>
      <c r="H272" s="151">
        <v>10.413</v>
      </c>
    </row>
    <row r="273" spans="1:8" s="86" customFormat="1" ht="25.5" outlineLevel="1" x14ac:dyDescent="0.2">
      <c r="A273" s="127" t="s">
        <v>148</v>
      </c>
      <c r="B273" s="135" t="s">
        <v>398</v>
      </c>
      <c r="C273" s="150">
        <v>10.339</v>
      </c>
      <c r="D273" s="133">
        <f>Table52[[#This Row],[Vertical Fz (kN)]]*'Materials + Factor'!$U$25</f>
        <v>0</v>
      </c>
      <c r="E273" s="150">
        <v>9.9000000000000005E-2</v>
      </c>
      <c r="F273" s="150">
        <v>4.5949999999999998</v>
      </c>
      <c r="G273" s="150">
        <v>15.129</v>
      </c>
      <c r="H273" s="151">
        <v>0.48499999999999999</v>
      </c>
    </row>
    <row r="274" spans="1:8" s="86" customFormat="1" ht="25.5" outlineLevel="1" x14ac:dyDescent="0.2">
      <c r="A274" s="127" t="s">
        <v>148</v>
      </c>
      <c r="B274" s="135" t="s">
        <v>399</v>
      </c>
      <c r="C274" s="150">
        <v>9.6219999999999999</v>
      </c>
      <c r="D274" s="133">
        <f>Table52[[#This Row],[Vertical Fz (kN)]]*'Materials + Factor'!$U$25</f>
        <v>0</v>
      </c>
      <c r="E274" s="150">
        <v>0.72499999999999998</v>
      </c>
      <c r="F274" s="150">
        <v>0.41099999999999998</v>
      </c>
      <c r="G274" s="150">
        <v>0.28199999999999997</v>
      </c>
      <c r="H274" s="151">
        <v>9.4190000000000005</v>
      </c>
    </row>
    <row r="275" spans="1:8" s="86" customFormat="1" ht="25.5" outlineLevel="1" x14ac:dyDescent="0.2">
      <c r="A275" s="127" t="s">
        <v>148</v>
      </c>
      <c r="B275" s="135" t="s">
        <v>400</v>
      </c>
      <c r="C275" s="150">
        <v>11.013999999999999</v>
      </c>
      <c r="D275" s="133">
        <f>Table52[[#This Row],[Vertical Fz (kN)]]*'Materials + Factor'!$U$25</f>
        <v>0</v>
      </c>
      <c r="E275" s="150">
        <v>3.42</v>
      </c>
      <c r="F275" s="150">
        <v>3.536</v>
      </c>
      <c r="G275" s="150">
        <v>9.4809999999999999</v>
      </c>
      <c r="H275" s="151">
        <v>1.0089999999999999</v>
      </c>
    </row>
    <row r="276" spans="1:8" s="86" customFormat="1" ht="25.5" outlineLevel="1" x14ac:dyDescent="0.2">
      <c r="A276" s="127" t="s">
        <v>148</v>
      </c>
      <c r="B276" s="135" t="s">
        <v>401</v>
      </c>
      <c r="C276" s="150">
        <v>9.9130000000000003</v>
      </c>
      <c r="D276" s="133">
        <f>Table52[[#This Row],[Vertical Fz (kN)]]*'Materials + Factor'!$U$25</f>
        <v>0</v>
      </c>
      <c r="E276" s="150">
        <v>5.9939999999999998</v>
      </c>
      <c r="F276" s="150">
        <v>0.39100000000000001</v>
      </c>
      <c r="G276" s="150">
        <v>0.245</v>
      </c>
      <c r="H276" s="151">
        <v>13.367000000000001</v>
      </c>
    </row>
    <row r="277" spans="1:8" s="86" customFormat="1" ht="25.5" outlineLevel="1" x14ac:dyDescent="0.2">
      <c r="A277" s="127" t="s">
        <v>148</v>
      </c>
      <c r="B277" s="135" t="s">
        <v>402</v>
      </c>
      <c r="C277" s="150">
        <v>11.305999999999999</v>
      </c>
      <c r="D277" s="133">
        <f>Table52[[#This Row],[Vertical Fz (kN)]]*'Materials + Factor'!$U$25</f>
        <v>0</v>
      </c>
      <c r="E277" s="150">
        <v>1.849</v>
      </c>
      <c r="F277" s="150">
        <v>3.5569999999999999</v>
      </c>
      <c r="G277" s="150">
        <v>9.5180000000000007</v>
      </c>
      <c r="H277" s="151">
        <v>2.9390000000000001</v>
      </c>
    </row>
    <row r="278" spans="1:8" s="86" customFormat="1" ht="25.5" outlineLevel="1" x14ac:dyDescent="0.2">
      <c r="A278" s="127" t="s">
        <v>148</v>
      </c>
      <c r="B278" s="135" t="s">
        <v>403</v>
      </c>
      <c r="C278" s="150">
        <v>10.39</v>
      </c>
      <c r="D278" s="133">
        <f>Table52[[#This Row],[Vertical Fz (kN)]]*'Materials + Factor'!$U$25</f>
        <v>0</v>
      </c>
      <c r="E278" s="150">
        <v>5.8929999999999998</v>
      </c>
      <c r="F278" s="150">
        <v>0.36899999999999999</v>
      </c>
      <c r="G278" s="150">
        <v>0.23499999999999999</v>
      </c>
      <c r="H278" s="151">
        <v>13.773</v>
      </c>
    </row>
    <row r="279" spans="1:8" s="86" customFormat="1" ht="25.5" outlineLevel="1" x14ac:dyDescent="0.2">
      <c r="A279" s="127" t="s">
        <v>148</v>
      </c>
      <c r="B279" s="135" t="s">
        <v>404</v>
      </c>
      <c r="C279" s="150">
        <v>11.782</v>
      </c>
      <c r="D279" s="133">
        <f>Table52[[#This Row],[Vertical Fz (kN)]]*'Materials + Factor'!$U$25</f>
        <v>0</v>
      </c>
      <c r="E279" s="150">
        <v>1.748</v>
      </c>
      <c r="F279" s="150">
        <v>3.5779999999999998</v>
      </c>
      <c r="G279" s="150">
        <v>9.5280000000000005</v>
      </c>
      <c r="H279" s="151">
        <v>3.3439999999999999</v>
      </c>
    </row>
    <row r="280" spans="1:8" s="86" customFormat="1" ht="25.5" outlineLevel="1" x14ac:dyDescent="0.2">
      <c r="A280" s="127" t="s">
        <v>148</v>
      </c>
      <c r="B280" s="135" t="s">
        <v>405</v>
      </c>
      <c r="C280" s="150">
        <v>9.3729999999999993</v>
      </c>
      <c r="D280" s="133">
        <f>Table52[[#This Row],[Vertical Fz (kN)]]*'Materials + Factor'!$U$25</f>
        <v>0</v>
      </c>
      <c r="E280" s="150">
        <v>0.82399999999999995</v>
      </c>
      <c r="F280" s="150">
        <v>0.86099999999999999</v>
      </c>
      <c r="G280" s="150">
        <v>0.67300000000000004</v>
      </c>
      <c r="H280" s="151">
        <v>9.3840000000000003</v>
      </c>
    </row>
    <row r="281" spans="1:8" s="86" customFormat="1" ht="25.5" outlineLevel="1" x14ac:dyDescent="0.2">
      <c r="A281" s="127" t="s">
        <v>148</v>
      </c>
      <c r="B281" s="135" t="s">
        <v>406</v>
      </c>
      <c r="C281" s="150">
        <v>10.638999999999999</v>
      </c>
      <c r="D281" s="133">
        <f>Table52[[#This Row],[Vertical Fz (kN)]]*'Materials + Factor'!$U$25</f>
        <v>0</v>
      </c>
      <c r="E281" s="150">
        <v>3.3130000000000002</v>
      </c>
      <c r="F281" s="150">
        <v>2.9550000000000001</v>
      </c>
      <c r="G281" s="150">
        <v>10.712</v>
      </c>
      <c r="H281" s="151">
        <v>0.98499999999999999</v>
      </c>
    </row>
    <row r="282" spans="1:8" s="86" customFormat="1" ht="25.5" outlineLevel="1" x14ac:dyDescent="0.2">
      <c r="A282" s="127" t="s">
        <v>148</v>
      </c>
      <c r="B282" s="135" t="s">
        <v>407</v>
      </c>
      <c r="C282" s="150">
        <v>9.9879999999999995</v>
      </c>
      <c r="D282" s="133">
        <f>Table52[[#This Row],[Vertical Fz (kN)]]*'Materials + Factor'!$U$25</f>
        <v>0</v>
      </c>
      <c r="E282" s="150">
        <v>5.9080000000000004</v>
      </c>
      <c r="F282" s="150">
        <v>0.38100000000000001</v>
      </c>
      <c r="G282" s="150">
        <v>0.22900000000000001</v>
      </c>
      <c r="H282" s="151">
        <v>13.185</v>
      </c>
    </row>
    <row r="283" spans="1:8" s="86" customFormat="1" ht="25.5" outlineLevel="1" x14ac:dyDescent="0.2">
      <c r="A283" s="127" t="s">
        <v>148</v>
      </c>
      <c r="B283" s="135" t="s">
        <v>408</v>
      </c>
      <c r="C283" s="150">
        <v>11.254</v>
      </c>
      <c r="D283" s="133">
        <f>Table52[[#This Row],[Vertical Fz (kN)]]*'Materials + Factor'!$U$25</f>
        <v>0</v>
      </c>
      <c r="E283" s="150">
        <v>1.7709999999999999</v>
      </c>
      <c r="F283" s="150">
        <v>3.4350000000000001</v>
      </c>
      <c r="G283" s="150">
        <v>9.81</v>
      </c>
      <c r="H283" s="151">
        <v>2.8159999999999998</v>
      </c>
    </row>
    <row r="284" spans="1:8" s="86" customFormat="1" ht="25.5" outlineLevel="1" x14ac:dyDescent="0.2">
      <c r="A284" s="127" t="s">
        <v>148</v>
      </c>
      <c r="B284" s="135" t="s">
        <v>409</v>
      </c>
      <c r="C284" s="150">
        <v>10.443</v>
      </c>
      <c r="D284" s="133">
        <f>Table52[[#This Row],[Vertical Fz (kN)]]*'Materials + Factor'!$U$25</f>
        <v>0</v>
      </c>
      <c r="E284" s="150">
        <v>5.8230000000000004</v>
      </c>
      <c r="F284" s="150">
        <v>0.36799999999999999</v>
      </c>
      <c r="G284" s="150">
        <v>0.23599999999999999</v>
      </c>
      <c r="H284" s="151">
        <v>13.6</v>
      </c>
    </row>
    <row r="285" spans="1:8" s="86" customFormat="1" ht="25.5" outlineLevel="1" x14ac:dyDescent="0.2">
      <c r="A285" s="127" t="s">
        <v>148</v>
      </c>
      <c r="B285" s="135" t="s">
        <v>410</v>
      </c>
      <c r="C285" s="150">
        <v>11.71</v>
      </c>
      <c r="D285" s="133">
        <f>Table52[[#This Row],[Vertical Fz (kN)]]*'Materials + Factor'!$U$25</f>
        <v>0</v>
      </c>
      <c r="E285" s="150">
        <v>1.6859999999999999</v>
      </c>
      <c r="F285" s="150">
        <v>3.448</v>
      </c>
      <c r="G285" s="150">
        <v>9.8030000000000008</v>
      </c>
      <c r="H285" s="151">
        <v>3.2309999999999999</v>
      </c>
    </row>
    <row r="286" spans="1:8" s="86" customFormat="1" ht="25.5" outlineLevel="1" x14ac:dyDescent="0.2">
      <c r="A286" s="127" t="s">
        <v>148</v>
      </c>
      <c r="B286" s="135" t="s">
        <v>411</v>
      </c>
      <c r="C286" s="150">
        <v>9.0449999999999999</v>
      </c>
      <c r="D286" s="133">
        <f>Table52[[#This Row],[Vertical Fz (kN)]]*'Materials + Factor'!$U$25</f>
        <v>0</v>
      </c>
      <c r="E286" s="150">
        <v>0.81799999999999995</v>
      </c>
      <c r="F286" s="150">
        <v>0.21099999999999999</v>
      </c>
      <c r="G286" s="150">
        <v>2.89</v>
      </c>
      <c r="H286" s="151">
        <v>9.3789999999999996</v>
      </c>
    </row>
    <row r="287" spans="1:8" s="86" customFormat="1" ht="25.5" outlineLevel="1" x14ac:dyDescent="0.2">
      <c r="A287" s="127" t="s">
        <v>148</v>
      </c>
      <c r="B287" s="135" t="s">
        <v>412</v>
      </c>
      <c r="C287" s="150">
        <v>10.215</v>
      </c>
      <c r="D287" s="133">
        <f>Table52[[#This Row],[Vertical Fz (kN)]]*'Materials + Factor'!$U$25</f>
        <v>0</v>
      </c>
      <c r="E287" s="150">
        <v>3.3170000000000002</v>
      </c>
      <c r="F287" s="150">
        <v>4.3360000000000003</v>
      </c>
      <c r="G287" s="150">
        <v>13.569000000000001</v>
      </c>
      <c r="H287" s="151">
        <v>0.98599999999999999</v>
      </c>
    </row>
    <row r="288" spans="1:8" s="86" customFormat="1" ht="25.5" outlineLevel="1" x14ac:dyDescent="0.2">
      <c r="A288" s="127" t="s">
        <v>148</v>
      </c>
      <c r="B288" s="135" t="s">
        <v>413</v>
      </c>
      <c r="C288" s="150">
        <v>9.98</v>
      </c>
      <c r="D288" s="133">
        <f>Table52[[#This Row],[Vertical Fz (kN)]]*'Materials + Factor'!$U$25</f>
        <v>0</v>
      </c>
      <c r="E288" s="150">
        <v>5.9119999999999999</v>
      </c>
      <c r="F288" s="150">
        <v>0.373</v>
      </c>
      <c r="G288" s="150">
        <v>0.21</v>
      </c>
      <c r="H288" s="151">
        <v>13.183999999999999</v>
      </c>
    </row>
    <row r="289" spans="1:8" s="86" customFormat="1" ht="25.5" outlineLevel="1" x14ac:dyDescent="0.2">
      <c r="A289" s="127" t="s">
        <v>148</v>
      </c>
      <c r="B289" s="135" t="s">
        <v>414</v>
      </c>
      <c r="C289" s="150">
        <v>11.15</v>
      </c>
      <c r="D289" s="133">
        <f>Table52[[#This Row],[Vertical Fz (kN)]]*'Materials + Factor'!$U$25</f>
        <v>0</v>
      </c>
      <c r="E289" s="150">
        <v>1.7769999999999999</v>
      </c>
      <c r="F289" s="150">
        <v>3.7519999999999998</v>
      </c>
      <c r="G289" s="150">
        <v>10.468</v>
      </c>
      <c r="H289" s="151">
        <v>2.819</v>
      </c>
    </row>
    <row r="290" spans="1:8" s="86" customFormat="1" ht="25.5" outlineLevel="1" x14ac:dyDescent="0.2">
      <c r="A290" s="127" t="s">
        <v>148</v>
      </c>
      <c r="B290" s="135" t="s">
        <v>415</v>
      </c>
      <c r="C290" s="150">
        <v>10.443</v>
      </c>
      <c r="D290" s="133">
        <f>Table52[[#This Row],[Vertical Fz (kN)]]*'Materials + Factor'!$U$25</f>
        <v>0</v>
      </c>
      <c r="E290" s="150">
        <v>5.8280000000000003</v>
      </c>
      <c r="F290" s="150">
        <v>0.37</v>
      </c>
      <c r="G290" s="150">
        <v>0.24</v>
      </c>
      <c r="H290" s="151">
        <v>13.611000000000001</v>
      </c>
    </row>
    <row r="291" spans="1:8" s="86" customFormat="1" ht="25.5" outlineLevel="1" x14ac:dyDescent="0.2">
      <c r="A291" s="127" t="s">
        <v>148</v>
      </c>
      <c r="B291" s="135" t="s">
        <v>416</v>
      </c>
      <c r="C291" s="150">
        <v>11.612</v>
      </c>
      <c r="D291" s="133">
        <f>Table52[[#This Row],[Vertical Fz (kN)]]*'Materials + Factor'!$U$25</f>
        <v>0</v>
      </c>
      <c r="E291" s="150">
        <v>1.6930000000000001</v>
      </c>
      <c r="F291" s="150">
        <v>3.7549999999999999</v>
      </c>
      <c r="G291" s="150">
        <v>10.439</v>
      </c>
      <c r="H291" s="151">
        <v>3.246</v>
      </c>
    </row>
    <row r="292" spans="1:8" s="86" customFormat="1" ht="25.5" outlineLevel="1" x14ac:dyDescent="0.2">
      <c r="A292" s="127" t="s">
        <v>148</v>
      </c>
      <c r="B292" s="135" t="s">
        <v>417</v>
      </c>
      <c r="C292" s="150">
        <v>9.7040000000000006</v>
      </c>
      <c r="D292" s="133">
        <f>Table52[[#This Row],[Vertical Fz (kN)]]*'Materials + Factor'!$U$25</f>
        <v>0</v>
      </c>
      <c r="E292" s="150">
        <v>0.81799999999999995</v>
      </c>
      <c r="F292" s="150">
        <v>1.1140000000000001</v>
      </c>
      <c r="G292" s="150">
        <v>0.98</v>
      </c>
      <c r="H292" s="151">
        <v>9.3789999999999996</v>
      </c>
    </row>
    <row r="293" spans="1:8" s="86" customFormat="1" ht="25.5" outlineLevel="1" x14ac:dyDescent="0.2">
      <c r="A293" s="127" t="s">
        <v>148</v>
      </c>
      <c r="B293" s="135" t="s">
        <v>418</v>
      </c>
      <c r="C293" s="150">
        <v>10.874000000000001</v>
      </c>
      <c r="D293" s="133">
        <f>Table52[[#This Row],[Vertical Fz (kN)]]*'Materials + Factor'!$U$25</f>
        <v>0</v>
      </c>
      <c r="E293" s="150">
        <v>3.3170000000000002</v>
      </c>
      <c r="F293" s="150">
        <v>5.2389999999999999</v>
      </c>
      <c r="G293" s="150">
        <v>11.657999999999999</v>
      </c>
      <c r="H293" s="151">
        <v>0.98599999999999999</v>
      </c>
    </row>
    <row r="294" spans="1:8" s="86" customFormat="1" ht="25.5" outlineLevel="1" x14ac:dyDescent="0.2">
      <c r="A294" s="127" t="s">
        <v>148</v>
      </c>
      <c r="B294" s="135" t="s">
        <v>419</v>
      </c>
      <c r="C294" s="150">
        <v>9.9740000000000002</v>
      </c>
      <c r="D294" s="133">
        <f>Table52[[#This Row],[Vertical Fz (kN)]]*'Materials + Factor'!$U$25</f>
        <v>0</v>
      </c>
      <c r="E294" s="150">
        <v>5.92</v>
      </c>
      <c r="F294" s="150">
        <v>0.38800000000000001</v>
      </c>
      <c r="G294" s="150">
        <v>0.24299999999999999</v>
      </c>
      <c r="H294" s="151">
        <v>13.201000000000001</v>
      </c>
    </row>
    <row r="295" spans="1:8" s="86" customFormat="1" ht="25.5" outlineLevel="1" x14ac:dyDescent="0.2">
      <c r="A295" s="127" t="s">
        <v>148</v>
      </c>
      <c r="B295" s="135" t="s">
        <v>420</v>
      </c>
      <c r="C295" s="150">
        <v>11.144</v>
      </c>
      <c r="D295" s="133">
        <f>Table52[[#This Row],[Vertical Fz (kN)]]*'Materials + Factor'!$U$25</f>
        <v>0</v>
      </c>
      <c r="E295" s="150">
        <v>1.7849999999999999</v>
      </c>
      <c r="F295" s="150">
        <v>3.7370000000000001</v>
      </c>
      <c r="G295" s="150">
        <v>10.435</v>
      </c>
      <c r="H295" s="151">
        <v>2.8359999999999999</v>
      </c>
    </row>
    <row r="296" spans="1:8" s="86" customFormat="1" ht="25.5" outlineLevel="1" x14ac:dyDescent="0.2">
      <c r="A296" s="127" t="s">
        <v>148</v>
      </c>
      <c r="B296" s="135" t="s">
        <v>421</v>
      </c>
      <c r="C296" s="150">
        <v>10.444000000000001</v>
      </c>
      <c r="D296" s="133">
        <f>Table52[[#This Row],[Vertical Fz (kN)]]*'Materials + Factor'!$U$25</f>
        <v>0</v>
      </c>
      <c r="E296" s="150">
        <v>5.8170000000000002</v>
      </c>
      <c r="F296" s="150">
        <v>0.36699999999999999</v>
      </c>
      <c r="G296" s="150">
        <v>0.23400000000000001</v>
      </c>
      <c r="H296" s="151">
        <v>13.589</v>
      </c>
    </row>
    <row r="297" spans="1:8" s="86" customFormat="1" ht="25.5" outlineLevel="1" x14ac:dyDescent="0.2">
      <c r="A297" s="127" t="s">
        <v>148</v>
      </c>
      <c r="B297" s="135" t="s">
        <v>422</v>
      </c>
      <c r="C297" s="150">
        <v>11.614000000000001</v>
      </c>
      <c r="D297" s="133">
        <f>Table52[[#This Row],[Vertical Fz (kN)]]*'Materials + Factor'!$U$25</f>
        <v>0</v>
      </c>
      <c r="E297" s="150">
        <v>1.6819999999999999</v>
      </c>
      <c r="F297" s="150">
        <v>3.758</v>
      </c>
      <c r="G297" s="150">
        <v>10.445</v>
      </c>
      <c r="H297" s="151">
        <v>3.2240000000000002</v>
      </c>
    </row>
    <row r="298" spans="1:8" s="86" customFormat="1" ht="25.5" outlineLevel="1" x14ac:dyDescent="0.2">
      <c r="A298" s="127" t="s">
        <v>148</v>
      </c>
      <c r="B298" s="135" t="s">
        <v>423</v>
      </c>
      <c r="C298" s="150">
        <v>16.986999999999998</v>
      </c>
      <c r="D298" s="133">
        <f>Table52[[#This Row],[Vertical Fz (kN)]]*'Materials + Factor'!$U$25</f>
        <v>0</v>
      </c>
      <c r="E298" s="150">
        <v>5.6669999999999998</v>
      </c>
      <c r="F298" s="150">
        <v>0.57499999999999996</v>
      </c>
      <c r="G298" s="150">
        <v>0.39500000000000002</v>
      </c>
      <c r="H298" s="151">
        <v>15.138999999999999</v>
      </c>
    </row>
    <row r="299" spans="1:8" s="86" customFormat="1" ht="25.5" outlineLevel="1" x14ac:dyDescent="0.2">
      <c r="A299" s="127" t="s">
        <v>148</v>
      </c>
      <c r="B299" s="135" t="s">
        <v>424</v>
      </c>
      <c r="C299" s="150">
        <v>19.013000000000002</v>
      </c>
      <c r="D299" s="133">
        <f>Table52[[#This Row],[Vertical Fz (kN)]]*'Materials + Factor'!$U$25</f>
        <v>0</v>
      </c>
      <c r="E299" s="150">
        <v>0.48699999999999999</v>
      </c>
      <c r="F299" s="150">
        <v>5.4859999999999998</v>
      </c>
      <c r="G299" s="150">
        <v>15.311</v>
      </c>
      <c r="H299" s="151">
        <v>0.63300000000000001</v>
      </c>
    </row>
    <row r="300" spans="1:8" s="86" customFormat="1" ht="25.5" outlineLevel="1" x14ac:dyDescent="0.2">
      <c r="A300" s="127" t="s">
        <v>148</v>
      </c>
      <c r="B300" s="135" t="s">
        <v>425</v>
      </c>
      <c r="C300" s="150">
        <v>11.034000000000001</v>
      </c>
      <c r="D300" s="133">
        <f>Table52[[#This Row],[Vertical Fz (kN)]]*'Materials + Factor'!$U$25</f>
        <v>0</v>
      </c>
      <c r="E300" s="150">
        <v>4.8529999999999998</v>
      </c>
      <c r="F300" s="150">
        <v>0.79800000000000004</v>
      </c>
      <c r="G300" s="150">
        <v>5.95</v>
      </c>
      <c r="H300" s="151">
        <v>12.496</v>
      </c>
    </row>
    <row r="301" spans="1:8" s="86" customFormat="1" ht="25.5" outlineLevel="1" x14ac:dyDescent="0.2">
      <c r="A301" s="127" t="s">
        <v>148</v>
      </c>
      <c r="B301" s="135" t="s">
        <v>426</v>
      </c>
      <c r="C301" s="150">
        <v>12.407</v>
      </c>
      <c r="D301" s="133">
        <f>Table52[[#This Row],[Vertical Fz (kN)]]*'Materials + Factor'!$U$25</f>
        <v>0</v>
      </c>
      <c r="E301" s="150">
        <v>0.11799999999999999</v>
      </c>
      <c r="F301" s="150">
        <v>5.5129999999999999</v>
      </c>
      <c r="G301" s="150">
        <v>18.155000000000001</v>
      </c>
      <c r="H301" s="151">
        <v>0.58299999999999996</v>
      </c>
    </row>
    <row r="302" spans="1:8" s="86" customFormat="1" ht="25.5" outlineLevel="1" x14ac:dyDescent="0.2">
      <c r="A302" s="127" t="s">
        <v>148</v>
      </c>
      <c r="B302" s="135" t="s">
        <v>427</v>
      </c>
      <c r="C302" s="150">
        <v>14.977</v>
      </c>
      <c r="D302" s="133">
        <f>Table52[[#This Row],[Vertical Fz (kN)]]*'Materials + Factor'!$U$25</f>
        <v>0</v>
      </c>
      <c r="E302" s="150">
        <v>10.874000000000001</v>
      </c>
      <c r="F302" s="150">
        <v>0.121</v>
      </c>
      <c r="G302" s="150">
        <v>0.13700000000000001</v>
      </c>
      <c r="H302" s="151">
        <v>17.329000000000001</v>
      </c>
    </row>
    <row r="303" spans="1:8" s="86" customFormat="1" ht="25.5" outlineLevel="1" x14ac:dyDescent="0.2">
      <c r="A303" s="127" t="s">
        <v>148</v>
      </c>
      <c r="B303" s="135" t="s">
        <v>428</v>
      </c>
      <c r="C303" s="150">
        <v>12.981</v>
      </c>
      <c r="D303" s="133">
        <f>Table52[[#This Row],[Vertical Fz (kN)]]*'Materials + Factor'!$U$25</f>
        <v>0</v>
      </c>
      <c r="E303" s="150">
        <v>3.2480000000000002</v>
      </c>
      <c r="F303" s="150">
        <v>4.274</v>
      </c>
      <c r="G303" s="150">
        <v>10.753</v>
      </c>
      <c r="H303" s="151">
        <v>4.569</v>
      </c>
    </row>
    <row r="304" spans="1:8" s="86" customFormat="1" ht="25.5" outlineLevel="1" x14ac:dyDescent="0.2">
      <c r="A304" s="127" t="s">
        <v>148</v>
      </c>
      <c r="B304" s="135" t="s">
        <v>429</v>
      </c>
      <c r="C304" s="150">
        <v>14.169</v>
      </c>
      <c r="D304" s="133">
        <f>Table52[[#This Row],[Vertical Fz (kN)]]*'Materials + Factor'!$U$25</f>
        <v>0</v>
      </c>
      <c r="E304" s="150">
        <v>5.6239999999999997</v>
      </c>
      <c r="F304" s="150">
        <v>0.154</v>
      </c>
      <c r="G304" s="150">
        <v>0.13600000000000001</v>
      </c>
      <c r="H304" s="151">
        <v>12.521000000000001</v>
      </c>
    </row>
    <row r="305" spans="1:8" s="86" customFormat="1" ht="25.5" outlineLevel="1" x14ac:dyDescent="0.2">
      <c r="A305" s="127" t="s">
        <v>148</v>
      </c>
      <c r="B305" s="135" t="s">
        <v>430</v>
      </c>
      <c r="C305" s="150">
        <v>12.172000000000001</v>
      </c>
      <c r="D305" s="133">
        <f>Table52[[#This Row],[Vertical Fz (kN)]]*'Materials + Factor'!$U$25</f>
        <v>0</v>
      </c>
      <c r="E305" s="150">
        <v>2.0030000000000001</v>
      </c>
      <c r="F305" s="150">
        <v>4.242</v>
      </c>
      <c r="G305" s="150">
        <v>10.754</v>
      </c>
      <c r="H305" s="151">
        <v>0.23899999999999999</v>
      </c>
    </row>
    <row r="306" spans="1:8" s="86" customFormat="1" ht="25.5" outlineLevel="1" x14ac:dyDescent="0.2">
      <c r="A306" s="127" t="s">
        <v>148</v>
      </c>
      <c r="B306" s="135" t="s">
        <v>431</v>
      </c>
      <c r="C306" s="150">
        <v>13.538</v>
      </c>
      <c r="D306" s="133">
        <f>Table52[[#This Row],[Vertical Fz (kN)]]*'Materials + Factor'!$U$25</f>
        <v>0</v>
      </c>
      <c r="E306" s="150">
        <v>10.904999999999999</v>
      </c>
      <c r="F306" s="150">
        <v>0.17899999999999999</v>
      </c>
      <c r="G306" s="150">
        <v>0.13400000000000001</v>
      </c>
      <c r="H306" s="151">
        <v>17.416</v>
      </c>
    </row>
    <row r="307" spans="1:8" s="86" customFormat="1" ht="25.5" outlineLevel="1" x14ac:dyDescent="0.2">
      <c r="A307" s="127" t="s">
        <v>148</v>
      </c>
      <c r="B307" s="135" t="s">
        <v>432</v>
      </c>
      <c r="C307" s="150">
        <v>11.542</v>
      </c>
      <c r="D307" s="133">
        <f>Table52[[#This Row],[Vertical Fz (kN)]]*'Materials + Factor'!$U$25</f>
        <v>0</v>
      </c>
      <c r="E307" s="150">
        <v>3.2789999999999999</v>
      </c>
      <c r="F307" s="150">
        <v>4.2160000000000002</v>
      </c>
      <c r="G307" s="150">
        <v>10.756</v>
      </c>
      <c r="H307" s="151">
        <v>4.6550000000000002</v>
      </c>
    </row>
    <row r="308" spans="1:8" s="86" customFormat="1" ht="25.5" outlineLevel="1" x14ac:dyDescent="0.2">
      <c r="A308" s="127" t="s">
        <v>148</v>
      </c>
      <c r="B308" s="135" t="s">
        <v>433</v>
      </c>
      <c r="C308" s="150">
        <v>14.95</v>
      </c>
      <c r="D308" s="133">
        <f>Table52[[#This Row],[Vertical Fz (kN)]]*'Materials + Factor'!$U$25</f>
        <v>0</v>
      </c>
      <c r="E308" s="150">
        <v>10.715999999999999</v>
      </c>
      <c r="F308" s="150">
        <v>0.113</v>
      </c>
      <c r="G308" s="150">
        <v>0.11700000000000001</v>
      </c>
      <c r="H308" s="151">
        <v>17.082000000000001</v>
      </c>
    </row>
    <row r="309" spans="1:8" s="86" customFormat="1" ht="25.5" outlineLevel="1" x14ac:dyDescent="0.2">
      <c r="A309" s="127" t="s">
        <v>148</v>
      </c>
      <c r="B309" s="135" t="s">
        <v>434</v>
      </c>
      <c r="C309" s="150">
        <v>12.855</v>
      </c>
      <c r="D309" s="133">
        <f>Table52[[#This Row],[Vertical Fz (kN)]]*'Materials + Factor'!$U$25</f>
        <v>0</v>
      </c>
      <c r="E309" s="150">
        <v>3.1360000000000001</v>
      </c>
      <c r="F309" s="150">
        <v>4.157</v>
      </c>
      <c r="G309" s="150">
        <v>11.036</v>
      </c>
      <c r="H309" s="151">
        <v>4.4130000000000003</v>
      </c>
    </row>
    <row r="310" spans="1:8" s="86" customFormat="1" ht="25.5" outlineLevel="1" x14ac:dyDescent="0.2">
      <c r="A310" s="127" t="s">
        <v>148</v>
      </c>
      <c r="B310" s="135" t="s">
        <v>435</v>
      </c>
      <c r="C310" s="150">
        <v>13.85</v>
      </c>
      <c r="D310" s="133">
        <f>Table52[[#This Row],[Vertical Fz (kN)]]*'Materials + Factor'!$U$25</f>
        <v>0</v>
      </c>
      <c r="E310" s="150">
        <v>5.649</v>
      </c>
      <c r="F310" s="150">
        <v>0.59299999999999997</v>
      </c>
      <c r="G310" s="150">
        <v>0.75700000000000001</v>
      </c>
      <c r="H310" s="151">
        <v>12.442</v>
      </c>
    </row>
    <row r="311" spans="1:8" s="86" customFormat="1" ht="25.5" outlineLevel="1" x14ac:dyDescent="0.2">
      <c r="A311" s="127" t="s">
        <v>148</v>
      </c>
      <c r="B311" s="135" t="s">
        <v>436</v>
      </c>
      <c r="C311" s="150">
        <v>11.755000000000001</v>
      </c>
      <c r="D311" s="133">
        <f>Table52[[#This Row],[Vertical Fz (kN)]]*'Materials + Factor'!$U$25</f>
        <v>0</v>
      </c>
      <c r="E311" s="150">
        <v>1.931</v>
      </c>
      <c r="F311" s="150">
        <v>3.677</v>
      </c>
      <c r="G311" s="150">
        <v>11.911</v>
      </c>
      <c r="H311" s="151">
        <v>0.22600000000000001</v>
      </c>
    </row>
    <row r="312" spans="1:8" s="86" customFormat="1" ht="25.5" outlineLevel="1" x14ac:dyDescent="0.2">
      <c r="A312" s="127" t="s">
        <v>148</v>
      </c>
      <c r="B312" s="135" t="s">
        <v>437</v>
      </c>
      <c r="C312" s="150">
        <v>13.552</v>
      </c>
      <c r="D312" s="133">
        <f>Table52[[#This Row],[Vertical Fz (kN)]]*'Materials + Factor'!$U$25</f>
        <v>0</v>
      </c>
      <c r="E312" s="150">
        <v>10.773</v>
      </c>
      <c r="F312" s="150">
        <v>0.17399999999999999</v>
      </c>
      <c r="G312" s="150">
        <v>0.123</v>
      </c>
      <c r="H312" s="151">
        <v>17.201000000000001</v>
      </c>
    </row>
    <row r="313" spans="1:8" s="86" customFormat="1" ht="25.5" outlineLevel="1" x14ac:dyDescent="0.2">
      <c r="A313" s="127" t="s">
        <v>148</v>
      </c>
      <c r="B313" s="135" t="s">
        <v>438</v>
      </c>
      <c r="C313" s="150">
        <v>11.458</v>
      </c>
      <c r="D313" s="133">
        <f>Table52[[#This Row],[Vertical Fz (kN)]]*'Materials + Factor'!$U$25</f>
        <v>0</v>
      </c>
      <c r="E313" s="150">
        <v>3.194</v>
      </c>
      <c r="F313" s="150">
        <v>4.0970000000000004</v>
      </c>
      <c r="G313" s="150">
        <v>11.03</v>
      </c>
      <c r="H313" s="151">
        <v>4.532</v>
      </c>
    </row>
    <row r="314" spans="1:8" s="86" customFormat="1" ht="25.5" outlineLevel="1" x14ac:dyDescent="0.2">
      <c r="A314" s="127" t="s">
        <v>148</v>
      </c>
      <c r="B314" s="135" t="s">
        <v>439</v>
      </c>
      <c r="C314" s="150">
        <v>14.946999999999999</v>
      </c>
      <c r="D314" s="133">
        <f>Table52[[#This Row],[Vertical Fz (kN)]]*'Materials + Factor'!$U$25</f>
        <v>0</v>
      </c>
      <c r="E314" s="150">
        <v>10.712</v>
      </c>
      <c r="F314" s="150">
        <v>0.108</v>
      </c>
      <c r="G314" s="150">
        <v>0.106</v>
      </c>
      <c r="H314" s="151">
        <v>17.081</v>
      </c>
    </row>
    <row r="315" spans="1:8" s="86" customFormat="1" ht="25.5" outlineLevel="1" x14ac:dyDescent="0.2">
      <c r="A315" s="127" t="s">
        <v>148</v>
      </c>
      <c r="B315" s="135" t="s">
        <v>440</v>
      </c>
      <c r="C315" s="150">
        <v>12.760999999999999</v>
      </c>
      <c r="D315" s="133">
        <f>Table52[[#This Row],[Vertical Fz (kN)]]*'Materials + Factor'!$U$25</f>
        <v>0</v>
      </c>
      <c r="E315" s="150">
        <v>3.1320000000000001</v>
      </c>
      <c r="F315" s="150">
        <v>4.4569999999999999</v>
      </c>
      <c r="G315" s="150">
        <v>11.657999999999999</v>
      </c>
      <c r="H315" s="151">
        <v>4.4119999999999999</v>
      </c>
    </row>
    <row r="316" spans="1:8" s="86" customFormat="1" ht="25.5" outlineLevel="1" x14ac:dyDescent="0.2">
      <c r="A316" s="127" t="s">
        <v>148</v>
      </c>
      <c r="B316" s="135" t="s">
        <v>441</v>
      </c>
      <c r="C316" s="150">
        <v>13.55</v>
      </c>
      <c r="D316" s="133">
        <f>Table52[[#This Row],[Vertical Fz (kN)]]*'Materials + Factor'!$U$25</f>
        <v>0</v>
      </c>
      <c r="E316" s="150">
        <v>5.6479999999999997</v>
      </c>
      <c r="F316" s="150">
        <v>0.41799999999999998</v>
      </c>
      <c r="G316" s="150">
        <v>2.847</v>
      </c>
      <c r="H316" s="151">
        <v>12.441000000000001</v>
      </c>
    </row>
    <row r="317" spans="1:8" s="86" customFormat="1" ht="25.5" outlineLevel="1" x14ac:dyDescent="0.2">
      <c r="A317" s="127" t="s">
        <v>148</v>
      </c>
      <c r="B317" s="135" t="s">
        <v>442</v>
      </c>
      <c r="C317" s="150">
        <v>11.364000000000001</v>
      </c>
      <c r="D317" s="133">
        <f>Table52[[#This Row],[Vertical Fz (kN)]]*'Materials + Factor'!$U$25</f>
        <v>0</v>
      </c>
      <c r="E317" s="150">
        <v>1.9319999999999999</v>
      </c>
      <c r="F317" s="150">
        <v>4.9820000000000002</v>
      </c>
      <c r="G317" s="150">
        <v>14.61</v>
      </c>
      <c r="H317" s="151">
        <v>0.22800000000000001</v>
      </c>
    </row>
    <row r="318" spans="1:8" s="86" customFormat="1" ht="25.5" outlineLevel="1" x14ac:dyDescent="0.2">
      <c r="A318" s="127" t="s">
        <v>148</v>
      </c>
      <c r="B318" s="135" t="s">
        <v>443</v>
      </c>
      <c r="C318" s="150">
        <v>13.552</v>
      </c>
      <c r="D318" s="133">
        <f>Table52[[#This Row],[Vertical Fz (kN)]]*'Materials + Factor'!$U$25</f>
        <v>0</v>
      </c>
      <c r="E318" s="150">
        <v>10.773999999999999</v>
      </c>
      <c r="F318" s="150">
        <v>0.16500000000000001</v>
      </c>
      <c r="G318" s="150">
        <v>0.105</v>
      </c>
      <c r="H318" s="151">
        <v>17.196999999999999</v>
      </c>
    </row>
    <row r="319" spans="1:8" s="86" customFormat="1" ht="25.5" outlineLevel="1" x14ac:dyDescent="0.2">
      <c r="A319" s="127" t="s">
        <v>148</v>
      </c>
      <c r="B319" s="135" t="s">
        <v>444</v>
      </c>
      <c r="C319" s="150">
        <v>11.367000000000001</v>
      </c>
      <c r="D319" s="133">
        <f>Table52[[#This Row],[Vertical Fz (kN)]]*'Materials + Factor'!$U$25</f>
        <v>0</v>
      </c>
      <c r="E319" s="150">
        <v>3.194</v>
      </c>
      <c r="F319" s="150">
        <v>4.4000000000000004</v>
      </c>
      <c r="G319" s="150">
        <v>11.659000000000001</v>
      </c>
      <c r="H319" s="151">
        <v>4.5279999999999996</v>
      </c>
    </row>
    <row r="320" spans="1:8" s="86" customFormat="1" ht="25.5" outlineLevel="1" x14ac:dyDescent="0.2">
      <c r="A320" s="127" t="s">
        <v>148</v>
      </c>
      <c r="B320" s="135" t="s">
        <v>445</v>
      </c>
      <c r="C320" s="150">
        <v>14.952999999999999</v>
      </c>
      <c r="D320" s="133">
        <f>Table52[[#This Row],[Vertical Fz (kN)]]*'Materials + Factor'!$U$25</f>
        <v>0</v>
      </c>
      <c r="E320" s="150">
        <v>10.722</v>
      </c>
      <c r="F320" s="150">
        <v>0.122</v>
      </c>
      <c r="G320" s="150">
        <v>0.13700000000000001</v>
      </c>
      <c r="H320" s="151">
        <v>17.09</v>
      </c>
    </row>
    <row r="321" spans="1:8" s="86" customFormat="1" ht="25.5" outlineLevel="1" x14ac:dyDescent="0.2">
      <c r="A321" s="127" t="s">
        <v>148</v>
      </c>
      <c r="B321" s="135" t="s">
        <v>446</v>
      </c>
      <c r="C321" s="150">
        <v>12.768000000000001</v>
      </c>
      <c r="D321" s="133">
        <f>Table52[[#This Row],[Vertical Fz (kN)]]*'Materials + Factor'!$U$25</f>
        <v>0</v>
      </c>
      <c r="E321" s="150">
        <v>3.1429999999999998</v>
      </c>
      <c r="F321" s="150">
        <v>4.4429999999999996</v>
      </c>
      <c r="G321" s="150">
        <v>11.625999999999999</v>
      </c>
      <c r="H321" s="151">
        <v>4.4210000000000003</v>
      </c>
    </row>
    <row r="322" spans="1:8" s="86" customFormat="1" ht="25.5" outlineLevel="1" x14ac:dyDescent="0.2">
      <c r="A322" s="127" t="s">
        <v>148</v>
      </c>
      <c r="B322" s="135" t="s">
        <v>447</v>
      </c>
      <c r="C322" s="150">
        <v>14.194000000000001</v>
      </c>
      <c r="D322" s="133">
        <f>Table52[[#This Row],[Vertical Fz (kN)]]*'Materials + Factor'!$U$25</f>
        <v>0</v>
      </c>
      <c r="E322" s="150">
        <v>5.6479999999999997</v>
      </c>
      <c r="F322" s="150">
        <v>1.296</v>
      </c>
      <c r="G322" s="150">
        <v>1.06</v>
      </c>
      <c r="H322" s="151">
        <v>12.441000000000001</v>
      </c>
    </row>
    <row r="323" spans="1:8" s="86" customFormat="1" ht="25.5" outlineLevel="1" x14ac:dyDescent="0.2">
      <c r="A323" s="127" t="s">
        <v>148</v>
      </c>
      <c r="B323" s="135" t="s">
        <v>448</v>
      </c>
      <c r="C323" s="150">
        <v>12.009</v>
      </c>
      <c r="D323" s="133">
        <f>Table52[[#This Row],[Vertical Fz (kN)]]*'Materials + Factor'!$U$25</f>
        <v>0</v>
      </c>
      <c r="E323" s="150">
        <v>1.9319999999999999</v>
      </c>
      <c r="F323" s="150">
        <v>5.8609999999999998</v>
      </c>
      <c r="G323" s="150">
        <v>12.824</v>
      </c>
      <c r="H323" s="151">
        <v>0.22700000000000001</v>
      </c>
    </row>
    <row r="324" spans="1:8" s="86" customFormat="1" ht="25.5" outlineLevel="1" x14ac:dyDescent="0.2">
      <c r="A324" s="127" t="s">
        <v>148</v>
      </c>
      <c r="B324" s="135" t="s">
        <v>449</v>
      </c>
      <c r="C324" s="150">
        <v>13.577</v>
      </c>
      <c r="D324" s="133">
        <f>Table52[[#This Row],[Vertical Fz (kN)]]*'Materials + Factor'!$U$25</f>
        <v>0</v>
      </c>
      <c r="E324" s="150">
        <v>10.73</v>
      </c>
      <c r="F324" s="150">
        <v>0.17699999999999999</v>
      </c>
      <c r="G324" s="150">
        <v>0.13300000000000001</v>
      </c>
      <c r="H324" s="151">
        <v>17.138000000000002</v>
      </c>
    </row>
    <row r="325" spans="1:8" s="86" customFormat="1" ht="25.5" outlineLevel="1" x14ac:dyDescent="0.2">
      <c r="A325" s="127" t="s">
        <v>148</v>
      </c>
      <c r="B325" s="135" t="s">
        <v>450</v>
      </c>
      <c r="C325" s="150">
        <v>11.391999999999999</v>
      </c>
      <c r="D325" s="133">
        <f>Table52[[#This Row],[Vertical Fz (kN)]]*'Materials + Factor'!$U$25</f>
        <v>0</v>
      </c>
      <c r="E325" s="150">
        <v>3.15</v>
      </c>
      <c r="F325" s="150">
        <v>4.3879999999999999</v>
      </c>
      <c r="G325" s="150">
        <v>11.63</v>
      </c>
      <c r="H325" s="151">
        <v>4.4690000000000003</v>
      </c>
    </row>
    <row r="326" spans="1:8" s="86" customFormat="1" ht="25.5" outlineLevel="1" x14ac:dyDescent="0.2">
      <c r="A326" s="127" t="s">
        <v>148</v>
      </c>
      <c r="B326" s="135" t="s">
        <v>451</v>
      </c>
      <c r="C326" s="150">
        <v>16.559000000000001</v>
      </c>
      <c r="D326" s="133">
        <f>Table52[[#This Row],[Vertical Fz (kN)]]*'Materials + Factor'!$U$25</f>
        <v>0</v>
      </c>
      <c r="E326" s="150">
        <v>8.6</v>
      </c>
      <c r="F326" s="150">
        <v>0.20499999999999999</v>
      </c>
      <c r="G326" s="150">
        <v>0.187</v>
      </c>
      <c r="H326" s="151">
        <v>14.467000000000001</v>
      </c>
    </row>
    <row r="327" spans="1:8" s="86" customFormat="1" ht="25.5" outlineLevel="1" x14ac:dyDescent="0.2">
      <c r="A327" s="127" t="s">
        <v>148</v>
      </c>
      <c r="B327" s="135" t="s">
        <v>452</v>
      </c>
      <c r="C327" s="150">
        <v>14.176</v>
      </c>
      <c r="D327" s="133">
        <f>Table52[[#This Row],[Vertical Fz (kN)]]*'Materials + Factor'!$U$25</f>
        <v>0</v>
      </c>
      <c r="E327" s="150">
        <v>3.6999999999999998E-2</v>
      </c>
      <c r="F327" s="150">
        <v>4.8600000000000003</v>
      </c>
      <c r="G327" s="150">
        <v>12.871</v>
      </c>
      <c r="H327" s="151">
        <v>6.5000000000000002E-2</v>
      </c>
    </row>
    <row r="328" spans="1:8" s="86" customFormat="1" ht="25.5" outlineLevel="1" x14ac:dyDescent="0.2">
      <c r="A328" s="127" t="s">
        <v>148</v>
      </c>
      <c r="B328" s="135" t="s">
        <v>453</v>
      </c>
      <c r="C328" s="150">
        <v>13.209</v>
      </c>
      <c r="D328" s="133">
        <f>Table52[[#This Row],[Vertical Fz (kN)]]*'Materials + Factor'!$U$25</f>
        <v>0</v>
      </c>
      <c r="E328" s="150">
        <v>8.2439999999999998</v>
      </c>
      <c r="F328" s="150">
        <v>0.85</v>
      </c>
      <c r="G328" s="150">
        <v>5.0469999999999997</v>
      </c>
      <c r="H328" s="151">
        <v>13.794</v>
      </c>
    </row>
    <row r="329" spans="1:8" s="86" customFormat="1" ht="25.5" outlineLevel="1" x14ac:dyDescent="0.2">
      <c r="A329" s="127" t="s">
        <v>148</v>
      </c>
      <c r="B329" s="135" t="s">
        <v>454</v>
      </c>
      <c r="C329" s="150">
        <v>11.026</v>
      </c>
      <c r="D329" s="133">
        <f>Table52[[#This Row],[Vertical Fz (kN)]]*'Materials + Factor'!$U$25</f>
        <v>0</v>
      </c>
      <c r="E329" s="150">
        <v>0.622</v>
      </c>
      <c r="F329" s="150">
        <v>5.415</v>
      </c>
      <c r="G329" s="150">
        <v>16.809999999999999</v>
      </c>
      <c r="H329" s="151">
        <v>1.0389999999999999</v>
      </c>
    </row>
    <row r="330" spans="1:8" s="86" customFormat="1" ht="25.5" outlineLevel="1" x14ac:dyDescent="0.2">
      <c r="A330" s="127" t="s">
        <v>148</v>
      </c>
      <c r="B330" s="135" t="s">
        <v>455</v>
      </c>
      <c r="C330" s="150">
        <v>15.726000000000001</v>
      </c>
      <c r="D330" s="133">
        <f>Table52[[#This Row],[Vertical Fz (kN)]]*'Materials + Factor'!$U$25</f>
        <v>0</v>
      </c>
      <c r="E330" s="150">
        <v>11.417999999999999</v>
      </c>
      <c r="F330" s="150">
        <v>0.127</v>
      </c>
      <c r="G330" s="150">
        <v>0.14399999999999999</v>
      </c>
      <c r="H330" s="151">
        <v>18.196000000000002</v>
      </c>
    </row>
    <row r="331" spans="1:8" s="86" customFormat="1" ht="25.5" outlineLevel="1" x14ac:dyDescent="0.2">
      <c r="A331" s="127" t="s">
        <v>148</v>
      </c>
      <c r="B331" s="135" t="s">
        <v>456</v>
      </c>
      <c r="C331" s="150">
        <v>13.63</v>
      </c>
      <c r="D331" s="133">
        <f>Table52[[#This Row],[Vertical Fz (kN)]]*'Materials + Factor'!$U$25</f>
        <v>0</v>
      </c>
      <c r="E331" s="150">
        <v>3.41</v>
      </c>
      <c r="F331" s="150">
        <v>4.4880000000000004</v>
      </c>
      <c r="G331" s="150">
        <v>11.291</v>
      </c>
      <c r="H331" s="151">
        <v>4.7969999999999997</v>
      </c>
    </row>
    <row r="332" spans="1:8" s="86" customFormat="1" ht="25.5" outlineLevel="1" x14ac:dyDescent="0.2">
      <c r="A332" s="127" t="s">
        <v>148</v>
      </c>
      <c r="B332" s="135" t="s">
        <v>457</v>
      </c>
      <c r="C332" s="150">
        <v>14.877000000000001</v>
      </c>
      <c r="D332" s="133">
        <f>Table52[[#This Row],[Vertical Fz (kN)]]*'Materials + Factor'!$U$25</f>
        <v>0</v>
      </c>
      <c r="E332" s="150">
        <v>5.9050000000000002</v>
      </c>
      <c r="F332" s="150">
        <v>0.16200000000000001</v>
      </c>
      <c r="G332" s="150">
        <v>0.14299999999999999</v>
      </c>
      <c r="H332" s="151">
        <v>13.147</v>
      </c>
    </row>
    <row r="333" spans="1:8" s="86" customFormat="1" ht="25.5" outlineLevel="1" x14ac:dyDescent="0.2">
      <c r="A333" s="127" t="s">
        <v>148</v>
      </c>
      <c r="B333" s="135" t="s">
        <v>458</v>
      </c>
      <c r="C333" s="150">
        <v>12.781000000000001</v>
      </c>
      <c r="D333" s="133">
        <f>Table52[[#This Row],[Vertical Fz (kN)]]*'Materials + Factor'!$U$25</f>
        <v>0</v>
      </c>
      <c r="E333" s="150">
        <v>2.1030000000000002</v>
      </c>
      <c r="F333" s="150">
        <v>4.4539999999999997</v>
      </c>
      <c r="G333" s="150">
        <v>11.292</v>
      </c>
      <c r="H333" s="151">
        <v>0.251</v>
      </c>
    </row>
    <row r="334" spans="1:8" s="86" customFormat="1" ht="25.5" outlineLevel="1" x14ac:dyDescent="0.2">
      <c r="A334" s="127" t="s">
        <v>148</v>
      </c>
      <c r="B334" s="135" t="s">
        <v>459</v>
      </c>
      <c r="C334" s="150">
        <v>14.215</v>
      </c>
      <c r="D334" s="133">
        <f>Table52[[#This Row],[Vertical Fz (kN)]]*'Materials + Factor'!$U$25</f>
        <v>0</v>
      </c>
      <c r="E334" s="150">
        <v>11.45</v>
      </c>
      <c r="F334" s="150">
        <v>0.188</v>
      </c>
      <c r="G334" s="150">
        <v>0.14099999999999999</v>
      </c>
      <c r="H334" s="151">
        <v>18.286000000000001</v>
      </c>
    </row>
    <row r="335" spans="1:8" s="86" customFormat="1" ht="25.5" outlineLevel="1" x14ac:dyDescent="0.2">
      <c r="A335" s="127" t="s">
        <v>148</v>
      </c>
      <c r="B335" s="135" t="s">
        <v>460</v>
      </c>
      <c r="C335" s="150">
        <v>12.119</v>
      </c>
      <c r="D335" s="133">
        <f>Table52[[#This Row],[Vertical Fz (kN)]]*'Materials + Factor'!$U$25</f>
        <v>0</v>
      </c>
      <c r="E335" s="150">
        <v>3.4430000000000001</v>
      </c>
      <c r="F335" s="150">
        <v>4.4269999999999996</v>
      </c>
      <c r="G335" s="150">
        <v>11.294</v>
      </c>
      <c r="H335" s="151">
        <v>4.8869999999999996</v>
      </c>
    </row>
    <row r="336" spans="1:8" s="86" customFormat="1" ht="25.5" outlineLevel="1" x14ac:dyDescent="0.2">
      <c r="A336" s="127" t="s">
        <v>148</v>
      </c>
      <c r="B336" s="135" t="s">
        <v>461</v>
      </c>
      <c r="C336" s="150">
        <v>15.698</v>
      </c>
      <c r="D336" s="133">
        <f>Table52[[#This Row],[Vertical Fz (kN)]]*'Materials + Factor'!$U$25</f>
        <v>0</v>
      </c>
      <c r="E336" s="150">
        <v>11.250999999999999</v>
      </c>
      <c r="F336" s="150">
        <v>0.11899999999999999</v>
      </c>
      <c r="G336" s="150">
        <v>0.123</v>
      </c>
      <c r="H336" s="151">
        <v>17.936</v>
      </c>
    </row>
    <row r="337" spans="1:8" s="86" customFormat="1" ht="25.5" outlineLevel="1" x14ac:dyDescent="0.2">
      <c r="A337" s="127" t="s">
        <v>148</v>
      </c>
      <c r="B337" s="135" t="s">
        <v>462</v>
      </c>
      <c r="C337" s="150">
        <v>13.497999999999999</v>
      </c>
      <c r="D337" s="133">
        <f>Table52[[#This Row],[Vertical Fz (kN)]]*'Materials + Factor'!$U$25</f>
        <v>0</v>
      </c>
      <c r="E337" s="150">
        <v>3.2930000000000001</v>
      </c>
      <c r="F337" s="150">
        <v>4.3650000000000002</v>
      </c>
      <c r="G337" s="150">
        <v>11.587999999999999</v>
      </c>
      <c r="H337" s="151">
        <v>4.6340000000000003</v>
      </c>
    </row>
    <row r="338" spans="1:8" s="86" customFormat="1" ht="25.5" outlineLevel="1" x14ac:dyDescent="0.2">
      <c r="A338" s="127" t="s">
        <v>148</v>
      </c>
      <c r="B338" s="135" t="s">
        <v>463</v>
      </c>
      <c r="C338" s="150">
        <v>14.542</v>
      </c>
      <c r="D338" s="133">
        <f>Table52[[#This Row],[Vertical Fz (kN)]]*'Materials + Factor'!$U$25</f>
        <v>0</v>
      </c>
      <c r="E338" s="150">
        <v>5.931</v>
      </c>
      <c r="F338" s="150">
        <v>0.623</v>
      </c>
      <c r="G338" s="150">
        <v>0.79500000000000004</v>
      </c>
      <c r="H338" s="151">
        <v>13.064</v>
      </c>
    </row>
    <row r="339" spans="1:8" s="86" customFormat="1" ht="25.5" outlineLevel="1" x14ac:dyDescent="0.2">
      <c r="A339" s="127" t="s">
        <v>148</v>
      </c>
      <c r="B339" s="135" t="s">
        <v>464</v>
      </c>
      <c r="C339" s="150">
        <v>12.343</v>
      </c>
      <c r="D339" s="133">
        <f>Table52[[#This Row],[Vertical Fz (kN)]]*'Materials + Factor'!$U$25</f>
        <v>0</v>
      </c>
      <c r="E339" s="150">
        <v>2.0270000000000001</v>
      </c>
      <c r="F339" s="150">
        <v>3.8610000000000002</v>
      </c>
      <c r="G339" s="150">
        <v>12.506</v>
      </c>
      <c r="H339" s="151">
        <v>0.23699999999999999</v>
      </c>
    </row>
    <row r="340" spans="1:8" s="86" customFormat="1" ht="25.5" outlineLevel="1" x14ac:dyDescent="0.2">
      <c r="A340" s="127" t="s">
        <v>148</v>
      </c>
      <c r="B340" s="135" t="s">
        <v>465</v>
      </c>
      <c r="C340" s="150">
        <v>14.23</v>
      </c>
      <c r="D340" s="133">
        <f>Table52[[#This Row],[Vertical Fz (kN)]]*'Materials + Factor'!$U$25</f>
        <v>0</v>
      </c>
      <c r="E340" s="150">
        <v>11.311999999999999</v>
      </c>
      <c r="F340" s="150">
        <v>0.182</v>
      </c>
      <c r="G340" s="150">
        <v>0.13</v>
      </c>
      <c r="H340" s="151">
        <v>18.061</v>
      </c>
    </row>
    <row r="341" spans="1:8" s="86" customFormat="1" ht="25.5" outlineLevel="1" x14ac:dyDescent="0.2">
      <c r="A341" s="127" t="s">
        <v>148</v>
      </c>
      <c r="B341" s="135" t="s">
        <v>466</v>
      </c>
      <c r="C341" s="150">
        <v>12.031000000000001</v>
      </c>
      <c r="D341" s="133">
        <f>Table52[[#This Row],[Vertical Fz (kN)]]*'Materials + Factor'!$U$25</f>
        <v>0</v>
      </c>
      <c r="E341" s="150">
        <v>3.3540000000000001</v>
      </c>
      <c r="F341" s="150">
        <v>4.3010000000000002</v>
      </c>
      <c r="G341" s="150">
        <v>11.581</v>
      </c>
      <c r="H341" s="151">
        <v>4.7590000000000003</v>
      </c>
    </row>
    <row r="342" spans="1:8" s="86" customFormat="1" ht="25.5" outlineLevel="1" x14ac:dyDescent="0.2">
      <c r="A342" s="127" t="s">
        <v>148</v>
      </c>
      <c r="B342" s="135" t="s">
        <v>467</v>
      </c>
      <c r="C342" s="150">
        <v>15.694000000000001</v>
      </c>
      <c r="D342" s="133">
        <f>Table52[[#This Row],[Vertical Fz (kN)]]*'Materials + Factor'!$U$25</f>
        <v>0</v>
      </c>
      <c r="E342" s="150">
        <v>11.247</v>
      </c>
      <c r="F342" s="150">
        <v>0.114</v>
      </c>
      <c r="G342" s="150">
        <v>0.111</v>
      </c>
      <c r="H342" s="151">
        <v>17.934999999999999</v>
      </c>
    </row>
    <row r="343" spans="1:8" s="86" customFormat="1" ht="25.5" outlineLevel="1" x14ac:dyDescent="0.2">
      <c r="A343" s="127" t="s">
        <v>148</v>
      </c>
      <c r="B343" s="135" t="s">
        <v>468</v>
      </c>
      <c r="C343" s="150">
        <v>13.398999999999999</v>
      </c>
      <c r="D343" s="133">
        <f>Table52[[#This Row],[Vertical Fz (kN)]]*'Materials + Factor'!$U$25</f>
        <v>0</v>
      </c>
      <c r="E343" s="150">
        <v>3.2890000000000001</v>
      </c>
      <c r="F343" s="150">
        <v>4.68</v>
      </c>
      <c r="G343" s="150">
        <v>12.24</v>
      </c>
      <c r="H343" s="151">
        <v>4.6319999999999997</v>
      </c>
    </row>
    <row r="344" spans="1:8" s="86" customFormat="1" ht="25.5" outlineLevel="1" x14ac:dyDescent="0.2">
      <c r="A344" s="127" t="s">
        <v>148</v>
      </c>
      <c r="B344" s="135" t="s">
        <v>469</v>
      </c>
      <c r="C344" s="150">
        <v>14.227</v>
      </c>
      <c r="D344" s="133">
        <f>Table52[[#This Row],[Vertical Fz (kN)]]*'Materials + Factor'!$U$25</f>
        <v>0</v>
      </c>
      <c r="E344" s="150">
        <v>5.93</v>
      </c>
      <c r="F344" s="150">
        <v>0.438</v>
      </c>
      <c r="G344" s="150">
        <v>2.9889999999999999</v>
      </c>
      <c r="H344" s="151">
        <v>13.063000000000001</v>
      </c>
    </row>
    <row r="345" spans="1:8" s="86" customFormat="1" ht="25.5" outlineLevel="1" x14ac:dyDescent="0.2">
      <c r="A345" s="127" t="s">
        <v>148</v>
      </c>
      <c r="B345" s="135" t="s">
        <v>470</v>
      </c>
      <c r="C345" s="150">
        <v>11.933</v>
      </c>
      <c r="D345" s="133">
        <f>Table52[[#This Row],[Vertical Fz (kN)]]*'Materials + Factor'!$U$25</f>
        <v>0</v>
      </c>
      <c r="E345" s="150">
        <v>2.0289999999999999</v>
      </c>
      <c r="F345" s="150">
        <v>5.2320000000000002</v>
      </c>
      <c r="G345" s="150">
        <v>15.34</v>
      </c>
      <c r="H345" s="151">
        <v>0.23899999999999999</v>
      </c>
    </row>
    <row r="346" spans="1:8" s="86" customFormat="1" ht="25.5" outlineLevel="1" x14ac:dyDescent="0.2">
      <c r="A346" s="127" t="s">
        <v>148</v>
      </c>
      <c r="B346" s="135" t="s">
        <v>471</v>
      </c>
      <c r="C346" s="150">
        <v>14.23</v>
      </c>
      <c r="D346" s="133">
        <f>Table52[[#This Row],[Vertical Fz (kN)]]*'Materials + Factor'!$U$25</f>
        <v>0</v>
      </c>
      <c r="E346" s="150">
        <v>11.313000000000001</v>
      </c>
      <c r="F346" s="150">
        <v>0.17399999999999999</v>
      </c>
      <c r="G346" s="150">
        <v>0.11</v>
      </c>
      <c r="H346" s="151">
        <v>18.056999999999999</v>
      </c>
    </row>
    <row r="347" spans="1:8" s="86" customFormat="1" ht="25.5" outlineLevel="1" x14ac:dyDescent="0.2">
      <c r="A347" s="127" t="s">
        <v>148</v>
      </c>
      <c r="B347" s="135" t="s">
        <v>472</v>
      </c>
      <c r="C347" s="150">
        <v>11.935</v>
      </c>
      <c r="D347" s="133">
        <f>Table52[[#This Row],[Vertical Fz (kN)]]*'Materials + Factor'!$U$25</f>
        <v>0</v>
      </c>
      <c r="E347" s="150">
        <v>3.3540000000000001</v>
      </c>
      <c r="F347" s="150">
        <v>4.62</v>
      </c>
      <c r="G347" s="150">
        <v>12.241</v>
      </c>
      <c r="H347" s="151">
        <v>4.7549999999999999</v>
      </c>
    </row>
    <row r="348" spans="1:8" s="86" customFormat="1" ht="25.5" outlineLevel="1" x14ac:dyDescent="0.2">
      <c r="A348" s="127" t="s">
        <v>148</v>
      </c>
      <c r="B348" s="135" t="s">
        <v>473</v>
      </c>
      <c r="C348" s="150">
        <v>15.701000000000001</v>
      </c>
      <c r="D348" s="133">
        <f>Table52[[#This Row],[Vertical Fz (kN)]]*'Materials + Factor'!$U$25</f>
        <v>0</v>
      </c>
      <c r="E348" s="150">
        <v>11.257999999999999</v>
      </c>
      <c r="F348" s="150">
        <v>0.128</v>
      </c>
      <c r="G348" s="150">
        <v>0.14399999999999999</v>
      </c>
      <c r="H348" s="151">
        <v>17.943999999999999</v>
      </c>
    </row>
    <row r="349" spans="1:8" s="86" customFormat="1" ht="25.5" outlineLevel="1" x14ac:dyDescent="0.2">
      <c r="A349" s="127" t="s">
        <v>148</v>
      </c>
      <c r="B349" s="135" t="s">
        <v>474</v>
      </c>
      <c r="C349" s="150">
        <v>13.406000000000001</v>
      </c>
      <c r="D349" s="133">
        <f>Table52[[#This Row],[Vertical Fz (kN)]]*'Materials + Factor'!$U$25</f>
        <v>0</v>
      </c>
      <c r="E349" s="150">
        <v>3.3</v>
      </c>
      <c r="F349" s="150">
        <v>4.665</v>
      </c>
      <c r="G349" s="150">
        <v>12.207000000000001</v>
      </c>
      <c r="H349" s="151">
        <v>4.6420000000000003</v>
      </c>
    </row>
    <row r="350" spans="1:8" s="86" customFormat="1" ht="25.5" outlineLevel="1" x14ac:dyDescent="0.2">
      <c r="A350" s="127" t="s">
        <v>148</v>
      </c>
      <c r="B350" s="135" t="s">
        <v>475</v>
      </c>
      <c r="C350" s="150">
        <v>14.904</v>
      </c>
      <c r="D350" s="133">
        <f>Table52[[#This Row],[Vertical Fz (kN)]]*'Materials + Factor'!$U$25</f>
        <v>0</v>
      </c>
      <c r="E350" s="150">
        <v>5.93</v>
      </c>
      <c r="F350" s="150">
        <v>1.361</v>
      </c>
      <c r="G350" s="150">
        <v>1.113</v>
      </c>
      <c r="H350" s="151">
        <v>13.063000000000001</v>
      </c>
    </row>
    <row r="351" spans="1:8" s="86" customFormat="1" ht="25.5" outlineLevel="1" x14ac:dyDescent="0.2">
      <c r="A351" s="127" t="s">
        <v>148</v>
      </c>
      <c r="B351" s="135" t="s">
        <v>476</v>
      </c>
      <c r="C351" s="150">
        <v>12.609</v>
      </c>
      <c r="D351" s="133">
        <f>Table52[[#This Row],[Vertical Fz (kN)]]*'Materials + Factor'!$U$25</f>
        <v>0</v>
      </c>
      <c r="E351" s="150">
        <v>2.0289999999999999</v>
      </c>
      <c r="F351" s="150">
        <v>6.1539999999999999</v>
      </c>
      <c r="G351" s="150">
        <v>13.465</v>
      </c>
      <c r="H351" s="151">
        <v>0.23899999999999999</v>
      </c>
    </row>
    <row r="352" spans="1:8" s="86" customFormat="1" ht="25.5" outlineLevel="1" x14ac:dyDescent="0.2">
      <c r="A352" s="127" t="s">
        <v>148</v>
      </c>
      <c r="B352" s="135" t="s">
        <v>477</v>
      </c>
      <c r="C352" s="150">
        <v>14.256</v>
      </c>
      <c r="D352" s="133">
        <f>Table52[[#This Row],[Vertical Fz (kN)]]*'Materials + Factor'!$U$25</f>
        <v>0</v>
      </c>
      <c r="E352" s="150">
        <v>11.266</v>
      </c>
      <c r="F352" s="150">
        <v>0.186</v>
      </c>
      <c r="G352" s="150">
        <v>0.14000000000000001</v>
      </c>
      <c r="H352" s="151">
        <v>17.995000000000001</v>
      </c>
    </row>
    <row r="353" spans="1:8" s="86" customFormat="1" ht="25.5" outlineLevel="1" x14ac:dyDescent="0.2">
      <c r="A353" s="127" t="s">
        <v>148</v>
      </c>
      <c r="B353" s="135" t="s">
        <v>478</v>
      </c>
      <c r="C353" s="150">
        <v>11.961</v>
      </c>
      <c r="D353" s="133">
        <f>Table52[[#This Row],[Vertical Fz (kN)]]*'Materials + Factor'!$U$25</f>
        <v>0</v>
      </c>
      <c r="E353" s="150">
        <v>3.3079999999999998</v>
      </c>
      <c r="F353" s="150">
        <v>4.6070000000000002</v>
      </c>
      <c r="G353" s="150">
        <v>12.211</v>
      </c>
      <c r="H353" s="151">
        <v>4.6920000000000002</v>
      </c>
    </row>
    <row r="354" spans="1:8" s="86" customFormat="1" ht="25.5" outlineLevel="1" x14ac:dyDescent="0.2">
      <c r="A354" s="127" t="s">
        <v>148</v>
      </c>
      <c r="B354" s="135" t="s">
        <v>479</v>
      </c>
      <c r="C354" s="150">
        <v>23.183</v>
      </c>
      <c r="D354" s="133">
        <f>Table52[[#This Row],[Vertical Fz (kN)]]*'Materials + Factor'!$U$25</f>
        <v>0</v>
      </c>
      <c r="E354" s="150">
        <v>12.041</v>
      </c>
      <c r="F354" s="150">
        <v>0.28799999999999998</v>
      </c>
      <c r="G354" s="150">
        <v>0.26200000000000001</v>
      </c>
      <c r="H354" s="151">
        <v>20.254000000000001</v>
      </c>
    </row>
    <row r="355" spans="1:8" s="86" customFormat="1" ht="25.5" outlineLevel="1" x14ac:dyDescent="0.2">
      <c r="A355" s="127" t="s">
        <v>148</v>
      </c>
      <c r="B355" s="135" t="s">
        <v>480</v>
      </c>
      <c r="C355" s="150">
        <v>19.846</v>
      </c>
      <c r="D355" s="133">
        <f>Table52[[#This Row],[Vertical Fz (kN)]]*'Materials + Factor'!$U$25</f>
        <v>0</v>
      </c>
      <c r="E355" s="150">
        <v>5.1999999999999998E-2</v>
      </c>
      <c r="F355" s="150">
        <v>6.8040000000000003</v>
      </c>
      <c r="G355" s="150">
        <v>18.02</v>
      </c>
      <c r="H355" s="151">
        <v>9.0999999999999998E-2</v>
      </c>
    </row>
    <row r="356" spans="1:8" s="86" customFormat="1" ht="25.5" outlineLevel="1" x14ac:dyDescent="0.2">
      <c r="A356" s="127" t="s">
        <v>148</v>
      </c>
      <c r="B356" s="135" t="s">
        <v>481</v>
      </c>
      <c r="C356" s="150">
        <v>15.851000000000001</v>
      </c>
      <c r="D356" s="133">
        <f>Table52[[#This Row],[Vertical Fz (kN)]]*'Materials + Factor'!$U$25</f>
        <v>0</v>
      </c>
      <c r="E356" s="150">
        <v>9.8919999999999995</v>
      </c>
      <c r="F356" s="150">
        <v>1.0209999999999999</v>
      </c>
      <c r="G356" s="150">
        <v>6.056</v>
      </c>
      <c r="H356" s="151">
        <v>16.553000000000001</v>
      </c>
    </row>
    <row r="357" spans="1:8" s="86" customFormat="1" ht="25.5" outlineLevel="1" x14ac:dyDescent="0.2">
      <c r="A357" s="127" t="s">
        <v>148</v>
      </c>
      <c r="B357" s="135" t="s">
        <v>482</v>
      </c>
      <c r="C357" s="150">
        <v>13.231</v>
      </c>
      <c r="D357" s="133">
        <f>Table52[[#This Row],[Vertical Fz (kN)]]*'Materials + Factor'!$U$25</f>
        <v>0</v>
      </c>
      <c r="E357" s="150">
        <v>0.746</v>
      </c>
      <c r="F357" s="150">
        <v>6.4989999999999997</v>
      </c>
      <c r="G357" s="150">
        <v>20.172000000000001</v>
      </c>
      <c r="H357" s="151">
        <v>1.2470000000000001</v>
      </c>
    </row>
    <row r="358" spans="1:8" s="86" customFormat="1" ht="25.5" outlineLevel="1" x14ac:dyDescent="0.2">
      <c r="A358" s="127" t="s">
        <v>148</v>
      </c>
      <c r="B358" s="135" t="s">
        <v>483</v>
      </c>
      <c r="C358" s="150">
        <v>20.129000000000001</v>
      </c>
      <c r="D358" s="133">
        <f>Table52[[#This Row],[Vertical Fz (kN)]]*'Materials + Factor'!$U$25</f>
        <v>0</v>
      </c>
      <c r="E358" s="150">
        <v>7.1</v>
      </c>
      <c r="F358" s="150">
        <v>1.5189999999999999</v>
      </c>
      <c r="G358" s="150">
        <v>7.0000000000000007E-2</v>
      </c>
      <c r="H358" s="151">
        <v>14.207000000000001</v>
      </c>
    </row>
    <row r="359" spans="1:8" s="86" customFormat="1" ht="25.5" outlineLevel="1" x14ac:dyDescent="0.2">
      <c r="A359" s="127" t="s">
        <v>148</v>
      </c>
      <c r="B359" s="135" t="s">
        <v>484</v>
      </c>
      <c r="C359" s="150">
        <v>14.362</v>
      </c>
      <c r="D359" s="133">
        <f>Table52[[#This Row],[Vertical Fz (kN)]]*'Materials + Factor'!$U$25</f>
        <v>0</v>
      </c>
      <c r="E359" s="150">
        <v>2.3210000000000002</v>
      </c>
      <c r="F359" s="150">
        <v>4.1459999999999999</v>
      </c>
      <c r="G359" s="150">
        <v>8.9559999999999995</v>
      </c>
      <c r="H359" s="151">
        <v>3.8079999999999998</v>
      </c>
    </row>
    <row r="360" spans="1:8" s="86" customFormat="1" ht="25.5" outlineLevel="1" x14ac:dyDescent="0.2">
      <c r="A360" s="127" t="s">
        <v>148</v>
      </c>
      <c r="B360" s="135" t="s">
        <v>485</v>
      </c>
      <c r="C360" s="150">
        <v>20.66</v>
      </c>
      <c r="D360" s="133">
        <f>Table52[[#This Row],[Vertical Fz (kN)]]*'Materials + Factor'!$U$25</f>
        <v>0</v>
      </c>
      <c r="E360" s="150">
        <v>7.3319999999999999</v>
      </c>
      <c r="F360" s="150">
        <v>1.91</v>
      </c>
      <c r="G360" s="150">
        <v>0.50900000000000001</v>
      </c>
      <c r="H360" s="151">
        <v>13.991</v>
      </c>
    </row>
    <row r="361" spans="1:8" s="86" customFormat="1" ht="25.5" outlineLevel="1" x14ac:dyDescent="0.2">
      <c r="A361" s="127" t="s">
        <v>148</v>
      </c>
      <c r="B361" s="135" t="s">
        <v>486</v>
      </c>
      <c r="C361" s="150">
        <v>14.893000000000001</v>
      </c>
      <c r="D361" s="133">
        <f>Table52[[#This Row],[Vertical Fz (kN)]]*'Materials + Factor'!$U$25</f>
        <v>0</v>
      </c>
      <c r="E361" s="150">
        <v>2.5539999999999998</v>
      </c>
      <c r="F361" s="150">
        <v>4.5369999999999999</v>
      </c>
      <c r="G361" s="150">
        <v>9.3949999999999996</v>
      </c>
      <c r="H361" s="151">
        <v>3.5920000000000001</v>
      </c>
    </row>
    <row r="362" spans="1:8" s="86" customFormat="1" ht="25.5" outlineLevel="1" x14ac:dyDescent="0.2">
      <c r="A362" s="127" t="s">
        <v>148</v>
      </c>
      <c r="B362" s="135" t="s">
        <v>487</v>
      </c>
      <c r="C362" s="150">
        <v>20.835999999999999</v>
      </c>
      <c r="D362" s="133">
        <f>Table52[[#This Row],[Vertical Fz (kN)]]*'Materials + Factor'!$U$25</f>
        <v>0</v>
      </c>
      <c r="E362" s="150">
        <v>2.1469999999999998</v>
      </c>
      <c r="F362" s="150">
        <v>0.63100000000000001</v>
      </c>
      <c r="G362" s="150">
        <v>1.224</v>
      </c>
      <c r="H362" s="151">
        <v>10.099</v>
      </c>
    </row>
    <row r="363" spans="1:8" s="86" customFormat="1" ht="25.5" outlineLevel="1" x14ac:dyDescent="0.2">
      <c r="A363" s="127" t="s">
        <v>148</v>
      </c>
      <c r="B363" s="135" t="s">
        <v>488</v>
      </c>
      <c r="C363" s="150">
        <v>15.069000000000001</v>
      </c>
      <c r="D363" s="133">
        <f>Table52[[#This Row],[Vertical Fz (kN)]]*'Materials + Factor'!$U$25</f>
        <v>0</v>
      </c>
      <c r="E363" s="150">
        <v>2.6320000000000001</v>
      </c>
      <c r="F363" s="150">
        <v>3.258</v>
      </c>
      <c r="G363" s="150">
        <v>7.6619999999999999</v>
      </c>
      <c r="H363" s="151">
        <v>0.3</v>
      </c>
    </row>
    <row r="364" spans="1:8" s="86" customFormat="1" ht="25.5" outlineLevel="1" x14ac:dyDescent="0.2">
      <c r="A364" s="127" t="s">
        <v>148</v>
      </c>
      <c r="B364" s="135" t="s">
        <v>489</v>
      </c>
      <c r="C364" s="150">
        <v>20.074999999999999</v>
      </c>
      <c r="D364" s="133">
        <f>Table52[[#This Row],[Vertical Fz (kN)]]*'Materials + Factor'!$U$25</f>
        <v>0</v>
      </c>
      <c r="E364" s="150">
        <v>7.0220000000000002</v>
      </c>
      <c r="F364" s="150">
        <v>1.5</v>
      </c>
      <c r="G364" s="150">
        <v>5.3999999999999999E-2</v>
      </c>
      <c r="H364" s="151">
        <v>14.025</v>
      </c>
    </row>
    <row r="365" spans="1:8" s="86" customFormat="1" ht="25.5" outlineLevel="1" x14ac:dyDescent="0.2">
      <c r="A365" s="127" t="s">
        <v>148</v>
      </c>
      <c r="B365" s="135" t="s">
        <v>490</v>
      </c>
      <c r="C365" s="150">
        <v>14.233000000000001</v>
      </c>
      <c r="D365" s="133">
        <f>Table52[[#This Row],[Vertical Fz (kN)]]*'Materials + Factor'!$U$25</f>
        <v>0</v>
      </c>
      <c r="E365" s="150">
        <v>2.246</v>
      </c>
      <c r="F365" s="150">
        <v>4.0529999999999999</v>
      </c>
      <c r="G365" s="150">
        <v>9.2170000000000005</v>
      </c>
      <c r="H365" s="151">
        <v>3.6680000000000001</v>
      </c>
    </row>
    <row r="366" spans="1:8" s="86" customFormat="1" ht="25.5" outlineLevel="1" x14ac:dyDescent="0.2">
      <c r="A366" s="127" t="s">
        <v>148</v>
      </c>
      <c r="B366" s="135" t="s">
        <v>491</v>
      </c>
      <c r="C366" s="150">
        <v>20.59</v>
      </c>
      <c r="D366" s="133">
        <f>Table52[[#This Row],[Vertical Fz (kN)]]*'Materials + Factor'!$U$25</f>
        <v>0</v>
      </c>
      <c r="E366" s="150">
        <v>7.2530000000000001</v>
      </c>
      <c r="F366" s="150">
        <v>1.8959999999999999</v>
      </c>
      <c r="G366" s="150">
        <v>0.50800000000000001</v>
      </c>
      <c r="H366" s="151">
        <v>13.827999999999999</v>
      </c>
    </row>
    <row r="367" spans="1:8" s="86" customFormat="1" ht="25.5" outlineLevel="1" x14ac:dyDescent="0.2">
      <c r="A367" s="127" t="s">
        <v>148</v>
      </c>
      <c r="B367" s="135" t="s">
        <v>492</v>
      </c>
      <c r="C367" s="150">
        <v>14.747999999999999</v>
      </c>
      <c r="D367" s="133">
        <f>Table52[[#This Row],[Vertical Fz (kN)]]*'Materials + Factor'!$U$25</f>
        <v>0</v>
      </c>
      <c r="E367" s="150">
        <v>2.476</v>
      </c>
      <c r="F367" s="150">
        <v>4.4489999999999998</v>
      </c>
      <c r="G367" s="150">
        <v>9.6709999999999994</v>
      </c>
      <c r="H367" s="151">
        <v>3.4710000000000001</v>
      </c>
    </row>
    <row r="368" spans="1:8" s="86" customFormat="1" ht="25.5" outlineLevel="1" x14ac:dyDescent="0.2">
      <c r="A368" s="127" t="s">
        <v>148</v>
      </c>
      <c r="B368" s="135" t="s">
        <v>493</v>
      </c>
      <c r="C368" s="150">
        <v>20.382999999999999</v>
      </c>
      <c r="D368" s="133">
        <f>Table52[[#This Row],[Vertical Fz (kN)]]*'Materials + Factor'!$U$25</f>
        <v>0</v>
      </c>
      <c r="E368" s="150">
        <v>2.2189999999999999</v>
      </c>
      <c r="F368" s="150">
        <v>0.35199999999999998</v>
      </c>
      <c r="G368" s="150">
        <v>0.26600000000000001</v>
      </c>
      <c r="H368" s="151">
        <v>10.016</v>
      </c>
    </row>
    <row r="369" spans="1:8" s="86" customFormat="1" ht="25.5" outlineLevel="1" x14ac:dyDescent="0.2">
      <c r="A369" s="127" t="s">
        <v>148</v>
      </c>
      <c r="B369" s="135" t="s">
        <v>494</v>
      </c>
      <c r="C369" s="150">
        <v>14.541</v>
      </c>
      <c r="D369" s="133">
        <f>Table52[[#This Row],[Vertical Fz (kN)]]*'Materials + Factor'!$U$25</f>
        <v>0</v>
      </c>
      <c r="E369" s="150">
        <v>2.5579999999999998</v>
      </c>
      <c r="F369" s="150">
        <v>2.9039999999999999</v>
      </c>
      <c r="G369" s="150">
        <v>8.8960000000000008</v>
      </c>
      <c r="H369" s="151">
        <v>0.34100000000000003</v>
      </c>
    </row>
    <row r="370" spans="1:8" s="86" customFormat="1" ht="25.5" outlineLevel="1" x14ac:dyDescent="0.2">
      <c r="A370" s="127" t="s">
        <v>148</v>
      </c>
      <c r="B370" s="135" t="s">
        <v>495</v>
      </c>
      <c r="C370" s="150">
        <v>20.074999999999999</v>
      </c>
      <c r="D370" s="133">
        <f>Table52[[#This Row],[Vertical Fz (kN)]]*'Materials + Factor'!$U$25</f>
        <v>0</v>
      </c>
      <c r="E370" s="150">
        <v>7.0170000000000003</v>
      </c>
      <c r="F370" s="150">
        <v>1.486</v>
      </c>
      <c r="G370" s="150">
        <v>4.5999999999999999E-2</v>
      </c>
      <c r="H370" s="151">
        <v>14.018000000000001</v>
      </c>
    </row>
    <row r="371" spans="1:8" s="86" customFormat="1" ht="25.5" outlineLevel="1" x14ac:dyDescent="0.2">
      <c r="A371" s="127" t="s">
        <v>148</v>
      </c>
      <c r="B371" s="135" t="s">
        <v>496</v>
      </c>
      <c r="C371" s="150">
        <v>14.121</v>
      </c>
      <c r="D371" s="133">
        <f>Table52[[#This Row],[Vertical Fz (kN)]]*'Materials + Factor'!$U$25</f>
        <v>0</v>
      </c>
      <c r="E371" s="150">
        <v>2.2410000000000001</v>
      </c>
      <c r="F371" s="150">
        <v>4.2949999999999999</v>
      </c>
      <c r="G371" s="150">
        <v>9.7089999999999996</v>
      </c>
      <c r="H371" s="151">
        <v>3.673</v>
      </c>
    </row>
    <row r="372" spans="1:8" s="86" customFormat="1" ht="25.5" outlineLevel="1" x14ac:dyDescent="0.2">
      <c r="A372" s="127" t="s">
        <v>148</v>
      </c>
      <c r="B372" s="135" t="s">
        <v>497</v>
      </c>
      <c r="C372" s="150">
        <v>20.582000000000001</v>
      </c>
      <c r="D372" s="133">
        <f>Table52[[#This Row],[Vertical Fz (kN)]]*'Materials + Factor'!$U$25</f>
        <v>0</v>
      </c>
      <c r="E372" s="150">
        <v>7.2450000000000001</v>
      </c>
      <c r="F372" s="150">
        <v>1.881</v>
      </c>
      <c r="G372" s="150">
        <v>0.50700000000000001</v>
      </c>
      <c r="H372" s="151">
        <v>13.826000000000001</v>
      </c>
    </row>
    <row r="373" spans="1:8" s="86" customFormat="1" ht="25.5" outlineLevel="1" x14ac:dyDescent="0.2">
      <c r="A373" s="127" t="s">
        <v>148</v>
      </c>
      <c r="B373" s="135" t="s">
        <v>498</v>
      </c>
      <c r="C373" s="150">
        <v>14.628</v>
      </c>
      <c r="D373" s="133">
        <f>Table52[[#This Row],[Vertical Fz (kN)]]*'Materials + Factor'!$U$25</f>
        <v>0</v>
      </c>
      <c r="E373" s="150">
        <v>2.4689999999999999</v>
      </c>
      <c r="F373" s="150">
        <v>4.6890000000000001</v>
      </c>
      <c r="G373" s="150">
        <v>10.17</v>
      </c>
      <c r="H373" s="151">
        <v>3.4809999999999999</v>
      </c>
    </row>
    <row r="374" spans="1:8" s="86" customFormat="1" ht="25.5" outlineLevel="1" x14ac:dyDescent="0.2">
      <c r="A374" s="127" t="s">
        <v>148</v>
      </c>
      <c r="B374" s="135" t="s">
        <v>499</v>
      </c>
      <c r="C374" s="150">
        <v>20</v>
      </c>
      <c r="D374" s="133">
        <f>Table52[[#This Row],[Vertical Fz (kN)]]*'Materials + Factor'!$U$25</f>
        <v>0</v>
      </c>
      <c r="E374" s="150">
        <v>2.2130000000000001</v>
      </c>
      <c r="F374" s="150">
        <v>1.22</v>
      </c>
      <c r="G374" s="150">
        <v>1.4770000000000001</v>
      </c>
      <c r="H374" s="151">
        <v>10.045</v>
      </c>
    </row>
    <row r="375" spans="1:8" s="86" customFormat="1" ht="25.5" outlineLevel="1" x14ac:dyDescent="0.2">
      <c r="A375" s="127" t="s">
        <v>148</v>
      </c>
      <c r="B375" s="135" t="s">
        <v>500</v>
      </c>
      <c r="C375" s="150">
        <v>14.045999999999999</v>
      </c>
      <c r="D375" s="133">
        <f>Table52[[#This Row],[Vertical Fz (kN)]]*'Materials + Factor'!$U$25</f>
        <v>0</v>
      </c>
      <c r="E375" s="150">
        <v>2.5630000000000002</v>
      </c>
      <c r="F375" s="150">
        <v>4.0289999999999999</v>
      </c>
      <c r="G375" s="150">
        <v>11.141</v>
      </c>
      <c r="H375" s="151">
        <v>0.3</v>
      </c>
    </row>
    <row r="376" spans="1:8" s="86" customFormat="1" ht="25.5" outlineLevel="1" x14ac:dyDescent="0.2">
      <c r="A376" s="127" t="s">
        <v>148</v>
      </c>
      <c r="B376" s="135" t="s">
        <v>501</v>
      </c>
      <c r="C376" s="150">
        <v>20.074999999999999</v>
      </c>
      <c r="D376" s="133">
        <f>Table52[[#This Row],[Vertical Fz (kN)]]*'Materials + Factor'!$U$25</f>
        <v>0</v>
      </c>
      <c r="E376" s="150">
        <v>7.0229999999999997</v>
      </c>
      <c r="F376" s="150">
        <v>1.4890000000000001</v>
      </c>
      <c r="G376" s="150">
        <v>5.1999999999999998E-2</v>
      </c>
      <c r="H376" s="151">
        <v>14.03</v>
      </c>
    </row>
    <row r="377" spans="1:8" s="86" customFormat="1" ht="25.5" outlineLevel="1" x14ac:dyDescent="0.2">
      <c r="A377" s="127" t="s">
        <v>148</v>
      </c>
      <c r="B377" s="135" t="s">
        <v>502</v>
      </c>
      <c r="C377" s="150">
        <v>14.121</v>
      </c>
      <c r="D377" s="133">
        <f>Table52[[#This Row],[Vertical Fz (kN)]]*'Materials + Factor'!$U$25</f>
        <v>0</v>
      </c>
      <c r="E377" s="150">
        <v>2.2469999999999999</v>
      </c>
      <c r="F377" s="150">
        <v>4.298</v>
      </c>
      <c r="G377" s="150">
        <v>9.7159999999999993</v>
      </c>
      <c r="H377" s="151">
        <v>3.6850000000000001</v>
      </c>
    </row>
    <row r="378" spans="1:8" s="86" customFormat="1" ht="25.5" outlineLevel="1" x14ac:dyDescent="0.2">
      <c r="A378" s="127" t="s">
        <v>148</v>
      </c>
      <c r="B378" s="135" t="s">
        <v>503</v>
      </c>
      <c r="C378" s="150">
        <v>20.577000000000002</v>
      </c>
      <c r="D378" s="133">
        <f>Table52[[#This Row],[Vertical Fz (kN)]]*'Materials + Factor'!$U$25</f>
        <v>0</v>
      </c>
      <c r="E378" s="150">
        <v>7.2389999999999999</v>
      </c>
      <c r="F378" s="150">
        <v>1.863</v>
      </c>
      <c r="G378" s="150">
        <v>0.47399999999999998</v>
      </c>
      <c r="H378" s="151">
        <v>13.813000000000001</v>
      </c>
    </row>
    <row r="379" spans="1:8" s="86" customFormat="1" ht="25.5" outlineLevel="1" x14ac:dyDescent="0.2">
      <c r="A379" s="127" t="s">
        <v>148</v>
      </c>
      <c r="B379" s="135" t="s">
        <v>504</v>
      </c>
      <c r="C379" s="150">
        <v>14.622999999999999</v>
      </c>
      <c r="D379" s="133">
        <f>Table52[[#This Row],[Vertical Fz (kN)]]*'Materials + Factor'!$U$25</f>
        <v>0</v>
      </c>
      <c r="E379" s="150">
        <v>2.4630000000000001</v>
      </c>
      <c r="F379" s="150">
        <v>4.6719999999999997</v>
      </c>
      <c r="G379" s="150">
        <v>10.138</v>
      </c>
      <c r="H379" s="151">
        <v>3.468</v>
      </c>
    </row>
    <row r="380" spans="1:8" s="86" customFormat="1" ht="25.5" outlineLevel="1" x14ac:dyDescent="0.2">
      <c r="A380" s="127" t="s">
        <v>148</v>
      </c>
      <c r="B380" s="135" t="s">
        <v>505</v>
      </c>
      <c r="C380" s="150">
        <v>20.745999999999999</v>
      </c>
      <c r="D380" s="133">
        <f>Table52[[#This Row],[Vertical Fz (kN)]]*'Materials + Factor'!$U$25</f>
        <v>0</v>
      </c>
      <c r="E380" s="150">
        <v>2.2549999999999999</v>
      </c>
      <c r="F380" s="150">
        <v>1.7769999999999999</v>
      </c>
      <c r="G380" s="150">
        <v>0.41899999999999998</v>
      </c>
      <c r="H380" s="151">
        <v>10.141999999999999</v>
      </c>
    </row>
    <row r="381" spans="1:8" s="86" customFormat="1" ht="25.5" outlineLevel="1" x14ac:dyDescent="0.2">
      <c r="A381" s="127" t="s">
        <v>148</v>
      </c>
      <c r="B381" s="135" t="s">
        <v>506</v>
      </c>
      <c r="C381" s="150">
        <v>14.792</v>
      </c>
      <c r="D381" s="133">
        <f>Table52[[#This Row],[Vertical Fz (kN)]]*'Materials + Factor'!$U$25</f>
        <v>0</v>
      </c>
      <c r="E381" s="150">
        <v>2.5209999999999999</v>
      </c>
      <c r="F381" s="150">
        <v>4.5860000000000003</v>
      </c>
      <c r="G381" s="150">
        <v>9.2439999999999998</v>
      </c>
      <c r="H381" s="151">
        <v>0.20200000000000001</v>
      </c>
    </row>
    <row r="382" spans="1:8" s="86" customFormat="1" ht="25.5" outlineLevel="1" x14ac:dyDescent="0.2">
      <c r="A382" s="127" t="s">
        <v>148</v>
      </c>
      <c r="B382" s="135" t="s">
        <v>507</v>
      </c>
      <c r="C382" s="150">
        <v>22.231000000000002</v>
      </c>
      <c r="D382" s="133">
        <f>Table52[[#This Row],[Vertical Fz (kN)]]*'Materials + Factor'!$U$25</f>
        <v>0</v>
      </c>
      <c r="E382" s="150">
        <v>5.6890000000000001</v>
      </c>
      <c r="F382" s="150">
        <v>1.1040000000000001</v>
      </c>
      <c r="G382" s="150">
        <v>0.376</v>
      </c>
      <c r="H382" s="151">
        <v>12.06</v>
      </c>
    </row>
    <row r="383" spans="1:8" s="86" customFormat="1" ht="25.5" outlineLevel="1" x14ac:dyDescent="0.2">
      <c r="A383" s="127" t="s">
        <v>148</v>
      </c>
      <c r="B383" s="135" t="s">
        <v>508</v>
      </c>
      <c r="C383" s="150">
        <v>15.481999999999999</v>
      </c>
      <c r="D383" s="133">
        <f>Table52[[#This Row],[Vertical Fz (kN)]]*'Materials + Factor'!$U$25</f>
        <v>0</v>
      </c>
      <c r="E383" s="150">
        <v>0.36299999999999999</v>
      </c>
      <c r="F383" s="150">
        <v>4.1130000000000004</v>
      </c>
      <c r="G383" s="150">
        <v>10.247999999999999</v>
      </c>
      <c r="H383" s="151">
        <v>0.28100000000000003</v>
      </c>
    </row>
    <row r="384" spans="1:8" s="86" customFormat="1" ht="25.5" outlineLevel="1" x14ac:dyDescent="0.2">
      <c r="A384" s="127" t="s">
        <v>148</v>
      </c>
      <c r="B384" s="135" t="s">
        <v>509</v>
      </c>
      <c r="C384" s="150">
        <v>18.366</v>
      </c>
      <c r="D384" s="133">
        <f>Table52[[#This Row],[Vertical Fz (kN)]]*'Materials + Factor'!$U$25</f>
        <v>0</v>
      </c>
      <c r="E384" s="150">
        <v>4.0369999999999999</v>
      </c>
      <c r="F384" s="150">
        <v>1.9910000000000001</v>
      </c>
      <c r="G384" s="150">
        <v>4.125</v>
      </c>
      <c r="H384" s="151">
        <v>11.051</v>
      </c>
    </row>
    <row r="385" spans="1:8" s="86" customFormat="1" ht="25.5" outlineLevel="1" x14ac:dyDescent="0.2">
      <c r="A385" s="127" t="s">
        <v>148</v>
      </c>
      <c r="B385" s="135" t="s">
        <v>510</v>
      </c>
      <c r="C385" s="150">
        <v>12.38</v>
      </c>
      <c r="D385" s="133">
        <f>Table52[[#This Row],[Vertical Fz (kN)]]*'Materials + Factor'!$U$25</f>
        <v>0</v>
      </c>
      <c r="E385" s="150">
        <v>0.75</v>
      </c>
      <c r="F385" s="150">
        <v>4.7880000000000003</v>
      </c>
      <c r="G385" s="150">
        <v>13.784000000000001</v>
      </c>
      <c r="H385" s="151">
        <v>0.64800000000000002</v>
      </c>
    </row>
    <row r="386" spans="1:8" s="86" customFormat="1" ht="25.5" outlineLevel="1" x14ac:dyDescent="0.2">
      <c r="A386" s="127" t="s">
        <v>148</v>
      </c>
      <c r="B386" s="135" t="s">
        <v>511</v>
      </c>
      <c r="C386" s="150">
        <v>21.135999999999999</v>
      </c>
      <c r="D386" s="133">
        <f>Table52[[#This Row],[Vertical Fz (kN)]]*'Materials + Factor'!$U$25</f>
        <v>0</v>
      </c>
      <c r="E386" s="150">
        <v>7.4550000000000001</v>
      </c>
      <c r="F386" s="150">
        <v>1.595</v>
      </c>
      <c r="G386" s="150">
        <v>7.3999999999999996E-2</v>
      </c>
      <c r="H386" s="151">
        <v>14.917999999999999</v>
      </c>
    </row>
    <row r="387" spans="1:8" s="86" customFormat="1" ht="25.5" outlineLevel="1" x14ac:dyDescent="0.2">
      <c r="A387" s="127" t="s">
        <v>148</v>
      </c>
      <c r="B387" s="135" t="s">
        <v>512</v>
      </c>
      <c r="C387" s="150">
        <v>15.08</v>
      </c>
      <c r="D387" s="133">
        <f>Table52[[#This Row],[Vertical Fz (kN)]]*'Materials + Factor'!$U$25</f>
        <v>0</v>
      </c>
      <c r="E387" s="150">
        <v>2.4369999999999998</v>
      </c>
      <c r="F387" s="150">
        <v>4.3529999999999998</v>
      </c>
      <c r="G387" s="150">
        <v>9.4039999999999999</v>
      </c>
      <c r="H387" s="151">
        <v>3.9980000000000002</v>
      </c>
    </row>
    <row r="388" spans="1:8" s="86" customFormat="1" ht="25.5" outlineLevel="1" x14ac:dyDescent="0.2">
      <c r="A388" s="127" t="s">
        <v>148</v>
      </c>
      <c r="B388" s="135" t="s">
        <v>513</v>
      </c>
      <c r="C388" s="150">
        <v>21.693000000000001</v>
      </c>
      <c r="D388" s="133">
        <f>Table52[[#This Row],[Vertical Fz (kN)]]*'Materials + Factor'!$U$25</f>
        <v>0</v>
      </c>
      <c r="E388" s="150">
        <v>7.6989999999999998</v>
      </c>
      <c r="F388" s="150">
        <v>2.0049999999999999</v>
      </c>
      <c r="G388" s="150">
        <v>0.53500000000000003</v>
      </c>
      <c r="H388" s="151">
        <v>14.691000000000001</v>
      </c>
    </row>
    <row r="389" spans="1:8" s="86" customFormat="1" ht="25.5" outlineLevel="1" x14ac:dyDescent="0.2">
      <c r="A389" s="127" t="s">
        <v>148</v>
      </c>
      <c r="B389" s="135" t="s">
        <v>514</v>
      </c>
      <c r="C389" s="150">
        <v>15.637</v>
      </c>
      <c r="D389" s="133">
        <f>Table52[[#This Row],[Vertical Fz (kN)]]*'Materials + Factor'!$U$25</f>
        <v>0</v>
      </c>
      <c r="E389" s="150">
        <v>2.681</v>
      </c>
      <c r="F389" s="150">
        <v>4.7640000000000002</v>
      </c>
      <c r="G389" s="150">
        <v>9.8640000000000008</v>
      </c>
      <c r="H389" s="151">
        <v>3.7709999999999999</v>
      </c>
    </row>
    <row r="390" spans="1:8" s="86" customFormat="1" ht="25.5" outlineLevel="1" x14ac:dyDescent="0.2">
      <c r="A390" s="127" t="s">
        <v>148</v>
      </c>
      <c r="B390" s="135" t="s">
        <v>515</v>
      </c>
      <c r="C390" s="150">
        <v>21.878</v>
      </c>
      <c r="D390" s="133">
        <f>Table52[[#This Row],[Vertical Fz (kN)]]*'Materials + Factor'!$U$25</f>
        <v>0</v>
      </c>
      <c r="E390" s="150">
        <v>2.254</v>
      </c>
      <c r="F390" s="150">
        <v>0.66200000000000003</v>
      </c>
      <c r="G390" s="150">
        <v>1.2849999999999999</v>
      </c>
      <c r="H390" s="151">
        <v>10.603999999999999</v>
      </c>
    </row>
    <row r="391" spans="1:8" s="86" customFormat="1" ht="25.5" outlineLevel="1" x14ac:dyDescent="0.2">
      <c r="A391" s="127" t="s">
        <v>148</v>
      </c>
      <c r="B391" s="135" t="s">
        <v>516</v>
      </c>
      <c r="C391" s="150">
        <v>15.823</v>
      </c>
      <c r="D391" s="133">
        <f>Table52[[#This Row],[Vertical Fz (kN)]]*'Materials + Factor'!$U$25</f>
        <v>0</v>
      </c>
      <c r="E391" s="150">
        <v>2.7629999999999999</v>
      </c>
      <c r="F391" s="150">
        <v>3.4209999999999998</v>
      </c>
      <c r="G391" s="150">
        <v>8.0449999999999999</v>
      </c>
      <c r="H391" s="151">
        <v>0.315</v>
      </c>
    </row>
    <row r="392" spans="1:8" s="86" customFormat="1" ht="25.5" outlineLevel="1" x14ac:dyDescent="0.2">
      <c r="A392" s="127" t="s">
        <v>148</v>
      </c>
      <c r="B392" s="135" t="s">
        <v>517</v>
      </c>
      <c r="C392" s="150">
        <v>21.079000000000001</v>
      </c>
      <c r="D392" s="133">
        <f>Table52[[#This Row],[Vertical Fz (kN)]]*'Materials + Factor'!$U$25</f>
        <v>0</v>
      </c>
      <c r="E392" s="150">
        <v>7.3730000000000002</v>
      </c>
      <c r="F392" s="150">
        <v>1.575</v>
      </c>
      <c r="G392" s="150">
        <v>5.6000000000000001E-2</v>
      </c>
      <c r="H392" s="151">
        <v>14.726000000000001</v>
      </c>
    </row>
    <row r="393" spans="1:8" s="86" customFormat="1" ht="25.5" outlineLevel="1" x14ac:dyDescent="0.2">
      <c r="A393" s="127" t="s">
        <v>148</v>
      </c>
      <c r="B393" s="135" t="s">
        <v>518</v>
      </c>
      <c r="C393" s="150">
        <v>14.945</v>
      </c>
      <c r="D393" s="133">
        <f>Table52[[#This Row],[Vertical Fz (kN)]]*'Materials + Factor'!$U$25</f>
        <v>0</v>
      </c>
      <c r="E393" s="150">
        <v>2.3580000000000001</v>
      </c>
      <c r="F393" s="150">
        <v>4.2560000000000002</v>
      </c>
      <c r="G393" s="150">
        <v>9.6769999999999996</v>
      </c>
      <c r="H393" s="151">
        <v>3.851</v>
      </c>
    </row>
    <row r="394" spans="1:8" s="86" customFormat="1" ht="25.5" outlineLevel="1" x14ac:dyDescent="0.2">
      <c r="A394" s="127" t="s">
        <v>148</v>
      </c>
      <c r="B394" s="135" t="s">
        <v>519</v>
      </c>
      <c r="C394" s="150">
        <v>21.62</v>
      </c>
      <c r="D394" s="133">
        <f>Table52[[#This Row],[Vertical Fz (kN)]]*'Materials + Factor'!$U$25</f>
        <v>0</v>
      </c>
      <c r="E394" s="150">
        <v>7.6150000000000002</v>
      </c>
      <c r="F394" s="150">
        <v>1.9910000000000001</v>
      </c>
      <c r="G394" s="150">
        <v>0.53300000000000003</v>
      </c>
      <c r="H394" s="151">
        <v>14.519</v>
      </c>
    </row>
    <row r="395" spans="1:8" s="86" customFormat="1" ht="25.5" outlineLevel="1" x14ac:dyDescent="0.2">
      <c r="A395" s="127" t="s">
        <v>148</v>
      </c>
      <c r="B395" s="135" t="s">
        <v>520</v>
      </c>
      <c r="C395" s="150">
        <v>15.486000000000001</v>
      </c>
      <c r="D395" s="133">
        <f>Table52[[#This Row],[Vertical Fz (kN)]]*'Materials + Factor'!$U$25</f>
        <v>0</v>
      </c>
      <c r="E395" s="150">
        <v>2.6</v>
      </c>
      <c r="F395" s="150">
        <v>4.6710000000000003</v>
      </c>
      <c r="G395" s="150">
        <v>10.154</v>
      </c>
      <c r="H395" s="151">
        <v>3.6440000000000001</v>
      </c>
    </row>
    <row r="396" spans="1:8" s="86" customFormat="1" ht="25.5" outlineLevel="1" x14ac:dyDescent="0.2">
      <c r="A396" s="127" t="s">
        <v>148</v>
      </c>
      <c r="B396" s="135" t="s">
        <v>521</v>
      </c>
      <c r="C396" s="150">
        <v>21.402000000000001</v>
      </c>
      <c r="D396" s="133">
        <f>Table52[[#This Row],[Vertical Fz (kN)]]*'Materials + Factor'!$U$25</f>
        <v>0</v>
      </c>
      <c r="E396" s="150">
        <v>2.33</v>
      </c>
      <c r="F396" s="150">
        <v>0.36899999999999999</v>
      </c>
      <c r="G396" s="150">
        <v>0.28000000000000003</v>
      </c>
      <c r="H396" s="151">
        <v>10.516999999999999</v>
      </c>
    </row>
    <row r="397" spans="1:8" s="86" customFormat="1" ht="25.5" outlineLevel="1" x14ac:dyDescent="0.2">
      <c r="A397" s="127" t="s">
        <v>148</v>
      </c>
      <c r="B397" s="135" t="s">
        <v>522</v>
      </c>
      <c r="C397" s="150">
        <v>15.268000000000001</v>
      </c>
      <c r="D397" s="133">
        <f>Table52[[#This Row],[Vertical Fz (kN)]]*'Materials + Factor'!$U$25</f>
        <v>0</v>
      </c>
      <c r="E397" s="150">
        <v>2.6850000000000001</v>
      </c>
      <c r="F397" s="150">
        <v>3.0489999999999999</v>
      </c>
      <c r="G397" s="150">
        <v>9.3409999999999993</v>
      </c>
      <c r="H397" s="151">
        <v>0.35799999999999998</v>
      </c>
    </row>
    <row r="398" spans="1:8" s="86" customFormat="1" ht="25.5" outlineLevel="1" x14ac:dyDescent="0.2">
      <c r="A398" s="127" t="s">
        <v>148</v>
      </c>
      <c r="B398" s="135" t="s">
        <v>523</v>
      </c>
      <c r="C398" s="150">
        <v>21.079000000000001</v>
      </c>
      <c r="D398" s="133">
        <f>Table52[[#This Row],[Vertical Fz (kN)]]*'Materials + Factor'!$U$25</f>
        <v>0</v>
      </c>
      <c r="E398" s="150">
        <v>7.3680000000000003</v>
      </c>
      <c r="F398" s="150">
        <v>1.56</v>
      </c>
      <c r="G398" s="150">
        <v>4.8000000000000001E-2</v>
      </c>
      <c r="H398" s="151">
        <v>14.718999999999999</v>
      </c>
    </row>
    <row r="399" spans="1:8" s="86" customFormat="1" ht="25.5" outlineLevel="1" x14ac:dyDescent="0.2">
      <c r="A399" s="127" t="s">
        <v>148</v>
      </c>
      <c r="B399" s="135" t="s">
        <v>524</v>
      </c>
      <c r="C399" s="150">
        <v>14.827</v>
      </c>
      <c r="D399" s="133">
        <f>Table52[[#This Row],[Vertical Fz (kN)]]*'Materials + Factor'!$U$25</f>
        <v>0</v>
      </c>
      <c r="E399" s="150">
        <v>2.3530000000000002</v>
      </c>
      <c r="F399" s="150">
        <v>4.5090000000000003</v>
      </c>
      <c r="G399" s="150">
        <v>10.195</v>
      </c>
      <c r="H399" s="151">
        <v>3.8570000000000002</v>
      </c>
    </row>
    <row r="400" spans="1:8" s="86" customFormat="1" ht="25.5" outlineLevel="1" x14ac:dyDescent="0.2">
      <c r="A400" s="127" t="s">
        <v>148</v>
      </c>
      <c r="B400" s="135" t="s">
        <v>525</v>
      </c>
      <c r="C400" s="150">
        <v>21.611000000000001</v>
      </c>
      <c r="D400" s="133">
        <f>Table52[[#This Row],[Vertical Fz (kN)]]*'Materials + Factor'!$U$25</f>
        <v>0</v>
      </c>
      <c r="E400" s="150">
        <v>7.6070000000000002</v>
      </c>
      <c r="F400" s="150">
        <v>1.9750000000000001</v>
      </c>
      <c r="G400" s="150">
        <v>0.53200000000000003</v>
      </c>
      <c r="H400" s="151">
        <v>14.516999999999999</v>
      </c>
    </row>
    <row r="401" spans="1:8" s="86" customFormat="1" ht="25.5" outlineLevel="1" x14ac:dyDescent="0.2">
      <c r="A401" s="127" t="s">
        <v>148</v>
      </c>
      <c r="B401" s="135" t="s">
        <v>526</v>
      </c>
      <c r="C401" s="150">
        <v>15.359</v>
      </c>
      <c r="D401" s="133">
        <f>Table52[[#This Row],[Vertical Fz (kN)]]*'Materials + Factor'!$U$25</f>
        <v>0</v>
      </c>
      <c r="E401" s="150">
        <v>2.5920000000000001</v>
      </c>
      <c r="F401" s="150">
        <v>4.9240000000000004</v>
      </c>
      <c r="G401" s="150">
        <v>10.679</v>
      </c>
      <c r="H401" s="151">
        <v>3.6549999999999998</v>
      </c>
    </row>
    <row r="402" spans="1:8" s="86" customFormat="1" ht="25.5" outlineLevel="1" x14ac:dyDescent="0.2">
      <c r="A402" s="127" t="s">
        <v>148</v>
      </c>
      <c r="B402" s="135" t="s">
        <v>527</v>
      </c>
      <c r="C402" s="150">
        <v>21</v>
      </c>
      <c r="D402" s="133">
        <f>Table52[[#This Row],[Vertical Fz (kN)]]*'Materials + Factor'!$U$25</f>
        <v>0</v>
      </c>
      <c r="E402" s="150">
        <v>2.3239999999999998</v>
      </c>
      <c r="F402" s="150">
        <v>1.2809999999999999</v>
      </c>
      <c r="G402" s="150">
        <v>1.5509999999999999</v>
      </c>
      <c r="H402" s="151">
        <v>10.547000000000001</v>
      </c>
    </row>
    <row r="403" spans="1:8" s="86" customFormat="1" ht="25.5" outlineLevel="1" x14ac:dyDescent="0.2">
      <c r="A403" s="127" t="s">
        <v>148</v>
      </c>
      <c r="B403" s="135" t="s">
        <v>528</v>
      </c>
      <c r="C403" s="150">
        <v>14.747999999999999</v>
      </c>
      <c r="D403" s="133">
        <f>Table52[[#This Row],[Vertical Fz (kN)]]*'Materials + Factor'!$U$25</f>
        <v>0</v>
      </c>
      <c r="E403" s="150">
        <v>2.6909999999999998</v>
      </c>
      <c r="F403" s="150">
        <v>4.2300000000000004</v>
      </c>
      <c r="G403" s="150">
        <v>11.698</v>
      </c>
      <c r="H403" s="151">
        <v>0.314</v>
      </c>
    </row>
    <row r="404" spans="1:8" s="86" customFormat="1" ht="25.5" outlineLevel="1" x14ac:dyDescent="0.2">
      <c r="A404" s="127" t="s">
        <v>148</v>
      </c>
      <c r="B404" s="135" t="s">
        <v>529</v>
      </c>
      <c r="C404" s="150">
        <v>21.077999999999999</v>
      </c>
      <c r="D404" s="133">
        <f>Table52[[#This Row],[Vertical Fz (kN)]]*'Materials + Factor'!$U$25</f>
        <v>0</v>
      </c>
      <c r="E404" s="150">
        <v>7.3739999999999997</v>
      </c>
      <c r="F404" s="150">
        <v>1.5640000000000001</v>
      </c>
      <c r="G404" s="150">
        <v>5.5E-2</v>
      </c>
      <c r="H404" s="151">
        <v>14.731</v>
      </c>
    </row>
    <row r="405" spans="1:8" s="86" customFormat="1" ht="25.5" outlineLevel="1" x14ac:dyDescent="0.2">
      <c r="A405" s="127" t="s">
        <v>148</v>
      </c>
      <c r="B405" s="135" t="s">
        <v>530</v>
      </c>
      <c r="C405" s="150">
        <v>14.827</v>
      </c>
      <c r="D405" s="133">
        <f>Table52[[#This Row],[Vertical Fz (kN)]]*'Materials + Factor'!$U$25</f>
        <v>0</v>
      </c>
      <c r="E405" s="150">
        <v>2.359</v>
      </c>
      <c r="F405" s="150">
        <v>4.5129999999999999</v>
      </c>
      <c r="G405" s="150">
        <v>10.201000000000001</v>
      </c>
      <c r="H405" s="151">
        <v>3.87</v>
      </c>
    </row>
    <row r="406" spans="1:8" s="86" customFormat="1" ht="25.5" outlineLevel="1" x14ac:dyDescent="0.2">
      <c r="A406" s="127" t="s">
        <v>148</v>
      </c>
      <c r="B406" s="135" t="s">
        <v>531</v>
      </c>
      <c r="C406" s="150">
        <v>21.606000000000002</v>
      </c>
      <c r="D406" s="133">
        <f>Table52[[#This Row],[Vertical Fz (kN)]]*'Materials + Factor'!$U$25</f>
        <v>0</v>
      </c>
      <c r="E406" s="150">
        <v>7.601</v>
      </c>
      <c r="F406" s="150">
        <v>1.956</v>
      </c>
      <c r="G406" s="150">
        <v>0.498</v>
      </c>
      <c r="H406" s="151">
        <v>14.503</v>
      </c>
    </row>
    <row r="407" spans="1:8" s="86" customFormat="1" ht="25.5" outlineLevel="1" x14ac:dyDescent="0.2">
      <c r="A407" s="127" t="s">
        <v>148</v>
      </c>
      <c r="B407" s="135" t="s">
        <v>532</v>
      </c>
      <c r="C407" s="150">
        <v>15.353999999999999</v>
      </c>
      <c r="D407" s="133">
        <f>Table52[[#This Row],[Vertical Fz (kN)]]*'Materials + Factor'!$U$25</f>
        <v>0</v>
      </c>
      <c r="E407" s="150">
        <v>2.5859999999999999</v>
      </c>
      <c r="F407" s="150">
        <v>4.9050000000000002</v>
      </c>
      <c r="G407" s="150">
        <v>10.644</v>
      </c>
      <c r="H407" s="151">
        <v>3.641</v>
      </c>
    </row>
    <row r="408" spans="1:8" s="86" customFormat="1" ht="25.5" outlineLevel="1" x14ac:dyDescent="0.2">
      <c r="A408" s="127" t="s">
        <v>148</v>
      </c>
      <c r="B408" s="135" t="s">
        <v>533</v>
      </c>
      <c r="C408" s="150">
        <v>21.783000000000001</v>
      </c>
      <c r="D408" s="133">
        <f>Table52[[#This Row],[Vertical Fz (kN)]]*'Materials + Factor'!$U$25</f>
        <v>0</v>
      </c>
      <c r="E408" s="150">
        <v>2.3679999999999999</v>
      </c>
      <c r="F408" s="150">
        <v>1.8660000000000001</v>
      </c>
      <c r="G408" s="150">
        <v>0.44</v>
      </c>
      <c r="H408" s="151">
        <v>10.65</v>
      </c>
    </row>
    <row r="409" spans="1:8" s="86" customFormat="1" ht="25.5" outlineLevel="1" x14ac:dyDescent="0.2">
      <c r="A409" s="127" t="s">
        <v>148</v>
      </c>
      <c r="B409" s="135" t="s">
        <v>534</v>
      </c>
      <c r="C409" s="150">
        <v>15.531000000000001</v>
      </c>
      <c r="D409" s="133">
        <f>Table52[[#This Row],[Vertical Fz (kN)]]*'Materials + Factor'!$U$25</f>
        <v>0</v>
      </c>
      <c r="E409" s="150">
        <v>2.6469999999999998</v>
      </c>
      <c r="F409" s="150">
        <v>4.8150000000000004</v>
      </c>
      <c r="G409" s="150">
        <v>9.7059999999999995</v>
      </c>
      <c r="H409" s="151">
        <v>0.21199999999999999</v>
      </c>
    </row>
    <row r="410" spans="1:8" s="86" customFormat="1" ht="25.5" outlineLevel="1" x14ac:dyDescent="0.2">
      <c r="A410" s="127" t="s">
        <v>148</v>
      </c>
      <c r="B410" s="135" t="s">
        <v>535</v>
      </c>
      <c r="C410" s="150">
        <v>31.123999999999999</v>
      </c>
      <c r="D410" s="133">
        <f>Table52[[#This Row],[Vertical Fz (kN)]]*'Materials + Factor'!$U$25</f>
        <v>0</v>
      </c>
      <c r="E410" s="150">
        <v>7.9640000000000004</v>
      </c>
      <c r="F410" s="150">
        <v>1.5449999999999999</v>
      </c>
      <c r="G410" s="150">
        <v>0.52700000000000002</v>
      </c>
      <c r="H410" s="151">
        <v>16.885000000000002</v>
      </c>
    </row>
    <row r="411" spans="1:8" s="86" customFormat="1" ht="25.5" outlineLevel="1" x14ac:dyDescent="0.2">
      <c r="A411" s="127" t="s">
        <v>148</v>
      </c>
      <c r="B411" s="135" t="s">
        <v>536</v>
      </c>
      <c r="C411" s="150">
        <v>21.673999999999999</v>
      </c>
      <c r="D411" s="133">
        <f>Table52[[#This Row],[Vertical Fz (kN)]]*'Materials + Factor'!$U$25</f>
        <v>0</v>
      </c>
      <c r="E411" s="150">
        <v>0.50900000000000001</v>
      </c>
      <c r="F411" s="150">
        <v>5.7590000000000003</v>
      </c>
      <c r="G411" s="150">
        <v>14.347</v>
      </c>
      <c r="H411" s="151">
        <v>0.39300000000000002</v>
      </c>
    </row>
    <row r="412" spans="1:8" s="86" customFormat="1" ht="25.5" outlineLevel="1" x14ac:dyDescent="0.2">
      <c r="A412" s="127" t="s">
        <v>148</v>
      </c>
      <c r="B412" s="135" t="s">
        <v>537</v>
      </c>
      <c r="C412" s="150">
        <v>22.039000000000001</v>
      </c>
      <c r="D412" s="133">
        <f>Table52[[#This Row],[Vertical Fz (kN)]]*'Materials + Factor'!$U$25</f>
        <v>0</v>
      </c>
      <c r="E412" s="150">
        <v>4.8440000000000003</v>
      </c>
      <c r="F412" s="150">
        <v>2.3889999999999998</v>
      </c>
      <c r="G412" s="150">
        <v>4.95</v>
      </c>
      <c r="H412" s="151">
        <v>13.260999999999999</v>
      </c>
    </row>
    <row r="413" spans="1:8" s="86" customFormat="1" ht="25.5" outlineLevel="1" x14ac:dyDescent="0.2">
      <c r="A413" s="127" t="s">
        <v>148</v>
      </c>
      <c r="B413" s="135" t="s">
        <v>538</v>
      </c>
      <c r="C413" s="150">
        <v>14.856</v>
      </c>
      <c r="D413" s="133">
        <f>Table52[[#This Row],[Vertical Fz (kN)]]*'Materials + Factor'!$U$25</f>
        <v>0</v>
      </c>
      <c r="E413" s="150">
        <v>0.9</v>
      </c>
      <c r="F413" s="150">
        <v>5.7460000000000004</v>
      </c>
      <c r="G413" s="150">
        <v>16.541</v>
      </c>
      <c r="H413" s="151">
        <v>0.77700000000000002</v>
      </c>
    </row>
    <row r="414" spans="1:8" s="86" customFormat="1" ht="25.5" outlineLevel="1" x14ac:dyDescent="0.2">
      <c r="A414" s="127" t="s">
        <v>148</v>
      </c>
      <c r="B414" s="135" t="s">
        <v>539</v>
      </c>
      <c r="C414" s="150">
        <v>19.971</v>
      </c>
      <c r="D414" s="133">
        <f>Table52[[#This Row],[Vertical Fz (kN)]]*'Materials + Factor'!$U$25</f>
        <v>0</v>
      </c>
      <c r="E414" s="150">
        <v>7.0919999999999996</v>
      </c>
      <c r="F414" s="150">
        <v>1.5189999999999999</v>
      </c>
      <c r="G414" s="150">
        <v>7.0999999999999994E-2</v>
      </c>
      <c r="H414" s="151">
        <v>14.209</v>
      </c>
    </row>
    <row r="415" spans="1:8" s="86" customFormat="1" ht="25.5" outlineLevel="1" x14ac:dyDescent="0.2">
      <c r="A415" s="127" t="s">
        <v>148</v>
      </c>
      <c r="B415" s="135" t="s">
        <v>540</v>
      </c>
      <c r="C415" s="150">
        <v>18.712</v>
      </c>
      <c r="D415" s="133">
        <f>Table52[[#This Row],[Vertical Fz (kN)]]*'Materials + Factor'!$U$25</f>
        <v>0</v>
      </c>
      <c r="E415" s="150">
        <v>2.2989999999999999</v>
      </c>
      <c r="F415" s="150">
        <v>3.19</v>
      </c>
      <c r="G415" s="150">
        <v>8.2100000000000009</v>
      </c>
      <c r="H415" s="151">
        <v>3.589</v>
      </c>
    </row>
    <row r="416" spans="1:8" s="86" customFormat="1" ht="25.5" outlineLevel="1" x14ac:dyDescent="0.2">
      <c r="A416" s="127" t="s">
        <v>148</v>
      </c>
      <c r="B416" s="135" t="s">
        <v>541</v>
      </c>
      <c r="C416" s="150">
        <v>20.501999999999999</v>
      </c>
      <c r="D416" s="133">
        <f>Table52[[#This Row],[Vertical Fz (kN)]]*'Materials + Factor'!$U$25</f>
        <v>0</v>
      </c>
      <c r="E416" s="150">
        <v>7.3250000000000002</v>
      </c>
      <c r="F416" s="150">
        <v>1.91</v>
      </c>
      <c r="G416" s="150">
        <v>0.51</v>
      </c>
      <c r="H416" s="151">
        <v>13.994</v>
      </c>
    </row>
    <row r="417" spans="1:8" s="86" customFormat="1" ht="25.5" outlineLevel="1" x14ac:dyDescent="0.2">
      <c r="A417" s="127" t="s">
        <v>148</v>
      </c>
      <c r="B417" s="135" t="s">
        <v>542</v>
      </c>
      <c r="C417" s="150">
        <v>19.242999999999999</v>
      </c>
      <c r="D417" s="133">
        <f>Table52[[#This Row],[Vertical Fz (kN)]]*'Materials + Factor'!$U$25</f>
        <v>0</v>
      </c>
      <c r="E417" s="150">
        <v>2.5310000000000001</v>
      </c>
      <c r="F417" s="150">
        <v>2.7989999999999999</v>
      </c>
      <c r="G417" s="150">
        <v>7.7720000000000002</v>
      </c>
      <c r="H417" s="151">
        <v>3.3730000000000002</v>
      </c>
    </row>
    <row r="418" spans="1:8" s="86" customFormat="1" ht="25.5" outlineLevel="1" x14ac:dyDescent="0.2">
      <c r="A418" s="127" t="s">
        <v>148</v>
      </c>
      <c r="B418" s="135" t="s">
        <v>543</v>
      </c>
      <c r="C418" s="150">
        <v>20.678000000000001</v>
      </c>
      <c r="D418" s="133">
        <f>Table52[[#This Row],[Vertical Fz (kN)]]*'Materials + Factor'!$U$25</f>
        <v>0</v>
      </c>
      <c r="E418" s="150">
        <v>2.1389999999999998</v>
      </c>
      <c r="F418" s="150">
        <v>0.63100000000000001</v>
      </c>
      <c r="G418" s="150">
        <v>1.2230000000000001</v>
      </c>
      <c r="H418" s="151">
        <v>10.102</v>
      </c>
    </row>
    <row r="419" spans="1:8" s="86" customFormat="1" ht="25.5" outlineLevel="1" x14ac:dyDescent="0.2">
      <c r="A419" s="127" t="s">
        <v>148</v>
      </c>
      <c r="B419" s="135" t="s">
        <v>544</v>
      </c>
      <c r="C419" s="150">
        <v>19.419</v>
      </c>
      <c r="D419" s="133">
        <f>Table52[[#This Row],[Vertical Fz (kN)]]*'Materials + Factor'!$U$25</f>
        <v>0</v>
      </c>
      <c r="E419" s="150">
        <v>2.6539999999999999</v>
      </c>
      <c r="F419" s="150">
        <v>4.0780000000000003</v>
      </c>
      <c r="G419" s="150">
        <v>9.5039999999999996</v>
      </c>
      <c r="H419" s="151">
        <v>0.51800000000000002</v>
      </c>
    </row>
    <row r="420" spans="1:8" s="86" customFormat="1" ht="25.5" outlineLevel="1" x14ac:dyDescent="0.2">
      <c r="A420" s="127" t="s">
        <v>148</v>
      </c>
      <c r="B420" s="135" t="s">
        <v>545</v>
      </c>
      <c r="C420" s="150">
        <v>19.969000000000001</v>
      </c>
      <c r="D420" s="133">
        <f>Table52[[#This Row],[Vertical Fz (kN)]]*'Materials + Factor'!$U$25</f>
        <v>0</v>
      </c>
      <c r="E420" s="150">
        <v>7.0890000000000004</v>
      </c>
      <c r="F420" s="150">
        <v>1.5069999999999999</v>
      </c>
      <c r="G420" s="150">
        <v>6.8000000000000005E-2</v>
      </c>
      <c r="H420" s="151">
        <v>14.208</v>
      </c>
    </row>
    <row r="421" spans="1:8" s="86" customFormat="1" ht="25.5" outlineLevel="1" x14ac:dyDescent="0.2">
      <c r="A421" s="127" t="s">
        <v>148</v>
      </c>
      <c r="B421" s="135" t="s">
        <v>546</v>
      </c>
      <c r="C421" s="150">
        <v>18.823</v>
      </c>
      <c r="D421" s="133">
        <f>Table52[[#This Row],[Vertical Fz (kN)]]*'Materials + Factor'!$U$25</f>
        <v>0</v>
      </c>
      <c r="E421" s="150">
        <v>2.2989999999999999</v>
      </c>
      <c r="F421" s="150">
        <v>3.448</v>
      </c>
      <c r="G421" s="150">
        <v>8.7119999999999997</v>
      </c>
      <c r="H421" s="151">
        <v>3.58</v>
      </c>
    </row>
    <row r="422" spans="1:8" s="86" customFormat="1" ht="25.5" outlineLevel="1" x14ac:dyDescent="0.2">
      <c r="A422" s="127" t="s">
        <v>148</v>
      </c>
      <c r="B422" s="135" t="s">
        <v>547</v>
      </c>
      <c r="C422" s="150">
        <v>20.507999999999999</v>
      </c>
      <c r="D422" s="133">
        <f>Table52[[#This Row],[Vertical Fz (kN)]]*'Materials + Factor'!$U$25</f>
        <v>0</v>
      </c>
      <c r="E422" s="150">
        <v>7.3239999999999998</v>
      </c>
      <c r="F422" s="150">
        <v>1.883</v>
      </c>
      <c r="G422" s="150">
        <v>0.47899999999999998</v>
      </c>
      <c r="H422" s="151">
        <v>13.989000000000001</v>
      </c>
    </row>
    <row r="423" spans="1:8" s="86" customFormat="1" ht="25.5" outlineLevel="1" x14ac:dyDescent="0.2">
      <c r="A423" s="127" t="s">
        <v>148</v>
      </c>
      <c r="B423" s="135" t="s">
        <v>548</v>
      </c>
      <c r="C423" s="150">
        <v>19.361999999999998</v>
      </c>
      <c r="D423" s="133">
        <f>Table52[[#This Row],[Vertical Fz (kN)]]*'Materials + Factor'!$U$25</f>
        <v>0</v>
      </c>
      <c r="E423" s="150">
        <v>2.5339999999999998</v>
      </c>
      <c r="F423" s="150">
        <v>3.0720000000000001</v>
      </c>
      <c r="G423" s="150">
        <v>8.3010000000000002</v>
      </c>
      <c r="H423" s="151">
        <v>3.3610000000000002</v>
      </c>
    </row>
    <row r="424" spans="1:8" s="86" customFormat="1" ht="25.5" outlineLevel="1" x14ac:dyDescent="0.2">
      <c r="A424" s="127" t="s">
        <v>148</v>
      </c>
      <c r="B424" s="135" t="s">
        <v>549</v>
      </c>
      <c r="C424" s="150">
        <v>21.062999999999999</v>
      </c>
      <c r="D424" s="133">
        <f>Table52[[#This Row],[Vertical Fz (kN)]]*'Materials + Factor'!$U$25</f>
        <v>0</v>
      </c>
      <c r="E424" s="150">
        <v>2.137</v>
      </c>
      <c r="F424" s="150">
        <v>0.23699999999999999</v>
      </c>
      <c r="G424" s="150">
        <v>2.9329999999999998</v>
      </c>
      <c r="H424" s="151">
        <v>10.058999999999999</v>
      </c>
    </row>
    <row r="425" spans="1:8" s="86" customFormat="1" ht="25.5" outlineLevel="1" x14ac:dyDescent="0.2">
      <c r="A425" s="127" t="s">
        <v>148</v>
      </c>
      <c r="B425" s="135" t="s">
        <v>550</v>
      </c>
      <c r="C425" s="150">
        <v>19.917000000000002</v>
      </c>
      <c r="D425" s="133">
        <f>Table52[[#This Row],[Vertical Fz (kN)]]*'Materials + Factor'!$U$25</f>
        <v>0</v>
      </c>
      <c r="E425" s="150">
        <v>2.653</v>
      </c>
      <c r="F425" s="150">
        <v>5.1920000000000002</v>
      </c>
      <c r="G425" s="150">
        <v>11.714</v>
      </c>
      <c r="H425" s="151">
        <v>0.56899999999999995</v>
      </c>
    </row>
    <row r="426" spans="1:8" s="86" customFormat="1" ht="25.5" outlineLevel="1" x14ac:dyDescent="0.2">
      <c r="A426" s="127" t="s">
        <v>148</v>
      </c>
      <c r="B426" s="135" t="s">
        <v>551</v>
      </c>
      <c r="C426" s="150">
        <v>19.914999999999999</v>
      </c>
      <c r="D426" s="133">
        <f>Table52[[#This Row],[Vertical Fz (kN)]]*'Materials + Factor'!$U$25</f>
        <v>0</v>
      </c>
      <c r="E426" s="150">
        <v>7.0170000000000003</v>
      </c>
      <c r="F426" s="150">
        <v>1.4910000000000001</v>
      </c>
      <c r="G426" s="150">
        <v>5.8000000000000003E-2</v>
      </c>
      <c r="H426" s="151">
        <v>14.038</v>
      </c>
    </row>
    <row r="427" spans="1:8" s="86" customFormat="1" ht="25.5" outlineLevel="1" x14ac:dyDescent="0.2">
      <c r="A427" s="127" t="s">
        <v>148</v>
      </c>
      <c r="B427" s="135" t="s">
        <v>552</v>
      </c>
      <c r="C427" s="150">
        <v>18.907</v>
      </c>
      <c r="D427" s="133">
        <f>Table52[[#This Row],[Vertical Fz (kN)]]*'Materials + Factor'!$U$25</f>
        <v>0</v>
      </c>
      <c r="E427" s="150">
        <v>2.2410000000000001</v>
      </c>
      <c r="F427" s="150">
        <v>3.3769999999999998</v>
      </c>
      <c r="G427" s="150">
        <v>8.9930000000000003</v>
      </c>
      <c r="H427" s="151">
        <v>3.48</v>
      </c>
    </row>
    <row r="428" spans="1:8" s="86" customFormat="1" ht="25.5" outlineLevel="1" x14ac:dyDescent="0.2">
      <c r="A428" s="127" t="s">
        <v>148</v>
      </c>
      <c r="B428" s="135" t="s">
        <v>553</v>
      </c>
      <c r="C428" s="150">
        <v>20.433</v>
      </c>
      <c r="D428" s="133">
        <f>Table52[[#This Row],[Vertical Fz (kN)]]*'Materials + Factor'!$U$25</f>
        <v>0</v>
      </c>
      <c r="E428" s="150">
        <v>7.2380000000000004</v>
      </c>
      <c r="F428" s="150">
        <v>1.851</v>
      </c>
      <c r="G428" s="150">
        <v>0.44500000000000001</v>
      </c>
      <c r="H428" s="151">
        <v>13.811999999999999</v>
      </c>
    </row>
    <row r="429" spans="1:8" s="86" customFormat="1" ht="25.5" outlineLevel="1" x14ac:dyDescent="0.2">
      <c r="A429" s="127" t="s">
        <v>148</v>
      </c>
      <c r="B429" s="135" t="s">
        <v>554</v>
      </c>
      <c r="C429" s="150">
        <v>19.425999999999998</v>
      </c>
      <c r="D429" s="133">
        <f>Table52[[#This Row],[Vertical Fz (kN)]]*'Materials + Factor'!$U$25</f>
        <v>0</v>
      </c>
      <c r="E429" s="150">
        <v>2.4630000000000001</v>
      </c>
      <c r="F429" s="150">
        <v>3.0169999999999999</v>
      </c>
      <c r="G429" s="150">
        <v>8.6059999999999999</v>
      </c>
      <c r="H429" s="151">
        <v>3.254</v>
      </c>
    </row>
    <row r="430" spans="1:8" s="86" customFormat="1" ht="25.5" outlineLevel="1" x14ac:dyDescent="0.2">
      <c r="A430" s="127" t="s">
        <v>148</v>
      </c>
      <c r="B430" s="135" t="s">
        <v>555</v>
      </c>
      <c r="C430" s="150">
        <v>21.356000000000002</v>
      </c>
      <c r="D430" s="133">
        <f>Table52[[#This Row],[Vertical Fz (kN)]]*'Materials + Factor'!$U$25</f>
        <v>0</v>
      </c>
      <c r="E430" s="150">
        <v>2.25</v>
      </c>
      <c r="F430" s="150">
        <v>0.04</v>
      </c>
      <c r="G430" s="150">
        <v>3.8730000000000002</v>
      </c>
      <c r="H430" s="151">
        <v>10.073</v>
      </c>
    </row>
    <row r="431" spans="1:8" s="86" customFormat="1" ht="25.5" outlineLevel="1" x14ac:dyDescent="0.2">
      <c r="A431" s="127" t="s">
        <v>148</v>
      </c>
      <c r="B431" s="135" t="s">
        <v>556</v>
      </c>
      <c r="C431" s="150">
        <v>20.347999999999999</v>
      </c>
      <c r="D431" s="133">
        <f>Table52[[#This Row],[Vertical Fz (kN)]]*'Materials + Factor'!$U$25</f>
        <v>0</v>
      </c>
      <c r="E431" s="150">
        <v>2.5259999999999998</v>
      </c>
      <c r="F431" s="150">
        <v>4.8280000000000003</v>
      </c>
      <c r="G431" s="150">
        <v>12.923999999999999</v>
      </c>
      <c r="H431" s="151">
        <v>0.48499999999999999</v>
      </c>
    </row>
    <row r="432" spans="1:8" s="86" customFormat="1" ht="25.5" outlineLevel="1" x14ac:dyDescent="0.2">
      <c r="A432" s="127" t="s">
        <v>148</v>
      </c>
      <c r="B432" s="135" t="s">
        <v>557</v>
      </c>
      <c r="C432" s="150">
        <v>19.917000000000002</v>
      </c>
      <c r="D432" s="133">
        <f>Table52[[#This Row],[Vertical Fz (kN)]]*'Materials + Factor'!$U$25</f>
        <v>0</v>
      </c>
      <c r="E432" s="150">
        <v>7.0149999999999997</v>
      </c>
      <c r="F432" s="150">
        <v>1.4890000000000001</v>
      </c>
      <c r="G432" s="150">
        <v>5.2999999999999999E-2</v>
      </c>
      <c r="H432" s="151">
        <v>14.032</v>
      </c>
    </row>
    <row r="433" spans="1:8" s="86" customFormat="1" ht="25.5" outlineLevel="1" x14ac:dyDescent="0.2">
      <c r="A433" s="127" t="s">
        <v>148</v>
      </c>
      <c r="B433" s="135" t="s">
        <v>558</v>
      </c>
      <c r="C433" s="150">
        <v>18.908999999999999</v>
      </c>
      <c r="D433" s="133">
        <f>Table52[[#This Row],[Vertical Fz (kN)]]*'Materials + Factor'!$U$25</f>
        <v>0</v>
      </c>
      <c r="E433" s="150">
        <v>2.2389999999999999</v>
      </c>
      <c r="F433" s="150">
        <v>3.379</v>
      </c>
      <c r="G433" s="150">
        <v>8.9979999999999993</v>
      </c>
      <c r="H433" s="151">
        <v>3.4740000000000002</v>
      </c>
    </row>
    <row r="434" spans="1:8" s="86" customFormat="1" ht="25.5" outlineLevel="1" x14ac:dyDescent="0.2">
      <c r="A434" s="127" t="s">
        <v>148</v>
      </c>
      <c r="B434" s="135" t="s">
        <v>559</v>
      </c>
      <c r="C434" s="150">
        <v>20.419</v>
      </c>
      <c r="D434" s="133">
        <f>Table52[[#This Row],[Vertical Fz (kN)]]*'Materials + Factor'!$U$25</f>
        <v>0</v>
      </c>
      <c r="E434" s="150">
        <v>7.2309999999999999</v>
      </c>
      <c r="F434" s="150">
        <v>1.863</v>
      </c>
      <c r="G434" s="150">
        <v>0.47499999999999998</v>
      </c>
      <c r="H434" s="151">
        <v>13.815</v>
      </c>
    </row>
    <row r="435" spans="1:8" s="86" customFormat="1" ht="25.5" outlineLevel="1" x14ac:dyDescent="0.2">
      <c r="A435" s="127" t="s">
        <v>148</v>
      </c>
      <c r="B435" s="135" t="s">
        <v>560</v>
      </c>
      <c r="C435" s="150">
        <v>19.411000000000001</v>
      </c>
      <c r="D435" s="133">
        <f>Table52[[#This Row],[Vertical Fz (kN)]]*'Materials + Factor'!$U$25</f>
        <v>0</v>
      </c>
      <c r="E435" s="150">
        <v>2.456</v>
      </c>
      <c r="F435" s="150">
        <v>3.0049999999999999</v>
      </c>
      <c r="G435" s="150">
        <v>8.577</v>
      </c>
      <c r="H435" s="151">
        <v>3.2570000000000001</v>
      </c>
    </row>
    <row r="436" spans="1:8" s="86" customFormat="1" ht="25.5" outlineLevel="1" x14ac:dyDescent="0.2">
      <c r="A436" s="127" t="s">
        <v>148</v>
      </c>
      <c r="B436" s="135" t="s">
        <v>561</v>
      </c>
      <c r="C436" s="150">
        <v>20.588000000000001</v>
      </c>
      <c r="D436" s="133">
        <f>Table52[[#This Row],[Vertical Fz (kN)]]*'Materials + Factor'!$U$25</f>
        <v>0</v>
      </c>
      <c r="E436" s="150">
        <v>2.2469999999999999</v>
      </c>
      <c r="F436" s="150">
        <v>1.7769999999999999</v>
      </c>
      <c r="G436" s="150">
        <v>0.41899999999999998</v>
      </c>
      <c r="H436" s="151">
        <v>10.145</v>
      </c>
    </row>
    <row r="437" spans="1:8" s="86" customFormat="1" ht="25.5" outlineLevel="1" x14ac:dyDescent="0.2">
      <c r="A437" s="127" t="s">
        <v>148</v>
      </c>
      <c r="B437" s="135" t="s">
        <v>562</v>
      </c>
      <c r="C437" s="150">
        <v>19.579999999999998</v>
      </c>
      <c r="D437" s="133">
        <f>Table52[[#This Row],[Vertical Fz (kN)]]*'Materials + Factor'!$U$25</f>
        <v>0</v>
      </c>
      <c r="E437" s="150">
        <v>2.528</v>
      </c>
      <c r="F437" s="150">
        <v>3.0910000000000002</v>
      </c>
      <c r="G437" s="150">
        <v>9.4700000000000006</v>
      </c>
      <c r="H437" s="151">
        <v>0.41299999999999998</v>
      </c>
    </row>
    <row r="438" spans="1:8" s="86" customFormat="1" ht="25.5" outlineLevel="1" x14ac:dyDescent="0.2">
      <c r="A438" s="127" t="s">
        <v>148</v>
      </c>
      <c r="B438" s="135" t="s">
        <v>563</v>
      </c>
      <c r="C438" s="150">
        <v>22.073</v>
      </c>
      <c r="D438" s="133">
        <f>Table52[[#This Row],[Vertical Fz (kN)]]*'Materials + Factor'!$U$25</f>
        <v>0</v>
      </c>
      <c r="E438" s="150">
        <v>5.681</v>
      </c>
      <c r="F438" s="150">
        <v>1.1040000000000001</v>
      </c>
      <c r="G438" s="150">
        <v>0.376</v>
      </c>
      <c r="H438" s="151">
        <v>12.063000000000001</v>
      </c>
    </row>
    <row r="439" spans="1:8" s="86" customFormat="1" ht="25.5" outlineLevel="1" x14ac:dyDescent="0.2">
      <c r="A439" s="127" t="s">
        <v>148</v>
      </c>
      <c r="B439" s="135" t="s">
        <v>564</v>
      </c>
      <c r="C439" s="150">
        <v>20.731999999999999</v>
      </c>
      <c r="D439" s="133">
        <f>Table52[[#This Row],[Vertical Fz (kN)]]*'Materials + Factor'!$U$25</f>
        <v>0</v>
      </c>
      <c r="E439" s="150">
        <v>0.35099999999999998</v>
      </c>
      <c r="F439" s="150">
        <v>4.3280000000000003</v>
      </c>
      <c r="G439" s="150">
        <v>10.382</v>
      </c>
      <c r="H439" s="151">
        <v>3.5000000000000003E-2</v>
      </c>
    </row>
    <row r="440" spans="1:8" s="86" customFormat="1" ht="25.5" outlineLevel="1" x14ac:dyDescent="0.2">
      <c r="A440" s="127" t="s">
        <v>148</v>
      </c>
      <c r="B440" s="135" t="s">
        <v>565</v>
      </c>
      <c r="C440" s="150">
        <v>20.797000000000001</v>
      </c>
      <c r="D440" s="133">
        <f>Table52[[#This Row],[Vertical Fz (kN)]]*'Materials + Factor'!$U$25</f>
        <v>0</v>
      </c>
      <c r="E440" s="150">
        <v>4.2939999999999996</v>
      </c>
      <c r="F440" s="150">
        <v>1.4999999999999999E-2</v>
      </c>
      <c r="G440" s="150">
        <v>5.0549999999999997</v>
      </c>
      <c r="H440" s="151">
        <v>11.052</v>
      </c>
    </row>
    <row r="441" spans="1:8" s="86" customFormat="1" ht="25.5" outlineLevel="1" x14ac:dyDescent="0.2">
      <c r="A441" s="127" t="s">
        <v>148</v>
      </c>
      <c r="B441" s="135" t="s">
        <v>566</v>
      </c>
      <c r="C441" s="150">
        <v>19.757000000000001</v>
      </c>
      <c r="D441" s="133">
        <f>Table52[[#This Row],[Vertical Fz (kN)]]*'Materials + Factor'!$U$25</f>
        <v>0</v>
      </c>
      <c r="E441" s="150">
        <v>0.49199999999999999</v>
      </c>
      <c r="F441" s="150">
        <v>4.8949999999999996</v>
      </c>
      <c r="G441" s="150">
        <v>14.111000000000001</v>
      </c>
      <c r="H441" s="151">
        <v>0.435</v>
      </c>
    </row>
    <row r="442" spans="1:8" s="86" customFormat="1" ht="25.5" outlineLevel="1" x14ac:dyDescent="0.2">
      <c r="A442" s="127" t="s">
        <v>148</v>
      </c>
      <c r="B442" s="135" t="s">
        <v>567</v>
      </c>
      <c r="C442" s="150">
        <v>20.97</v>
      </c>
      <c r="D442" s="133">
        <f>Table52[[#This Row],[Vertical Fz (kN)]]*'Materials + Factor'!$U$25</f>
        <v>0</v>
      </c>
      <c r="E442" s="150">
        <v>7.4470000000000001</v>
      </c>
      <c r="F442" s="150">
        <v>1.595</v>
      </c>
      <c r="G442" s="150">
        <v>7.3999999999999996E-2</v>
      </c>
      <c r="H442" s="151">
        <v>14.92</v>
      </c>
    </row>
    <row r="443" spans="1:8" s="86" customFormat="1" ht="25.5" outlineLevel="1" x14ac:dyDescent="0.2">
      <c r="A443" s="127" t="s">
        <v>148</v>
      </c>
      <c r="B443" s="135" t="s">
        <v>568</v>
      </c>
      <c r="C443" s="150">
        <v>19.648</v>
      </c>
      <c r="D443" s="133">
        <f>Table52[[#This Row],[Vertical Fz (kN)]]*'Materials + Factor'!$U$25</f>
        <v>0</v>
      </c>
      <c r="E443" s="150">
        <v>2.4140000000000001</v>
      </c>
      <c r="F443" s="150">
        <v>3.3490000000000002</v>
      </c>
      <c r="G443" s="150">
        <v>8.6210000000000004</v>
      </c>
      <c r="H443" s="151">
        <v>3.7679999999999998</v>
      </c>
    </row>
    <row r="444" spans="1:8" s="86" customFormat="1" ht="25.5" outlineLevel="1" x14ac:dyDescent="0.2">
      <c r="A444" s="127" t="s">
        <v>148</v>
      </c>
      <c r="B444" s="135" t="s">
        <v>569</v>
      </c>
      <c r="C444" s="150">
        <v>21.527000000000001</v>
      </c>
      <c r="D444" s="133">
        <f>Table52[[#This Row],[Vertical Fz (kN)]]*'Materials + Factor'!$U$25</f>
        <v>0</v>
      </c>
      <c r="E444" s="150">
        <v>7.6909999999999998</v>
      </c>
      <c r="F444" s="150">
        <v>2.0049999999999999</v>
      </c>
      <c r="G444" s="150">
        <v>0.53500000000000003</v>
      </c>
      <c r="H444" s="151">
        <v>14.693</v>
      </c>
    </row>
    <row r="445" spans="1:8" s="86" customFormat="1" ht="25.5" outlineLevel="1" x14ac:dyDescent="0.2">
      <c r="A445" s="127" t="s">
        <v>148</v>
      </c>
      <c r="B445" s="135" t="s">
        <v>570</v>
      </c>
      <c r="C445" s="150">
        <v>20.204999999999998</v>
      </c>
      <c r="D445" s="133">
        <f>Table52[[#This Row],[Vertical Fz (kN)]]*'Materials + Factor'!$U$25</f>
        <v>0</v>
      </c>
      <c r="E445" s="150">
        <v>2.6579999999999999</v>
      </c>
      <c r="F445" s="150">
        <v>2.9390000000000001</v>
      </c>
      <c r="G445" s="150">
        <v>8.16</v>
      </c>
      <c r="H445" s="151">
        <v>3.5419999999999998</v>
      </c>
    </row>
    <row r="446" spans="1:8" s="86" customFormat="1" ht="25.5" outlineLevel="1" x14ac:dyDescent="0.2">
      <c r="A446" s="127" t="s">
        <v>148</v>
      </c>
      <c r="B446" s="135" t="s">
        <v>571</v>
      </c>
      <c r="C446" s="150">
        <v>21.712</v>
      </c>
      <c r="D446" s="133">
        <f>Table52[[#This Row],[Vertical Fz (kN)]]*'Materials + Factor'!$U$25</f>
        <v>0</v>
      </c>
      <c r="E446" s="150">
        <v>2.246</v>
      </c>
      <c r="F446" s="150">
        <v>0.66200000000000003</v>
      </c>
      <c r="G446" s="150">
        <v>1.284</v>
      </c>
      <c r="H446" s="151">
        <v>10.606999999999999</v>
      </c>
    </row>
    <row r="447" spans="1:8" s="86" customFormat="1" ht="25.5" outlineLevel="1" x14ac:dyDescent="0.2">
      <c r="A447" s="127" t="s">
        <v>148</v>
      </c>
      <c r="B447" s="135" t="s">
        <v>572</v>
      </c>
      <c r="C447" s="150">
        <v>20.39</v>
      </c>
      <c r="D447" s="133">
        <f>Table52[[#This Row],[Vertical Fz (kN)]]*'Materials + Factor'!$U$25</f>
        <v>0</v>
      </c>
      <c r="E447" s="150">
        <v>2.7869999999999999</v>
      </c>
      <c r="F447" s="150">
        <v>4.282</v>
      </c>
      <c r="G447" s="150">
        <v>9.98</v>
      </c>
      <c r="H447" s="151">
        <v>0.54400000000000004</v>
      </c>
    </row>
    <row r="448" spans="1:8" s="86" customFormat="1" ht="25.5" outlineLevel="1" x14ac:dyDescent="0.2">
      <c r="A448" s="127" t="s">
        <v>148</v>
      </c>
      <c r="B448" s="135" t="s">
        <v>573</v>
      </c>
      <c r="C448" s="150">
        <v>20.968</v>
      </c>
      <c r="D448" s="133">
        <f>Table52[[#This Row],[Vertical Fz (kN)]]*'Materials + Factor'!$U$25</f>
        <v>0</v>
      </c>
      <c r="E448" s="150">
        <v>7.444</v>
      </c>
      <c r="F448" s="150">
        <v>1.5820000000000001</v>
      </c>
      <c r="G448" s="150">
        <v>7.1999999999999995E-2</v>
      </c>
      <c r="H448" s="151">
        <v>14.917999999999999</v>
      </c>
    </row>
    <row r="449" spans="1:8" s="86" customFormat="1" ht="25.5" outlineLevel="1" x14ac:dyDescent="0.2">
      <c r="A449" s="127" t="s">
        <v>148</v>
      </c>
      <c r="B449" s="135" t="s">
        <v>574</v>
      </c>
      <c r="C449" s="150">
        <v>19.763999999999999</v>
      </c>
      <c r="D449" s="133">
        <f>Table52[[#This Row],[Vertical Fz (kN)]]*'Materials + Factor'!$U$25</f>
        <v>0</v>
      </c>
      <c r="E449" s="150">
        <v>2.4140000000000001</v>
      </c>
      <c r="F449" s="150">
        <v>3.62</v>
      </c>
      <c r="G449" s="150">
        <v>9.1479999999999997</v>
      </c>
      <c r="H449" s="151">
        <v>3.7589999999999999</v>
      </c>
    </row>
    <row r="450" spans="1:8" s="86" customFormat="1" ht="25.5" outlineLevel="1" x14ac:dyDescent="0.2">
      <c r="A450" s="127" t="s">
        <v>148</v>
      </c>
      <c r="B450" s="135" t="s">
        <v>575</v>
      </c>
      <c r="C450" s="150">
        <v>21.533000000000001</v>
      </c>
      <c r="D450" s="133">
        <f>Table52[[#This Row],[Vertical Fz (kN)]]*'Materials + Factor'!$U$25</f>
        <v>0</v>
      </c>
      <c r="E450" s="150">
        <v>7.69</v>
      </c>
      <c r="F450" s="150">
        <v>1.9770000000000001</v>
      </c>
      <c r="G450" s="150">
        <v>0.503</v>
      </c>
      <c r="H450" s="151">
        <v>14.689</v>
      </c>
    </row>
    <row r="451" spans="1:8" s="86" customFormat="1" ht="25.5" outlineLevel="1" x14ac:dyDescent="0.2">
      <c r="A451" s="127" t="s">
        <v>148</v>
      </c>
      <c r="B451" s="135" t="s">
        <v>576</v>
      </c>
      <c r="C451" s="150">
        <v>20.329999999999998</v>
      </c>
      <c r="D451" s="133">
        <f>Table52[[#This Row],[Vertical Fz (kN)]]*'Materials + Factor'!$U$25</f>
        <v>0</v>
      </c>
      <c r="E451" s="150">
        <v>2.661</v>
      </c>
      <c r="F451" s="150">
        <v>3.2250000000000001</v>
      </c>
      <c r="G451" s="150">
        <v>8.7159999999999993</v>
      </c>
      <c r="H451" s="151">
        <v>3.5289999999999999</v>
      </c>
    </row>
    <row r="452" spans="1:8" s="86" customFormat="1" ht="25.5" outlineLevel="1" x14ac:dyDescent="0.2">
      <c r="A452" s="127" t="s">
        <v>148</v>
      </c>
      <c r="B452" s="135" t="s">
        <v>577</v>
      </c>
      <c r="C452" s="150">
        <v>22.117000000000001</v>
      </c>
      <c r="D452" s="133">
        <f>Table52[[#This Row],[Vertical Fz (kN)]]*'Materials + Factor'!$U$25</f>
        <v>0</v>
      </c>
      <c r="E452" s="150">
        <v>2.2440000000000002</v>
      </c>
      <c r="F452" s="150">
        <v>0.249</v>
      </c>
      <c r="G452" s="150">
        <v>3.08</v>
      </c>
      <c r="H452" s="151">
        <v>10.561999999999999</v>
      </c>
    </row>
    <row r="453" spans="1:8" s="86" customFormat="1" ht="25.5" outlineLevel="1" x14ac:dyDescent="0.2">
      <c r="A453" s="127" t="s">
        <v>148</v>
      </c>
      <c r="B453" s="135" t="s">
        <v>578</v>
      </c>
      <c r="C453" s="150">
        <v>20.913</v>
      </c>
      <c r="D453" s="133">
        <f>Table52[[#This Row],[Vertical Fz (kN)]]*'Materials + Factor'!$U$25</f>
        <v>0</v>
      </c>
      <c r="E453" s="150">
        <v>2.786</v>
      </c>
      <c r="F453" s="150">
        <v>5.4509999999999996</v>
      </c>
      <c r="G453" s="150">
        <v>12.3</v>
      </c>
      <c r="H453" s="151">
        <v>0.59799999999999998</v>
      </c>
    </row>
    <row r="454" spans="1:8" s="86" customFormat="1" ht="25.5" outlineLevel="1" x14ac:dyDescent="0.2">
      <c r="A454" s="127" t="s">
        <v>148</v>
      </c>
      <c r="B454" s="135" t="s">
        <v>579</v>
      </c>
      <c r="C454" s="150">
        <v>20.911000000000001</v>
      </c>
      <c r="D454" s="133">
        <f>Table52[[#This Row],[Vertical Fz (kN)]]*'Materials + Factor'!$U$25</f>
        <v>0</v>
      </c>
      <c r="E454" s="150">
        <v>7.3680000000000003</v>
      </c>
      <c r="F454" s="150">
        <v>1.5660000000000001</v>
      </c>
      <c r="G454" s="150">
        <v>6.0999999999999999E-2</v>
      </c>
      <c r="H454" s="151">
        <v>14.74</v>
      </c>
    </row>
    <row r="455" spans="1:8" s="86" customFormat="1" ht="25.5" outlineLevel="1" x14ac:dyDescent="0.2">
      <c r="A455" s="127" t="s">
        <v>148</v>
      </c>
      <c r="B455" s="135" t="s">
        <v>580</v>
      </c>
      <c r="C455" s="150">
        <v>19.852</v>
      </c>
      <c r="D455" s="133">
        <f>Table52[[#This Row],[Vertical Fz (kN)]]*'Materials + Factor'!$U$25</f>
        <v>0</v>
      </c>
      <c r="E455" s="150">
        <v>2.3530000000000002</v>
      </c>
      <c r="F455" s="150">
        <v>3.5459999999999998</v>
      </c>
      <c r="G455" s="150">
        <v>9.4429999999999996</v>
      </c>
      <c r="H455" s="151">
        <v>3.6539999999999999</v>
      </c>
    </row>
    <row r="456" spans="1:8" s="86" customFormat="1" ht="25.5" outlineLevel="1" x14ac:dyDescent="0.2">
      <c r="A456" s="127" t="s">
        <v>148</v>
      </c>
      <c r="B456" s="135" t="s">
        <v>581</v>
      </c>
      <c r="C456" s="150">
        <v>21.454999999999998</v>
      </c>
      <c r="D456" s="133">
        <f>Table52[[#This Row],[Vertical Fz (kN)]]*'Materials + Factor'!$U$25</f>
        <v>0</v>
      </c>
      <c r="E456" s="150">
        <v>7.6</v>
      </c>
      <c r="F456" s="150">
        <v>1.944</v>
      </c>
      <c r="G456" s="150">
        <v>0.46800000000000003</v>
      </c>
      <c r="H456" s="151">
        <v>14.503</v>
      </c>
    </row>
    <row r="457" spans="1:8" s="86" customFormat="1" ht="25.5" outlineLevel="1" x14ac:dyDescent="0.2">
      <c r="A457" s="127" t="s">
        <v>148</v>
      </c>
      <c r="B457" s="135" t="s">
        <v>582</v>
      </c>
      <c r="C457" s="150">
        <v>20.396999999999998</v>
      </c>
      <c r="D457" s="133">
        <f>Table52[[#This Row],[Vertical Fz (kN)]]*'Materials + Factor'!$U$25</f>
        <v>0</v>
      </c>
      <c r="E457" s="150">
        <v>2.5859999999999999</v>
      </c>
      <c r="F457" s="150">
        <v>3.1680000000000001</v>
      </c>
      <c r="G457" s="150">
        <v>9.0359999999999996</v>
      </c>
      <c r="H457" s="151">
        <v>3.4169999999999998</v>
      </c>
    </row>
    <row r="458" spans="1:8" s="86" customFormat="1" ht="25.5" outlineLevel="1" x14ac:dyDescent="0.2">
      <c r="A458" s="127" t="s">
        <v>148</v>
      </c>
      <c r="B458" s="135" t="s">
        <v>583</v>
      </c>
      <c r="C458" s="150">
        <v>22.422999999999998</v>
      </c>
      <c r="D458" s="133">
        <f>Table52[[#This Row],[Vertical Fz (kN)]]*'Materials + Factor'!$U$25</f>
        <v>0</v>
      </c>
      <c r="E458" s="150">
        <v>2.363</v>
      </c>
      <c r="F458" s="150">
        <v>4.2000000000000003E-2</v>
      </c>
      <c r="G458" s="150">
        <v>4.0659999999999998</v>
      </c>
      <c r="H458" s="151">
        <v>10.577</v>
      </c>
    </row>
    <row r="459" spans="1:8" s="86" customFormat="1" ht="25.5" outlineLevel="1" x14ac:dyDescent="0.2">
      <c r="A459" s="127" t="s">
        <v>148</v>
      </c>
      <c r="B459" s="135" t="s">
        <v>584</v>
      </c>
      <c r="C459" s="150">
        <v>21.364999999999998</v>
      </c>
      <c r="D459" s="133">
        <f>Table52[[#This Row],[Vertical Fz (kN)]]*'Materials + Factor'!$U$25</f>
        <v>0</v>
      </c>
      <c r="E459" s="150">
        <v>2.6520000000000001</v>
      </c>
      <c r="F459" s="150">
        <v>5.069</v>
      </c>
      <c r="G459" s="150">
        <v>13.57</v>
      </c>
      <c r="H459" s="151">
        <v>0.50900000000000001</v>
      </c>
    </row>
    <row r="460" spans="1:8" s="86" customFormat="1" ht="25.5" outlineLevel="1" x14ac:dyDescent="0.2">
      <c r="A460" s="127" t="s">
        <v>148</v>
      </c>
      <c r="B460" s="135" t="s">
        <v>585</v>
      </c>
      <c r="C460" s="150">
        <v>20.911999999999999</v>
      </c>
      <c r="D460" s="133">
        <f>Table52[[#This Row],[Vertical Fz (kN)]]*'Materials + Factor'!$U$25</f>
        <v>0</v>
      </c>
      <c r="E460" s="150">
        <v>7.3659999999999997</v>
      </c>
      <c r="F460" s="150">
        <v>1.5640000000000001</v>
      </c>
      <c r="G460" s="150">
        <v>5.6000000000000001E-2</v>
      </c>
      <c r="H460" s="151">
        <v>14.734</v>
      </c>
    </row>
    <row r="461" spans="1:8" s="86" customFormat="1" ht="25.5" outlineLevel="1" x14ac:dyDescent="0.2">
      <c r="A461" s="127" t="s">
        <v>148</v>
      </c>
      <c r="B461" s="135" t="s">
        <v>586</v>
      </c>
      <c r="C461" s="150">
        <v>19.853999999999999</v>
      </c>
      <c r="D461" s="133">
        <f>Table52[[#This Row],[Vertical Fz (kN)]]*'Materials + Factor'!$U$25</f>
        <v>0</v>
      </c>
      <c r="E461" s="150">
        <v>2.351</v>
      </c>
      <c r="F461" s="150">
        <v>3.548</v>
      </c>
      <c r="G461" s="150">
        <v>9.4480000000000004</v>
      </c>
      <c r="H461" s="151">
        <v>3.6480000000000001</v>
      </c>
    </row>
    <row r="462" spans="1:8" s="86" customFormat="1" ht="25.5" outlineLevel="1" x14ac:dyDescent="0.2">
      <c r="A462" s="127" t="s">
        <v>148</v>
      </c>
      <c r="B462" s="135" t="s">
        <v>587</v>
      </c>
      <c r="C462" s="150">
        <v>21.44</v>
      </c>
      <c r="D462" s="133">
        <f>Table52[[#This Row],[Vertical Fz (kN)]]*'Materials + Factor'!$U$25</f>
        <v>0</v>
      </c>
      <c r="E462" s="150">
        <v>7.593</v>
      </c>
      <c r="F462" s="150">
        <v>1.956</v>
      </c>
      <c r="G462" s="150">
        <v>0.498</v>
      </c>
      <c r="H462" s="151">
        <v>14.506</v>
      </c>
    </row>
    <row r="463" spans="1:8" s="86" customFormat="1" ht="25.5" outlineLevel="1" x14ac:dyDescent="0.2">
      <c r="A463" s="127" t="s">
        <v>148</v>
      </c>
      <c r="B463" s="135" t="s">
        <v>588</v>
      </c>
      <c r="C463" s="150">
        <v>20.382000000000001</v>
      </c>
      <c r="D463" s="133">
        <f>Table52[[#This Row],[Vertical Fz (kN)]]*'Materials + Factor'!$U$25</f>
        <v>0</v>
      </c>
      <c r="E463" s="150">
        <v>2.5779999999999998</v>
      </c>
      <c r="F463" s="150">
        <v>3.1549999999999998</v>
      </c>
      <c r="G463" s="150">
        <v>9.0050000000000008</v>
      </c>
      <c r="H463" s="151">
        <v>3.42</v>
      </c>
    </row>
    <row r="464" spans="1:8" s="86" customFormat="1" ht="25.5" outlineLevel="1" x14ac:dyDescent="0.2">
      <c r="A464" s="127" t="s">
        <v>148</v>
      </c>
      <c r="B464" s="135" t="s">
        <v>589</v>
      </c>
      <c r="C464" s="150">
        <v>21.617000000000001</v>
      </c>
      <c r="D464" s="133">
        <f>Table52[[#This Row],[Vertical Fz (kN)]]*'Materials + Factor'!$U$25</f>
        <v>0</v>
      </c>
      <c r="E464" s="150">
        <v>2.36</v>
      </c>
      <c r="F464" s="150">
        <v>1.8660000000000001</v>
      </c>
      <c r="G464" s="150">
        <v>0.44</v>
      </c>
      <c r="H464" s="151">
        <v>10.651999999999999</v>
      </c>
    </row>
    <row r="465" spans="1:8" s="86" customFormat="1" ht="25.5" outlineLevel="1" x14ac:dyDescent="0.2">
      <c r="A465" s="127" t="s">
        <v>148</v>
      </c>
      <c r="B465" s="135" t="s">
        <v>590</v>
      </c>
      <c r="C465" s="150">
        <v>20.559000000000001</v>
      </c>
      <c r="D465" s="133">
        <f>Table52[[#This Row],[Vertical Fz (kN)]]*'Materials + Factor'!$U$25</f>
        <v>0</v>
      </c>
      <c r="E465" s="150">
        <v>2.6549999999999998</v>
      </c>
      <c r="F465" s="150">
        <v>3.246</v>
      </c>
      <c r="G465" s="150">
        <v>9.9440000000000008</v>
      </c>
      <c r="H465" s="151">
        <v>0.433</v>
      </c>
    </row>
    <row r="466" spans="1:8" s="86" customFormat="1" ht="25.5" outlineLevel="1" x14ac:dyDescent="0.2">
      <c r="A466" s="127" t="s">
        <v>148</v>
      </c>
      <c r="B466" s="135" t="s">
        <v>591</v>
      </c>
      <c r="C466" s="150">
        <v>30.902999999999999</v>
      </c>
      <c r="D466" s="133">
        <f>Table52[[#This Row],[Vertical Fz (kN)]]*'Materials + Factor'!$U$25</f>
        <v>0</v>
      </c>
      <c r="E466" s="150">
        <v>7.9539999999999997</v>
      </c>
      <c r="F466" s="150">
        <v>1.5449999999999999</v>
      </c>
      <c r="G466" s="150">
        <v>0.52600000000000002</v>
      </c>
      <c r="H466" s="151">
        <v>16.888000000000002</v>
      </c>
    </row>
    <row r="467" spans="1:8" s="86" customFormat="1" ht="25.5" outlineLevel="1" x14ac:dyDescent="0.2">
      <c r="A467" s="127" t="s">
        <v>148</v>
      </c>
      <c r="B467" s="135" t="s">
        <v>592</v>
      </c>
      <c r="C467" s="150">
        <v>29.024999999999999</v>
      </c>
      <c r="D467" s="133">
        <f>Table52[[#This Row],[Vertical Fz (kN)]]*'Materials + Factor'!$U$25</f>
        <v>0</v>
      </c>
      <c r="E467" s="150">
        <v>0.49099999999999999</v>
      </c>
      <c r="F467" s="150">
        <v>6.0590000000000002</v>
      </c>
      <c r="G467" s="150">
        <v>14.534000000000001</v>
      </c>
      <c r="H467" s="151">
        <v>4.9000000000000002E-2</v>
      </c>
    </row>
    <row r="468" spans="1:8" s="86" customFormat="1" ht="25.5" outlineLevel="1" x14ac:dyDescent="0.2">
      <c r="A468" s="127" t="s">
        <v>148</v>
      </c>
      <c r="B468" s="135" t="s">
        <v>593</v>
      </c>
      <c r="C468" s="150">
        <v>24.956</v>
      </c>
      <c r="D468" s="133">
        <f>Table52[[#This Row],[Vertical Fz (kN)]]*'Materials + Factor'!$U$25</f>
        <v>0</v>
      </c>
      <c r="E468" s="150">
        <v>5.1529999999999996</v>
      </c>
      <c r="F468" s="150">
        <v>1.9E-2</v>
      </c>
      <c r="G468" s="150">
        <v>6.0659999999999998</v>
      </c>
      <c r="H468" s="151">
        <v>13.263</v>
      </c>
    </row>
    <row r="469" spans="1:8" s="86" customFormat="1" ht="25.5" outlineLevel="1" x14ac:dyDescent="0.2">
      <c r="A469" s="127" t="s">
        <v>148</v>
      </c>
      <c r="B469" s="135" t="s">
        <v>594</v>
      </c>
      <c r="C469" s="150">
        <v>23.709</v>
      </c>
      <c r="D469" s="133">
        <f>Table52[[#This Row],[Vertical Fz (kN)]]*'Materials + Factor'!$U$25</f>
        <v>0</v>
      </c>
      <c r="E469" s="150">
        <v>0.59</v>
      </c>
      <c r="F469" s="150">
        <v>5.8739999999999997</v>
      </c>
      <c r="G469" s="150">
        <v>16.933</v>
      </c>
      <c r="H469" s="151">
        <v>0.52300000000000002</v>
      </c>
    </row>
    <row r="470" spans="1:8" s="86" customFormat="1" ht="25.5" outlineLevel="1" x14ac:dyDescent="0.2">
      <c r="A470" s="127" t="s">
        <v>148</v>
      </c>
      <c r="B470" s="135" t="s">
        <v>595</v>
      </c>
      <c r="C470" s="150">
        <v>14.978</v>
      </c>
      <c r="D470" s="133">
        <f>Table52[[#This Row],[Vertical Fz (kN)]]*'Materials + Factor'!$U$25</f>
        <v>0</v>
      </c>
      <c r="E470" s="150">
        <v>10.878</v>
      </c>
      <c r="F470" s="150">
        <v>0.121</v>
      </c>
      <c r="G470" s="150">
        <v>0.13700000000000001</v>
      </c>
      <c r="H470" s="151">
        <v>17.337</v>
      </c>
    </row>
    <row r="471" spans="1:8" s="86" customFormat="1" ht="25.5" outlineLevel="1" x14ac:dyDescent="0.2">
      <c r="A471" s="127" t="s">
        <v>148</v>
      </c>
      <c r="B471" s="135" t="s">
        <v>596</v>
      </c>
      <c r="C471" s="150">
        <v>17.390999999999998</v>
      </c>
      <c r="D471" s="133">
        <f>Table52[[#This Row],[Vertical Fz (kN)]]*'Materials + Factor'!$U$25</f>
        <v>0</v>
      </c>
      <c r="E471" s="150">
        <v>3.19</v>
      </c>
      <c r="F471" s="150">
        <v>4.5</v>
      </c>
      <c r="G471" s="150">
        <v>11.026999999999999</v>
      </c>
      <c r="H471" s="151">
        <v>4.4850000000000003</v>
      </c>
    </row>
    <row r="472" spans="1:8" s="86" customFormat="1" ht="25.5" outlineLevel="1" x14ac:dyDescent="0.2">
      <c r="A472" s="127" t="s">
        <v>148</v>
      </c>
      <c r="B472" s="135" t="s">
        <v>597</v>
      </c>
      <c r="C472" s="150">
        <v>14.169</v>
      </c>
      <c r="D472" s="133">
        <f>Table52[[#This Row],[Vertical Fz (kN)]]*'Materials + Factor'!$U$25</f>
        <v>0</v>
      </c>
      <c r="E472" s="150">
        <v>5.6280000000000001</v>
      </c>
      <c r="F472" s="150">
        <v>0.154</v>
      </c>
      <c r="G472" s="150">
        <v>0.13600000000000001</v>
      </c>
      <c r="H472" s="151">
        <v>12.529</v>
      </c>
    </row>
    <row r="473" spans="1:8" s="86" customFormat="1" ht="25.5" outlineLevel="1" x14ac:dyDescent="0.2">
      <c r="A473" s="127" t="s">
        <v>148</v>
      </c>
      <c r="B473" s="135" t="s">
        <v>598</v>
      </c>
      <c r="C473" s="150">
        <v>16.582000000000001</v>
      </c>
      <c r="D473" s="133">
        <f>Table52[[#This Row],[Vertical Fz (kN)]]*'Materials + Factor'!$U$25</f>
        <v>0</v>
      </c>
      <c r="E473" s="150">
        <v>2.06</v>
      </c>
      <c r="F473" s="150">
        <v>4.532</v>
      </c>
      <c r="G473" s="150">
        <v>11.026</v>
      </c>
      <c r="H473" s="151">
        <v>0.32300000000000001</v>
      </c>
    </row>
    <row r="474" spans="1:8" s="86" customFormat="1" ht="25.5" outlineLevel="1" x14ac:dyDescent="0.2">
      <c r="A474" s="127" t="s">
        <v>148</v>
      </c>
      <c r="B474" s="135" t="s">
        <v>599</v>
      </c>
      <c r="C474" s="150">
        <v>13.539</v>
      </c>
      <c r="D474" s="133">
        <f>Table52[[#This Row],[Vertical Fz (kN)]]*'Materials + Factor'!$U$25</f>
        <v>0</v>
      </c>
      <c r="E474" s="150">
        <v>10.909000000000001</v>
      </c>
      <c r="F474" s="150">
        <v>0.17899999999999999</v>
      </c>
      <c r="G474" s="150">
        <v>0.13400000000000001</v>
      </c>
      <c r="H474" s="151">
        <v>17.422999999999998</v>
      </c>
    </row>
    <row r="475" spans="1:8" s="86" customFormat="1" ht="25.5" outlineLevel="1" x14ac:dyDescent="0.2">
      <c r="A475" s="127" t="s">
        <v>148</v>
      </c>
      <c r="B475" s="135" t="s">
        <v>600</v>
      </c>
      <c r="C475" s="150">
        <v>15.951000000000001</v>
      </c>
      <c r="D475" s="133">
        <f>Table52[[#This Row],[Vertical Fz (kN)]]*'Materials + Factor'!$U$25</f>
        <v>0</v>
      </c>
      <c r="E475" s="150">
        <v>3.2210000000000001</v>
      </c>
      <c r="F475" s="150">
        <v>4.5579999999999998</v>
      </c>
      <c r="G475" s="150">
        <v>11.023999999999999</v>
      </c>
      <c r="H475" s="151">
        <v>4.5720000000000001</v>
      </c>
    </row>
    <row r="476" spans="1:8" s="86" customFormat="1" ht="25.5" outlineLevel="1" x14ac:dyDescent="0.2">
      <c r="A476" s="127" t="s">
        <v>148</v>
      </c>
      <c r="B476" s="135" t="s">
        <v>601</v>
      </c>
      <c r="C476" s="150">
        <v>14.986000000000001</v>
      </c>
      <c r="D476" s="133">
        <f>Table52[[#This Row],[Vertical Fz (kN)]]*'Materials + Factor'!$U$25</f>
        <v>0</v>
      </c>
      <c r="E476" s="150">
        <v>10.881</v>
      </c>
      <c r="F476" s="150">
        <v>0.13</v>
      </c>
      <c r="G476" s="150">
        <v>0.157</v>
      </c>
      <c r="H476" s="151">
        <v>17.338000000000001</v>
      </c>
    </row>
    <row r="477" spans="1:8" s="86" customFormat="1" ht="25.5" outlineLevel="1" x14ac:dyDescent="0.2">
      <c r="A477" s="127" t="s">
        <v>148</v>
      </c>
      <c r="B477" s="135" t="s">
        <v>602</v>
      </c>
      <c r="C477" s="150">
        <v>17.488</v>
      </c>
      <c r="D477" s="133">
        <f>Table52[[#This Row],[Vertical Fz (kN)]]*'Materials + Factor'!$U$25</f>
        <v>0</v>
      </c>
      <c r="E477" s="150">
        <v>3.1930000000000001</v>
      </c>
      <c r="F477" s="150">
        <v>4.8029999999999999</v>
      </c>
      <c r="G477" s="150">
        <v>11.657</v>
      </c>
      <c r="H477" s="151">
        <v>4.4880000000000004</v>
      </c>
    </row>
    <row r="478" spans="1:8" s="86" customFormat="1" ht="25.5" outlineLevel="1" x14ac:dyDescent="0.2">
      <c r="A478" s="127" t="s">
        <v>148</v>
      </c>
      <c r="B478" s="135" t="s">
        <v>603</v>
      </c>
      <c r="C478" s="150">
        <v>14.475</v>
      </c>
      <c r="D478" s="133">
        <f>Table52[[#This Row],[Vertical Fz (kN)]]*'Materials + Factor'!$U$25</f>
        <v>0</v>
      </c>
      <c r="E478" s="150">
        <v>5.6260000000000003</v>
      </c>
      <c r="F478" s="150">
        <v>1.1639999999999999</v>
      </c>
      <c r="G478" s="150">
        <v>2.2250000000000001</v>
      </c>
      <c r="H478" s="151">
        <v>12.526999999999999</v>
      </c>
    </row>
    <row r="479" spans="1:8" s="86" customFormat="1" ht="25.5" outlineLevel="1" x14ac:dyDescent="0.2">
      <c r="A479" s="127" t="s">
        <v>148</v>
      </c>
      <c r="B479" s="135" t="s">
        <v>604</v>
      </c>
      <c r="C479" s="150">
        <v>16.975999999999999</v>
      </c>
      <c r="D479" s="133">
        <f>Table52[[#This Row],[Vertical Fz (kN)]]*'Materials + Factor'!$U$25</f>
        <v>0</v>
      </c>
      <c r="E479" s="150">
        <v>2.0609999999999999</v>
      </c>
      <c r="F479" s="150">
        <v>5.8369999999999997</v>
      </c>
      <c r="G479" s="150">
        <v>13.725</v>
      </c>
      <c r="H479" s="151">
        <v>0.32300000000000001</v>
      </c>
    </row>
    <row r="480" spans="1:8" s="86" customFormat="1" ht="25.5" outlineLevel="1" x14ac:dyDescent="0.2">
      <c r="A480" s="127" t="s">
        <v>148</v>
      </c>
      <c r="B480" s="135" t="s">
        <v>605</v>
      </c>
      <c r="C480" s="150">
        <v>13.541</v>
      </c>
      <c r="D480" s="133">
        <f>Table52[[#This Row],[Vertical Fz (kN)]]*'Materials + Factor'!$U$25</f>
        <v>0</v>
      </c>
      <c r="E480" s="150">
        <v>10.906000000000001</v>
      </c>
      <c r="F480" s="150">
        <v>0.184</v>
      </c>
      <c r="G480" s="150">
        <v>0.14599999999999999</v>
      </c>
      <c r="H480" s="151">
        <v>17.423999999999999</v>
      </c>
    </row>
    <row r="481" spans="1:8" s="86" customFormat="1" ht="25.5" outlineLevel="1" x14ac:dyDescent="0.2">
      <c r="A481" s="127" t="s">
        <v>148</v>
      </c>
      <c r="B481" s="135" t="s">
        <v>606</v>
      </c>
      <c r="C481" s="150">
        <v>16.042000000000002</v>
      </c>
      <c r="D481" s="133">
        <f>Table52[[#This Row],[Vertical Fz (kN)]]*'Materials + Factor'!$U$25</f>
        <v>0</v>
      </c>
      <c r="E481" s="150">
        <v>3.2189999999999999</v>
      </c>
      <c r="F481" s="150">
        <v>4.8579999999999997</v>
      </c>
      <c r="G481" s="150">
        <v>11.645</v>
      </c>
      <c r="H481" s="151">
        <v>4.5739999999999998</v>
      </c>
    </row>
    <row r="482" spans="1:8" s="86" customFormat="1" ht="25.5" outlineLevel="1" x14ac:dyDescent="0.2">
      <c r="A482" s="127" t="s">
        <v>148</v>
      </c>
      <c r="B482" s="135" t="s">
        <v>607</v>
      </c>
      <c r="C482" s="150">
        <v>14.965999999999999</v>
      </c>
      <c r="D482" s="133">
        <f>Table52[[#This Row],[Vertical Fz (kN)]]*'Materials + Factor'!$U$25</f>
        <v>0</v>
      </c>
      <c r="E482" s="150">
        <v>10.733000000000001</v>
      </c>
      <c r="F482" s="150">
        <v>0.13600000000000001</v>
      </c>
      <c r="G482" s="150">
        <v>0.16900000000000001</v>
      </c>
      <c r="H482" s="151">
        <v>17.100000000000001</v>
      </c>
    </row>
    <row r="483" spans="1:8" s="86" customFormat="1" ht="25.5" outlineLevel="1" x14ac:dyDescent="0.2">
      <c r="A483" s="127" t="s">
        <v>148</v>
      </c>
      <c r="B483" s="135" t="s">
        <v>608</v>
      </c>
      <c r="C483" s="150">
        <v>17.564</v>
      </c>
      <c r="D483" s="133">
        <f>Table52[[#This Row],[Vertical Fz (kN)]]*'Materials + Factor'!$U$25</f>
        <v>0</v>
      </c>
      <c r="E483" s="150">
        <v>3.0819999999999999</v>
      </c>
      <c r="F483" s="150">
        <v>4.6840000000000002</v>
      </c>
      <c r="G483" s="150">
        <v>11.930999999999999</v>
      </c>
      <c r="H483" s="151">
        <v>4.327</v>
      </c>
    </row>
    <row r="484" spans="1:8" s="86" customFormat="1" ht="25.5" outlineLevel="1" x14ac:dyDescent="0.2">
      <c r="A484" s="127" t="s">
        <v>148</v>
      </c>
      <c r="B484" s="135" t="s">
        <v>609</v>
      </c>
      <c r="C484" s="150">
        <v>14.801</v>
      </c>
      <c r="D484" s="133">
        <f>Table52[[#This Row],[Vertical Fz (kN)]]*'Materials + Factor'!$U$25</f>
        <v>0</v>
      </c>
      <c r="E484" s="150">
        <v>5.6520000000000001</v>
      </c>
      <c r="F484" s="150">
        <v>0.72499999999999998</v>
      </c>
      <c r="G484" s="150">
        <v>3.1179999999999999</v>
      </c>
      <c r="H484" s="151">
        <v>12.448</v>
      </c>
    </row>
    <row r="485" spans="1:8" s="86" customFormat="1" ht="25.5" outlineLevel="1" x14ac:dyDescent="0.2">
      <c r="A485" s="127" t="s">
        <v>148</v>
      </c>
      <c r="B485" s="135" t="s">
        <v>610</v>
      </c>
      <c r="C485" s="150">
        <v>17.398</v>
      </c>
      <c r="D485" s="133">
        <f>Table52[[#This Row],[Vertical Fz (kN)]]*'Materials + Factor'!$U$25</f>
        <v>0</v>
      </c>
      <c r="E485" s="150">
        <v>1.9990000000000001</v>
      </c>
      <c r="F485" s="150">
        <v>5.2729999999999997</v>
      </c>
      <c r="G485" s="150">
        <v>14.881</v>
      </c>
      <c r="H485" s="151">
        <v>0.32400000000000001</v>
      </c>
    </row>
    <row r="486" spans="1:8" s="86" customFormat="1" ht="25.5" outlineLevel="1" x14ac:dyDescent="0.2">
      <c r="A486" s="127" t="s">
        <v>148</v>
      </c>
      <c r="B486" s="135" t="s">
        <v>611</v>
      </c>
      <c r="C486" s="150">
        <v>13.58</v>
      </c>
      <c r="D486" s="133">
        <f>Table52[[#This Row],[Vertical Fz (kN)]]*'Materials + Factor'!$U$25</f>
        <v>0</v>
      </c>
      <c r="E486" s="150">
        <v>10.73</v>
      </c>
      <c r="F486" s="150">
        <v>0.191</v>
      </c>
      <c r="G486" s="150">
        <v>0.16300000000000001</v>
      </c>
      <c r="H486" s="151">
        <v>17.149999999999999</v>
      </c>
    </row>
    <row r="487" spans="1:8" s="86" customFormat="1" ht="25.5" outlineLevel="1" x14ac:dyDescent="0.2">
      <c r="A487" s="127" t="s">
        <v>148</v>
      </c>
      <c r="B487" s="135" t="s">
        <v>612</v>
      </c>
      <c r="C487" s="150">
        <v>16.178000000000001</v>
      </c>
      <c r="D487" s="133">
        <f>Table52[[#This Row],[Vertical Fz (kN)]]*'Materials + Factor'!$U$25</f>
        <v>0</v>
      </c>
      <c r="E487" s="150">
        <v>3.08</v>
      </c>
      <c r="F487" s="150">
        <v>4.7389999999999999</v>
      </c>
      <c r="G487" s="150">
        <v>11.926</v>
      </c>
      <c r="H487" s="151">
        <v>4.3769999999999998</v>
      </c>
    </row>
    <row r="488" spans="1:8" s="86" customFormat="1" ht="25.5" outlineLevel="1" x14ac:dyDescent="0.2">
      <c r="A488" s="127" t="s">
        <v>148</v>
      </c>
      <c r="B488" s="135" t="s">
        <v>613</v>
      </c>
      <c r="C488" s="150">
        <v>14.954000000000001</v>
      </c>
      <c r="D488" s="133">
        <f>Table52[[#This Row],[Vertical Fz (kN)]]*'Materials + Factor'!$U$25</f>
        <v>0</v>
      </c>
      <c r="E488" s="150">
        <v>10.726000000000001</v>
      </c>
      <c r="F488" s="150">
        <v>0.122</v>
      </c>
      <c r="G488" s="150">
        <v>0.13700000000000001</v>
      </c>
      <c r="H488" s="151">
        <v>17.097000000000001</v>
      </c>
    </row>
    <row r="489" spans="1:8" s="86" customFormat="1" ht="25.5" outlineLevel="1" x14ac:dyDescent="0.2">
      <c r="A489" s="127" t="s">
        <v>148</v>
      </c>
      <c r="B489" s="135" t="s">
        <v>614</v>
      </c>
      <c r="C489" s="150">
        <v>17.552</v>
      </c>
      <c r="D489" s="133">
        <f>Table52[[#This Row],[Vertical Fz (kN)]]*'Materials + Factor'!$U$25</f>
        <v>0</v>
      </c>
      <c r="E489" s="150">
        <v>3.0760000000000001</v>
      </c>
      <c r="F489" s="150">
        <v>4.67</v>
      </c>
      <c r="G489" s="150">
        <v>11.9</v>
      </c>
      <c r="H489" s="151">
        <v>4.3250000000000002</v>
      </c>
    </row>
    <row r="490" spans="1:8" s="86" customFormat="1" ht="25.5" outlineLevel="1" x14ac:dyDescent="0.2">
      <c r="A490" s="127" t="s">
        <v>148</v>
      </c>
      <c r="B490" s="135" t="s">
        <v>615</v>
      </c>
      <c r="C490" s="150">
        <v>14.194000000000001</v>
      </c>
      <c r="D490" s="133">
        <f>Table52[[#This Row],[Vertical Fz (kN)]]*'Materials + Factor'!$U$25</f>
        <v>0</v>
      </c>
      <c r="E490" s="150">
        <v>5.6520000000000001</v>
      </c>
      <c r="F490" s="150">
        <v>1.296</v>
      </c>
      <c r="G490" s="150">
        <v>1.0609999999999999</v>
      </c>
      <c r="H490" s="151">
        <v>12.449</v>
      </c>
    </row>
    <row r="491" spans="1:8" s="86" customFormat="1" ht="25.5" outlineLevel="1" x14ac:dyDescent="0.2">
      <c r="A491" s="127" t="s">
        <v>148</v>
      </c>
      <c r="B491" s="135" t="s">
        <v>616</v>
      </c>
      <c r="C491" s="150">
        <v>16.792000000000002</v>
      </c>
      <c r="D491" s="133">
        <f>Table52[[#This Row],[Vertical Fz (kN)]]*'Materials + Factor'!$U$25</f>
        <v>0</v>
      </c>
      <c r="E491" s="150">
        <v>1.9990000000000001</v>
      </c>
      <c r="F491" s="150">
        <v>3.2519999999999998</v>
      </c>
      <c r="G491" s="150">
        <v>10.702</v>
      </c>
      <c r="H491" s="151">
        <v>0.32400000000000001</v>
      </c>
    </row>
    <row r="492" spans="1:8" s="86" customFormat="1" ht="25.5" outlineLevel="1" x14ac:dyDescent="0.2">
      <c r="A492" s="127" t="s">
        <v>148</v>
      </c>
      <c r="B492" s="135" t="s">
        <v>617</v>
      </c>
      <c r="C492" s="150">
        <v>13.577</v>
      </c>
      <c r="D492" s="133">
        <f>Table52[[#This Row],[Vertical Fz (kN)]]*'Materials + Factor'!$U$25</f>
        <v>0</v>
      </c>
      <c r="E492" s="150">
        <v>10.734</v>
      </c>
      <c r="F492" s="150">
        <v>0.17699999999999999</v>
      </c>
      <c r="G492" s="150">
        <v>0.13300000000000001</v>
      </c>
      <c r="H492" s="151">
        <v>17.145</v>
      </c>
    </row>
    <row r="493" spans="1:8" s="86" customFormat="1" ht="25.5" outlineLevel="1" x14ac:dyDescent="0.2">
      <c r="A493" s="127" t="s">
        <v>148</v>
      </c>
      <c r="B493" s="135" t="s">
        <v>618</v>
      </c>
      <c r="C493" s="150">
        <v>16.175000000000001</v>
      </c>
      <c r="D493" s="133">
        <f>Table52[[#This Row],[Vertical Fz (kN)]]*'Materials + Factor'!$U$25</f>
        <v>0</v>
      </c>
      <c r="E493" s="150">
        <v>3.0830000000000002</v>
      </c>
      <c r="F493" s="150">
        <v>4.7249999999999996</v>
      </c>
      <c r="G493" s="150">
        <v>11.896000000000001</v>
      </c>
      <c r="H493" s="151">
        <v>4.3730000000000002</v>
      </c>
    </row>
    <row r="494" spans="1:8" s="86" customFormat="1" ht="25.5" outlineLevel="1" x14ac:dyDescent="0.2">
      <c r="A494" s="127" t="s">
        <v>148</v>
      </c>
      <c r="B494" s="135" t="s">
        <v>619</v>
      </c>
      <c r="C494" s="150">
        <v>16.559999999999999</v>
      </c>
      <c r="D494" s="133">
        <f>Table52[[#This Row],[Vertical Fz (kN)]]*'Materials + Factor'!$U$25</f>
        <v>0</v>
      </c>
      <c r="E494" s="150">
        <v>8.6039999999999992</v>
      </c>
      <c r="F494" s="150">
        <v>0.20499999999999999</v>
      </c>
      <c r="G494" s="150">
        <v>0.187</v>
      </c>
      <c r="H494" s="151">
        <v>14.475</v>
      </c>
    </row>
    <row r="495" spans="1:8" s="86" customFormat="1" ht="25.5" outlineLevel="1" x14ac:dyDescent="0.2">
      <c r="A495" s="127" t="s">
        <v>148</v>
      </c>
      <c r="B495" s="135" t="s">
        <v>620</v>
      </c>
      <c r="C495" s="150">
        <v>19.422999999999998</v>
      </c>
      <c r="D495" s="133">
        <f>Table52[[#This Row],[Vertical Fz (kN)]]*'Materials + Factor'!$U$25</f>
        <v>0</v>
      </c>
      <c r="E495" s="150">
        <v>0.111</v>
      </c>
      <c r="F495" s="150">
        <v>5.2510000000000003</v>
      </c>
      <c r="G495" s="150">
        <v>13.244</v>
      </c>
      <c r="H495" s="151">
        <v>0.17299999999999999</v>
      </c>
    </row>
    <row r="496" spans="1:8" s="86" customFormat="1" ht="25.5" outlineLevel="1" x14ac:dyDescent="0.2">
      <c r="A496" s="127" t="s">
        <v>148</v>
      </c>
      <c r="B496" s="135" t="s">
        <v>621</v>
      </c>
      <c r="C496" s="150">
        <v>15.428000000000001</v>
      </c>
      <c r="D496" s="133">
        <f>Table52[[#This Row],[Vertical Fz (kN)]]*'Materials + Factor'!$U$25</f>
        <v>0</v>
      </c>
      <c r="E496" s="150">
        <v>8.1</v>
      </c>
      <c r="F496" s="150">
        <v>1.145</v>
      </c>
      <c r="G496" s="150">
        <v>5.3159999999999998</v>
      </c>
      <c r="H496" s="151">
        <v>13.577</v>
      </c>
    </row>
    <row r="497" spans="1:8" s="86" customFormat="1" ht="25.5" outlineLevel="1" x14ac:dyDescent="0.2">
      <c r="A497" s="127" t="s">
        <v>148</v>
      </c>
      <c r="B497" s="135" t="s">
        <v>622</v>
      </c>
      <c r="C497" s="150">
        <v>18.027000000000001</v>
      </c>
      <c r="D497" s="133">
        <f>Table52[[#This Row],[Vertical Fz (kN)]]*'Materials + Factor'!$U$25</f>
        <v>0</v>
      </c>
      <c r="E497" s="150">
        <v>0.40699999999999997</v>
      </c>
      <c r="F497" s="150">
        <v>5.6929999999999996</v>
      </c>
      <c r="G497" s="150">
        <v>17.079000000000001</v>
      </c>
      <c r="H497" s="151">
        <v>0.71899999999999997</v>
      </c>
    </row>
    <row r="498" spans="1:8" s="86" customFormat="1" ht="25.5" outlineLevel="1" x14ac:dyDescent="0.2">
      <c r="A498" s="127" t="s">
        <v>148</v>
      </c>
      <c r="B498" s="135" t="s">
        <v>623</v>
      </c>
      <c r="C498" s="150">
        <v>15.727</v>
      </c>
      <c r="D498" s="133">
        <f>Table52[[#This Row],[Vertical Fz (kN)]]*'Materials + Factor'!$U$25</f>
        <v>0</v>
      </c>
      <c r="E498" s="150">
        <v>11.422000000000001</v>
      </c>
      <c r="F498" s="150">
        <v>0.127</v>
      </c>
      <c r="G498" s="150">
        <v>0.14399999999999999</v>
      </c>
      <c r="H498" s="151">
        <v>18.204000000000001</v>
      </c>
    </row>
    <row r="499" spans="1:8" s="86" customFormat="1" ht="25.5" outlineLevel="1" x14ac:dyDescent="0.2">
      <c r="A499" s="127" t="s">
        <v>148</v>
      </c>
      <c r="B499" s="135" t="s">
        <v>624</v>
      </c>
      <c r="C499" s="150">
        <v>18.260000000000002</v>
      </c>
      <c r="D499" s="133">
        <f>Table52[[#This Row],[Vertical Fz (kN)]]*'Materials + Factor'!$U$25</f>
        <v>0</v>
      </c>
      <c r="E499" s="150">
        <v>3.35</v>
      </c>
      <c r="F499" s="150">
        <v>4.7249999999999996</v>
      </c>
      <c r="G499" s="150">
        <v>11.577999999999999</v>
      </c>
      <c r="H499" s="151">
        <v>4.71</v>
      </c>
    </row>
    <row r="500" spans="1:8" s="86" customFormat="1" ht="25.5" outlineLevel="1" x14ac:dyDescent="0.2">
      <c r="A500" s="127" t="s">
        <v>148</v>
      </c>
      <c r="B500" s="135" t="s">
        <v>625</v>
      </c>
      <c r="C500" s="150">
        <v>14.878</v>
      </c>
      <c r="D500" s="133">
        <f>Table52[[#This Row],[Vertical Fz (kN)]]*'Materials + Factor'!$U$25</f>
        <v>0</v>
      </c>
      <c r="E500" s="150">
        <v>5.9089999999999998</v>
      </c>
      <c r="F500" s="150">
        <v>0.16200000000000001</v>
      </c>
      <c r="G500" s="150">
        <v>0.14299999999999999</v>
      </c>
      <c r="H500" s="151">
        <v>13.154999999999999</v>
      </c>
    </row>
    <row r="501" spans="1:8" s="86" customFormat="1" ht="25.5" outlineLevel="1" x14ac:dyDescent="0.2">
      <c r="A501" s="127" t="s">
        <v>148</v>
      </c>
      <c r="B501" s="135" t="s">
        <v>626</v>
      </c>
      <c r="C501" s="150">
        <v>17.411000000000001</v>
      </c>
      <c r="D501" s="133">
        <f>Table52[[#This Row],[Vertical Fz (kN)]]*'Materials + Factor'!$U$25</f>
        <v>0</v>
      </c>
      <c r="E501" s="150">
        <v>2.1629999999999998</v>
      </c>
      <c r="F501" s="150">
        <v>4.7590000000000003</v>
      </c>
      <c r="G501" s="150">
        <v>11.577</v>
      </c>
      <c r="H501" s="151">
        <v>0.33900000000000002</v>
      </c>
    </row>
    <row r="502" spans="1:8" s="86" customFormat="1" ht="25.5" outlineLevel="1" x14ac:dyDescent="0.2">
      <c r="A502" s="127" t="s">
        <v>148</v>
      </c>
      <c r="B502" s="135" t="s">
        <v>627</v>
      </c>
      <c r="C502" s="150">
        <v>14.215999999999999</v>
      </c>
      <c r="D502" s="133">
        <f>Table52[[#This Row],[Vertical Fz (kN)]]*'Materials + Factor'!$U$25</f>
        <v>0</v>
      </c>
      <c r="E502" s="150">
        <v>11.454000000000001</v>
      </c>
      <c r="F502" s="150">
        <v>0.188</v>
      </c>
      <c r="G502" s="150">
        <v>0.14099999999999999</v>
      </c>
      <c r="H502" s="151">
        <v>18.294</v>
      </c>
    </row>
    <row r="503" spans="1:8" s="86" customFormat="1" ht="25.5" outlineLevel="1" x14ac:dyDescent="0.2">
      <c r="A503" s="127" t="s">
        <v>148</v>
      </c>
      <c r="B503" s="135" t="s">
        <v>628</v>
      </c>
      <c r="C503" s="150">
        <v>16.748999999999999</v>
      </c>
      <c r="D503" s="133">
        <f>Table52[[#This Row],[Vertical Fz (kN)]]*'Materials + Factor'!$U$25</f>
        <v>0</v>
      </c>
      <c r="E503" s="150">
        <v>3.3820000000000001</v>
      </c>
      <c r="F503" s="150">
        <v>4.7859999999999996</v>
      </c>
      <c r="G503" s="150">
        <v>11.574999999999999</v>
      </c>
      <c r="H503" s="151">
        <v>4.8</v>
      </c>
    </row>
    <row r="504" spans="1:8" s="86" customFormat="1" ht="25.5" outlineLevel="1" x14ac:dyDescent="0.2">
      <c r="A504" s="127" t="s">
        <v>148</v>
      </c>
      <c r="B504" s="135" t="s">
        <v>629</v>
      </c>
      <c r="C504" s="150">
        <v>15.736000000000001</v>
      </c>
      <c r="D504" s="133">
        <f>Table52[[#This Row],[Vertical Fz (kN)]]*'Materials + Factor'!$U$25</f>
        <v>0</v>
      </c>
      <c r="E504" s="150">
        <v>11.425000000000001</v>
      </c>
      <c r="F504" s="150">
        <v>0.13700000000000001</v>
      </c>
      <c r="G504" s="150">
        <v>0.16500000000000001</v>
      </c>
      <c r="H504" s="151">
        <v>18.204999999999998</v>
      </c>
    </row>
    <row r="505" spans="1:8" s="86" customFormat="1" ht="25.5" outlineLevel="1" x14ac:dyDescent="0.2">
      <c r="A505" s="127" t="s">
        <v>148</v>
      </c>
      <c r="B505" s="135" t="s">
        <v>630</v>
      </c>
      <c r="C505" s="150">
        <v>18.361999999999998</v>
      </c>
      <c r="D505" s="133">
        <f>Table52[[#This Row],[Vertical Fz (kN)]]*'Materials + Factor'!$U$25</f>
        <v>0</v>
      </c>
      <c r="E505" s="150">
        <v>3.3530000000000002</v>
      </c>
      <c r="F505" s="150">
        <v>5.0430000000000001</v>
      </c>
      <c r="G505" s="150">
        <v>12.239000000000001</v>
      </c>
      <c r="H505" s="151">
        <v>4.7119999999999997</v>
      </c>
    </row>
    <row r="506" spans="1:8" s="86" customFormat="1" ht="25.5" outlineLevel="1" x14ac:dyDescent="0.2">
      <c r="A506" s="127" t="s">
        <v>148</v>
      </c>
      <c r="B506" s="135" t="s">
        <v>631</v>
      </c>
      <c r="C506" s="150">
        <v>15.199</v>
      </c>
      <c r="D506" s="133">
        <f>Table52[[#This Row],[Vertical Fz (kN)]]*'Materials + Factor'!$U$25</f>
        <v>0</v>
      </c>
      <c r="E506" s="150">
        <v>5.9080000000000004</v>
      </c>
      <c r="F506" s="150">
        <v>1.222</v>
      </c>
      <c r="G506" s="150">
        <v>2.3370000000000002</v>
      </c>
      <c r="H506" s="151">
        <v>13.153</v>
      </c>
    </row>
    <row r="507" spans="1:8" s="86" customFormat="1" ht="25.5" outlineLevel="1" x14ac:dyDescent="0.2">
      <c r="A507" s="127" t="s">
        <v>148</v>
      </c>
      <c r="B507" s="135" t="s">
        <v>632</v>
      </c>
      <c r="C507" s="150">
        <v>17.824999999999999</v>
      </c>
      <c r="D507" s="133">
        <f>Table52[[#This Row],[Vertical Fz (kN)]]*'Materials + Factor'!$U$25</f>
        <v>0</v>
      </c>
      <c r="E507" s="150">
        <v>2.1640000000000001</v>
      </c>
      <c r="F507" s="150">
        <v>6.1289999999999996</v>
      </c>
      <c r="G507" s="150">
        <v>14.411</v>
      </c>
      <c r="H507" s="151">
        <v>0.34</v>
      </c>
    </row>
    <row r="508" spans="1:8" s="86" customFormat="1" ht="25.5" outlineLevel="1" x14ac:dyDescent="0.2">
      <c r="A508" s="127" t="s">
        <v>148</v>
      </c>
      <c r="B508" s="135" t="s">
        <v>633</v>
      </c>
      <c r="C508" s="150">
        <v>14.218</v>
      </c>
      <c r="D508" s="133">
        <f>Table52[[#This Row],[Vertical Fz (kN)]]*'Materials + Factor'!$U$25</f>
        <v>0</v>
      </c>
      <c r="E508" s="150">
        <v>11.451000000000001</v>
      </c>
      <c r="F508" s="150">
        <v>0.19400000000000001</v>
      </c>
      <c r="G508" s="150">
        <v>0.153</v>
      </c>
      <c r="H508" s="151">
        <v>18.295000000000002</v>
      </c>
    </row>
    <row r="509" spans="1:8" s="86" customFormat="1" ht="25.5" outlineLevel="1" x14ac:dyDescent="0.2">
      <c r="A509" s="127" t="s">
        <v>148</v>
      </c>
      <c r="B509" s="135" t="s">
        <v>634</v>
      </c>
      <c r="C509" s="150">
        <v>16.844000000000001</v>
      </c>
      <c r="D509" s="133">
        <f>Table52[[#This Row],[Vertical Fz (kN)]]*'Materials + Factor'!$U$25</f>
        <v>0</v>
      </c>
      <c r="E509" s="150">
        <v>3.38</v>
      </c>
      <c r="F509" s="150">
        <v>5.0999999999999996</v>
      </c>
      <c r="G509" s="150">
        <v>12.227</v>
      </c>
      <c r="H509" s="151">
        <v>4.8019999999999996</v>
      </c>
    </row>
    <row r="510" spans="1:8" s="86" customFormat="1" ht="25.5" outlineLevel="1" x14ac:dyDescent="0.2">
      <c r="A510" s="127" t="s">
        <v>148</v>
      </c>
      <c r="B510" s="135" t="s">
        <v>635</v>
      </c>
      <c r="C510" s="150">
        <v>15.715</v>
      </c>
      <c r="D510" s="133">
        <f>Table52[[#This Row],[Vertical Fz (kN)]]*'Materials + Factor'!$U$25</f>
        <v>0</v>
      </c>
      <c r="E510" s="150">
        <v>11.269</v>
      </c>
      <c r="F510" s="150">
        <v>0.14299999999999999</v>
      </c>
      <c r="G510" s="150">
        <v>0.17699999999999999</v>
      </c>
      <c r="H510" s="151">
        <v>17.954999999999998</v>
      </c>
    </row>
    <row r="511" spans="1:8" s="86" customFormat="1" ht="25.5" outlineLevel="1" x14ac:dyDescent="0.2">
      <c r="A511" s="127" t="s">
        <v>148</v>
      </c>
      <c r="B511" s="135" t="s">
        <v>636</v>
      </c>
      <c r="C511" s="150">
        <v>18.442</v>
      </c>
      <c r="D511" s="133">
        <f>Table52[[#This Row],[Vertical Fz (kN)]]*'Materials + Factor'!$U$25</f>
        <v>0</v>
      </c>
      <c r="E511" s="150">
        <v>3.2360000000000002</v>
      </c>
      <c r="F511" s="150">
        <v>4.9180000000000001</v>
      </c>
      <c r="G511" s="150">
        <v>12.528</v>
      </c>
      <c r="H511" s="151">
        <v>4.5439999999999996</v>
      </c>
    </row>
    <row r="512" spans="1:8" s="86" customFormat="1" ht="25.5" outlineLevel="1" x14ac:dyDescent="0.2">
      <c r="A512" s="127" t="s">
        <v>148</v>
      </c>
      <c r="B512" s="135" t="s">
        <v>637</v>
      </c>
      <c r="C512" s="150">
        <v>15.541</v>
      </c>
      <c r="D512" s="133">
        <f>Table52[[#This Row],[Vertical Fz (kN)]]*'Materials + Factor'!$U$25</f>
        <v>0</v>
      </c>
      <c r="E512" s="150">
        <v>5.9340000000000002</v>
      </c>
      <c r="F512" s="150">
        <v>0.76100000000000001</v>
      </c>
      <c r="G512" s="150">
        <v>3.274</v>
      </c>
      <c r="H512" s="151">
        <v>13.071</v>
      </c>
    </row>
    <row r="513" spans="1:8" s="86" customFormat="1" ht="25.5" outlineLevel="1" x14ac:dyDescent="0.2">
      <c r="A513" s="127" t="s">
        <v>148</v>
      </c>
      <c r="B513" s="135" t="s">
        <v>638</v>
      </c>
      <c r="C513" s="150">
        <v>18.268000000000001</v>
      </c>
      <c r="D513" s="133">
        <f>Table52[[#This Row],[Vertical Fz (kN)]]*'Materials + Factor'!$U$25</f>
        <v>0</v>
      </c>
      <c r="E513" s="150">
        <v>2.0990000000000002</v>
      </c>
      <c r="F513" s="150">
        <v>5.5369999999999999</v>
      </c>
      <c r="G513" s="150">
        <v>15.625</v>
      </c>
      <c r="H513" s="151">
        <v>0.34</v>
      </c>
    </row>
    <row r="514" spans="1:8" s="86" customFormat="1" ht="25.5" outlineLevel="1" x14ac:dyDescent="0.2">
      <c r="A514" s="127" t="s">
        <v>148</v>
      </c>
      <c r="B514" s="135" t="s">
        <v>639</v>
      </c>
      <c r="C514" s="150">
        <v>14.259</v>
      </c>
      <c r="D514" s="133">
        <f>Table52[[#This Row],[Vertical Fz (kN)]]*'Materials + Factor'!$U$25</f>
        <v>0</v>
      </c>
      <c r="E514" s="150">
        <v>11.266999999999999</v>
      </c>
      <c r="F514" s="150">
        <v>0.2</v>
      </c>
      <c r="G514" s="150">
        <v>0.17199999999999999</v>
      </c>
      <c r="H514" s="151">
        <v>18.007000000000001</v>
      </c>
    </row>
    <row r="515" spans="1:8" s="86" customFormat="1" ht="25.5" outlineLevel="1" x14ac:dyDescent="0.2">
      <c r="A515" s="127" t="s">
        <v>148</v>
      </c>
      <c r="B515" s="135" t="s">
        <v>640</v>
      </c>
      <c r="C515" s="150">
        <v>16.986999999999998</v>
      </c>
      <c r="D515" s="133">
        <f>Table52[[#This Row],[Vertical Fz (kN)]]*'Materials + Factor'!$U$25</f>
        <v>0</v>
      </c>
      <c r="E515" s="150">
        <v>3.234</v>
      </c>
      <c r="F515" s="150">
        <v>4.976</v>
      </c>
      <c r="G515" s="150">
        <v>12.522</v>
      </c>
      <c r="H515" s="151">
        <v>4.5960000000000001</v>
      </c>
    </row>
    <row r="516" spans="1:8" s="86" customFormat="1" ht="25.5" outlineLevel="1" x14ac:dyDescent="0.2">
      <c r="A516" s="127" t="s">
        <v>148</v>
      </c>
      <c r="B516" s="135" t="s">
        <v>641</v>
      </c>
      <c r="C516" s="150">
        <v>15.702</v>
      </c>
      <c r="D516" s="133">
        <f>Table52[[#This Row],[Vertical Fz (kN)]]*'Materials + Factor'!$U$25</f>
        <v>0</v>
      </c>
      <c r="E516" s="150">
        <v>11.263</v>
      </c>
      <c r="F516" s="150">
        <v>0.128</v>
      </c>
      <c r="G516" s="150">
        <v>0.14399999999999999</v>
      </c>
      <c r="H516" s="151">
        <v>17.952000000000002</v>
      </c>
    </row>
    <row r="517" spans="1:8" s="86" customFormat="1" ht="25.5" outlineLevel="1" x14ac:dyDescent="0.2">
      <c r="A517" s="127" t="s">
        <v>148</v>
      </c>
      <c r="B517" s="135" t="s">
        <v>642</v>
      </c>
      <c r="C517" s="150">
        <v>18.428999999999998</v>
      </c>
      <c r="D517" s="133">
        <f>Table52[[#This Row],[Vertical Fz (kN)]]*'Materials + Factor'!$U$25</f>
        <v>0</v>
      </c>
      <c r="E517" s="150">
        <v>3.23</v>
      </c>
      <c r="F517" s="150">
        <v>4.9039999999999999</v>
      </c>
      <c r="G517" s="150">
        <v>12.494999999999999</v>
      </c>
      <c r="H517" s="151">
        <v>4.5410000000000004</v>
      </c>
    </row>
    <row r="518" spans="1:8" s="86" customFormat="1" ht="25.5" outlineLevel="1" x14ac:dyDescent="0.2">
      <c r="A518" s="127" t="s">
        <v>148</v>
      </c>
      <c r="B518" s="135" t="s">
        <v>643</v>
      </c>
      <c r="C518" s="150">
        <v>14.904</v>
      </c>
      <c r="D518" s="133">
        <f>Table52[[#This Row],[Vertical Fz (kN)]]*'Materials + Factor'!$U$25</f>
        <v>0</v>
      </c>
      <c r="E518" s="150">
        <v>5.9340000000000002</v>
      </c>
      <c r="F518" s="150">
        <v>1.361</v>
      </c>
      <c r="G518" s="150">
        <v>1.1140000000000001</v>
      </c>
      <c r="H518" s="151">
        <v>13.071</v>
      </c>
    </row>
    <row r="519" spans="1:8" s="86" customFormat="1" ht="25.5" outlineLevel="1" x14ac:dyDescent="0.2">
      <c r="A519" s="127" t="s">
        <v>148</v>
      </c>
      <c r="B519" s="135" t="s">
        <v>644</v>
      </c>
      <c r="C519" s="150">
        <v>17.631</v>
      </c>
      <c r="D519" s="133">
        <f>Table52[[#This Row],[Vertical Fz (kN)]]*'Materials + Factor'!$U$25</f>
        <v>0</v>
      </c>
      <c r="E519" s="150">
        <v>2.0979999999999999</v>
      </c>
      <c r="F519" s="150">
        <v>3.415</v>
      </c>
      <c r="G519" s="150">
        <v>11.237</v>
      </c>
      <c r="H519" s="151">
        <v>0.34</v>
      </c>
    </row>
    <row r="520" spans="1:8" s="86" customFormat="1" ht="25.5" outlineLevel="1" x14ac:dyDescent="0.2">
      <c r="A520" s="127" t="s">
        <v>148</v>
      </c>
      <c r="B520" s="135" t="s">
        <v>645</v>
      </c>
      <c r="C520" s="150">
        <v>14.256</v>
      </c>
      <c r="D520" s="133">
        <f>Table52[[#This Row],[Vertical Fz (kN)]]*'Materials + Factor'!$U$25</f>
        <v>0</v>
      </c>
      <c r="E520" s="150">
        <v>11.27</v>
      </c>
      <c r="F520" s="150">
        <v>0.186</v>
      </c>
      <c r="G520" s="150">
        <v>0.14000000000000001</v>
      </c>
      <c r="H520" s="151">
        <v>18.003</v>
      </c>
    </row>
    <row r="521" spans="1:8" s="86" customFormat="1" ht="25.5" outlineLevel="1" x14ac:dyDescent="0.2">
      <c r="A521" s="127" t="s">
        <v>148</v>
      </c>
      <c r="B521" s="135" t="s">
        <v>646</v>
      </c>
      <c r="C521" s="150">
        <v>16.984000000000002</v>
      </c>
      <c r="D521" s="133">
        <f>Table52[[#This Row],[Vertical Fz (kN)]]*'Materials + Factor'!$U$25</f>
        <v>0</v>
      </c>
      <c r="E521" s="150">
        <v>3.2370000000000001</v>
      </c>
      <c r="F521" s="150">
        <v>4.9619999999999997</v>
      </c>
      <c r="G521" s="150">
        <v>12.491</v>
      </c>
      <c r="H521" s="151">
        <v>4.5919999999999996</v>
      </c>
    </row>
    <row r="522" spans="1:8" s="86" customFormat="1" ht="25.5" outlineLevel="1" x14ac:dyDescent="0.2">
      <c r="A522" s="127" t="s">
        <v>148</v>
      </c>
      <c r="B522" s="135" t="s">
        <v>647</v>
      </c>
      <c r="C522" s="150">
        <v>23.183</v>
      </c>
      <c r="D522" s="133">
        <f>Table52[[#This Row],[Vertical Fz (kN)]]*'Materials + Factor'!$U$25</f>
        <v>0</v>
      </c>
      <c r="E522" s="150">
        <v>12.045999999999999</v>
      </c>
      <c r="F522" s="150">
        <v>0.28799999999999998</v>
      </c>
      <c r="G522" s="150">
        <v>0.26200000000000001</v>
      </c>
      <c r="H522" s="151">
        <v>20.265000000000001</v>
      </c>
    </row>
    <row r="523" spans="1:8" s="86" customFormat="1" ht="25.5" outlineLevel="1" x14ac:dyDescent="0.2">
      <c r="A523" s="127" t="s">
        <v>148</v>
      </c>
      <c r="B523" s="135" t="s">
        <v>648</v>
      </c>
      <c r="C523" s="150">
        <v>27.192</v>
      </c>
      <c r="D523" s="133">
        <f>Table52[[#This Row],[Vertical Fz (kN)]]*'Materials + Factor'!$U$25</f>
        <v>0</v>
      </c>
      <c r="E523" s="150">
        <v>0.156</v>
      </c>
      <c r="F523" s="150">
        <v>7.3520000000000003</v>
      </c>
      <c r="G523" s="150">
        <v>18.542000000000002</v>
      </c>
      <c r="H523" s="151">
        <v>0.24199999999999999</v>
      </c>
    </row>
    <row r="524" spans="1:8" s="86" customFormat="1" ht="25.5" outlineLevel="1" x14ac:dyDescent="0.2">
      <c r="A524" s="127" t="s">
        <v>148</v>
      </c>
      <c r="B524" s="135" t="s">
        <v>649</v>
      </c>
      <c r="C524" s="150">
        <v>18.513000000000002</v>
      </c>
      <c r="D524" s="133">
        <f>Table52[[#This Row],[Vertical Fz (kN)]]*'Materials + Factor'!$U$25</f>
        <v>0</v>
      </c>
      <c r="E524" s="150">
        <v>9.7200000000000006</v>
      </c>
      <c r="F524" s="150">
        <v>1.3740000000000001</v>
      </c>
      <c r="G524" s="150">
        <v>6.3789999999999996</v>
      </c>
      <c r="H524" s="151">
        <v>16.292999999999999</v>
      </c>
    </row>
    <row r="525" spans="1:8" s="86" customFormat="1" ht="25.5" outlineLevel="1" x14ac:dyDescent="0.2">
      <c r="A525" s="127" t="s">
        <v>148</v>
      </c>
      <c r="B525" s="135" t="s">
        <v>650</v>
      </c>
      <c r="C525" s="150">
        <v>21.632999999999999</v>
      </c>
      <c r="D525" s="133">
        <f>Table52[[#This Row],[Vertical Fz (kN)]]*'Materials + Factor'!$U$25</f>
        <v>0</v>
      </c>
      <c r="E525" s="150">
        <v>0.48899999999999999</v>
      </c>
      <c r="F525" s="150">
        <v>6.8319999999999999</v>
      </c>
      <c r="G525" s="150">
        <v>20.494</v>
      </c>
      <c r="H525" s="151">
        <v>0.86299999999999999</v>
      </c>
    </row>
    <row r="526" spans="1:8" s="86" customFormat="1" ht="25.5" outlineLevel="1" x14ac:dyDescent="0.2">
      <c r="A526" s="127" t="s">
        <v>148</v>
      </c>
      <c r="B526" s="135" t="s">
        <v>651</v>
      </c>
      <c r="C526" s="150">
        <v>9.1630000000000003</v>
      </c>
      <c r="D526" s="133">
        <f>Table52[[#This Row],[Vertical Fz (kN)]]*'Materials + Factor'!$U$25</f>
        <v>0</v>
      </c>
      <c r="E526" s="150">
        <v>0.69399999999999995</v>
      </c>
      <c r="F526" s="150">
        <v>0.39200000000000002</v>
      </c>
      <c r="G526" s="150">
        <v>0.26800000000000002</v>
      </c>
      <c r="H526" s="151">
        <v>8.9770000000000003</v>
      </c>
    </row>
    <row r="527" spans="1:8" s="86" customFormat="1" ht="25.5" outlineLevel="1" x14ac:dyDescent="0.2">
      <c r="A527" s="127" t="s">
        <v>148</v>
      </c>
      <c r="B527" s="135" t="s">
        <v>652</v>
      </c>
      <c r="C527" s="150">
        <v>14.446</v>
      </c>
      <c r="D527" s="133">
        <f>Table52[[#This Row],[Vertical Fz (kN)]]*'Materials + Factor'!$U$25</f>
        <v>0</v>
      </c>
      <c r="E527" s="150">
        <v>3.14</v>
      </c>
      <c r="F527" s="150">
        <v>3.8460000000000001</v>
      </c>
      <c r="G527" s="150">
        <v>9.4260000000000002</v>
      </c>
      <c r="H527" s="151">
        <v>0.68100000000000005</v>
      </c>
    </row>
    <row r="528" spans="1:8" s="86" customFormat="1" ht="25.5" outlineLevel="1" x14ac:dyDescent="0.2">
      <c r="A528" s="127" t="s">
        <v>148</v>
      </c>
      <c r="B528" s="135" t="s">
        <v>653</v>
      </c>
      <c r="C528" s="150">
        <v>9.4410000000000007</v>
      </c>
      <c r="D528" s="133">
        <f>Table52[[#This Row],[Vertical Fz (kN)]]*'Materials + Factor'!$U$25</f>
        <v>0</v>
      </c>
      <c r="E528" s="150">
        <v>5.7110000000000003</v>
      </c>
      <c r="F528" s="150">
        <v>0.372</v>
      </c>
      <c r="G528" s="150">
        <v>0.23300000000000001</v>
      </c>
      <c r="H528" s="151">
        <v>12.737</v>
      </c>
    </row>
    <row r="529" spans="1:8" s="86" customFormat="1" ht="25.5" outlineLevel="1" x14ac:dyDescent="0.2">
      <c r="A529" s="127" t="s">
        <v>148</v>
      </c>
      <c r="B529" s="135" t="s">
        <v>654</v>
      </c>
      <c r="C529" s="150">
        <v>14.724</v>
      </c>
      <c r="D529" s="133">
        <f>Table52[[#This Row],[Vertical Fz (kN)]]*'Materials + Factor'!$U$25</f>
        <v>0</v>
      </c>
      <c r="E529" s="150">
        <v>1.877</v>
      </c>
      <c r="F529" s="150">
        <v>3.8260000000000001</v>
      </c>
      <c r="G529" s="150">
        <v>9.391</v>
      </c>
      <c r="H529" s="151">
        <v>3.08</v>
      </c>
    </row>
    <row r="530" spans="1:8" s="86" customFormat="1" ht="25.5" outlineLevel="1" x14ac:dyDescent="0.2">
      <c r="A530" s="127" t="s">
        <v>148</v>
      </c>
      <c r="B530" s="135" t="s">
        <v>655</v>
      </c>
      <c r="C530" s="150">
        <v>9.8949999999999996</v>
      </c>
      <c r="D530" s="133">
        <f>Table52[[#This Row],[Vertical Fz (kN)]]*'Materials + Factor'!$U$25</f>
        <v>0</v>
      </c>
      <c r="E530" s="150">
        <v>5.6159999999999997</v>
      </c>
      <c r="F530" s="150">
        <v>0.35199999999999998</v>
      </c>
      <c r="G530" s="150">
        <v>0.224</v>
      </c>
      <c r="H530" s="151">
        <v>13.122999999999999</v>
      </c>
    </row>
    <row r="531" spans="1:8" s="86" customFormat="1" ht="25.5" outlineLevel="1" x14ac:dyDescent="0.2">
      <c r="A531" s="127" t="s">
        <v>148</v>
      </c>
      <c r="B531" s="135" t="s">
        <v>656</v>
      </c>
      <c r="C531" s="150">
        <v>15.178000000000001</v>
      </c>
      <c r="D531" s="133">
        <f>Table52[[#This Row],[Vertical Fz (kN)]]*'Materials + Factor'!$U$25</f>
        <v>0</v>
      </c>
      <c r="E531" s="150">
        <v>1.782</v>
      </c>
      <c r="F531" s="150">
        <v>3.806</v>
      </c>
      <c r="G531" s="150">
        <v>9.3819999999999997</v>
      </c>
      <c r="H531" s="151">
        <v>3.4660000000000002</v>
      </c>
    </row>
    <row r="532" spans="1:8" s="86" customFormat="1" ht="25.5" outlineLevel="1" x14ac:dyDescent="0.2">
      <c r="A532" s="127" t="s">
        <v>148</v>
      </c>
      <c r="B532" s="135" t="s">
        <v>657</v>
      </c>
      <c r="C532" s="150">
        <v>9.4740000000000002</v>
      </c>
      <c r="D532" s="133">
        <f>Table52[[#This Row],[Vertical Fz (kN)]]*'Materials + Factor'!$U$25</f>
        <v>0</v>
      </c>
      <c r="E532" s="150">
        <v>0.69599999999999995</v>
      </c>
      <c r="F532" s="150">
        <v>1.409</v>
      </c>
      <c r="G532" s="150">
        <v>2.3740000000000001</v>
      </c>
      <c r="H532" s="151">
        <v>8.9730000000000008</v>
      </c>
    </row>
    <row r="533" spans="1:8" s="86" customFormat="1" ht="25.5" outlineLevel="1" x14ac:dyDescent="0.2">
      <c r="A533" s="127" t="s">
        <v>148</v>
      </c>
      <c r="B533" s="135" t="s">
        <v>658</v>
      </c>
      <c r="C533" s="150">
        <v>14.849</v>
      </c>
      <c r="D533" s="133">
        <f>Table52[[#This Row],[Vertical Fz (kN)]]*'Materials + Factor'!$U$25</f>
        <v>0</v>
      </c>
      <c r="E533" s="150">
        <v>3.1389999999999998</v>
      </c>
      <c r="F533" s="150">
        <v>5.1589999999999998</v>
      </c>
      <c r="G533" s="150">
        <v>12.143000000000001</v>
      </c>
      <c r="H533" s="151">
        <v>0.68700000000000006</v>
      </c>
    </row>
    <row r="534" spans="1:8" s="86" customFormat="1" ht="25.5" outlineLevel="1" x14ac:dyDescent="0.2">
      <c r="A534" s="127" t="s">
        <v>148</v>
      </c>
      <c r="B534" s="135" t="s">
        <v>659</v>
      </c>
      <c r="C534" s="150">
        <v>9.4459999999999997</v>
      </c>
      <c r="D534" s="133">
        <f>Table52[[#This Row],[Vertical Fz (kN)]]*'Materials + Factor'!$U$25</f>
        <v>0</v>
      </c>
      <c r="E534" s="150">
        <v>5.71</v>
      </c>
      <c r="F534" s="150">
        <v>0.378</v>
      </c>
      <c r="G534" s="150">
        <v>0.246</v>
      </c>
      <c r="H534" s="151">
        <v>12.741</v>
      </c>
    </row>
    <row r="535" spans="1:8" s="86" customFormat="1" ht="25.5" outlineLevel="1" x14ac:dyDescent="0.2">
      <c r="A535" s="127" t="s">
        <v>148</v>
      </c>
      <c r="B535" s="135" t="s">
        <v>660</v>
      </c>
      <c r="C535" s="150">
        <v>14.821999999999999</v>
      </c>
      <c r="D535" s="133">
        <f>Table52[[#This Row],[Vertical Fz (kN)]]*'Materials + Factor'!$U$25</f>
        <v>0</v>
      </c>
      <c r="E535" s="150">
        <v>1.8740000000000001</v>
      </c>
      <c r="F535" s="150">
        <v>4.1269999999999998</v>
      </c>
      <c r="G535" s="150">
        <v>10.015000000000001</v>
      </c>
      <c r="H535" s="151">
        <v>3.081</v>
      </c>
    </row>
    <row r="536" spans="1:8" s="86" customFormat="1" ht="25.5" outlineLevel="1" x14ac:dyDescent="0.2">
      <c r="A536" s="127" t="s">
        <v>148</v>
      </c>
      <c r="B536" s="135" t="s">
        <v>661</v>
      </c>
      <c r="C536" s="150">
        <v>9.8960000000000008</v>
      </c>
      <c r="D536" s="133">
        <f>Table52[[#This Row],[Vertical Fz (kN)]]*'Materials + Factor'!$U$25</f>
        <v>0</v>
      </c>
      <c r="E536" s="150">
        <v>5.6079999999999997</v>
      </c>
      <c r="F536" s="150">
        <v>0.35099999999999998</v>
      </c>
      <c r="G536" s="150">
        <v>0.222</v>
      </c>
      <c r="H536" s="151">
        <v>13.106999999999999</v>
      </c>
    </row>
    <row r="537" spans="1:8" s="86" customFormat="1" ht="25.5" outlineLevel="1" x14ac:dyDescent="0.2">
      <c r="A537" s="127" t="s">
        <v>148</v>
      </c>
      <c r="B537" s="135" t="s">
        <v>662</v>
      </c>
      <c r="C537" s="150">
        <v>15.272</v>
      </c>
      <c r="D537" s="133">
        <f>Table52[[#This Row],[Vertical Fz (kN)]]*'Materials + Factor'!$U$25</f>
        <v>0</v>
      </c>
      <c r="E537" s="150">
        <v>1.772</v>
      </c>
      <c r="F537" s="150">
        <v>4.0999999999999996</v>
      </c>
      <c r="G537" s="150">
        <v>9.99</v>
      </c>
      <c r="H537" s="151">
        <v>3.4470000000000001</v>
      </c>
    </row>
    <row r="538" spans="1:8" s="86" customFormat="1" ht="25.5" outlineLevel="1" x14ac:dyDescent="0.2">
      <c r="A538" s="127" t="s">
        <v>148</v>
      </c>
      <c r="B538" s="135" t="s">
        <v>663</v>
      </c>
      <c r="C538" s="150">
        <v>9.8650000000000002</v>
      </c>
      <c r="D538" s="133">
        <f>Table52[[#This Row],[Vertical Fz (kN)]]*'Materials + Factor'!$U$25</f>
        <v>0</v>
      </c>
      <c r="E538" s="150">
        <v>0.79100000000000004</v>
      </c>
      <c r="F538" s="150">
        <v>0.97699999999999998</v>
      </c>
      <c r="G538" s="150">
        <v>3.2839999999999998</v>
      </c>
      <c r="H538" s="151">
        <v>8.9390000000000001</v>
      </c>
    </row>
    <row r="539" spans="1:8" s="86" customFormat="1" ht="25.5" outlineLevel="1" x14ac:dyDescent="0.2">
      <c r="A539" s="127" t="s">
        <v>148</v>
      </c>
      <c r="B539" s="135" t="s">
        <v>664</v>
      </c>
      <c r="C539" s="150">
        <v>15.3</v>
      </c>
      <c r="D539" s="133">
        <f>Table52[[#This Row],[Vertical Fz (kN)]]*'Materials + Factor'!$U$25</f>
        <v>0</v>
      </c>
      <c r="E539" s="150">
        <v>3.0379999999999998</v>
      </c>
      <c r="F539" s="150">
        <v>4.6020000000000003</v>
      </c>
      <c r="G539" s="150">
        <v>13.316000000000001</v>
      </c>
      <c r="H539" s="151">
        <v>0.66600000000000004</v>
      </c>
    </row>
    <row r="540" spans="1:8" s="86" customFormat="1" ht="25.5" outlineLevel="1" x14ac:dyDescent="0.2">
      <c r="A540" s="127" t="s">
        <v>148</v>
      </c>
      <c r="B540" s="135" t="s">
        <v>665</v>
      </c>
      <c r="C540" s="150">
        <v>9.5120000000000005</v>
      </c>
      <c r="D540" s="133">
        <f>Table52[[#This Row],[Vertical Fz (kN)]]*'Materials + Factor'!$U$25</f>
        <v>0</v>
      </c>
      <c r="E540" s="150">
        <v>5.6349999999999998</v>
      </c>
      <c r="F540" s="150">
        <v>0.38300000000000001</v>
      </c>
      <c r="G540" s="150">
        <v>0.26300000000000001</v>
      </c>
      <c r="H540" s="151">
        <v>12.583</v>
      </c>
    </row>
    <row r="541" spans="1:8" s="86" customFormat="1" ht="25.5" outlineLevel="1" x14ac:dyDescent="0.2">
      <c r="A541" s="127" t="s">
        <v>148</v>
      </c>
      <c r="B541" s="135" t="s">
        <v>666</v>
      </c>
      <c r="C541" s="150">
        <v>14.946999999999999</v>
      </c>
      <c r="D541" s="133">
        <f>Table52[[#This Row],[Vertical Fz (kN)]]*'Materials + Factor'!$U$25</f>
        <v>0</v>
      </c>
      <c r="E541" s="150">
        <v>1.806</v>
      </c>
      <c r="F541" s="150">
        <v>4.0090000000000003</v>
      </c>
      <c r="G541" s="150">
        <v>10.295</v>
      </c>
      <c r="H541" s="151">
        <v>2.9780000000000002</v>
      </c>
    </row>
    <row r="542" spans="1:8" s="86" customFormat="1" ht="25.5" outlineLevel="1" x14ac:dyDescent="0.2">
      <c r="A542" s="127" t="s">
        <v>148</v>
      </c>
      <c r="B542" s="135" t="s">
        <v>667</v>
      </c>
      <c r="C542" s="150">
        <v>9.9480000000000004</v>
      </c>
      <c r="D542" s="133">
        <f>Table52[[#This Row],[Vertical Fz (kN)]]*'Materials + Factor'!$U$25</f>
        <v>0</v>
      </c>
      <c r="E542" s="150">
        <v>5.53</v>
      </c>
      <c r="F542" s="150">
        <v>0.34699999999999998</v>
      </c>
      <c r="G542" s="150">
        <v>0.217</v>
      </c>
      <c r="H542" s="151">
        <v>12.920999999999999</v>
      </c>
    </row>
    <row r="543" spans="1:8" s="86" customFormat="1" ht="25.5" outlineLevel="1" x14ac:dyDescent="0.2">
      <c r="A543" s="127" t="s">
        <v>148</v>
      </c>
      <c r="B543" s="135" t="s">
        <v>668</v>
      </c>
      <c r="C543" s="150">
        <v>15.384</v>
      </c>
      <c r="D543" s="133">
        <f>Table52[[#This Row],[Vertical Fz (kN)]]*'Materials + Factor'!$U$25</f>
        <v>0</v>
      </c>
      <c r="E543" s="150">
        <v>1.7010000000000001</v>
      </c>
      <c r="F543" s="150">
        <v>3.972</v>
      </c>
      <c r="G543" s="150">
        <v>10.249000000000001</v>
      </c>
      <c r="H543" s="151">
        <v>3.3159999999999998</v>
      </c>
    </row>
    <row r="544" spans="1:8" s="86" customFormat="1" ht="25.5" outlineLevel="1" x14ac:dyDescent="0.2">
      <c r="A544" s="127" t="s">
        <v>148</v>
      </c>
      <c r="B544" s="135" t="s">
        <v>669</v>
      </c>
      <c r="C544" s="150">
        <v>9.2409999999999997</v>
      </c>
      <c r="D544" s="133">
        <f>Table52[[#This Row],[Vertical Fz (kN)]]*'Materials + Factor'!$U$25</f>
        <v>0</v>
      </c>
      <c r="E544" s="150">
        <v>0.78300000000000003</v>
      </c>
      <c r="F544" s="150">
        <v>1.0609999999999999</v>
      </c>
      <c r="G544" s="150">
        <v>0.93300000000000005</v>
      </c>
      <c r="H544" s="151">
        <v>8.9380000000000006</v>
      </c>
    </row>
    <row r="545" spans="1:8" s="86" customFormat="1" ht="25.5" outlineLevel="1" x14ac:dyDescent="0.2">
      <c r="A545" s="127" t="s">
        <v>148</v>
      </c>
      <c r="B545" s="135" t="s">
        <v>670</v>
      </c>
      <c r="C545" s="150">
        <v>14.676</v>
      </c>
      <c r="D545" s="133">
        <f>Table52[[#This Row],[Vertical Fz (kN)]]*'Materials + Factor'!$U$25</f>
        <v>0</v>
      </c>
      <c r="E545" s="150">
        <v>3.0459999999999998</v>
      </c>
      <c r="F545" s="150">
        <v>2.5640000000000001</v>
      </c>
      <c r="G545" s="150">
        <v>9.0990000000000002</v>
      </c>
      <c r="H545" s="151">
        <v>0.66700000000000004</v>
      </c>
    </row>
    <row r="546" spans="1:8" s="86" customFormat="1" ht="25.5" outlineLevel="1" x14ac:dyDescent="0.2">
      <c r="A546" s="127" t="s">
        <v>148</v>
      </c>
      <c r="B546" s="135" t="s">
        <v>671</v>
      </c>
      <c r="C546" s="150">
        <v>9.4979999999999993</v>
      </c>
      <c r="D546" s="133">
        <f>Table52[[#This Row],[Vertical Fz (kN)]]*'Materials + Factor'!$U$25</f>
        <v>0</v>
      </c>
      <c r="E546" s="150">
        <v>5.641</v>
      </c>
      <c r="F546" s="150">
        <v>0.37</v>
      </c>
      <c r="G546" s="150">
        <v>0.23200000000000001</v>
      </c>
      <c r="H546" s="151">
        <v>12.577999999999999</v>
      </c>
    </row>
    <row r="547" spans="1:8" s="86" customFormat="1" ht="25.5" outlineLevel="1" x14ac:dyDescent="0.2">
      <c r="A547" s="127" t="s">
        <v>148</v>
      </c>
      <c r="B547" s="135" t="s">
        <v>672</v>
      </c>
      <c r="C547" s="150">
        <v>14.933999999999999</v>
      </c>
      <c r="D547" s="133">
        <f>Table52[[#This Row],[Vertical Fz (kN)]]*'Materials + Factor'!$U$25</f>
        <v>0</v>
      </c>
      <c r="E547" s="150">
        <v>1.8120000000000001</v>
      </c>
      <c r="F547" s="150">
        <v>3.9950000000000001</v>
      </c>
      <c r="G547" s="150">
        <v>10.263</v>
      </c>
      <c r="H547" s="151">
        <v>2.9729999999999999</v>
      </c>
    </row>
    <row r="548" spans="1:8" s="86" customFormat="1" ht="25.5" outlineLevel="1" x14ac:dyDescent="0.2">
      <c r="A548" s="127" t="s">
        <v>148</v>
      </c>
      <c r="B548" s="135" t="s">
        <v>673</v>
      </c>
      <c r="C548" s="150">
        <v>9.9459999999999997</v>
      </c>
      <c r="D548" s="133">
        <f>Table52[[#This Row],[Vertical Fz (kN)]]*'Materials + Factor'!$U$25</f>
        <v>0</v>
      </c>
      <c r="E548" s="150">
        <v>5.5430000000000001</v>
      </c>
      <c r="F548" s="150">
        <v>0.35</v>
      </c>
      <c r="G548" s="150">
        <v>0.223</v>
      </c>
      <c r="H548" s="151">
        <v>12.948</v>
      </c>
    </row>
    <row r="549" spans="1:8" s="86" customFormat="1" ht="25.5" outlineLevel="1" x14ac:dyDescent="0.2">
      <c r="A549" s="127" t="s">
        <v>148</v>
      </c>
      <c r="B549" s="135" t="s">
        <v>674</v>
      </c>
      <c r="C549" s="150">
        <v>15.382</v>
      </c>
      <c r="D549" s="133">
        <f>Table52[[#This Row],[Vertical Fz (kN)]]*'Materials + Factor'!$U$25</f>
        <v>0</v>
      </c>
      <c r="E549" s="150">
        <v>1.714</v>
      </c>
      <c r="F549" s="150">
        <v>3.9750000000000001</v>
      </c>
      <c r="G549" s="150">
        <v>10.255000000000001</v>
      </c>
      <c r="H549" s="151">
        <v>3.343</v>
      </c>
    </row>
    <row r="550" spans="1:8" s="86" customFormat="1" ht="25.5" outlineLevel="1" x14ac:dyDescent="0.2">
      <c r="A550" s="127" t="s">
        <v>148</v>
      </c>
      <c r="B550" s="135" t="s">
        <v>675</v>
      </c>
      <c r="C550" s="150">
        <v>12.132999999999999</v>
      </c>
      <c r="D550" s="133">
        <f>Table52[[#This Row],[Vertical Fz (kN)]]*'Materials + Factor'!$U$25</f>
        <v>0</v>
      </c>
      <c r="E550" s="150">
        <v>4.0510000000000002</v>
      </c>
      <c r="F550" s="150">
        <v>0.41099999999999998</v>
      </c>
      <c r="G550" s="150">
        <v>0.28199999999999997</v>
      </c>
      <c r="H550" s="151">
        <v>10.82</v>
      </c>
    </row>
    <row r="551" spans="1:8" s="86" customFormat="1" ht="25.5" outlineLevel="1" x14ac:dyDescent="0.2">
      <c r="A551" s="127" t="s">
        <v>148</v>
      </c>
      <c r="B551" s="135" t="s">
        <v>676</v>
      </c>
      <c r="C551" s="150">
        <v>18.297000000000001</v>
      </c>
      <c r="D551" s="133">
        <f>Table52[[#This Row],[Vertical Fz (kN)]]*'Materials + Factor'!$U$25</f>
        <v>0</v>
      </c>
      <c r="E551" s="150">
        <v>0.217</v>
      </c>
      <c r="F551" s="150">
        <v>4.3879999999999999</v>
      </c>
      <c r="G551" s="150">
        <v>11.337999999999999</v>
      </c>
      <c r="H551" s="151">
        <v>0.13700000000000001</v>
      </c>
    </row>
    <row r="552" spans="1:8" s="86" customFormat="1" ht="25.5" outlineLevel="1" x14ac:dyDescent="0.2">
      <c r="A552" s="127" t="s">
        <v>148</v>
      </c>
      <c r="B552" s="135" t="s">
        <v>677</v>
      </c>
      <c r="C552" s="150">
        <v>11.387</v>
      </c>
      <c r="D552" s="133">
        <f>Table52[[#This Row],[Vertical Fz (kN)]]*'Materials + Factor'!$U$25</f>
        <v>0</v>
      </c>
      <c r="E552" s="150">
        <v>3.95</v>
      </c>
      <c r="F552" s="150">
        <v>1.3340000000000001</v>
      </c>
      <c r="G552" s="150">
        <v>5.4</v>
      </c>
      <c r="H552" s="151">
        <v>10.247</v>
      </c>
    </row>
    <row r="553" spans="1:8" s="86" customFormat="1" ht="25.5" outlineLevel="1" x14ac:dyDescent="0.2">
      <c r="A553" s="127" t="s">
        <v>148</v>
      </c>
      <c r="B553" s="135" t="s">
        <v>678</v>
      </c>
      <c r="C553" s="150">
        <v>16.852</v>
      </c>
      <c r="D553" s="133">
        <f>Table52[[#This Row],[Vertical Fz (kN)]]*'Materials + Factor'!$U$25</f>
        <v>0</v>
      </c>
      <c r="E553" s="150">
        <v>0.113</v>
      </c>
      <c r="F553" s="150">
        <v>4.9580000000000002</v>
      </c>
      <c r="G553" s="150">
        <v>15.430999999999999</v>
      </c>
      <c r="H553" s="151">
        <v>0.58499999999999996</v>
      </c>
    </row>
    <row r="554" spans="1:8" s="86" customFormat="1" ht="25.5" outlineLevel="1" x14ac:dyDescent="0.2">
      <c r="A554" s="127" t="s">
        <v>148</v>
      </c>
      <c r="B554" s="135" t="s">
        <v>679</v>
      </c>
      <c r="C554" s="150">
        <v>9.6210000000000004</v>
      </c>
      <c r="D554" s="133">
        <f>Table52[[#This Row],[Vertical Fz (kN)]]*'Materials + Factor'!$U$25</f>
        <v>0</v>
      </c>
      <c r="E554" s="150">
        <v>0.72799999999999998</v>
      </c>
      <c r="F554" s="150">
        <v>0.41099999999999998</v>
      </c>
      <c r="G554" s="150">
        <v>0.28100000000000003</v>
      </c>
      <c r="H554" s="151">
        <v>9.4250000000000007</v>
      </c>
    </row>
    <row r="555" spans="1:8" s="86" customFormat="1" ht="25.5" outlineLevel="1" x14ac:dyDescent="0.2">
      <c r="A555" s="127" t="s">
        <v>148</v>
      </c>
      <c r="B555" s="135" t="s">
        <v>680</v>
      </c>
      <c r="C555" s="150">
        <v>15.167999999999999</v>
      </c>
      <c r="D555" s="133">
        <f>Table52[[#This Row],[Vertical Fz (kN)]]*'Materials + Factor'!$U$25</f>
        <v>0</v>
      </c>
      <c r="E555" s="150">
        <v>3.2970000000000002</v>
      </c>
      <c r="F555" s="150">
        <v>4.0380000000000003</v>
      </c>
      <c r="G555" s="150">
        <v>9.8970000000000002</v>
      </c>
      <c r="H555" s="151">
        <v>0.71499999999999997</v>
      </c>
    </row>
    <row r="556" spans="1:8" s="86" customFormat="1" ht="25.5" outlineLevel="1" x14ac:dyDescent="0.2">
      <c r="A556" s="127" t="s">
        <v>148</v>
      </c>
      <c r="B556" s="135" t="s">
        <v>681</v>
      </c>
      <c r="C556" s="150">
        <v>9.9130000000000003</v>
      </c>
      <c r="D556" s="133">
        <f>Table52[[#This Row],[Vertical Fz (kN)]]*'Materials + Factor'!$U$25</f>
        <v>0</v>
      </c>
      <c r="E556" s="150">
        <v>5.9969999999999999</v>
      </c>
      <c r="F556" s="150">
        <v>0.39100000000000001</v>
      </c>
      <c r="G556" s="150">
        <v>0.24399999999999999</v>
      </c>
      <c r="H556" s="151">
        <v>13.374000000000001</v>
      </c>
    </row>
    <row r="557" spans="1:8" s="86" customFormat="1" ht="25.5" outlineLevel="1" x14ac:dyDescent="0.2">
      <c r="A557" s="127" t="s">
        <v>148</v>
      </c>
      <c r="B557" s="135" t="s">
        <v>682</v>
      </c>
      <c r="C557" s="150">
        <v>15.46</v>
      </c>
      <c r="D557" s="133">
        <f>Table52[[#This Row],[Vertical Fz (kN)]]*'Materials + Factor'!$U$25</f>
        <v>0</v>
      </c>
      <c r="E557" s="150">
        <v>1.9710000000000001</v>
      </c>
      <c r="F557" s="150">
        <v>4.0179999999999998</v>
      </c>
      <c r="G557" s="150">
        <v>9.86</v>
      </c>
      <c r="H557" s="151">
        <v>3.234</v>
      </c>
    </row>
    <row r="558" spans="1:8" s="86" customFormat="1" ht="25.5" outlineLevel="1" x14ac:dyDescent="0.2">
      <c r="A558" s="127" t="s">
        <v>148</v>
      </c>
      <c r="B558" s="135" t="s">
        <v>683</v>
      </c>
      <c r="C558" s="150">
        <v>10.388999999999999</v>
      </c>
      <c r="D558" s="133">
        <f>Table52[[#This Row],[Vertical Fz (kN)]]*'Materials + Factor'!$U$25</f>
        <v>0</v>
      </c>
      <c r="E558" s="150">
        <v>5.8959999999999999</v>
      </c>
      <c r="F558" s="150">
        <v>0.37</v>
      </c>
      <c r="G558" s="150">
        <v>0.23499999999999999</v>
      </c>
      <c r="H558" s="151">
        <v>13.779</v>
      </c>
    </row>
    <row r="559" spans="1:8" s="86" customFormat="1" ht="25.5" outlineLevel="1" x14ac:dyDescent="0.2">
      <c r="A559" s="127" t="s">
        <v>148</v>
      </c>
      <c r="B559" s="135" t="s">
        <v>684</v>
      </c>
      <c r="C559" s="150">
        <v>15.936999999999999</v>
      </c>
      <c r="D559" s="133">
        <f>Table52[[#This Row],[Vertical Fz (kN)]]*'Materials + Factor'!$U$25</f>
        <v>0</v>
      </c>
      <c r="E559" s="150">
        <v>1.871</v>
      </c>
      <c r="F559" s="150">
        <v>3.996</v>
      </c>
      <c r="G559" s="150">
        <v>9.8510000000000009</v>
      </c>
      <c r="H559" s="151">
        <v>3.6389999999999998</v>
      </c>
    </row>
    <row r="560" spans="1:8" s="86" customFormat="1" ht="25.5" outlineLevel="1" x14ac:dyDescent="0.2">
      <c r="A560" s="127" t="s">
        <v>148</v>
      </c>
      <c r="B560" s="135" t="s">
        <v>685</v>
      </c>
      <c r="C560" s="150">
        <v>9.9469999999999992</v>
      </c>
      <c r="D560" s="133">
        <f>Table52[[#This Row],[Vertical Fz (kN)]]*'Materials + Factor'!$U$25</f>
        <v>0</v>
      </c>
      <c r="E560" s="150">
        <v>0.73099999999999998</v>
      </c>
      <c r="F560" s="150">
        <v>1.48</v>
      </c>
      <c r="G560" s="150">
        <v>2.492</v>
      </c>
      <c r="H560" s="151">
        <v>9.4220000000000006</v>
      </c>
    </row>
    <row r="561" spans="1:8" s="86" customFormat="1" ht="25.5" outlineLevel="1" x14ac:dyDescent="0.2">
      <c r="A561" s="127" t="s">
        <v>148</v>
      </c>
      <c r="B561" s="135" t="s">
        <v>686</v>
      </c>
      <c r="C561" s="150">
        <v>15.592000000000001</v>
      </c>
      <c r="D561" s="133">
        <f>Table52[[#This Row],[Vertical Fz (kN)]]*'Materials + Factor'!$U$25</f>
        <v>0</v>
      </c>
      <c r="E561" s="150">
        <v>3.2959999999999998</v>
      </c>
      <c r="F561" s="150">
        <v>5.4160000000000004</v>
      </c>
      <c r="G561" s="150">
        <v>12.75</v>
      </c>
      <c r="H561" s="151">
        <v>0.72099999999999997</v>
      </c>
    </row>
    <row r="562" spans="1:8" s="86" customFormat="1" ht="25.5" outlineLevel="1" x14ac:dyDescent="0.2">
      <c r="A562" s="127" t="s">
        <v>148</v>
      </c>
      <c r="B562" s="135" t="s">
        <v>687</v>
      </c>
      <c r="C562" s="150">
        <v>9.9190000000000005</v>
      </c>
      <c r="D562" s="133">
        <f>Table52[[#This Row],[Vertical Fz (kN)]]*'Materials + Factor'!$U$25</f>
        <v>0</v>
      </c>
      <c r="E562" s="150">
        <v>5.9950000000000001</v>
      </c>
      <c r="F562" s="150">
        <v>0.39700000000000002</v>
      </c>
      <c r="G562" s="150">
        <v>0.25800000000000001</v>
      </c>
      <c r="H562" s="151">
        <v>13.378</v>
      </c>
    </row>
    <row r="563" spans="1:8" s="86" customFormat="1" ht="25.5" outlineLevel="1" x14ac:dyDescent="0.2">
      <c r="A563" s="127" t="s">
        <v>148</v>
      </c>
      <c r="B563" s="135" t="s">
        <v>688</v>
      </c>
      <c r="C563" s="150">
        <v>15.563000000000001</v>
      </c>
      <c r="D563" s="133">
        <f>Table52[[#This Row],[Vertical Fz (kN)]]*'Materials + Factor'!$U$25</f>
        <v>0</v>
      </c>
      <c r="E563" s="150">
        <v>1.968</v>
      </c>
      <c r="F563" s="150">
        <v>4.3339999999999996</v>
      </c>
      <c r="G563" s="150">
        <v>10.515000000000001</v>
      </c>
      <c r="H563" s="151">
        <v>3.2349999999999999</v>
      </c>
    </row>
    <row r="564" spans="1:8" s="86" customFormat="1" ht="25.5" outlineLevel="1" x14ac:dyDescent="0.2">
      <c r="A564" s="127" t="s">
        <v>148</v>
      </c>
      <c r="B564" s="135" t="s">
        <v>689</v>
      </c>
      <c r="C564" s="150">
        <v>10.391</v>
      </c>
      <c r="D564" s="133">
        <f>Table52[[#This Row],[Vertical Fz (kN)]]*'Materials + Factor'!$U$25</f>
        <v>0</v>
      </c>
      <c r="E564" s="150">
        <v>5.8879999999999999</v>
      </c>
      <c r="F564" s="150">
        <v>0.36799999999999999</v>
      </c>
      <c r="G564" s="150">
        <v>0.23300000000000001</v>
      </c>
      <c r="H564" s="151">
        <v>13.762</v>
      </c>
    </row>
    <row r="565" spans="1:8" s="86" customFormat="1" ht="25.5" outlineLevel="1" x14ac:dyDescent="0.2">
      <c r="A565" s="127" t="s">
        <v>148</v>
      </c>
      <c r="B565" s="135" t="s">
        <v>690</v>
      </c>
      <c r="C565" s="150">
        <v>16.035</v>
      </c>
      <c r="D565" s="133">
        <f>Table52[[#This Row],[Vertical Fz (kN)]]*'Materials + Factor'!$U$25</f>
        <v>0</v>
      </c>
      <c r="E565" s="150">
        <v>1.861</v>
      </c>
      <c r="F565" s="150">
        <v>4.3049999999999997</v>
      </c>
      <c r="G565" s="150">
        <v>10.49</v>
      </c>
      <c r="H565" s="151">
        <v>3.6190000000000002</v>
      </c>
    </row>
    <row r="566" spans="1:8" s="86" customFormat="1" ht="25.5" outlineLevel="1" x14ac:dyDescent="0.2">
      <c r="A566" s="127" t="s">
        <v>148</v>
      </c>
      <c r="B566" s="135" t="s">
        <v>691</v>
      </c>
      <c r="C566" s="150">
        <v>10.358000000000001</v>
      </c>
      <c r="D566" s="133">
        <f>Table52[[#This Row],[Vertical Fz (kN)]]*'Materials + Factor'!$U$25</f>
        <v>0</v>
      </c>
      <c r="E566" s="150">
        <v>0.83</v>
      </c>
      <c r="F566" s="150">
        <v>1.026</v>
      </c>
      <c r="G566" s="150">
        <v>3.4489999999999998</v>
      </c>
      <c r="H566" s="151">
        <v>9.3859999999999992</v>
      </c>
    </row>
    <row r="567" spans="1:8" s="86" customFormat="1" ht="25.5" outlineLevel="1" x14ac:dyDescent="0.2">
      <c r="A567" s="127" t="s">
        <v>148</v>
      </c>
      <c r="B567" s="135" t="s">
        <v>692</v>
      </c>
      <c r="C567" s="150">
        <v>16.065000000000001</v>
      </c>
      <c r="D567" s="133">
        <f>Table52[[#This Row],[Vertical Fz (kN)]]*'Materials + Factor'!$U$25</f>
        <v>0</v>
      </c>
      <c r="E567" s="150">
        <v>3.19</v>
      </c>
      <c r="F567" s="150">
        <v>4.8330000000000002</v>
      </c>
      <c r="G567" s="150">
        <v>13.981999999999999</v>
      </c>
      <c r="H567" s="151">
        <v>0.69899999999999995</v>
      </c>
    </row>
    <row r="568" spans="1:8" s="86" customFormat="1" ht="25.5" outlineLevel="1" x14ac:dyDescent="0.2">
      <c r="A568" s="127" t="s">
        <v>148</v>
      </c>
      <c r="B568" s="135" t="s">
        <v>693</v>
      </c>
      <c r="C568" s="150">
        <v>9.9870000000000001</v>
      </c>
      <c r="D568" s="133">
        <f>Table52[[#This Row],[Vertical Fz (kN)]]*'Materials + Factor'!$U$25</f>
        <v>0</v>
      </c>
      <c r="E568" s="150">
        <v>5.9169999999999998</v>
      </c>
      <c r="F568" s="150">
        <v>0.40300000000000002</v>
      </c>
      <c r="G568" s="150">
        <v>0.27600000000000002</v>
      </c>
      <c r="H568" s="151">
        <v>13.212</v>
      </c>
    </row>
    <row r="569" spans="1:8" s="86" customFormat="1" ht="25.5" outlineLevel="1" x14ac:dyDescent="0.2">
      <c r="A569" s="127" t="s">
        <v>148</v>
      </c>
      <c r="B569" s="135" t="s">
        <v>694</v>
      </c>
      <c r="C569" s="150">
        <v>15.694000000000001</v>
      </c>
      <c r="D569" s="133">
        <f>Table52[[#This Row],[Vertical Fz (kN)]]*'Materials + Factor'!$U$25</f>
        <v>0</v>
      </c>
      <c r="E569" s="150">
        <v>1.897</v>
      </c>
      <c r="F569" s="150">
        <v>4.2089999999999996</v>
      </c>
      <c r="G569" s="150">
        <v>10.808999999999999</v>
      </c>
      <c r="H569" s="151">
        <v>3.1269999999999998</v>
      </c>
    </row>
    <row r="570" spans="1:8" s="86" customFormat="1" ht="25.5" outlineLevel="1" x14ac:dyDescent="0.2">
      <c r="A570" s="127" t="s">
        <v>148</v>
      </c>
      <c r="B570" s="135" t="s">
        <v>695</v>
      </c>
      <c r="C570" s="150">
        <v>10.446</v>
      </c>
      <c r="D570" s="133">
        <f>Table52[[#This Row],[Vertical Fz (kN)]]*'Materials + Factor'!$U$25</f>
        <v>0</v>
      </c>
      <c r="E570" s="150">
        <v>5.806</v>
      </c>
      <c r="F570" s="150">
        <v>0.36399999999999999</v>
      </c>
      <c r="G570" s="150">
        <v>0.22800000000000001</v>
      </c>
      <c r="H570" s="151">
        <v>13.568</v>
      </c>
    </row>
    <row r="571" spans="1:8" s="86" customFormat="1" ht="25.5" outlineLevel="1" x14ac:dyDescent="0.2">
      <c r="A571" s="127" t="s">
        <v>148</v>
      </c>
      <c r="B571" s="135" t="s">
        <v>696</v>
      </c>
      <c r="C571" s="150">
        <v>16.152999999999999</v>
      </c>
      <c r="D571" s="133">
        <f>Table52[[#This Row],[Vertical Fz (kN)]]*'Materials + Factor'!$U$25</f>
        <v>0</v>
      </c>
      <c r="E571" s="150">
        <v>1.786</v>
      </c>
      <c r="F571" s="150">
        <v>4.1710000000000003</v>
      </c>
      <c r="G571" s="150">
        <v>10.760999999999999</v>
      </c>
      <c r="H571" s="151">
        <v>3.4820000000000002</v>
      </c>
    </row>
    <row r="572" spans="1:8" s="86" customFormat="1" ht="25.5" outlineLevel="1" x14ac:dyDescent="0.2">
      <c r="A572" s="127" t="s">
        <v>148</v>
      </c>
      <c r="B572" s="135" t="s">
        <v>697</v>
      </c>
      <c r="C572" s="150">
        <v>9.7029999999999994</v>
      </c>
      <c r="D572" s="133">
        <f>Table52[[#This Row],[Vertical Fz (kN)]]*'Materials + Factor'!$U$25</f>
        <v>0</v>
      </c>
      <c r="E572" s="150">
        <v>0.82199999999999995</v>
      </c>
      <c r="F572" s="150">
        <v>1.1140000000000001</v>
      </c>
      <c r="G572" s="150">
        <v>0.98</v>
      </c>
      <c r="H572" s="151">
        <v>9.3849999999999998</v>
      </c>
    </row>
    <row r="573" spans="1:8" s="86" customFormat="1" ht="25.5" outlineLevel="1" x14ac:dyDescent="0.2">
      <c r="A573" s="127" t="s">
        <v>148</v>
      </c>
      <c r="B573" s="135" t="s">
        <v>698</v>
      </c>
      <c r="C573" s="150">
        <v>15.41</v>
      </c>
      <c r="D573" s="133">
        <f>Table52[[#This Row],[Vertical Fz (kN)]]*'Materials + Factor'!$U$25</f>
        <v>0</v>
      </c>
      <c r="E573" s="150">
        <v>3.198</v>
      </c>
      <c r="F573" s="150">
        <v>2.6920000000000002</v>
      </c>
      <c r="G573" s="150">
        <v>9.5540000000000003</v>
      </c>
      <c r="H573" s="151">
        <v>0.7</v>
      </c>
    </row>
    <row r="574" spans="1:8" s="86" customFormat="1" ht="25.5" outlineLevel="1" x14ac:dyDescent="0.2">
      <c r="A574" s="127" t="s">
        <v>148</v>
      </c>
      <c r="B574" s="135" t="s">
        <v>699</v>
      </c>
      <c r="C574" s="150">
        <v>9.9730000000000008</v>
      </c>
      <c r="D574" s="133">
        <f>Table52[[#This Row],[Vertical Fz (kN)]]*'Materials + Factor'!$U$25</f>
        <v>0</v>
      </c>
      <c r="E574" s="150">
        <v>5.923</v>
      </c>
      <c r="F574" s="150">
        <v>0.38800000000000001</v>
      </c>
      <c r="G574" s="150">
        <v>0.24299999999999999</v>
      </c>
      <c r="H574" s="151">
        <v>13.207000000000001</v>
      </c>
    </row>
    <row r="575" spans="1:8" s="86" customFormat="1" ht="25.5" outlineLevel="1" x14ac:dyDescent="0.2">
      <c r="A575" s="127" t="s">
        <v>148</v>
      </c>
      <c r="B575" s="135" t="s">
        <v>700</v>
      </c>
      <c r="C575" s="150">
        <v>15.68</v>
      </c>
      <c r="D575" s="133">
        <f>Table52[[#This Row],[Vertical Fz (kN)]]*'Materials + Factor'!$U$25</f>
        <v>0</v>
      </c>
      <c r="E575" s="150">
        <v>1.903</v>
      </c>
      <c r="F575" s="150">
        <v>4.1950000000000003</v>
      </c>
      <c r="G575" s="150">
        <v>10.776999999999999</v>
      </c>
      <c r="H575" s="151">
        <v>3.1219999999999999</v>
      </c>
    </row>
    <row r="576" spans="1:8" s="86" customFormat="1" ht="25.5" outlineLevel="1" x14ac:dyDescent="0.2">
      <c r="A576" s="127" t="s">
        <v>148</v>
      </c>
      <c r="B576" s="135" t="s">
        <v>701</v>
      </c>
      <c r="C576" s="150">
        <v>10.444000000000001</v>
      </c>
      <c r="D576" s="133">
        <f>Table52[[#This Row],[Vertical Fz (kN)]]*'Materials + Factor'!$U$25</f>
        <v>0</v>
      </c>
      <c r="E576" s="150">
        <v>5.82</v>
      </c>
      <c r="F576" s="150">
        <v>0.36699999999999999</v>
      </c>
      <c r="G576" s="150">
        <v>0.23400000000000001</v>
      </c>
      <c r="H576" s="151">
        <v>13.596</v>
      </c>
    </row>
    <row r="577" spans="1:8" s="86" customFormat="1" ht="25.5" outlineLevel="1" x14ac:dyDescent="0.2">
      <c r="A577" s="127" t="s">
        <v>148</v>
      </c>
      <c r="B577" s="135" t="s">
        <v>702</v>
      </c>
      <c r="C577" s="150">
        <v>16.151</v>
      </c>
      <c r="D577" s="133">
        <f>Table52[[#This Row],[Vertical Fz (kN)]]*'Materials + Factor'!$U$25</f>
        <v>0</v>
      </c>
      <c r="E577" s="150">
        <v>1.8</v>
      </c>
      <c r="F577" s="150">
        <v>4.1740000000000004</v>
      </c>
      <c r="G577" s="150">
        <v>10.768000000000001</v>
      </c>
      <c r="H577" s="151">
        <v>3.51</v>
      </c>
    </row>
    <row r="578" spans="1:8" s="86" customFormat="1" ht="25.5" outlineLevel="1" x14ac:dyDescent="0.2">
      <c r="A578" s="127" t="s">
        <v>148</v>
      </c>
      <c r="B578" s="135" t="s">
        <v>703</v>
      </c>
      <c r="C578" s="150">
        <v>16.986000000000001</v>
      </c>
      <c r="D578" s="133">
        <f>Table52[[#This Row],[Vertical Fz (kN)]]*'Materials + Factor'!$U$25</f>
        <v>0</v>
      </c>
      <c r="E578" s="150">
        <v>5.6719999999999997</v>
      </c>
      <c r="F578" s="150">
        <v>0.57499999999999996</v>
      </c>
      <c r="G578" s="150">
        <v>0.39500000000000002</v>
      </c>
      <c r="H578" s="151">
        <v>15.147</v>
      </c>
    </row>
    <row r="579" spans="1:8" s="86" customFormat="1" ht="25.5" outlineLevel="1" x14ac:dyDescent="0.2">
      <c r="A579" s="127" t="s">
        <v>148</v>
      </c>
      <c r="B579" s="135" t="s">
        <v>704</v>
      </c>
      <c r="C579" s="150">
        <v>25.616</v>
      </c>
      <c r="D579" s="133">
        <f>Table52[[#This Row],[Vertical Fz (kN)]]*'Materials + Factor'!$U$25</f>
        <v>0</v>
      </c>
      <c r="E579" s="150">
        <v>0.30399999999999999</v>
      </c>
      <c r="F579" s="150">
        <v>6.1429999999999998</v>
      </c>
      <c r="G579" s="150">
        <v>15.874000000000001</v>
      </c>
      <c r="H579" s="151">
        <v>0.191</v>
      </c>
    </row>
    <row r="580" spans="1:8" s="86" customFormat="1" ht="25.5" outlineLevel="1" x14ac:dyDescent="0.2">
      <c r="A580" s="127" t="s">
        <v>148</v>
      </c>
      <c r="B580" s="135" t="s">
        <v>705</v>
      </c>
      <c r="C580" s="150">
        <v>13.664</v>
      </c>
      <c r="D580" s="133">
        <f>Table52[[#This Row],[Vertical Fz (kN)]]*'Materials + Factor'!$U$25</f>
        <v>0</v>
      </c>
      <c r="E580" s="150">
        <v>4.74</v>
      </c>
      <c r="F580" s="150">
        <v>1.6</v>
      </c>
      <c r="G580" s="150">
        <v>6.48</v>
      </c>
      <c r="H580" s="151">
        <v>12.295999999999999</v>
      </c>
    </row>
    <row r="581" spans="1:8" s="86" customFormat="1" ht="25.5" outlineLevel="1" x14ac:dyDescent="0.2">
      <c r="A581" s="127" t="s">
        <v>148</v>
      </c>
      <c r="B581" s="135" t="s">
        <v>706</v>
      </c>
      <c r="C581" s="150">
        <v>20.222000000000001</v>
      </c>
      <c r="D581" s="133">
        <f>Table52[[#This Row],[Vertical Fz (kN)]]*'Materials + Factor'!$U$25</f>
        <v>0</v>
      </c>
      <c r="E581" s="150">
        <v>0.13600000000000001</v>
      </c>
      <c r="F581" s="150">
        <v>5.9489999999999998</v>
      </c>
      <c r="G581" s="150">
        <v>18.518000000000001</v>
      </c>
      <c r="H581" s="151">
        <v>0.70199999999999996</v>
      </c>
    </row>
    <row r="582" spans="1:8" outlineLevel="1" x14ac:dyDescent="0.2">
      <c r="A582" s="127" t="s">
        <v>149</v>
      </c>
      <c r="B582" s="110">
        <v>1</v>
      </c>
      <c r="C582" s="128">
        <v>33.380000000000003</v>
      </c>
      <c r="D582" s="133">
        <f>Table52[[#This Row],[Vertical Fz (kN)]]*'Materials + Factor'!$U$25</f>
        <v>0</v>
      </c>
      <c r="E582" s="128">
        <v>0</v>
      </c>
      <c r="F582" s="128">
        <v>10.39</v>
      </c>
      <c r="G582" s="128">
        <v>68.08</v>
      </c>
      <c r="H582" s="152">
        <v>0</v>
      </c>
    </row>
    <row r="583" spans="1:8" outlineLevel="1" x14ac:dyDescent="0.2">
      <c r="A583" s="127" t="s">
        <v>149</v>
      </c>
      <c r="B583" s="110">
        <v>2</v>
      </c>
      <c r="C583" s="128">
        <v>33.380000000000003</v>
      </c>
      <c r="D583" s="133">
        <f>Table52[[#This Row],[Vertical Fz (kN)]]*'Materials + Factor'!$U$25</f>
        <v>0</v>
      </c>
      <c r="E583" s="128">
        <v>4.41</v>
      </c>
      <c r="F583" s="128">
        <v>4.6500000000000004</v>
      </c>
      <c r="G583" s="128">
        <v>36.799999999999997</v>
      </c>
      <c r="H583" s="152">
        <v>20.7</v>
      </c>
    </row>
    <row r="584" spans="1:8" outlineLevel="1" x14ac:dyDescent="0.2">
      <c r="A584" s="127" t="s">
        <v>149</v>
      </c>
      <c r="B584" s="110">
        <v>3</v>
      </c>
      <c r="C584" s="128">
        <v>35.46</v>
      </c>
      <c r="D584" s="133">
        <f>Table52[[#This Row],[Vertical Fz (kN)]]*'Materials + Factor'!$U$25</f>
        <v>0</v>
      </c>
      <c r="E584" s="128">
        <v>0</v>
      </c>
      <c r="F584" s="128">
        <v>6.43</v>
      </c>
      <c r="G584" s="128">
        <v>35.96</v>
      </c>
      <c r="H584" s="152">
        <v>0</v>
      </c>
    </row>
    <row r="585" spans="1:8" outlineLevel="1" x14ac:dyDescent="0.2">
      <c r="A585" s="127" t="s">
        <v>149</v>
      </c>
      <c r="B585" s="110">
        <v>4</v>
      </c>
      <c r="C585" s="128">
        <v>35.46</v>
      </c>
      <c r="D585" s="133">
        <f>Table52[[#This Row],[Vertical Fz (kN)]]*'Materials + Factor'!$U$25</f>
        <v>0</v>
      </c>
      <c r="E585" s="128">
        <v>4.5999999999999996</v>
      </c>
      <c r="F585" s="128">
        <v>0</v>
      </c>
      <c r="G585" s="128">
        <v>0</v>
      </c>
      <c r="H585" s="152">
        <v>21.45</v>
      </c>
    </row>
    <row r="586" spans="1:8" outlineLevel="1" x14ac:dyDescent="0.2">
      <c r="A586" s="127" t="s">
        <v>149</v>
      </c>
      <c r="B586" s="110">
        <v>5</v>
      </c>
      <c r="C586" s="128">
        <v>35.049999999999997</v>
      </c>
      <c r="D586" s="133">
        <f>Table52[[#This Row],[Vertical Fz (kN)]]*'Materials + Factor'!$U$25</f>
        <v>0</v>
      </c>
      <c r="E586" s="128">
        <v>0</v>
      </c>
      <c r="F586" s="128">
        <v>10.91</v>
      </c>
      <c r="G586" s="128">
        <v>71.48</v>
      </c>
      <c r="H586" s="152">
        <v>0</v>
      </c>
    </row>
    <row r="587" spans="1:8" outlineLevel="1" x14ac:dyDescent="0.2">
      <c r="A587" s="127" t="s">
        <v>149</v>
      </c>
      <c r="B587" s="110">
        <v>6</v>
      </c>
      <c r="C587" s="128">
        <v>35.049999999999997</v>
      </c>
      <c r="D587" s="133">
        <f>Table52[[#This Row],[Vertical Fz (kN)]]*'Materials + Factor'!$U$25</f>
        <v>0</v>
      </c>
      <c r="E587" s="128">
        <v>4.63</v>
      </c>
      <c r="F587" s="128">
        <v>4.88</v>
      </c>
      <c r="G587" s="128">
        <v>38.64</v>
      </c>
      <c r="H587" s="152">
        <v>21.73</v>
      </c>
    </row>
    <row r="588" spans="1:8" outlineLevel="1" x14ac:dyDescent="0.2">
      <c r="A588" s="127" t="s">
        <v>149</v>
      </c>
      <c r="B588" s="110">
        <v>7</v>
      </c>
      <c r="C588" s="128">
        <v>49.64</v>
      </c>
      <c r="D588" s="133">
        <f>Table52[[#This Row],[Vertical Fz (kN)]]*'Materials + Factor'!$U$25</f>
        <v>0</v>
      </c>
      <c r="E588" s="128">
        <v>0</v>
      </c>
      <c r="F588" s="128">
        <v>9</v>
      </c>
      <c r="G588" s="128">
        <v>50.34</v>
      </c>
      <c r="H588" s="152">
        <v>0</v>
      </c>
    </row>
    <row r="589" spans="1:8" outlineLevel="1" x14ac:dyDescent="0.2">
      <c r="A589" s="127" t="s">
        <v>149</v>
      </c>
      <c r="B589" s="110">
        <v>8</v>
      </c>
      <c r="C589" s="128">
        <v>49.64</v>
      </c>
      <c r="D589" s="133">
        <f>Table52[[#This Row],[Vertical Fz (kN)]]*'Materials + Factor'!$U$25</f>
        <v>0</v>
      </c>
      <c r="E589" s="128">
        <v>6.44</v>
      </c>
      <c r="F589" s="128">
        <v>0</v>
      </c>
      <c r="G589" s="128">
        <v>0</v>
      </c>
      <c r="H589" s="152">
        <v>30.03</v>
      </c>
    </row>
    <row r="590" spans="1:8" outlineLevel="1" x14ac:dyDescent="0.2">
      <c r="A590" s="127" t="s">
        <v>150</v>
      </c>
      <c r="B590" s="110">
        <v>1</v>
      </c>
      <c r="C590" s="128">
        <v>8.06</v>
      </c>
      <c r="D590" s="133">
        <f>Table52[[#This Row],[Vertical Fz (kN)]]*'Materials + Factor'!$U$25</f>
        <v>0</v>
      </c>
      <c r="E590" s="128">
        <v>2.1</v>
      </c>
      <c r="F590" s="128">
        <v>2.34</v>
      </c>
      <c r="G590" s="128">
        <v>9.1300000000000008</v>
      </c>
      <c r="H590" s="152">
        <v>15.94</v>
      </c>
    </row>
    <row r="591" spans="1:8" outlineLevel="1" x14ac:dyDescent="0.2">
      <c r="A591" s="127" t="s">
        <v>150</v>
      </c>
      <c r="B591" s="110">
        <v>2</v>
      </c>
      <c r="C591" s="128">
        <v>8.06</v>
      </c>
      <c r="D591" s="133">
        <f>Table52[[#This Row],[Vertical Fz (kN)]]*'Materials + Factor'!$U$25</f>
        <v>0</v>
      </c>
      <c r="E591" s="128">
        <v>4.29</v>
      </c>
      <c r="F591" s="128">
        <v>0</v>
      </c>
      <c r="G591" s="128">
        <v>0</v>
      </c>
      <c r="H591" s="152">
        <v>24.06</v>
      </c>
    </row>
    <row r="592" spans="1:8" outlineLevel="1" x14ac:dyDescent="0.2">
      <c r="A592" s="127" t="s">
        <v>150</v>
      </c>
      <c r="B592" s="110">
        <v>3</v>
      </c>
      <c r="C592" s="128">
        <v>8.8699999999999992</v>
      </c>
      <c r="D592" s="133">
        <f>Table52[[#This Row],[Vertical Fz (kN)]]*'Materials + Factor'!$U$25</f>
        <v>0</v>
      </c>
      <c r="E592" s="128">
        <v>0.57999999999999996</v>
      </c>
      <c r="F592" s="128">
        <v>2.54</v>
      </c>
      <c r="G592" s="128">
        <v>9.9600000000000009</v>
      </c>
      <c r="H592" s="152">
        <v>4.41</v>
      </c>
    </row>
    <row r="593" spans="1:8" outlineLevel="1" x14ac:dyDescent="0.2">
      <c r="A593" s="127" t="s">
        <v>150</v>
      </c>
      <c r="B593" s="110">
        <v>4</v>
      </c>
      <c r="C593" s="128">
        <v>8.8699999999999992</v>
      </c>
      <c r="D593" s="133">
        <f>Table52[[#This Row],[Vertical Fz (kN)]]*'Materials + Factor'!$U$25</f>
        <v>0</v>
      </c>
      <c r="E593" s="128">
        <v>2.79</v>
      </c>
      <c r="F593" s="128">
        <v>0</v>
      </c>
      <c r="G593" s="128">
        <v>0</v>
      </c>
      <c r="H593" s="152">
        <v>11.93</v>
      </c>
    </row>
    <row r="594" spans="1:8" outlineLevel="1" x14ac:dyDescent="0.2">
      <c r="A594" s="127" t="s">
        <v>150</v>
      </c>
      <c r="B594" s="110">
        <v>5</v>
      </c>
      <c r="C594" s="128">
        <v>8.4700000000000006</v>
      </c>
      <c r="D594" s="133">
        <f>Table52[[#This Row],[Vertical Fz (kN)]]*'Materials + Factor'!$U$25</f>
        <v>0</v>
      </c>
      <c r="E594" s="128">
        <v>2.21</v>
      </c>
      <c r="F594" s="128">
        <v>2.4500000000000002</v>
      </c>
      <c r="G594" s="128">
        <v>9.59</v>
      </c>
      <c r="H594" s="152">
        <v>16.739999999999998</v>
      </c>
    </row>
    <row r="595" spans="1:8" outlineLevel="1" x14ac:dyDescent="0.2">
      <c r="A595" s="127" t="s">
        <v>150</v>
      </c>
      <c r="B595" s="110">
        <v>6</v>
      </c>
      <c r="C595" s="128">
        <v>8.4700000000000006</v>
      </c>
      <c r="D595" s="133">
        <f>Table52[[#This Row],[Vertical Fz (kN)]]*'Materials + Factor'!$U$25</f>
        <v>0</v>
      </c>
      <c r="E595" s="128">
        <v>4.51</v>
      </c>
      <c r="F595" s="128">
        <v>0</v>
      </c>
      <c r="G595" s="128">
        <v>0</v>
      </c>
      <c r="H595" s="152">
        <v>25.27</v>
      </c>
    </row>
    <row r="596" spans="1:8" outlineLevel="1" x14ac:dyDescent="0.2">
      <c r="A596" s="127" t="s">
        <v>150</v>
      </c>
      <c r="B596" s="110">
        <v>7</v>
      </c>
      <c r="C596" s="128">
        <v>12.42</v>
      </c>
      <c r="D596" s="133">
        <f>Table52[[#This Row],[Vertical Fz (kN)]]*'Materials + Factor'!$U$25</f>
        <v>0</v>
      </c>
      <c r="E596" s="128">
        <v>0.81</v>
      </c>
      <c r="F596" s="128">
        <v>3.55</v>
      </c>
      <c r="G596" s="128">
        <v>13.94</v>
      </c>
      <c r="H596" s="152">
        <v>6.18</v>
      </c>
    </row>
    <row r="597" spans="1:8" outlineLevel="1" x14ac:dyDescent="0.2">
      <c r="A597" s="127" t="s">
        <v>150</v>
      </c>
      <c r="B597" s="110">
        <v>8</v>
      </c>
      <c r="C597" s="128">
        <v>12.42</v>
      </c>
      <c r="D597" s="133">
        <f>Table52[[#This Row],[Vertical Fz (kN)]]*'Materials + Factor'!$U$25</f>
        <v>0</v>
      </c>
      <c r="E597" s="128">
        <v>3.9</v>
      </c>
      <c r="F597" s="128">
        <v>0</v>
      </c>
      <c r="G597" s="128">
        <v>0</v>
      </c>
      <c r="H597" s="152">
        <v>16.7</v>
      </c>
    </row>
    <row r="598" spans="1:8" ht="12.75" customHeight="1" outlineLevel="1" x14ac:dyDescent="0.2">
      <c r="A598" s="127" t="s">
        <v>153</v>
      </c>
      <c r="B598" s="110">
        <v>1</v>
      </c>
      <c r="C598" s="128">
        <v>2.62</v>
      </c>
      <c r="D598" s="133">
        <f>Table52[[#This Row],[Vertical Fz (kN)]]*'Materials + Factor'!$U$25</f>
        <v>0</v>
      </c>
      <c r="E598" s="128">
        <v>1.67</v>
      </c>
      <c r="F598" s="128">
        <v>1.66</v>
      </c>
      <c r="G598" s="128">
        <v>4.8899999999999997</v>
      </c>
      <c r="H598" s="152">
        <v>10.210000000000001</v>
      </c>
    </row>
    <row r="599" spans="1:8" ht="12.75" customHeight="1" outlineLevel="1" x14ac:dyDescent="0.2">
      <c r="A599" s="127" t="s">
        <v>153</v>
      </c>
      <c r="B599" s="110">
        <v>2</v>
      </c>
      <c r="C599" s="128">
        <v>2.62</v>
      </c>
      <c r="D599" s="133">
        <f>Table52[[#This Row],[Vertical Fz (kN)]]*'Materials + Factor'!$U$25</f>
        <v>0</v>
      </c>
      <c r="E599" s="128">
        <v>3.1</v>
      </c>
      <c r="F599" s="128">
        <v>0</v>
      </c>
      <c r="G599" s="128">
        <v>0</v>
      </c>
      <c r="H599" s="152">
        <v>13.7</v>
      </c>
    </row>
    <row r="600" spans="1:8" ht="12.75" customHeight="1" outlineLevel="1" x14ac:dyDescent="0.2">
      <c r="A600" s="127" t="s">
        <v>153</v>
      </c>
      <c r="B600" s="110">
        <v>3</v>
      </c>
      <c r="C600" s="128">
        <v>3.22</v>
      </c>
      <c r="D600" s="133">
        <f>Table52[[#This Row],[Vertical Fz (kN)]]*'Materials + Factor'!$U$25</f>
        <v>0</v>
      </c>
      <c r="E600" s="128">
        <v>0.97</v>
      </c>
      <c r="F600" s="128">
        <v>1.84</v>
      </c>
      <c r="G600" s="128">
        <v>5.47</v>
      </c>
      <c r="H600" s="152">
        <v>5.92</v>
      </c>
    </row>
    <row r="601" spans="1:8" ht="12.75" customHeight="1" outlineLevel="1" x14ac:dyDescent="0.2">
      <c r="A601" s="127" t="s">
        <v>153</v>
      </c>
      <c r="B601" s="110">
        <v>4</v>
      </c>
      <c r="C601" s="128">
        <v>3.22</v>
      </c>
      <c r="D601" s="133">
        <f>Table52[[#This Row],[Vertical Fz (kN)]]*'Materials + Factor'!$U$25</f>
        <v>0</v>
      </c>
      <c r="E601" s="128">
        <v>2.35</v>
      </c>
      <c r="F601" s="128">
        <v>0</v>
      </c>
      <c r="G601" s="128">
        <v>0</v>
      </c>
      <c r="H601" s="152">
        <v>8.57</v>
      </c>
    </row>
    <row r="602" spans="1:8" ht="12.75" customHeight="1" outlineLevel="1" x14ac:dyDescent="0.2">
      <c r="A602" s="127" t="s">
        <v>153</v>
      </c>
      <c r="B602" s="110">
        <v>5</v>
      </c>
      <c r="C602" s="128">
        <v>2.75</v>
      </c>
      <c r="D602" s="133">
        <f>Table52[[#This Row],[Vertical Fz (kN)]]*'Materials + Factor'!$U$25</f>
        <v>0</v>
      </c>
      <c r="E602" s="128">
        <v>1.76</v>
      </c>
      <c r="F602" s="128">
        <v>1.74</v>
      </c>
      <c r="G602" s="128">
        <v>5.13</v>
      </c>
      <c r="H602" s="152">
        <v>10.72</v>
      </c>
    </row>
    <row r="603" spans="1:8" ht="12.75" customHeight="1" outlineLevel="1" x14ac:dyDescent="0.2">
      <c r="A603" s="127" t="s">
        <v>153</v>
      </c>
      <c r="B603" s="110">
        <v>6</v>
      </c>
      <c r="C603" s="128">
        <v>2.75</v>
      </c>
      <c r="D603" s="133">
        <f>Table52[[#This Row],[Vertical Fz (kN)]]*'Materials + Factor'!$U$25</f>
        <v>0</v>
      </c>
      <c r="E603" s="128">
        <v>3.26</v>
      </c>
      <c r="F603" s="128">
        <v>0</v>
      </c>
      <c r="G603" s="128">
        <v>0</v>
      </c>
      <c r="H603" s="152">
        <v>14.38</v>
      </c>
    </row>
    <row r="604" spans="1:8" ht="12.75" customHeight="1" outlineLevel="1" x14ac:dyDescent="0.2">
      <c r="A604" s="127" t="s">
        <v>153</v>
      </c>
      <c r="B604" s="110">
        <v>7</v>
      </c>
      <c r="C604" s="128">
        <v>4.51</v>
      </c>
      <c r="D604" s="133">
        <f>Table52[[#This Row],[Vertical Fz (kN)]]*'Materials + Factor'!$U$25</f>
        <v>0</v>
      </c>
      <c r="E604" s="128">
        <v>1.36</v>
      </c>
      <c r="F604" s="128">
        <v>2.57</v>
      </c>
      <c r="G604" s="128">
        <v>7.66</v>
      </c>
      <c r="H604" s="152">
        <v>8.2899999999999991</v>
      </c>
    </row>
    <row r="605" spans="1:8" ht="12.75" customHeight="1" outlineLevel="1" x14ac:dyDescent="0.2">
      <c r="A605" s="127" t="s">
        <v>153</v>
      </c>
      <c r="B605" s="110">
        <v>8</v>
      </c>
      <c r="C605" s="128">
        <v>4.51</v>
      </c>
      <c r="D605" s="133">
        <f>Table52[[#This Row],[Vertical Fz (kN)]]*'Materials + Factor'!$U$25</f>
        <v>0</v>
      </c>
      <c r="E605" s="128">
        <v>3.29</v>
      </c>
      <c r="F605" s="128">
        <v>0</v>
      </c>
      <c r="G605" s="128">
        <v>0</v>
      </c>
      <c r="H605" s="152">
        <v>12</v>
      </c>
    </row>
    <row r="606" spans="1:8" ht="12.75" customHeight="1" outlineLevel="1" x14ac:dyDescent="0.2">
      <c r="A606" s="127" t="s">
        <v>154</v>
      </c>
      <c r="B606" s="110">
        <v>1</v>
      </c>
      <c r="C606" s="128">
        <v>1.47</v>
      </c>
      <c r="D606" s="133">
        <f>Table52[[#This Row],[Vertical Fz (kN)]]*'Materials + Factor'!$U$25</f>
        <v>0</v>
      </c>
      <c r="E606" s="128">
        <v>1.67</v>
      </c>
      <c r="F606" s="128">
        <v>1.03</v>
      </c>
      <c r="G606" s="128">
        <v>2.44</v>
      </c>
      <c r="H606" s="152">
        <v>7.7</v>
      </c>
    </row>
    <row r="607" spans="1:8" ht="12.75" customHeight="1" outlineLevel="1" x14ac:dyDescent="0.2">
      <c r="A607" s="127" t="s">
        <v>154</v>
      </c>
      <c r="B607" s="110">
        <v>2</v>
      </c>
      <c r="C607" s="128">
        <v>1.47</v>
      </c>
      <c r="D607" s="133">
        <f>Table52[[#This Row],[Vertical Fz (kN)]]*'Materials + Factor'!$U$25</f>
        <v>0</v>
      </c>
      <c r="E607" s="128">
        <v>2.4500000000000002</v>
      </c>
      <c r="F607" s="128">
        <v>0</v>
      </c>
      <c r="G607" s="128">
        <v>0</v>
      </c>
      <c r="H607" s="152">
        <v>9.0399999999999991</v>
      </c>
    </row>
    <row r="608" spans="1:8" ht="12.75" customHeight="1" outlineLevel="1" x14ac:dyDescent="0.2">
      <c r="A608" s="127" t="s">
        <v>154</v>
      </c>
      <c r="B608" s="110">
        <v>3</v>
      </c>
      <c r="C608" s="128">
        <v>1.83</v>
      </c>
      <c r="D608" s="133">
        <f>Table52[[#This Row],[Vertical Fz (kN)]]*'Materials + Factor'!$U$25</f>
        <v>0</v>
      </c>
      <c r="E608" s="128">
        <v>0.97</v>
      </c>
      <c r="F608" s="128">
        <v>1.17</v>
      </c>
      <c r="G608" s="128">
        <v>2.78</v>
      </c>
      <c r="H608" s="152">
        <v>4.47</v>
      </c>
    </row>
    <row r="609" spans="1:8" ht="12.75" customHeight="1" outlineLevel="1" x14ac:dyDescent="0.2">
      <c r="A609" s="127" t="s">
        <v>154</v>
      </c>
      <c r="B609" s="110">
        <v>4</v>
      </c>
      <c r="C609" s="128">
        <v>1.83</v>
      </c>
      <c r="D609" s="133">
        <f>Table52[[#This Row],[Vertical Fz (kN)]]*'Materials + Factor'!$U$25</f>
        <v>0</v>
      </c>
      <c r="E609" s="128">
        <v>1.66</v>
      </c>
      <c r="F609" s="128">
        <v>0</v>
      </c>
      <c r="G609" s="128">
        <v>0</v>
      </c>
      <c r="H609" s="152">
        <v>5.09</v>
      </c>
    </row>
    <row r="610" spans="1:8" ht="12.75" customHeight="1" outlineLevel="1" x14ac:dyDescent="0.2">
      <c r="A610" s="127" t="s">
        <v>154</v>
      </c>
      <c r="B610" s="110">
        <v>5</v>
      </c>
      <c r="C610" s="128">
        <v>1.54</v>
      </c>
      <c r="D610" s="133">
        <f>Table52[[#This Row],[Vertical Fz (kN)]]*'Materials + Factor'!$U$25</f>
        <v>0</v>
      </c>
      <c r="E610" s="128">
        <v>1.76</v>
      </c>
      <c r="F610" s="128">
        <v>1.08</v>
      </c>
      <c r="G610" s="128">
        <v>2.56</v>
      </c>
      <c r="H610" s="152">
        <v>8.09</v>
      </c>
    </row>
    <row r="611" spans="1:8" ht="12.75" customHeight="1" outlineLevel="1" x14ac:dyDescent="0.2">
      <c r="A611" s="127" t="s">
        <v>154</v>
      </c>
      <c r="B611" s="110">
        <v>6</v>
      </c>
      <c r="C611" s="128">
        <v>1.54</v>
      </c>
      <c r="D611" s="133">
        <f>Table52[[#This Row],[Vertical Fz (kN)]]*'Materials + Factor'!$U$25</f>
        <v>0</v>
      </c>
      <c r="E611" s="128">
        <v>2.58</v>
      </c>
      <c r="F611" s="128">
        <v>0</v>
      </c>
      <c r="G611" s="128">
        <v>0</v>
      </c>
      <c r="H611" s="152">
        <v>9.5</v>
      </c>
    </row>
    <row r="612" spans="1:8" ht="12.75" customHeight="1" outlineLevel="1" x14ac:dyDescent="0.2">
      <c r="A612" s="127" t="s">
        <v>154</v>
      </c>
      <c r="B612" s="110">
        <v>7</v>
      </c>
      <c r="C612" s="128">
        <v>2.56</v>
      </c>
      <c r="D612" s="133">
        <f>Table52[[#This Row],[Vertical Fz (kN)]]*'Materials + Factor'!$U$25</f>
        <v>0</v>
      </c>
      <c r="E612" s="128">
        <v>1.36</v>
      </c>
      <c r="F612" s="128">
        <v>1.64</v>
      </c>
      <c r="G612" s="128">
        <v>3.9</v>
      </c>
      <c r="H612" s="152">
        <v>6.25</v>
      </c>
    </row>
    <row r="613" spans="1:8" ht="12.75" customHeight="1" outlineLevel="1" x14ac:dyDescent="0.2">
      <c r="A613" s="127" t="s">
        <v>154</v>
      </c>
      <c r="B613" s="110">
        <v>8</v>
      </c>
      <c r="C613" s="128">
        <v>2.56</v>
      </c>
      <c r="D613" s="133">
        <f>Table52[[#This Row],[Vertical Fz (kN)]]*'Materials + Factor'!$U$25</f>
        <v>0</v>
      </c>
      <c r="E613" s="128">
        <v>2.3199999999999998</v>
      </c>
      <c r="F613" s="128">
        <v>0</v>
      </c>
      <c r="G613" s="128">
        <v>0</v>
      </c>
      <c r="H613" s="152">
        <v>7.12</v>
      </c>
    </row>
    <row r="614" spans="1:8" s="86" customFormat="1" ht="25.5" outlineLevel="1" x14ac:dyDescent="0.2">
      <c r="A614" s="127" t="s">
        <v>155</v>
      </c>
      <c r="B614" s="131" t="s">
        <v>202</v>
      </c>
      <c r="C614" s="132">
        <v>2.3250000000000002</v>
      </c>
      <c r="D614" s="133">
        <f>Table52[[#This Row],[Vertical Fz (kN)]]*'Materials + Factor'!$U$25</f>
        <v>0</v>
      </c>
      <c r="E614" s="132">
        <v>2.2549999999999999</v>
      </c>
      <c r="F614" s="132">
        <v>0</v>
      </c>
      <c r="G614" s="132">
        <v>0</v>
      </c>
      <c r="H614" s="148">
        <v>2.74</v>
      </c>
    </row>
    <row r="615" spans="1:8" s="86" customFormat="1" ht="25.5" outlineLevel="1" x14ac:dyDescent="0.2">
      <c r="A615" s="127" t="s">
        <v>155</v>
      </c>
      <c r="B615" s="131" t="s">
        <v>203</v>
      </c>
      <c r="C615" s="132">
        <v>0.115</v>
      </c>
      <c r="D615" s="133">
        <f>Table52[[#This Row],[Vertical Fz (kN)]]*'Materials + Factor'!$U$25</f>
        <v>0</v>
      </c>
      <c r="E615" s="132">
        <v>0.51800000000000002</v>
      </c>
      <c r="F615" s="132">
        <v>1.474</v>
      </c>
      <c r="G615" s="132">
        <v>3.7170000000000001</v>
      </c>
      <c r="H615" s="148">
        <v>0.75600000000000001</v>
      </c>
    </row>
    <row r="616" spans="1:8" s="86" customFormat="1" ht="25.5" outlineLevel="1" x14ac:dyDescent="0.2">
      <c r="A616" s="127" t="s">
        <v>155</v>
      </c>
      <c r="B616" s="131" t="s">
        <v>204</v>
      </c>
      <c r="C616" s="132">
        <v>0.86</v>
      </c>
      <c r="D616" s="133">
        <f>Table52[[#This Row],[Vertical Fz (kN)]]*'Materials + Factor'!$U$25</f>
        <v>0</v>
      </c>
      <c r="E616" s="132">
        <v>2.6760000000000002</v>
      </c>
      <c r="F616" s="132">
        <v>0</v>
      </c>
      <c r="G616" s="132">
        <v>0</v>
      </c>
      <c r="H616" s="148">
        <v>3.1179999999999999</v>
      </c>
    </row>
    <row r="617" spans="1:8" s="86" customFormat="1" ht="25.5" outlineLevel="1" x14ac:dyDescent="0.2">
      <c r="A617" s="127" t="s">
        <v>155</v>
      </c>
      <c r="B617" s="131" t="s">
        <v>205</v>
      </c>
      <c r="C617" s="132">
        <v>1.35</v>
      </c>
      <c r="D617" s="133">
        <f>Table52[[#This Row],[Vertical Fz (kN)]]*'Materials + Factor'!$U$25</f>
        <v>0</v>
      </c>
      <c r="E617" s="132">
        <v>0.94</v>
      </c>
      <c r="F617" s="132">
        <v>1.474</v>
      </c>
      <c r="G617" s="132">
        <v>3.7170000000000001</v>
      </c>
      <c r="H617" s="148">
        <v>1.1339999999999999</v>
      </c>
    </row>
    <row r="618" spans="1:8" s="86" customFormat="1" ht="25.5" outlineLevel="1" x14ac:dyDescent="0.2">
      <c r="A618" s="127" t="s">
        <v>155</v>
      </c>
      <c r="B618" s="131" t="s">
        <v>206</v>
      </c>
      <c r="C618" s="132">
        <v>0.65100000000000002</v>
      </c>
      <c r="D618" s="133">
        <f>Table52[[#This Row],[Vertical Fz (kN)]]*'Materials + Factor'!$U$25</f>
        <v>0</v>
      </c>
      <c r="E618" s="132">
        <v>2.4889999999999999</v>
      </c>
      <c r="F618" s="132">
        <v>0</v>
      </c>
      <c r="G618" s="132">
        <v>0</v>
      </c>
      <c r="H618" s="148">
        <v>2.9809999999999999</v>
      </c>
    </row>
    <row r="619" spans="1:8" s="86" customFormat="1" ht="25.5" outlineLevel="1" x14ac:dyDescent="0.2">
      <c r="A619" s="127" t="s">
        <v>155</v>
      </c>
      <c r="B619" s="131" t="s">
        <v>207</v>
      </c>
      <c r="C619" s="132">
        <v>2.8610000000000002</v>
      </c>
      <c r="D619" s="133">
        <f>Table52[[#This Row],[Vertical Fz (kN)]]*'Materials + Factor'!$U$25</f>
        <v>0</v>
      </c>
      <c r="E619" s="132">
        <v>0.752</v>
      </c>
      <c r="F619" s="132">
        <v>1.474</v>
      </c>
      <c r="G619" s="132">
        <v>3.7170000000000001</v>
      </c>
      <c r="H619" s="148">
        <v>0.997</v>
      </c>
    </row>
    <row r="620" spans="1:8" s="86" customFormat="1" ht="25.5" outlineLevel="1" x14ac:dyDescent="0.2">
      <c r="A620" s="127" t="s">
        <v>155</v>
      </c>
      <c r="B620" s="131" t="s">
        <v>208</v>
      </c>
      <c r="C620" s="132">
        <v>2.1110000000000002</v>
      </c>
      <c r="D620" s="133">
        <f>Table52[[#This Row],[Vertical Fz (kN)]]*'Materials + Factor'!$U$25</f>
        <v>0</v>
      </c>
      <c r="E620" s="132">
        <v>2.2000000000000002</v>
      </c>
      <c r="F620" s="132">
        <v>0.45600000000000002</v>
      </c>
      <c r="G620" s="132">
        <v>2.3530000000000002</v>
      </c>
      <c r="H620" s="148">
        <v>2.665</v>
      </c>
    </row>
    <row r="621" spans="1:8" s="86" customFormat="1" ht="25.5" outlineLevel="1" x14ac:dyDescent="0.2">
      <c r="A621" s="127" t="s">
        <v>155</v>
      </c>
      <c r="B621" s="131" t="s">
        <v>209</v>
      </c>
      <c r="C621" s="132">
        <v>4.3999999999999997E-2</v>
      </c>
      <c r="D621" s="133">
        <f>Table52[[#This Row],[Vertical Fz (kN)]]*'Materials + Factor'!$U$25</f>
        <v>0</v>
      </c>
      <c r="E621" s="132">
        <v>0.49</v>
      </c>
      <c r="F621" s="132">
        <v>2.0499999999999998</v>
      </c>
      <c r="G621" s="132">
        <v>6.63</v>
      </c>
      <c r="H621" s="148">
        <v>0.71599999999999997</v>
      </c>
    </row>
    <row r="622" spans="1:8" s="86" customFormat="1" ht="25.5" outlineLevel="1" x14ac:dyDescent="0.2">
      <c r="A622" s="127" t="s">
        <v>155</v>
      </c>
      <c r="B622" s="131" t="s">
        <v>210</v>
      </c>
      <c r="C622" s="132">
        <v>0.71499999999999997</v>
      </c>
      <c r="D622" s="133">
        <f>Table52[[#This Row],[Vertical Fz (kN)]]*'Materials + Factor'!$U$25</f>
        <v>0</v>
      </c>
      <c r="E622" s="132">
        <v>2.6019999999999999</v>
      </c>
      <c r="F622" s="132">
        <v>0.26600000000000001</v>
      </c>
      <c r="G622" s="132">
        <v>0.80200000000000005</v>
      </c>
      <c r="H622" s="148">
        <v>3.0249999999999999</v>
      </c>
    </row>
    <row r="623" spans="1:8" s="86" customFormat="1" ht="25.5" outlineLevel="1" x14ac:dyDescent="0.2">
      <c r="A623" s="127" t="s">
        <v>155</v>
      </c>
      <c r="B623" s="131" t="s">
        <v>211</v>
      </c>
      <c r="C623" s="132">
        <v>1.44</v>
      </c>
      <c r="D623" s="133">
        <f>Table52[[#This Row],[Vertical Fz (kN)]]*'Materials + Factor'!$U$25</f>
        <v>0</v>
      </c>
      <c r="E623" s="132">
        <v>0.89200000000000002</v>
      </c>
      <c r="F623" s="132">
        <v>1.861</v>
      </c>
      <c r="G623" s="132">
        <v>5.08</v>
      </c>
      <c r="H623" s="148">
        <v>1.0760000000000001</v>
      </c>
    </row>
    <row r="624" spans="1:8" s="86" customFormat="1" ht="25.5" outlineLevel="1" x14ac:dyDescent="0.2">
      <c r="A624" s="127" t="s">
        <v>155</v>
      </c>
      <c r="B624" s="131" t="s">
        <v>212</v>
      </c>
      <c r="C624" s="132">
        <v>0.72599999999999998</v>
      </c>
      <c r="D624" s="133">
        <f>Table52[[#This Row],[Vertical Fz (kN)]]*'Materials + Factor'!$U$25</f>
        <v>0</v>
      </c>
      <c r="E624" s="132">
        <v>2.423</v>
      </c>
      <c r="F624" s="132">
        <v>0.13300000000000001</v>
      </c>
      <c r="G624" s="132">
        <v>0.39500000000000002</v>
      </c>
      <c r="H624" s="148">
        <v>2.895</v>
      </c>
    </row>
    <row r="625" spans="1:8" s="86" customFormat="1" ht="25.5" outlineLevel="1" x14ac:dyDescent="0.2">
      <c r="A625" s="127" t="s">
        <v>155</v>
      </c>
      <c r="B625" s="131" t="s">
        <v>213</v>
      </c>
      <c r="C625" s="132">
        <v>2.88</v>
      </c>
      <c r="D625" s="133">
        <f>Table52[[#This Row],[Vertical Fz (kN)]]*'Materials + Factor'!$U$25</f>
        <v>0</v>
      </c>
      <c r="E625" s="132">
        <v>0.71299999999999997</v>
      </c>
      <c r="F625" s="132">
        <v>1.4610000000000001</v>
      </c>
      <c r="G625" s="132">
        <v>3.8820000000000001</v>
      </c>
      <c r="H625" s="148">
        <v>0.94599999999999995</v>
      </c>
    </row>
    <row r="626" spans="1:8" s="86" customFormat="1" ht="25.5" outlineLevel="1" x14ac:dyDescent="0.2">
      <c r="A626" s="127" t="s">
        <v>155</v>
      </c>
      <c r="B626" s="131" t="s">
        <v>214</v>
      </c>
      <c r="C626" s="132">
        <v>1.901</v>
      </c>
      <c r="D626" s="133">
        <f>Table52[[#This Row],[Vertical Fz (kN)]]*'Materials + Factor'!$U$25</f>
        <v>0</v>
      </c>
      <c r="E626" s="132">
        <v>2.1549999999999998</v>
      </c>
      <c r="F626" s="132">
        <v>0.91200000000000003</v>
      </c>
      <c r="G626" s="132">
        <v>4.7060000000000004</v>
      </c>
      <c r="H626" s="148">
        <v>2.6019999999999999</v>
      </c>
    </row>
    <row r="627" spans="1:8" s="86" customFormat="1" ht="25.5" outlineLevel="1" x14ac:dyDescent="0.2">
      <c r="A627" s="127" t="s">
        <v>155</v>
      </c>
      <c r="B627" s="131" t="s">
        <v>215</v>
      </c>
      <c r="C627" s="132">
        <v>0.20200000000000001</v>
      </c>
      <c r="D627" s="133">
        <f>Table52[[#This Row],[Vertical Fz (kN)]]*'Materials + Factor'!$U$25</f>
        <v>0</v>
      </c>
      <c r="E627" s="132">
        <v>0.46200000000000002</v>
      </c>
      <c r="F627" s="132">
        <v>2.6269999999999998</v>
      </c>
      <c r="G627" s="132">
        <v>9.5530000000000008</v>
      </c>
      <c r="H627" s="148">
        <v>0.67600000000000005</v>
      </c>
    </row>
    <row r="628" spans="1:8" s="86" customFormat="1" ht="25.5" outlineLevel="1" x14ac:dyDescent="0.2">
      <c r="A628" s="127" t="s">
        <v>155</v>
      </c>
      <c r="B628" s="131" t="s">
        <v>216</v>
      </c>
      <c r="C628" s="132">
        <v>0.57399999999999995</v>
      </c>
      <c r="D628" s="133">
        <f>Table52[[#This Row],[Vertical Fz (kN)]]*'Materials + Factor'!$U$25</f>
        <v>0</v>
      </c>
      <c r="E628" s="132">
        <v>2.536</v>
      </c>
      <c r="F628" s="132">
        <v>0.53300000000000003</v>
      </c>
      <c r="G628" s="132">
        <v>1.605</v>
      </c>
      <c r="H628" s="148">
        <v>2.9449999999999998</v>
      </c>
    </row>
    <row r="629" spans="1:8" s="86" customFormat="1" ht="25.5" outlineLevel="1" x14ac:dyDescent="0.2">
      <c r="A629" s="127" t="s">
        <v>155</v>
      </c>
      <c r="B629" s="131" t="s">
        <v>217</v>
      </c>
      <c r="C629" s="132">
        <v>1.53</v>
      </c>
      <c r="D629" s="133">
        <f>Table52[[#This Row],[Vertical Fz (kN)]]*'Materials + Factor'!$U$25</f>
        <v>0</v>
      </c>
      <c r="E629" s="132">
        <v>0.84399999999999997</v>
      </c>
      <c r="F629" s="132">
        <v>2.2469999999999999</v>
      </c>
      <c r="G629" s="132">
        <v>6.452</v>
      </c>
      <c r="H629" s="148">
        <v>1.018</v>
      </c>
    </row>
    <row r="630" spans="1:8" s="86" customFormat="1" ht="25.5" outlineLevel="1" x14ac:dyDescent="0.2">
      <c r="A630" s="127" t="s">
        <v>155</v>
      </c>
      <c r="B630" s="131" t="s">
        <v>218</v>
      </c>
      <c r="C630" s="132">
        <v>0.79600000000000004</v>
      </c>
      <c r="D630" s="133">
        <f>Table52[[#This Row],[Vertical Fz (kN)]]*'Materials + Factor'!$U$25</f>
        <v>0</v>
      </c>
      <c r="E630" s="132">
        <v>2.367</v>
      </c>
      <c r="F630" s="132">
        <v>0.26500000000000001</v>
      </c>
      <c r="G630" s="132">
        <v>0.79100000000000004</v>
      </c>
      <c r="H630" s="148">
        <v>2.8210000000000002</v>
      </c>
    </row>
    <row r="631" spans="1:8" s="86" customFormat="1" ht="25.5" outlineLevel="1" x14ac:dyDescent="0.2">
      <c r="A631" s="127" t="s">
        <v>155</v>
      </c>
      <c r="B631" s="131" t="s">
        <v>219</v>
      </c>
      <c r="C631" s="132">
        <v>2.899</v>
      </c>
      <c r="D631" s="133">
        <f>Table52[[#This Row],[Vertical Fz (kN)]]*'Materials + Factor'!$U$25</f>
        <v>0</v>
      </c>
      <c r="E631" s="132">
        <v>0.67400000000000004</v>
      </c>
      <c r="F631" s="132">
        <v>1.4490000000000001</v>
      </c>
      <c r="G631" s="132">
        <v>4.0570000000000004</v>
      </c>
      <c r="H631" s="148">
        <v>0.89500000000000002</v>
      </c>
    </row>
    <row r="632" spans="1:8" s="86" customFormat="1" ht="25.5" outlineLevel="1" x14ac:dyDescent="0.2">
      <c r="A632" s="127" t="s">
        <v>155</v>
      </c>
      <c r="B632" s="131" t="s">
        <v>220</v>
      </c>
      <c r="C632" s="132">
        <v>1.901</v>
      </c>
      <c r="D632" s="133">
        <f>Table52[[#This Row],[Vertical Fz (kN)]]*'Materials + Factor'!$U$25</f>
        <v>0</v>
      </c>
      <c r="E632" s="132">
        <v>2.1549999999999998</v>
      </c>
      <c r="F632" s="132">
        <v>0</v>
      </c>
      <c r="G632" s="132">
        <v>0</v>
      </c>
      <c r="H632" s="148">
        <v>2.6019999999999999</v>
      </c>
    </row>
    <row r="633" spans="1:8" s="86" customFormat="1" ht="25.5" outlineLevel="1" x14ac:dyDescent="0.2">
      <c r="A633" s="127" t="s">
        <v>155</v>
      </c>
      <c r="B633" s="131" t="s">
        <v>221</v>
      </c>
      <c r="C633" s="132">
        <v>0.20200000000000001</v>
      </c>
      <c r="D633" s="133">
        <f>Table52[[#This Row],[Vertical Fz (kN)]]*'Materials + Factor'!$U$25</f>
        <v>0</v>
      </c>
      <c r="E633" s="132">
        <v>0.46200000000000002</v>
      </c>
      <c r="F633" s="132">
        <v>1.714</v>
      </c>
      <c r="G633" s="132">
        <v>4.8470000000000004</v>
      </c>
      <c r="H633" s="148">
        <v>0.67600000000000005</v>
      </c>
    </row>
    <row r="634" spans="1:8" s="86" customFormat="1" ht="25.5" outlineLevel="1" x14ac:dyDescent="0.2">
      <c r="A634" s="127" t="s">
        <v>155</v>
      </c>
      <c r="B634" s="131" t="s">
        <v>222</v>
      </c>
      <c r="C634" s="132">
        <v>0.57399999999999995</v>
      </c>
      <c r="D634" s="133">
        <f>Table52[[#This Row],[Vertical Fz (kN)]]*'Materials + Factor'!$U$25</f>
        <v>0</v>
      </c>
      <c r="E634" s="132">
        <v>2.5369999999999999</v>
      </c>
      <c r="F634" s="132">
        <v>0</v>
      </c>
      <c r="G634" s="132">
        <v>0</v>
      </c>
      <c r="H634" s="148">
        <v>2.9449999999999998</v>
      </c>
    </row>
    <row r="635" spans="1:8" s="86" customFormat="1" ht="25.5" outlineLevel="1" x14ac:dyDescent="0.2">
      <c r="A635" s="127" t="s">
        <v>155</v>
      </c>
      <c r="B635" s="131" t="s">
        <v>223</v>
      </c>
      <c r="C635" s="132">
        <v>1.53</v>
      </c>
      <c r="D635" s="133">
        <f>Table52[[#This Row],[Vertical Fz (kN)]]*'Materials + Factor'!$U$25</f>
        <v>0</v>
      </c>
      <c r="E635" s="132">
        <v>0.84399999999999997</v>
      </c>
      <c r="F635" s="132">
        <v>1.714</v>
      </c>
      <c r="G635" s="132">
        <v>4.8470000000000004</v>
      </c>
      <c r="H635" s="148">
        <v>1.018</v>
      </c>
    </row>
    <row r="636" spans="1:8" s="86" customFormat="1" ht="25.5" outlineLevel="1" x14ac:dyDescent="0.2">
      <c r="A636" s="127" t="s">
        <v>155</v>
      </c>
      <c r="B636" s="131" t="s">
        <v>224</v>
      </c>
      <c r="C636" s="132">
        <v>0.79600000000000004</v>
      </c>
      <c r="D636" s="133">
        <f>Table52[[#This Row],[Vertical Fz (kN)]]*'Materials + Factor'!$U$25</f>
        <v>0</v>
      </c>
      <c r="E636" s="132">
        <v>2.367</v>
      </c>
      <c r="F636" s="132">
        <v>0</v>
      </c>
      <c r="G636" s="132">
        <v>0</v>
      </c>
      <c r="H636" s="148">
        <v>2.8210000000000002</v>
      </c>
    </row>
    <row r="637" spans="1:8" s="86" customFormat="1" ht="25.5" outlineLevel="1" x14ac:dyDescent="0.2">
      <c r="A637" s="127" t="s">
        <v>155</v>
      </c>
      <c r="B637" s="131" t="s">
        <v>225</v>
      </c>
      <c r="C637" s="132">
        <v>2.899</v>
      </c>
      <c r="D637" s="133">
        <f>Table52[[#This Row],[Vertical Fz (kN)]]*'Materials + Factor'!$U$25</f>
        <v>0</v>
      </c>
      <c r="E637" s="132">
        <v>0.67400000000000004</v>
      </c>
      <c r="F637" s="132">
        <v>1.714</v>
      </c>
      <c r="G637" s="132">
        <v>4.8470000000000004</v>
      </c>
      <c r="H637" s="148">
        <v>0.89500000000000002</v>
      </c>
    </row>
    <row r="638" spans="1:8" s="86" customFormat="1" ht="25.5" outlineLevel="1" x14ac:dyDescent="0.2">
      <c r="A638" s="127" t="s">
        <v>155</v>
      </c>
      <c r="B638" s="131" t="s">
        <v>226</v>
      </c>
      <c r="C638" s="132">
        <v>1.2130000000000001</v>
      </c>
      <c r="D638" s="133">
        <f>Table52[[#This Row],[Vertical Fz (kN)]]*'Materials + Factor'!$U$25</f>
        <v>0</v>
      </c>
      <c r="E638" s="132">
        <v>2.0099999999999998</v>
      </c>
      <c r="F638" s="132">
        <v>0</v>
      </c>
      <c r="G638" s="132">
        <v>0</v>
      </c>
      <c r="H638" s="148">
        <v>2.3239999999999998</v>
      </c>
    </row>
    <row r="639" spans="1:8" s="86" customFormat="1" ht="25.5" outlineLevel="1" x14ac:dyDescent="0.2">
      <c r="A639" s="127" t="s">
        <v>155</v>
      </c>
      <c r="B639" s="131" t="s">
        <v>227</v>
      </c>
      <c r="C639" s="132">
        <v>4.077</v>
      </c>
      <c r="D639" s="133">
        <f>Table52[[#This Row],[Vertical Fz (kN)]]*'Materials + Factor'!$U$25</f>
        <v>0</v>
      </c>
      <c r="E639" s="132">
        <v>9.6000000000000002E-2</v>
      </c>
      <c r="F639" s="132">
        <v>1.974</v>
      </c>
      <c r="G639" s="132">
        <v>5.74</v>
      </c>
      <c r="H639" s="148">
        <v>0.114</v>
      </c>
    </row>
    <row r="640" spans="1:8" s="86" customFormat="1" ht="25.5" outlineLevel="1" x14ac:dyDescent="0.2">
      <c r="A640" s="127" t="s">
        <v>155</v>
      </c>
      <c r="B640" s="131" t="s">
        <v>228</v>
      </c>
      <c r="C640" s="132">
        <v>0.98799999999999999</v>
      </c>
      <c r="D640" s="133">
        <f>Table52[[#This Row],[Vertical Fz (kN)]]*'Materials + Factor'!$U$25</f>
        <v>0</v>
      </c>
      <c r="E640" s="132">
        <v>2.5350000000000001</v>
      </c>
      <c r="F640" s="132">
        <v>0.13100000000000001</v>
      </c>
      <c r="G640" s="132">
        <v>0.89400000000000002</v>
      </c>
      <c r="H640" s="148">
        <v>3.0259999999999998</v>
      </c>
    </row>
    <row r="641" spans="1:8" s="86" customFormat="1" ht="25.5" outlineLevel="1" x14ac:dyDescent="0.2">
      <c r="A641" s="127" t="s">
        <v>155</v>
      </c>
      <c r="B641" s="131" t="s">
        <v>229</v>
      </c>
      <c r="C641" s="132">
        <v>1.222</v>
      </c>
      <c r="D641" s="133">
        <f>Table52[[#This Row],[Vertical Fz (kN)]]*'Materials + Factor'!$U$25</f>
        <v>0</v>
      </c>
      <c r="E641" s="132">
        <v>0.79900000000000004</v>
      </c>
      <c r="F641" s="132">
        <v>1.845</v>
      </c>
      <c r="G641" s="132">
        <v>5.7409999999999997</v>
      </c>
      <c r="H641" s="148">
        <v>1.0429999999999999</v>
      </c>
    </row>
    <row r="642" spans="1:8" s="86" customFormat="1" ht="25.5" outlineLevel="1" x14ac:dyDescent="0.2">
      <c r="A642" s="127" t="s">
        <v>155</v>
      </c>
      <c r="B642" s="131" t="s">
        <v>230</v>
      </c>
      <c r="C642" s="132">
        <v>2.4409999999999998</v>
      </c>
      <c r="D642" s="133">
        <f>Table52[[#This Row],[Vertical Fz (kN)]]*'Materials + Factor'!$U$25</f>
        <v>0</v>
      </c>
      <c r="E642" s="132">
        <v>2.3679999999999999</v>
      </c>
      <c r="F642" s="132">
        <v>0</v>
      </c>
      <c r="G642" s="132">
        <v>0</v>
      </c>
      <c r="H642" s="148">
        <v>2.8769999999999998</v>
      </c>
    </row>
    <row r="643" spans="1:8" s="86" customFormat="1" ht="25.5" outlineLevel="1" x14ac:dyDescent="0.2">
      <c r="A643" s="127" t="s">
        <v>155</v>
      </c>
      <c r="B643" s="131" t="s">
        <v>231</v>
      </c>
      <c r="C643" s="132">
        <v>0.121</v>
      </c>
      <c r="D643" s="133">
        <f>Table52[[#This Row],[Vertical Fz (kN)]]*'Materials + Factor'!$U$25</f>
        <v>0</v>
      </c>
      <c r="E643" s="132">
        <v>0.54400000000000004</v>
      </c>
      <c r="F643" s="132">
        <v>1.548</v>
      </c>
      <c r="G643" s="132">
        <v>3.903</v>
      </c>
      <c r="H643" s="148">
        <v>0.79300000000000004</v>
      </c>
    </row>
    <row r="644" spans="1:8" s="86" customFormat="1" ht="25.5" outlineLevel="1" x14ac:dyDescent="0.2">
      <c r="A644" s="127" t="s">
        <v>155</v>
      </c>
      <c r="B644" s="131" t="s">
        <v>232</v>
      </c>
      <c r="C644" s="132">
        <v>0.90300000000000002</v>
      </c>
      <c r="D644" s="133">
        <f>Table52[[#This Row],[Vertical Fz (kN)]]*'Materials + Factor'!$U$25</f>
        <v>0</v>
      </c>
      <c r="E644" s="132">
        <v>2.81</v>
      </c>
      <c r="F644" s="132">
        <v>0</v>
      </c>
      <c r="G644" s="132">
        <v>0</v>
      </c>
      <c r="H644" s="148">
        <v>3.274</v>
      </c>
    </row>
    <row r="645" spans="1:8" s="86" customFormat="1" ht="25.5" outlineLevel="1" x14ac:dyDescent="0.2">
      <c r="A645" s="127" t="s">
        <v>155</v>
      </c>
      <c r="B645" s="131" t="s">
        <v>233</v>
      </c>
      <c r="C645" s="132">
        <v>1.417</v>
      </c>
      <c r="D645" s="133">
        <f>Table52[[#This Row],[Vertical Fz (kN)]]*'Materials + Factor'!$U$25</f>
        <v>0</v>
      </c>
      <c r="E645" s="132">
        <v>0.98699999999999999</v>
      </c>
      <c r="F645" s="132">
        <v>1.548</v>
      </c>
      <c r="G645" s="132">
        <v>3.903</v>
      </c>
      <c r="H645" s="148">
        <v>1.19</v>
      </c>
    </row>
    <row r="646" spans="1:8" s="86" customFormat="1" ht="25.5" outlineLevel="1" x14ac:dyDescent="0.2">
      <c r="A646" s="127" t="s">
        <v>155</v>
      </c>
      <c r="B646" s="131" t="s">
        <v>234</v>
      </c>
      <c r="C646" s="132">
        <v>0.68400000000000005</v>
      </c>
      <c r="D646" s="133">
        <f>Table52[[#This Row],[Vertical Fz (kN)]]*'Materials + Factor'!$U$25</f>
        <v>0</v>
      </c>
      <c r="E646" s="132">
        <v>2.613</v>
      </c>
      <c r="F646" s="132">
        <v>0</v>
      </c>
      <c r="G646" s="132">
        <v>0</v>
      </c>
      <c r="H646" s="148">
        <v>3.13</v>
      </c>
    </row>
    <row r="647" spans="1:8" s="86" customFormat="1" ht="25.5" outlineLevel="1" x14ac:dyDescent="0.2">
      <c r="A647" s="127" t="s">
        <v>155</v>
      </c>
      <c r="B647" s="131" t="s">
        <v>235</v>
      </c>
      <c r="C647" s="132">
        <v>3.004</v>
      </c>
      <c r="D647" s="133">
        <f>Table52[[#This Row],[Vertical Fz (kN)]]*'Materials + Factor'!$U$25</f>
        <v>0</v>
      </c>
      <c r="E647" s="132">
        <v>0.79</v>
      </c>
      <c r="F647" s="132">
        <v>1.548</v>
      </c>
      <c r="G647" s="132">
        <v>3.903</v>
      </c>
      <c r="H647" s="148">
        <v>1.0469999999999999</v>
      </c>
    </row>
    <row r="648" spans="1:8" s="86" customFormat="1" ht="25.5" outlineLevel="1" x14ac:dyDescent="0.2">
      <c r="A648" s="127" t="s">
        <v>155</v>
      </c>
      <c r="B648" s="131" t="s">
        <v>236</v>
      </c>
      <c r="C648" s="132">
        <v>2.2160000000000002</v>
      </c>
      <c r="D648" s="133">
        <f>Table52[[#This Row],[Vertical Fz (kN)]]*'Materials + Factor'!$U$25</f>
        <v>0</v>
      </c>
      <c r="E648" s="132">
        <v>2.31</v>
      </c>
      <c r="F648" s="132">
        <v>0.47899999999999998</v>
      </c>
      <c r="G648" s="132">
        <v>2.4700000000000002</v>
      </c>
      <c r="H648" s="148">
        <v>2.798</v>
      </c>
    </row>
    <row r="649" spans="1:8" s="86" customFormat="1" ht="25.5" outlineLevel="1" x14ac:dyDescent="0.2">
      <c r="A649" s="127" t="s">
        <v>155</v>
      </c>
      <c r="B649" s="131" t="s">
        <v>237</v>
      </c>
      <c r="C649" s="132">
        <v>4.5999999999999999E-2</v>
      </c>
      <c r="D649" s="133">
        <f>Table52[[#This Row],[Vertical Fz (kN)]]*'Materials + Factor'!$U$25</f>
        <v>0</v>
      </c>
      <c r="E649" s="132">
        <v>0.51500000000000001</v>
      </c>
      <c r="F649" s="132">
        <v>2.153</v>
      </c>
      <c r="G649" s="132">
        <v>6.9619999999999997</v>
      </c>
      <c r="H649" s="148">
        <v>0.751</v>
      </c>
    </row>
    <row r="650" spans="1:8" s="86" customFormat="1" ht="25.5" outlineLevel="1" x14ac:dyDescent="0.2">
      <c r="A650" s="127" t="s">
        <v>155</v>
      </c>
      <c r="B650" s="131" t="s">
        <v>238</v>
      </c>
      <c r="C650" s="132">
        <v>0.75</v>
      </c>
      <c r="D650" s="133">
        <f>Table52[[#This Row],[Vertical Fz (kN)]]*'Materials + Factor'!$U$25</f>
        <v>0</v>
      </c>
      <c r="E650" s="132">
        <v>2.7320000000000002</v>
      </c>
      <c r="F650" s="132">
        <v>0.28000000000000003</v>
      </c>
      <c r="G650" s="132">
        <v>0.84299999999999997</v>
      </c>
      <c r="H650" s="148">
        <v>3.1760000000000002</v>
      </c>
    </row>
    <row r="651" spans="1:8" s="86" customFormat="1" ht="25.5" outlineLevel="1" x14ac:dyDescent="0.2">
      <c r="A651" s="127" t="s">
        <v>155</v>
      </c>
      <c r="B651" s="131" t="s">
        <v>239</v>
      </c>
      <c r="C651" s="132">
        <v>1.512</v>
      </c>
      <c r="D651" s="133">
        <f>Table52[[#This Row],[Vertical Fz (kN)]]*'Materials + Factor'!$U$25</f>
        <v>0</v>
      </c>
      <c r="E651" s="132">
        <v>0.93600000000000005</v>
      </c>
      <c r="F651" s="132">
        <v>1.954</v>
      </c>
      <c r="G651" s="132">
        <v>5.3339999999999996</v>
      </c>
      <c r="H651" s="148">
        <v>1.1299999999999999</v>
      </c>
    </row>
    <row r="652" spans="1:8" s="86" customFormat="1" ht="25.5" outlineLevel="1" x14ac:dyDescent="0.2">
      <c r="A652" s="127" t="s">
        <v>155</v>
      </c>
      <c r="B652" s="131" t="s">
        <v>240</v>
      </c>
      <c r="C652" s="132">
        <v>0.76200000000000001</v>
      </c>
      <c r="D652" s="133">
        <f>Table52[[#This Row],[Vertical Fz (kN)]]*'Materials + Factor'!$U$25</f>
        <v>0</v>
      </c>
      <c r="E652" s="132">
        <v>2.544</v>
      </c>
      <c r="F652" s="132">
        <v>0.13900000000000001</v>
      </c>
      <c r="G652" s="132">
        <v>0.41499999999999998</v>
      </c>
      <c r="H652" s="148">
        <v>3.04</v>
      </c>
    </row>
    <row r="653" spans="1:8" s="86" customFormat="1" ht="25.5" outlineLevel="1" x14ac:dyDescent="0.2">
      <c r="A653" s="127" t="s">
        <v>155</v>
      </c>
      <c r="B653" s="131" t="s">
        <v>241</v>
      </c>
      <c r="C653" s="132">
        <v>3.024</v>
      </c>
      <c r="D653" s="133">
        <f>Table52[[#This Row],[Vertical Fz (kN)]]*'Materials + Factor'!$U$25</f>
        <v>0</v>
      </c>
      <c r="E653" s="132">
        <v>0.749</v>
      </c>
      <c r="F653" s="132">
        <v>1.5349999999999999</v>
      </c>
      <c r="G653" s="132">
        <v>4.0759999999999996</v>
      </c>
      <c r="H653" s="148">
        <v>0.99299999999999999</v>
      </c>
    </row>
    <row r="654" spans="1:8" s="86" customFormat="1" ht="25.5" outlineLevel="1" x14ac:dyDescent="0.2">
      <c r="A654" s="127" t="s">
        <v>155</v>
      </c>
      <c r="B654" s="131" t="s">
        <v>242</v>
      </c>
      <c r="C654" s="132">
        <v>1.996</v>
      </c>
      <c r="D654" s="133">
        <f>Table52[[#This Row],[Vertical Fz (kN)]]*'Materials + Factor'!$U$25</f>
        <v>0</v>
      </c>
      <c r="E654" s="132">
        <v>2.262</v>
      </c>
      <c r="F654" s="132">
        <v>0.95799999999999996</v>
      </c>
      <c r="G654" s="132">
        <v>4.9409999999999998</v>
      </c>
      <c r="H654" s="148">
        <v>2.7320000000000002</v>
      </c>
    </row>
    <row r="655" spans="1:8" s="86" customFormat="1" ht="25.5" outlineLevel="1" x14ac:dyDescent="0.2">
      <c r="A655" s="127" t="s">
        <v>155</v>
      </c>
      <c r="B655" s="131" t="s">
        <v>243</v>
      </c>
      <c r="C655" s="132">
        <v>0.21299999999999999</v>
      </c>
      <c r="D655" s="133">
        <f>Table52[[#This Row],[Vertical Fz (kN)]]*'Materials + Factor'!$U$25</f>
        <v>0</v>
      </c>
      <c r="E655" s="132">
        <v>0.48499999999999999</v>
      </c>
      <c r="F655" s="132">
        <v>2.758</v>
      </c>
      <c r="G655" s="132">
        <v>10.031000000000001</v>
      </c>
      <c r="H655" s="148">
        <v>0.70899999999999996</v>
      </c>
    </row>
    <row r="656" spans="1:8" s="86" customFormat="1" ht="25.5" outlineLevel="1" x14ac:dyDescent="0.2">
      <c r="A656" s="127" t="s">
        <v>155</v>
      </c>
      <c r="B656" s="131" t="s">
        <v>244</v>
      </c>
      <c r="C656" s="132">
        <v>0.60199999999999998</v>
      </c>
      <c r="D656" s="133">
        <f>Table52[[#This Row],[Vertical Fz (kN)]]*'Materials + Factor'!$U$25</f>
        <v>0</v>
      </c>
      <c r="E656" s="132">
        <v>2.6629999999999998</v>
      </c>
      <c r="F656" s="132">
        <v>0.56000000000000005</v>
      </c>
      <c r="G656" s="132">
        <v>1.6850000000000001</v>
      </c>
      <c r="H656" s="148">
        <v>3.0920000000000001</v>
      </c>
    </row>
    <row r="657" spans="1:8" s="86" customFormat="1" ht="25.5" outlineLevel="1" x14ac:dyDescent="0.2">
      <c r="A657" s="127" t="s">
        <v>155</v>
      </c>
      <c r="B657" s="131" t="s">
        <v>245</v>
      </c>
      <c r="C657" s="132">
        <v>1.6060000000000001</v>
      </c>
      <c r="D657" s="133">
        <f>Table52[[#This Row],[Vertical Fz (kN)]]*'Materials + Factor'!$U$25</f>
        <v>0</v>
      </c>
      <c r="E657" s="132">
        <v>0.88600000000000001</v>
      </c>
      <c r="F657" s="132">
        <v>2.36</v>
      </c>
      <c r="G657" s="132">
        <v>6.7750000000000004</v>
      </c>
      <c r="H657" s="148">
        <v>1.069</v>
      </c>
    </row>
    <row r="658" spans="1:8" s="86" customFormat="1" ht="25.5" outlineLevel="1" x14ac:dyDescent="0.2">
      <c r="A658" s="127" t="s">
        <v>155</v>
      </c>
      <c r="B658" s="131" t="s">
        <v>246</v>
      </c>
      <c r="C658" s="132">
        <v>0.83599999999999997</v>
      </c>
      <c r="D658" s="133">
        <f>Table52[[#This Row],[Vertical Fz (kN)]]*'Materials + Factor'!$U$25</f>
        <v>0</v>
      </c>
      <c r="E658" s="132">
        <v>2.4849999999999999</v>
      </c>
      <c r="F658" s="132">
        <v>0.27900000000000003</v>
      </c>
      <c r="G658" s="132">
        <v>0.83</v>
      </c>
      <c r="H658" s="148">
        <v>2.9620000000000002</v>
      </c>
    </row>
    <row r="659" spans="1:8" s="86" customFormat="1" ht="25.5" outlineLevel="1" x14ac:dyDescent="0.2">
      <c r="A659" s="127" t="s">
        <v>155</v>
      </c>
      <c r="B659" s="131" t="s">
        <v>247</v>
      </c>
      <c r="C659" s="132">
        <v>3.044</v>
      </c>
      <c r="D659" s="133">
        <f>Table52[[#This Row],[Vertical Fz (kN)]]*'Materials + Factor'!$U$25</f>
        <v>0</v>
      </c>
      <c r="E659" s="132">
        <v>0.70799999999999996</v>
      </c>
      <c r="F659" s="132">
        <v>1.5209999999999999</v>
      </c>
      <c r="G659" s="132">
        <v>4.2590000000000003</v>
      </c>
      <c r="H659" s="148">
        <v>0.93899999999999995</v>
      </c>
    </row>
    <row r="660" spans="1:8" s="86" customFormat="1" ht="25.5" outlineLevel="1" x14ac:dyDescent="0.2">
      <c r="A660" s="127" t="s">
        <v>155</v>
      </c>
      <c r="B660" s="131" t="s">
        <v>248</v>
      </c>
      <c r="C660" s="132">
        <v>1.996</v>
      </c>
      <c r="D660" s="133">
        <f>Table52[[#This Row],[Vertical Fz (kN)]]*'Materials + Factor'!$U$25</f>
        <v>0</v>
      </c>
      <c r="E660" s="132">
        <v>2.262</v>
      </c>
      <c r="F660" s="132">
        <v>0</v>
      </c>
      <c r="G660" s="132">
        <v>0</v>
      </c>
      <c r="H660" s="148">
        <v>2.7330000000000001</v>
      </c>
    </row>
    <row r="661" spans="1:8" s="86" customFormat="1" ht="25.5" outlineLevel="1" x14ac:dyDescent="0.2">
      <c r="A661" s="127" t="s">
        <v>155</v>
      </c>
      <c r="B661" s="131" t="s">
        <v>249</v>
      </c>
      <c r="C661" s="132">
        <v>0.21299999999999999</v>
      </c>
      <c r="D661" s="133">
        <f>Table52[[#This Row],[Vertical Fz (kN)]]*'Materials + Factor'!$U$25</f>
        <v>0</v>
      </c>
      <c r="E661" s="132">
        <v>0.48499999999999999</v>
      </c>
      <c r="F661" s="132">
        <v>1.8</v>
      </c>
      <c r="G661" s="132">
        <v>5.09</v>
      </c>
      <c r="H661" s="148">
        <v>0.70899999999999996</v>
      </c>
    </row>
    <row r="662" spans="1:8" s="86" customFormat="1" ht="25.5" outlineLevel="1" x14ac:dyDescent="0.2">
      <c r="A662" s="127" t="s">
        <v>155</v>
      </c>
      <c r="B662" s="131" t="s">
        <v>250</v>
      </c>
      <c r="C662" s="132">
        <v>0.60199999999999998</v>
      </c>
      <c r="D662" s="133">
        <f>Table52[[#This Row],[Vertical Fz (kN)]]*'Materials + Factor'!$U$25</f>
        <v>0</v>
      </c>
      <c r="E662" s="132">
        <v>2.6629999999999998</v>
      </c>
      <c r="F662" s="132">
        <v>0</v>
      </c>
      <c r="G662" s="132">
        <v>0</v>
      </c>
      <c r="H662" s="148">
        <v>3.0920000000000001</v>
      </c>
    </row>
    <row r="663" spans="1:8" s="86" customFormat="1" ht="25.5" outlineLevel="1" x14ac:dyDescent="0.2">
      <c r="A663" s="127" t="s">
        <v>155</v>
      </c>
      <c r="B663" s="131" t="s">
        <v>251</v>
      </c>
      <c r="C663" s="132">
        <v>1.6060000000000001</v>
      </c>
      <c r="D663" s="133">
        <f>Table52[[#This Row],[Vertical Fz (kN)]]*'Materials + Factor'!$U$25</f>
        <v>0</v>
      </c>
      <c r="E663" s="132">
        <v>0.88600000000000001</v>
      </c>
      <c r="F663" s="132">
        <v>1.8</v>
      </c>
      <c r="G663" s="132">
        <v>5.09</v>
      </c>
      <c r="H663" s="148">
        <v>1.069</v>
      </c>
    </row>
    <row r="664" spans="1:8" s="86" customFormat="1" ht="25.5" outlineLevel="1" x14ac:dyDescent="0.2">
      <c r="A664" s="127" t="s">
        <v>155</v>
      </c>
      <c r="B664" s="131" t="s">
        <v>252</v>
      </c>
      <c r="C664" s="132">
        <v>0.83599999999999997</v>
      </c>
      <c r="D664" s="133">
        <f>Table52[[#This Row],[Vertical Fz (kN)]]*'Materials + Factor'!$U$25</f>
        <v>0</v>
      </c>
      <c r="E664" s="132">
        <v>2.4849999999999999</v>
      </c>
      <c r="F664" s="132">
        <v>0</v>
      </c>
      <c r="G664" s="132">
        <v>0</v>
      </c>
      <c r="H664" s="148">
        <v>2.9620000000000002</v>
      </c>
    </row>
    <row r="665" spans="1:8" s="86" customFormat="1" ht="25.5" outlineLevel="1" x14ac:dyDescent="0.2">
      <c r="A665" s="127" t="s">
        <v>155</v>
      </c>
      <c r="B665" s="131" t="s">
        <v>253</v>
      </c>
      <c r="C665" s="132">
        <v>3.044</v>
      </c>
      <c r="D665" s="133">
        <f>Table52[[#This Row],[Vertical Fz (kN)]]*'Materials + Factor'!$U$25</f>
        <v>0</v>
      </c>
      <c r="E665" s="132">
        <v>0.70799999999999996</v>
      </c>
      <c r="F665" s="132">
        <v>1.8</v>
      </c>
      <c r="G665" s="132">
        <v>5.09</v>
      </c>
      <c r="H665" s="148">
        <v>0.93899999999999995</v>
      </c>
    </row>
    <row r="666" spans="1:8" s="86" customFormat="1" ht="25.5" outlineLevel="1" x14ac:dyDescent="0.2">
      <c r="A666" s="127" t="s">
        <v>155</v>
      </c>
      <c r="B666" s="131" t="s">
        <v>254</v>
      </c>
      <c r="C666" s="132">
        <v>1.698</v>
      </c>
      <c r="D666" s="133">
        <f>Table52[[#This Row],[Vertical Fz (kN)]]*'Materials + Factor'!$U$25</f>
        <v>0</v>
      </c>
      <c r="E666" s="132">
        <v>2.8140000000000001</v>
      </c>
      <c r="F666" s="132">
        <v>0</v>
      </c>
      <c r="G666" s="132">
        <v>0</v>
      </c>
      <c r="H666" s="148">
        <v>3.2530000000000001</v>
      </c>
    </row>
    <row r="667" spans="1:8" s="86" customFormat="1" ht="25.5" outlineLevel="1" x14ac:dyDescent="0.2">
      <c r="A667" s="127" t="s">
        <v>155</v>
      </c>
      <c r="B667" s="131" t="s">
        <v>255</v>
      </c>
      <c r="C667" s="132">
        <v>5.7069999999999999</v>
      </c>
      <c r="D667" s="133">
        <f>Table52[[#This Row],[Vertical Fz (kN)]]*'Materials + Factor'!$U$25</f>
        <v>0</v>
      </c>
      <c r="E667" s="132">
        <v>0.13400000000000001</v>
      </c>
      <c r="F667" s="132">
        <v>2.7639999999999998</v>
      </c>
      <c r="G667" s="132">
        <v>8.0359999999999996</v>
      </c>
      <c r="H667" s="148">
        <v>0.159</v>
      </c>
    </row>
    <row r="668" spans="1:8" s="86" customFormat="1" ht="25.5" outlineLevel="1" x14ac:dyDescent="0.2">
      <c r="A668" s="127" t="s">
        <v>155</v>
      </c>
      <c r="B668" s="131" t="s">
        <v>256</v>
      </c>
      <c r="C668" s="132">
        <v>1.1850000000000001</v>
      </c>
      <c r="D668" s="133">
        <f>Table52[[#This Row],[Vertical Fz (kN)]]*'Materials + Factor'!$U$25</f>
        <v>0</v>
      </c>
      <c r="E668" s="132">
        <v>3.0419999999999998</v>
      </c>
      <c r="F668" s="132">
        <v>0.157</v>
      </c>
      <c r="G668" s="132">
        <v>1.073</v>
      </c>
      <c r="H668" s="148">
        <v>3.6320000000000001</v>
      </c>
    </row>
    <row r="669" spans="1:8" s="86" customFormat="1" ht="25.5" outlineLevel="1" x14ac:dyDescent="0.2">
      <c r="A669" s="127" t="s">
        <v>155</v>
      </c>
      <c r="B669" s="131" t="s">
        <v>257</v>
      </c>
      <c r="C669" s="132">
        <v>1.466</v>
      </c>
      <c r="D669" s="133">
        <f>Table52[[#This Row],[Vertical Fz (kN)]]*'Materials + Factor'!$U$25</f>
        <v>0</v>
      </c>
      <c r="E669" s="132">
        <v>0.95799999999999996</v>
      </c>
      <c r="F669" s="132">
        <v>2.214</v>
      </c>
      <c r="G669" s="132">
        <v>6.89</v>
      </c>
      <c r="H669" s="148">
        <v>1.2509999999999999</v>
      </c>
    </row>
    <row r="670" spans="1:8" s="86" customFormat="1" ht="25.5" outlineLevel="1" x14ac:dyDescent="0.2">
      <c r="A670" s="127" t="s">
        <v>155</v>
      </c>
      <c r="B670" s="131" t="s">
        <v>258</v>
      </c>
      <c r="C670" s="132">
        <v>8.2370000000000001</v>
      </c>
      <c r="D670" s="133">
        <f>Table52[[#This Row],[Vertical Fz (kN)]]*'Materials + Factor'!$U$25</f>
        <v>0</v>
      </c>
      <c r="E670" s="132">
        <v>3.5910000000000002</v>
      </c>
      <c r="F670" s="132">
        <v>0</v>
      </c>
      <c r="G670" s="132">
        <v>0</v>
      </c>
      <c r="H670" s="148">
        <v>3.9319999999999999</v>
      </c>
    </row>
    <row r="671" spans="1:8" s="86" customFormat="1" ht="25.5" outlineLevel="1" x14ac:dyDescent="0.2">
      <c r="A671" s="127" t="s">
        <v>155</v>
      </c>
      <c r="B671" s="131" t="s">
        <v>259</v>
      </c>
      <c r="C671" s="132">
        <v>8.2370000000000001</v>
      </c>
      <c r="D671" s="133">
        <f>Table52[[#This Row],[Vertical Fz (kN)]]*'Materials + Factor'!$U$25</f>
        <v>0</v>
      </c>
      <c r="E671" s="132">
        <v>1.4710000000000001</v>
      </c>
      <c r="F671" s="132">
        <v>1.75</v>
      </c>
      <c r="G671" s="132">
        <v>4.2809999999999997</v>
      </c>
      <c r="H671" s="148">
        <v>1.583</v>
      </c>
    </row>
    <row r="672" spans="1:8" s="86" customFormat="1" ht="25.5" outlineLevel="1" x14ac:dyDescent="0.2">
      <c r="A672" s="127" t="s">
        <v>155</v>
      </c>
      <c r="B672" s="131" t="s">
        <v>260</v>
      </c>
      <c r="C672" s="132">
        <v>5.2610000000000001</v>
      </c>
      <c r="D672" s="133">
        <f>Table52[[#This Row],[Vertical Fz (kN)]]*'Materials + Factor'!$U$25</f>
        <v>0</v>
      </c>
      <c r="E672" s="132">
        <v>2.9820000000000002</v>
      </c>
      <c r="F672" s="132">
        <v>0</v>
      </c>
      <c r="G672" s="132">
        <v>0</v>
      </c>
      <c r="H672" s="148">
        <v>3.3</v>
      </c>
    </row>
    <row r="673" spans="1:8" s="86" customFormat="1" ht="25.5" outlineLevel="1" x14ac:dyDescent="0.2">
      <c r="A673" s="127" t="s">
        <v>155</v>
      </c>
      <c r="B673" s="131" t="s">
        <v>261</v>
      </c>
      <c r="C673" s="132">
        <v>5.2610000000000001</v>
      </c>
      <c r="D673" s="133">
        <f>Table52[[#This Row],[Vertical Fz (kN)]]*'Materials + Factor'!$U$25</f>
        <v>0</v>
      </c>
      <c r="E673" s="132">
        <v>0.86199999999999999</v>
      </c>
      <c r="F673" s="132">
        <v>1.75</v>
      </c>
      <c r="G673" s="132">
        <v>4.2809999999999997</v>
      </c>
      <c r="H673" s="148">
        <v>0.95199999999999996</v>
      </c>
    </row>
    <row r="674" spans="1:8" s="86" customFormat="1" ht="25.5" outlineLevel="1" x14ac:dyDescent="0.2">
      <c r="A674" s="127" t="s">
        <v>155</v>
      </c>
      <c r="B674" s="131" t="s">
        <v>262</v>
      </c>
      <c r="C674" s="132">
        <v>2.2850000000000001</v>
      </c>
      <c r="D674" s="133">
        <f>Table52[[#This Row],[Vertical Fz (kN)]]*'Materials + Factor'!$U$25</f>
        <v>0</v>
      </c>
      <c r="E674" s="132">
        <v>3.5910000000000002</v>
      </c>
      <c r="F674" s="132">
        <v>0</v>
      </c>
      <c r="G674" s="132">
        <v>0</v>
      </c>
      <c r="H674" s="148">
        <v>3.9319999999999999</v>
      </c>
    </row>
    <row r="675" spans="1:8" s="86" customFormat="1" ht="25.5" outlineLevel="1" x14ac:dyDescent="0.2">
      <c r="A675" s="127" t="s">
        <v>155</v>
      </c>
      <c r="B675" s="131" t="s">
        <v>263</v>
      </c>
      <c r="C675" s="132">
        <v>2.2850000000000001</v>
      </c>
      <c r="D675" s="133">
        <f>Table52[[#This Row],[Vertical Fz (kN)]]*'Materials + Factor'!$U$25</f>
        <v>0</v>
      </c>
      <c r="E675" s="132">
        <v>1.4710000000000001</v>
      </c>
      <c r="F675" s="132">
        <v>1.75</v>
      </c>
      <c r="G675" s="132">
        <v>4.2809999999999997</v>
      </c>
      <c r="H675" s="148">
        <v>1.583</v>
      </c>
    </row>
    <row r="676" spans="1:8" s="86" customFormat="1" ht="25.5" outlineLevel="1" x14ac:dyDescent="0.2">
      <c r="A676" s="127" t="s">
        <v>155</v>
      </c>
      <c r="B676" s="131" t="s">
        <v>264</v>
      </c>
      <c r="C676" s="132">
        <v>8.0969999999999995</v>
      </c>
      <c r="D676" s="133">
        <f>Table52[[#This Row],[Vertical Fz (kN)]]*'Materials + Factor'!$U$25</f>
        <v>0</v>
      </c>
      <c r="E676" s="132">
        <v>3.492</v>
      </c>
      <c r="F676" s="132">
        <v>0.26600000000000001</v>
      </c>
      <c r="G676" s="132">
        <v>0.80200000000000005</v>
      </c>
      <c r="H676" s="148">
        <v>3.8140000000000001</v>
      </c>
    </row>
    <row r="677" spans="1:8" s="86" customFormat="1" ht="25.5" outlineLevel="1" x14ac:dyDescent="0.2">
      <c r="A677" s="127" t="s">
        <v>155</v>
      </c>
      <c r="B677" s="131" t="s">
        <v>265</v>
      </c>
      <c r="C677" s="132">
        <v>8.0969999999999995</v>
      </c>
      <c r="D677" s="133">
        <f>Table52[[#This Row],[Vertical Fz (kN)]]*'Materials + Factor'!$U$25</f>
        <v>0</v>
      </c>
      <c r="E677" s="132">
        <v>1.4079999999999999</v>
      </c>
      <c r="F677" s="132">
        <v>2.1360000000000001</v>
      </c>
      <c r="G677" s="132">
        <v>5.6429999999999998</v>
      </c>
      <c r="H677" s="148">
        <v>1.5089999999999999</v>
      </c>
    </row>
    <row r="678" spans="1:8" s="86" customFormat="1" ht="25.5" outlineLevel="1" x14ac:dyDescent="0.2">
      <c r="A678" s="127" t="s">
        <v>155</v>
      </c>
      <c r="B678" s="131" t="s">
        <v>266</v>
      </c>
      <c r="C678" s="132">
        <v>5.2610000000000001</v>
      </c>
      <c r="D678" s="133">
        <f>Table52[[#This Row],[Vertical Fz (kN)]]*'Materials + Factor'!$U$25</f>
        <v>0</v>
      </c>
      <c r="E678" s="132">
        <v>2.9119999999999999</v>
      </c>
      <c r="F678" s="132">
        <v>5.7000000000000002E-2</v>
      </c>
      <c r="G678" s="132">
        <v>1.155</v>
      </c>
      <c r="H678" s="148">
        <v>3.2120000000000002</v>
      </c>
    </row>
    <row r="679" spans="1:8" s="86" customFormat="1" ht="25.5" outlineLevel="1" x14ac:dyDescent="0.2">
      <c r="A679" s="127" t="s">
        <v>155</v>
      </c>
      <c r="B679" s="131" t="s">
        <v>267</v>
      </c>
      <c r="C679" s="132">
        <v>5.2610000000000001</v>
      </c>
      <c r="D679" s="133">
        <f>Table52[[#This Row],[Vertical Fz (kN)]]*'Materials + Factor'!$U$25</f>
        <v>0</v>
      </c>
      <c r="E679" s="132">
        <v>0.82799999999999996</v>
      </c>
      <c r="F679" s="132">
        <v>1.927</v>
      </c>
      <c r="G679" s="132">
        <v>5.9960000000000004</v>
      </c>
      <c r="H679" s="148">
        <v>0.90700000000000003</v>
      </c>
    </row>
    <row r="680" spans="1:8" s="86" customFormat="1" ht="25.5" outlineLevel="1" x14ac:dyDescent="0.2">
      <c r="A680" s="127" t="s">
        <v>155</v>
      </c>
      <c r="B680" s="131" t="s">
        <v>268</v>
      </c>
      <c r="C680" s="132">
        <v>2.4239999999999999</v>
      </c>
      <c r="D680" s="133">
        <f>Table52[[#This Row],[Vertical Fz (kN)]]*'Materials + Factor'!$U$25</f>
        <v>0</v>
      </c>
      <c r="E680" s="132">
        <v>3.492</v>
      </c>
      <c r="F680" s="132">
        <v>0.26700000000000002</v>
      </c>
      <c r="G680" s="132">
        <v>0.80200000000000005</v>
      </c>
      <c r="H680" s="148">
        <v>3.8140000000000001</v>
      </c>
    </row>
    <row r="681" spans="1:8" s="86" customFormat="1" ht="25.5" outlineLevel="1" x14ac:dyDescent="0.2">
      <c r="A681" s="127" t="s">
        <v>155</v>
      </c>
      <c r="B681" s="131" t="s">
        <v>269</v>
      </c>
      <c r="C681" s="132">
        <v>2.4239999999999999</v>
      </c>
      <c r="D681" s="133">
        <f>Table52[[#This Row],[Vertical Fz (kN)]]*'Materials + Factor'!$U$25</f>
        <v>0</v>
      </c>
      <c r="E681" s="132">
        <v>1.4079999999999999</v>
      </c>
      <c r="F681" s="132">
        <v>2.1360000000000001</v>
      </c>
      <c r="G681" s="132">
        <v>5.6429999999999998</v>
      </c>
      <c r="H681" s="148">
        <v>1.5089999999999999</v>
      </c>
    </row>
    <row r="682" spans="1:8" s="86" customFormat="1" ht="25.5" outlineLevel="1" x14ac:dyDescent="0.2">
      <c r="A682" s="127" t="s">
        <v>155</v>
      </c>
      <c r="B682" s="131" t="s">
        <v>270</v>
      </c>
      <c r="C682" s="132">
        <v>7.9580000000000002</v>
      </c>
      <c r="D682" s="133">
        <f>Table52[[#This Row],[Vertical Fz (kN)]]*'Materials + Factor'!$U$25</f>
        <v>0</v>
      </c>
      <c r="E682" s="132">
        <v>3.4039999999999999</v>
      </c>
      <c r="F682" s="132">
        <v>0.53300000000000003</v>
      </c>
      <c r="G682" s="132">
        <v>1.605</v>
      </c>
      <c r="H682" s="148">
        <v>3.71</v>
      </c>
    </row>
    <row r="683" spans="1:8" s="86" customFormat="1" ht="25.5" outlineLevel="1" x14ac:dyDescent="0.2">
      <c r="A683" s="127" t="s">
        <v>155</v>
      </c>
      <c r="B683" s="131" t="s">
        <v>271</v>
      </c>
      <c r="C683" s="132">
        <v>7.9580000000000002</v>
      </c>
      <c r="D683" s="133">
        <f>Table52[[#This Row],[Vertical Fz (kN)]]*'Materials + Factor'!$U$25</f>
        <v>0</v>
      </c>
      <c r="E683" s="132">
        <v>1.345</v>
      </c>
      <c r="F683" s="132">
        <v>2.5230000000000001</v>
      </c>
      <c r="G683" s="132">
        <v>7.016</v>
      </c>
      <c r="H683" s="148">
        <v>1.4350000000000001</v>
      </c>
    </row>
    <row r="684" spans="1:8" s="86" customFormat="1" ht="25.5" outlineLevel="1" x14ac:dyDescent="0.2">
      <c r="A684" s="127" t="s">
        <v>155</v>
      </c>
      <c r="B684" s="131" t="s">
        <v>272</v>
      </c>
      <c r="C684" s="132">
        <v>5.2610000000000001</v>
      </c>
      <c r="D684" s="133">
        <f>Table52[[#This Row],[Vertical Fz (kN)]]*'Materials + Factor'!$U$25</f>
        <v>0</v>
      </c>
      <c r="E684" s="132">
        <v>2.8519999999999999</v>
      </c>
      <c r="F684" s="132">
        <v>0.114</v>
      </c>
      <c r="G684" s="132">
        <v>2.31</v>
      </c>
      <c r="H684" s="148">
        <v>3.1379999999999999</v>
      </c>
    </row>
    <row r="685" spans="1:8" s="86" customFormat="1" ht="25.5" outlineLevel="1" x14ac:dyDescent="0.2">
      <c r="A685" s="127" t="s">
        <v>155</v>
      </c>
      <c r="B685" s="131" t="s">
        <v>273</v>
      </c>
      <c r="C685" s="132">
        <v>5.26</v>
      </c>
      <c r="D685" s="133">
        <f>Table52[[#This Row],[Vertical Fz (kN)]]*'Materials + Factor'!$U$25</f>
        <v>0</v>
      </c>
      <c r="E685" s="132">
        <v>0.79300000000000004</v>
      </c>
      <c r="F685" s="132">
        <v>2.1040000000000001</v>
      </c>
      <c r="G685" s="132">
        <v>7.7210000000000001</v>
      </c>
      <c r="H685" s="148">
        <v>0.86299999999999999</v>
      </c>
    </row>
    <row r="686" spans="1:8" s="86" customFormat="1" ht="25.5" outlineLevel="1" x14ac:dyDescent="0.2">
      <c r="A686" s="127" t="s">
        <v>155</v>
      </c>
      <c r="B686" s="131" t="s">
        <v>274</v>
      </c>
      <c r="C686" s="132">
        <v>2.5640000000000001</v>
      </c>
      <c r="D686" s="133">
        <f>Table52[[#This Row],[Vertical Fz (kN)]]*'Materials + Factor'!$U$25</f>
        <v>0</v>
      </c>
      <c r="E686" s="132">
        <v>3.4039999999999999</v>
      </c>
      <c r="F686" s="132">
        <v>0.53300000000000003</v>
      </c>
      <c r="G686" s="132">
        <v>1.605</v>
      </c>
      <c r="H686" s="148">
        <v>3.71</v>
      </c>
    </row>
    <row r="687" spans="1:8" s="86" customFormat="1" ht="25.5" outlineLevel="1" x14ac:dyDescent="0.2">
      <c r="A687" s="127" t="s">
        <v>155</v>
      </c>
      <c r="B687" s="131" t="s">
        <v>275</v>
      </c>
      <c r="C687" s="132">
        <v>2.5640000000000001</v>
      </c>
      <c r="D687" s="133">
        <f>Table52[[#This Row],[Vertical Fz (kN)]]*'Materials + Factor'!$U$25</f>
        <v>0</v>
      </c>
      <c r="E687" s="132">
        <v>1.345</v>
      </c>
      <c r="F687" s="132">
        <v>2.5230000000000001</v>
      </c>
      <c r="G687" s="132">
        <v>7.016</v>
      </c>
      <c r="H687" s="148">
        <v>1.4350000000000001</v>
      </c>
    </row>
    <row r="688" spans="1:8" s="86" customFormat="1" ht="25.5" outlineLevel="1" x14ac:dyDescent="0.2">
      <c r="A688" s="127" t="s">
        <v>155</v>
      </c>
      <c r="B688" s="131" t="s">
        <v>276</v>
      </c>
      <c r="C688" s="132">
        <v>7.9580000000000002</v>
      </c>
      <c r="D688" s="133">
        <f>Table52[[#This Row],[Vertical Fz (kN)]]*'Materials + Factor'!$U$25</f>
        <v>0</v>
      </c>
      <c r="E688" s="132">
        <v>3.4039999999999999</v>
      </c>
      <c r="F688" s="132">
        <v>0</v>
      </c>
      <c r="G688" s="132">
        <v>0</v>
      </c>
      <c r="H688" s="148">
        <v>3.71</v>
      </c>
    </row>
    <row r="689" spans="1:8" s="86" customFormat="1" ht="25.5" outlineLevel="1" x14ac:dyDescent="0.2">
      <c r="A689" s="127" t="s">
        <v>155</v>
      </c>
      <c r="B689" s="131" t="s">
        <v>277</v>
      </c>
      <c r="C689" s="132">
        <v>7.9580000000000002</v>
      </c>
      <c r="D689" s="133">
        <f>Table52[[#This Row],[Vertical Fz (kN)]]*'Materials + Factor'!$U$25</f>
        <v>0</v>
      </c>
      <c r="E689" s="132">
        <v>1.345</v>
      </c>
      <c r="F689" s="132">
        <v>1.99</v>
      </c>
      <c r="G689" s="132">
        <v>5.4109999999999996</v>
      </c>
      <c r="H689" s="148">
        <v>1.4350000000000001</v>
      </c>
    </row>
    <row r="690" spans="1:8" s="86" customFormat="1" ht="25.5" outlineLevel="1" x14ac:dyDescent="0.2">
      <c r="A690" s="127" t="s">
        <v>155</v>
      </c>
      <c r="B690" s="131" t="s">
        <v>278</v>
      </c>
      <c r="C690" s="132">
        <v>5.2610000000000001</v>
      </c>
      <c r="D690" s="133">
        <f>Table52[[#This Row],[Vertical Fz (kN)]]*'Materials + Factor'!$U$25</f>
        <v>0</v>
      </c>
      <c r="E690" s="132">
        <v>2.8519999999999999</v>
      </c>
      <c r="F690" s="132">
        <v>0</v>
      </c>
      <c r="G690" s="132">
        <v>0</v>
      </c>
      <c r="H690" s="148">
        <v>3.1379999999999999</v>
      </c>
    </row>
    <row r="691" spans="1:8" s="86" customFormat="1" ht="25.5" outlineLevel="1" x14ac:dyDescent="0.2">
      <c r="A691" s="127" t="s">
        <v>155</v>
      </c>
      <c r="B691" s="131" t="s">
        <v>279</v>
      </c>
      <c r="C691" s="132">
        <v>5.2610000000000001</v>
      </c>
      <c r="D691" s="133">
        <f>Table52[[#This Row],[Vertical Fz (kN)]]*'Materials + Factor'!$U$25</f>
        <v>0</v>
      </c>
      <c r="E691" s="132">
        <v>0.79300000000000004</v>
      </c>
      <c r="F691" s="132">
        <v>1.99</v>
      </c>
      <c r="G691" s="132">
        <v>5.4109999999999996</v>
      </c>
      <c r="H691" s="148">
        <v>0.86299999999999999</v>
      </c>
    </row>
    <row r="692" spans="1:8" s="86" customFormat="1" ht="25.5" outlineLevel="1" x14ac:dyDescent="0.2">
      <c r="A692" s="127" t="s">
        <v>155</v>
      </c>
      <c r="B692" s="131" t="s">
        <v>280</v>
      </c>
      <c r="C692" s="132">
        <v>2.5640000000000001</v>
      </c>
      <c r="D692" s="133">
        <f>Table52[[#This Row],[Vertical Fz (kN)]]*'Materials + Factor'!$U$25</f>
        <v>0</v>
      </c>
      <c r="E692" s="132">
        <v>3.4039999999999999</v>
      </c>
      <c r="F692" s="132">
        <v>0</v>
      </c>
      <c r="G692" s="132">
        <v>0</v>
      </c>
      <c r="H692" s="148">
        <v>3.71</v>
      </c>
    </row>
    <row r="693" spans="1:8" s="86" customFormat="1" ht="25.5" outlineLevel="1" x14ac:dyDescent="0.2">
      <c r="A693" s="127" t="s">
        <v>155</v>
      </c>
      <c r="B693" s="131" t="s">
        <v>281</v>
      </c>
      <c r="C693" s="132">
        <v>2.5640000000000001</v>
      </c>
      <c r="D693" s="133">
        <f>Table52[[#This Row],[Vertical Fz (kN)]]*'Materials + Factor'!$U$25</f>
        <v>0</v>
      </c>
      <c r="E693" s="132">
        <v>1.345</v>
      </c>
      <c r="F693" s="132">
        <v>1.99</v>
      </c>
      <c r="G693" s="132">
        <v>5.4109999999999996</v>
      </c>
      <c r="H693" s="148">
        <v>1.4350000000000001</v>
      </c>
    </row>
    <row r="694" spans="1:8" s="86" customFormat="1" ht="25.5" outlineLevel="1" x14ac:dyDescent="0.2">
      <c r="A694" s="127" t="s">
        <v>155</v>
      </c>
      <c r="B694" s="131" t="s">
        <v>282</v>
      </c>
      <c r="C694" s="132">
        <v>6.4379999999999997</v>
      </c>
      <c r="D694" s="133">
        <f>Table52[[#This Row],[Vertical Fz (kN)]]*'Materials + Factor'!$U$25</f>
        <v>0</v>
      </c>
      <c r="E694" s="132">
        <v>2.73</v>
      </c>
      <c r="F694" s="132">
        <v>0</v>
      </c>
      <c r="G694" s="132">
        <v>0</v>
      </c>
      <c r="H694" s="148">
        <v>2.9089999999999998</v>
      </c>
    </row>
    <row r="695" spans="1:8" s="86" customFormat="1" ht="25.5" outlineLevel="1" x14ac:dyDescent="0.2">
      <c r="A695" s="127" t="s">
        <v>155</v>
      </c>
      <c r="B695" s="131" t="s">
        <v>283</v>
      </c>
      <c r="C695" s="132">
        <v>6.4370000000000003</v>
      </c>
      <c r="D695" s="133">
        <f>Table52[[#This Row],[Vertical Fz (kN)]]*'Materials + Factor'!$U$25</f>
        <v>0</v>
      </c>
      <c r="E695" s="132">
        <v>0.129</v>
      </c>
      <c r="F695" s="132">
        <v>2.2869999999999999</v>
      </c>
      <c r="G695" s="132">
        <v>6.3869999999999996</v>
      </c>
      <c r="H695" s="148">
        <v>0</v>
      </c>
    </row>
    <row r="696" spans="1:8" s="86" customFormat="1" ht="25.5" outlineLevel="1" x14ac:dyDescent="0.2">
      <c r="A696" s="127" t="s">
        <v>155</v>
      </c>
      <c r="B696" s="131" t="s">
        <v>284</v>
      </c>
      <c r="C696" s="132">
        <v>5.2610000000000001</v>
      </c>
      <c r="D696" s="133">
        <f>Table52[[#This Row],[Vertical Fz (kN)]]*'Materials + Factor'!$U$25</f>
        <v>0</v>
      </c>
      <c r="E696" s="132">
        <v>3.4740000000000002</v>
      </c>
      <c r="F696" s="132">
        <v>0.26200000000000001</v>
      </c>
      <c r="G696" s="132">
        <v>1.212</v>
      </c>
      <c r="H696" s="148">
        <v>3.8239999999999998</v>
      </c>
    </row>
    <row r="697" spans="1:8" s="86" customFormat="1" ht="25.5" outlineLevel="1" x14ac:dyDescent="0.2">
      <c r="A697" s="127" t="s">
        <v>155</v>
      </c>
      <c r="B697" s="131" t="s">
        <v>285</v>
      </c>
      <c r="C697" s="132">
        <v>5.2610000000000001</v>
      </c>
      <c r="D697" s="133">
        <f>Table52[[#This Row],[Vertical Fz (kN)]]*'Materials + Factor'!$U$25</f>
        <v>0</v>
      </c>
      <c r="E697" s="132">
        <v>1.3540000000000001</v>
      </c>
      <c r="F697" s="132">
        <v>1.7270000000000001</v>
      </c>
      <c r="G697" s="132">
        <v>6.6230000000000002</v>
      </c>
      <c r="H697" s="148">
        <v>1.476</v>
      </c>
    </row>
    <row r="698" spans="1:8" s="86" customFormat="1" ht="25.5" outlineLevel="1" x14ac:dyDescent="0.2">
      <c r="A698" s="127" t="s">
        <v>155</v>
      </c>
      <c r="B698" s="131" t="s">
        <v>286</v>
      </c>
      <c r="C698" s="132">
        <v>8.6489999999999991</v>
      </c>
      <c r="D698" s="133">
        <f>Table52[[#This Row],[Vertical Fz (kN)]]*'Materials + Factor'!$U$25</f>
        <v>0</v>
      </c>
      <c r="E698" s="132">
        <v>3.7709999999999999</v>
      </c>
      <c r="F698" s="132">
        <v>0</v>
      </c>
      <c r="G698" s="132">
        <v>0</v>
      </c>
      <c r="H698" s="148">
        <v>4.1280000000000001</v>
      </c>
    </row>
    <row r="699" spans="1:8" s="86" customFormat="1" ht="25.5" outlineLevel="1" x14ac:dyDescent="0.2">
      <c r="A699" s="127" t="s">
        <v>155</v>
      </c>
      <c r="B699" s="131" t="s">
        <v>287</v>
      </c>
      <c r="C699" s="132">
        <v>8.6489999999999991</v>
      </c>
      <c r="D699" s="133">
        <f>Table52[[#This Row],[Vertical Fz (kN)]]*'Materials + Factor'!$U$25</f>
        <v>0</v>
      </c>
      <c r="E699" s="132">
        <v>1.544</v>
      </c>
      <c r="F699" s="132">
        <v>1.837</v>
      </c>
      <c r="G699" s="132">
        <v>4.4950000000000001</v>
      </c>
      <c r="H699" s="148">
        <v>1.6619999999999999</v>
      </c>
    </row>
    <row r="700" spans="1:8" s="86" customFormat="1" ht="25.5" outlineLevel="1" x14ac:dyDescent="0.2">
      <c r="A700" s="127" t="s">
        <v>155</v>
      </c>
      <c r="B700" s="131" t="s">
        <v>288</v>
      </c>
      <c r="C700" s="132">
        <v>5.524</v>
      </c>
      <c r="D700" s="133">
        <f>Table52[[#This Row],[Vertical Fz (kN)]]*'Materials + Factor'!$U$25</f>
        <v>0</v>
      </c>
      <c r="E700" s="132">
        <v>3.1309999999999998</v>
      </c>
      <c r="F700" s="132">
        <v>0</v>
      </c>
      <c r="G700" s="132">
        <v>0</v>
      </c>
      <c r="H700" s="148">
        <v>3.4649999999999999</v>
      </c>
    </row>
    <row r="701" spans="1:8" s="86" customFormat="1" ht="25.5" outlineLevel="1" x14ac:dyDescent="0.2">
      <c r="A701" s="127" t="s">
        <v>155</v>
      </c>
      <c r="B701" s="131" t="s">
        <v>289</v>
      </c>
      <c r="C701" s="132">
        <v>5.524</v>
      </c>
      <c r="D701" s="133">
        <f>Table52[[#This Row],[Vertical Fz (kN)]]*'Materials + Factor'!$U$25</f>
        <v>0</v>
      </c>
      <c r="E701" s="132">
        <v>0.90500000000000003</v>
      </c>
      <c r="F701" s="132">
        <v>1.837</v>
      </c>
      <c r="G701" s="132">
        <v>4.4950000000000001</v>
      </c>
      <c r="H701" s="148">
        <v>0.999</v>
      </c>
    </row>
    <row r="702" spans="1:8" s="86" customFormat="1" ht="25.5" outlineLevel="1" x14ac:dyDescent="0.2">
      <c r="A702" s="127" t="s">
        <v>155</v>
      </c>
      <c r="B702" s="131" t="s">
        <v>290</v>
      </c>
      <c r="C702" s="132">
        <v>2.399</v>
      </c>
      <c r="D702" s="133">
        <f>Table52[[#This Row],[Vertical Fz (kN)]]*'Materials + Factor'!$U$25</f>
        <v>0</v>
      </c>
      <c r="E702" s="132">
        <v>3.7709999999999999</v>
      </c>
      <c r="F702" s="132">
        <v>0</v>
      </c>
      <c r="G702" s="132">
        <v>0</v>
      </c>
      <c r="H702" s="148">
        <v>4.1280000000000001</v>
      </c>
    </row>
    <row r="703" spans="1:8" s="86" customFormat="1" ht="25.5" outlineLevel="1" x14ac:dyDescent="0.2">
      <c r="A703" s="127" t="s">
        <v>155</v>
      </c>
      <c r="B703" s="131" t="s">
        <v>291</v>
      </c>
      <c r="C703" s="132">
        <v>2.399</v>
      </c>
      <c r="D703" s="133">
        <f>Table52[[#This Row],[Vertical Fz (kN)]]*'Materials + Factor'!$U$25</f>
        <v>0</v>
      </c>
      <c r="E703" s="132">
        <v>1.544</v>
      </c>
      <c r="F703" s="132">
        <v>1.837</v>
      </c>
      <c r="G703" s="132">
        <v>4.4950000000000001</v>
      </c>
      <c r="H703" s="148">
        <v>1.6619999999999999</v>
      </c>
    </row>
    <row r="704" spans="1:8" s="86" customFormat="1" ht="25.5" outlineLevel="1" x14ac:dyDescent="0.2">
      <c r="A704" s="127" t="s">
        <v>155</v>
      </c>
      <c r="B704" s="131" t="s">
        <v>292</v>
      </c>
      <c r="C704" s="132">
        <v>8.5020000000000007</v>
      </c>
      <c r="D704" s="133">
        <f>Table52[[#This Row],[Vertical Fz (kN)]]*'Materials + Factor'!$U$25</f>
        <v>0</v>
      </c>
      <c r="E704" s="132">
        <v>3.6669999999999998</v>
      </c>
      <c r="F704" s="132">
        <v>0.28000000000000003</v>
      </c>
      <c r="G704" s="132">
        <v>0.84299999999999997</v>
      </c>
      <c r="H704" s="148">
        <v>4.0049999999999999</v>
      </c>
    </row>
    <row r="705" spans="1:8" s="86" customFormat="1" ht="25.5" outlineLevel="1" x14ac:dyDescent="0.2">
      <c r="A705" s="127" t="s">
        <v>155</v>
      </c>
      <c r="B705" s="131" t="s">
        <v>293</v>
      </c>
      <c r="C705" s="132">
        <v>8.5020000000000007</v>
      </c>
      <c r="D705" s="133">
        <f>Table52[[#This Row],[Vertical Fz (kN)]]*'Materials + Factor'!$U$25</f>
        <v>0</v>
      </c>
      <c r="E705" s="132">
        <v>1.478</v>
      </c>
      <c r="F705" s="132">
        <v>2.2429999999999999</v>
      </c>
      <c r="G705" s="132">
        <v>5.9249999999999998</v>
      </c>
      <c r="H705" s="148">
        <v>1.585</v>
      </c>
    </row>
    <row r="706" spans="1:8" s="86" customFormat="1" ht="25.5" outlineLevel="1" x14ac:dyDescent="0.2">
      <c r="A706" s="127" t="s">
        <v>155</v>
      </c>
      <c r="B706" s="131" t="s">
        <v>294</v>
      </c>
      <c r="C706" s="132">
        <v>5.524</v>
      </c>
      <c r="D706" s="133">
        <f>Table52[[#This Row],[Vertical Fz (kN)]]*'Materials + Factor'!$U$25</f>
        <v>0</v>
      </c>
      <c r="E706" s="132">
        <v>3.0569999999999999</v>
      </c>
      <c r="F706" s="132">
        <v>0.06</v>
      </c>
      <c r="G706" s="132">
        <v>1.2130000000000001</v>
      </c>
      <c r="H706" s="148">
        <v>3.3730000000000002</v>
      </c>
    </row>
    <row r="707" spans="1:8" s="86" customFormat="1" ht="25.5" outlineLevel="1" x14ac:dyDescent="0.2">
      <c r="A707" s="127" t="s">
        <v>155</v>
      </c>
      <c r="B707" s="131" t="s">
        <v>295</v>
      </c>
      <c r="C707" s="132">
        <v>5.524</v>
      </c>
      <c r="D707" s="133">
        <f>Table52[[#This Row],[Vertical Fz (kN)]]*'Materials + Factor'!$U$25</f>
        <v>0</v>
      </c>
      <c r="E707" s="132">
        <v>0.86899999999999999</v>
      </c>
      <c r="F707" s="132">
        <v>2.0230000000000001</v>
      </c>
      <c r="G707" s="132">
        <v>6.2960000000000003</v>
      </c>
      <c r="H707" s="148">
        <v>0.95299999999999996</v>
      </c>
    </row>
    <row r="708" spans="1:8" s="86" customFormat="1" ht="25.5" outlineLevel="1" x14ac:dyDescent="0.2">
      <c r="A708" s="127" t="s">
        <v>155</v>
      </c>
      <c r="B708" s="131" t="s">
        <v>296</v>
      </c>
      <c r="C708" s="132">
        <v>2.5449999999999999</v>
      </c>
      <c r="D708" s="133">
        <f>Table52[[#This Row],[Vertical Fz (kN)]]*'Materials + Factor'!$U$25</f>
        <v>0</v>
      </c>
      <c r="E708" s="132">
        <v>3.6669999999999998</v>
      </c>
      <c r="F708" s="132">
        <v>0.28000000000000003</v>
      </c>
      <c r="G708" s="132">
        <v>0.84299999999999997</v>
      </c>
      <c r="H708" s="148">
        <v>4.0049999999999999</v>
      </c>
    </row>
    <row r="709" spans="1:8" s="86" customFormat="1" ht="25.5" outlineLevel="1" x14ac:dyDescent="0.2">
      <c r="A709" s="127" t="s">
        <v>155</v>
      </c>
      <c r="B709" s="131" t="s">
        <v>297</v>
      </c>
      <c r="C709" s="132">
        <v>2.5449999999999999</v>
      </c>
      <c r="D709" s="133">
        <f>Table52[[#This Row],[Vertical Fz (kN)]]*'Materials + Factor'!$U$25</f>
        <v>0</v>
      </c>
      <c r="E709" s="132">
        <v>1.478</v>
      </c>
      <c r="F709" s="132">
        <v>2.2429999999999999</v>
      </c>
      <c r="G709" s="132">
        <v>5.9249999999999998</v>
      </c>
      <c r="H709" s="148">
        <v>1.585</v>
      </c>
    </row>
    <row r="710" spans="1:8" s="86" customFormat="1" ht="25.5" outlineLevel="1" x14ac:dyDescent="0.2">
      <c r="A710" s="127" t="s">
        <v>155</v>
      </c>
      <c r="B710" s="131" t="s">
        <v>298</v>
      </c>
      <c r="C710" s="132">
        <v>8.3559999999999999</v>
      </c>
      <c r="D710" s="133">
        <f>Table52[[#This Row],[Vertical Fz (kN)]]*'Materials + Factor'!$U$25</f>
        <v>0</v>
      </c>
      <c r="E710" s="132">
        <v>3.5739999999999998</v>
      </c>
      <c r="F710" s="132">
        <v>0.56000000000000005</v>
      </c>
      <c r="G710" s="132">
        <v>1.6850000000000001</v>
      </c>
      <c r="H710" s="148">
        <v>3.895</v>
      </c>
    </row>
    <row r="711" spans="1:8" s="86" customFormat="1" ht="25.5" outlineLevel="1" x14ac:dyDescent="0.2">
      <c r="A711" s="127" t="s">
        <v>155</v>
      </c>
      <c r="B711" s="131" t="s">
        <v>299</v>
      </c>
      <c r="C711" s="132">
        <v>8.3550000000000004</v>
      </c>
      <c r="D711" s="133">
        <f>Table52[[#This Row],[Vertical Fz (kN)]]*'Materials + Factor'!$U$25</f>
        <v>0</v>
      </c>
      <c r="E711" s="132">
        <v>1.4119999999999999</v>
      </c>
      <c r="F711" s="132">
        <v>2.649</v>
      </c>
      <c r="G711" s="132">
        <v>7.367</v>
      </c>
      <c r="H711" s="148">
        <v>1.5069999999999999</v>
      </c>
    </row>
    <row r="712" spans="1:8" s="86" customFormat="1" ht="25.5" outlineLevel="1" x14ac:dyDescent="0.2">
      <c r="A712" s="127" t="s">
        <v>155</v>
      </c>
      <c r="B712" s="131" t="s">
        <v>300</v>
      </c>
      <c r="C712" s="132">
        <v>5.524</v>
      </c>
      <c r="D712" s="133">
        <f>Table52[[#This Row],[Vertical Fz (kN)]]*'Materials + Factor'!$U$25</f>
        <v>0</v>
      </c>
      <c r="E712" s="132">
        <v>2.9940000000000002</v>
      </c>
      <c r="F712" s="132">
        <v>0.12</v>
      </c>
      <c r="G712" s="132">
        <v>2.4249999999999998</v>
      </c>
      <c r="H712" s="148">
        <v>3.294</v>
      </c>
    </row>
    <row r="713" spans="1:8" s="86" customFormat="1" ht="25.5" outlineLevel="1" x14ac:dyDescent="0.2">
      <c r="A713" s="127" t="s">
        <v>155</v>
      </c>
      <c r="B713" s="131" t="s">
        <v>301</v>
      </c>
      <c r="C713" s="132">
        <v>5.5229999999999997</v>
      </c>
      <c r="D713" s="133">
        <f>Table52[[#This Row],[Vertical Fz (kN)]]*'Materials + Factor'!$U$25</f>
        <v>0</v>
      </c>
      <c r="E713" s="132">
        <v>0.83299999999999996</v>
      </c>
      <c r="F713" s="132">
        <v>2.2090000000000001</v>
      </c>
      <c r="G713" s="132">
        <v>8.1069999999999993</v>
      </c>
      <c r="H713" s="148">
        <v>0.90600000000000003</v>
      </c>
    </row>
    <row r="714" spans="1:8" s="86" customFormat="1" ht="25.5" outlineLevel="1" x14ac:dyDescent="0.2">
      <c r="A714" s="127" t="s">
        <v>155</v>
      </c>
      <c r="B714" s="131" t="s">
        <v>302</v>
      </c>
      <c r="C714" s="132">
        <v>2.6920000000000002</v>
      </c>
      <c r="D714" s="133">
        <f>Table52[[#This Row],[Vertical Fz (kN)]]*'Materials + Factor'!$U$25</f>
        <v>0</v>
      </c>
      <c r="E714" s="132">
        <v>3.5739999999999998</v>
      </c>
      <c r="F714" s="132">
        <v>0.56000000000000005</v>
      </c>
      <c r="G714" s="132">
        <v>1.6850000000000001</v>
      </c>
      <c r="H714" s="148">
        <v>3.895</v>
      </c>
    </row>
    <row r="715" spans="1:8" s="86" customFormat="1" ht="25.5" outlineLevel="1" x14ac:dyDescent="0.2">
      <c r="A715" s="127" t="s">
        <v>155</v>
      </c>
      <c r="B715" s="131" t="s">
        <v>303</v>
      </c>
      <c r="C715" s="132">
        <v>2.6920000000000002</v>
      </c>
      <c r="D715" s="133">
        <f>Table52[[#This Row],[Vertical Fz (kN)]]*'Materials + Factor'!$U$25</f>
        <v>0</v>
      </c>
      <c r="E715" s="132">
        <v>1.413</v>
      </c>
      <c r="F715" s="132">
        <v>2.649</v>
      </c>
      <c r="G715" s="132">
        <v>7.3659999999999997</v>
      </c>
      <c r="H715" s="148">
        <v>1.5069999999999999</v>
      </c>
    </row>
    <row r="716" spans="1:8" s="86" customFormat="1" ht="25.5" outlineLevel="1" x14ac:dyDescent="0.2">
      <c r="A716" s="127" t="s">
        <v>155</v>
      </c>
      <c r="B716" s="131" t="s">
        <v>304</v>
      </c>
      <c r="C716" s="132">
        <v>8.3559999999999999</v>
      </c>
      <c r="D716" s="133">
        <f>Table52[[#This Row],[Vertical Fz (kN)]]*'Materials + Factor'!$U$25</f>
        <v>0</v>
      </c>
      <c r="E716" s="132">
        <v>3.5739999999999998</v>
      </c>
      <c r="F716" s="132">
        <v>0</v>
      </c>
      <c r="G716" s="132">
        <v>0</v>
      </c>
      <c r="H716" s="148">
        <v>3.895</v>
      </c>
    </row>
    <row r="717" spans="1:8" s="86" customFormat="1" ht="25.5" outlineLevel="1" x14ac:dyDescent="0.2">
      <c r="A717" s="127" t="s">
        <v>155</v>
      </c>
      <c r="B717" s="131" t="s">
        <v>305</v>
      </c>
      <c r="C717" s="132">
        <v>8.3550000000000004</v>
      </c>
      <c r="D717" s="133">
        <f>Table52[[#This Row],[Vertical Fz (kN)]]*'Materials + Factor'!$U$25</f>
        <v>0</v>
      </c>
      <c r="E717" s="132">
        <v>1.4119999999999999</v>
      </c>
      <c r="F717" s="132">
        <v>2.089</v>
      </c>
      <c r="G717" s="132">
        <v>5.681</v>
      </c>
      <c r="H717" s="148">
        <v>1.5069999999999999</v>
      </c>
    </row>
    <row r="718" spans="1:8" s="86" customFormat="1" ht="25.5" outlineLevel="1" x14ac:dyDescent="0.2">
      <c r="A718" s="127" t="s">
        <v>155</v>
      </c>
      <c r="B718" s="131" t="s">
        <v>306</v>
      </c>
      <c r="C718" s="132">
        <v>5.524</v>
      </c>
      <c r="D718" s="133">
        <f>Table52[[#This Row],[Vertical Fz (kN)]]*'Materials + Factor'!$U$25</f>
        <v>0</v>
      </c>
      <c r="E718" s="132">
        <v>2.9940000000000002</v>
      </c>
      <c r="F718" s="132">
        <v>0</v>
      </c>
      <c r="G718" s="132">
        <v>0</v>
      </c>
      <c r="H718" s="148">
        <v>3.294</v>
      </c>
    </row>
    <row r="719" spans="1:8" s="86" customFormat="1" ht="25.5" outlineLevel="1" x14ac:dyDescent="0.2">
      <c r="A719" s="127" t="s">
        <v>155</v>
      </c>
      <c r="B719" s="131" t="s">
        <v>307</v>
      </c>
      <c r="C719" s="132">
        <v>5.524</v>
      </c>
      <c r="D719" s="133">
        <f>Table52[[#This Row],[Vertical Fz (kN)]]*'Materials + Factor'!$U$25</f>
        <v>0</v>
      </c>
      <c r="E719" s="132">
        <v>0.83299999999999996</v>
      </c>
      <c r="F719" s="132">
        <v>2.089</v>
      </c>
      <c r="G719" s="132">
        <v>5.681</v>
      </c>
      <c r="H719" s="148">
        <v>0.90600000000000003</v>
      </c>
    </row>
    <row r="720" spans="1:8" s="86" customFormat="1" ht="25.5" outlineLevel="1" x14ac:dyDescent="0.2">
      <c r="A720" s="127" t="s">
        <v>155</v>
      </c>
      <c r="B720" s="131" t="s">
        <v>308</v>
      </c>
      <c r="C720" s="132">
        <v>2.6920000000000002</v>
      </c>
      <c r="D720" s="133">
        <f>Table52[[#This Row],[Vertical Fz (kN)]]*'Materials + Factor'!$U$25</f>
        <v>0</v>
      </c>
      <c r="E720" s="132">
        <v>3.5739999999999998</v>
      </c>
      <c r="F720" s="132">
        <v>0</v>
      </c>
      <c r="G720" s="132">
        <v>0</v>
      </c>
      <c r="H720" s="148">
        <v>3.895</v>
      </c>
    </row>
    <row r="721" spans="1:8" s="86" customFormat="1" ht="25.5" outlineLevel="1" x14ac:dyDescent="0.2">
      <c r="A721" s="127" t="s">
        <v>155</v>
      </c>
      <c r="B721" s="131" t="s">
        <v>309</v>
      </c>
      <c r="C721" s="132">
        <v>2.6920000000000002</v>
      </c>
      <c r="D721" s="133">
        <f>Table52[[#This Row],[Vertical Fz (kN)]]*'Materials + Factor'!$U$25</f>
        <v>0</v>
      </c>
      <c r="E721" s="132">
        <v>1.413</v>
      </c>
      <c r="F721" s="132">
        <v>2.089</v>
      </c>
      <c r="G721" s="132">
        <v>5.681</v>
      </c>
      <c r="H721" s="148">
        <v>1.5069999999999999</v>
      </c>
    </row>
    <row r="722" spans="1:8" s="86" customFormat="1" ht="25.5" outlineLevel="1" x14ac:dyDescent="0.2">
      <c r="A722" s="127" t="s">
        <v>155</v>
      </c>
      <c r="B722" s="131" t="s">
        <v>310</v>
      </c>
      <c r="C722" s="132">
        <v>9.0129999999999999</v>
      </c>
      <c r="D722" s="133">
        <f>Table52[[#This Row],[Vertical Fz (kN)]]*'Materials + Factor'!$U$25</f>
        <v>0</v>
      </c>
      <c r="E722" s="132">
        <v>3.823</v>
      </c>
      <c r="F722" s="132">
        <v>0</v>
      </c>
      <c r="G722" s="132">
        <v>0</v>
      </c>
      <c r="H722" s="148">
        <v>4.0720000000000001</v>
      </c>
    </row>
    <row r="723" spans="1:8" s="86" customFormat="1" ht="25.5" outlineLevel="1" x14ac:dyDescent="0.2">
      <c r="A723" s="127" t="s">
        <v>155</v>
      </c>
      <c r="B723" s="131" t="s">
        <v>311</v>
      </c>
      <c r="C723" s="132">
        <v>9.0120000000000005</v>
      </c>
      <c r="D723" s="133">
        <f>Table52[[#This Row],[Vertical Fz (kN)]]*'Materials + Factor'!$U$25</f>
        <v>0</v>
      </c>
      <c r="E723" s="132">
        <v>0.18</v>
      </c>
      <c r="F723" s="132">
        <v>3.202</v>
      </c>
      <c r="G723" s="132">
        <v>8.9420000000000002</v>
      </c>
      <c r="H723" s="148">
        <v>0</v>
      </c>
    </row>
    <row r="724" spans="1:8" s="86" customFormat="1" ht="25.5" outlineLevel="1" x14ac:dyDescent="0.2">
      <c r="A724" s="127" t="s">
        <v>155</v>
      </c>
      <c r="B724" s="131" t="s">
        <v>312</v>
      </c>
      <c r="C724" s="132">
        <v>6.3129999999999997</v>
      </c>
      <c r="D724" s="133">
        <f>Table52[[#This Row],[Vertical Fz (kN)]]*'Materials + Factor'!$U$25</f>
        <v>0</v>
      </c>
      <c r="E724" s="132">
        <v>4.1689999999999996</v>
      </c>
      <c r="F724" s="132">
        <v>0.315</v>
      </c>
      <c r="G724" s="132">
        <v>1.454</v>
      </c>
      <c r="H724" s="148">
        <v>4.5890000000000004</v>
      </c>
    </row>
    <row r="725" spans="1:8" s="86" customFormat="1" ht="25.5" outlineLevel="1" x14ac:dyDescent="0.2">
      <c r="A725" s="127" t="s">
        <v>155</v>
      </c>
      <c r="B725" s="131" t="s">
        <v>313</v>
      </c>
      <c r="C725" s="132">
        <v>6.3129999999999997</v>
      </c>
      <c r="D725" s="133">
        <f>Table52[[#This Row],[Vertical Fz (kN)]]*'Materials + Factor'!$U$25</f>
        <v>0</v>
      </c>
      <c r="E725" s="132">
        <v>1.625</v>
      </c>
      <c r="F725" s="132">
        <v>2.073</v>
      </c>
      <c r="G725" s="132">
        <v>7.9470000000000001</v>
      </c>
      <c r="H725" s="148">
        <v>1.7709999999999999</v>
      </c>
    </row>
    <row r="726" spans="1:8" s="86" customFormat="1" ht="25.5" outlineLevel="1" x14ac:dyDescent="0.2">
      <c r="A726" s="127" t="s">
        <v>155</v>
      </c>
      <c r="B726" s="131" t="s">
        <v>314</v>
      </c>
      <c r="C726" s="132">
        <v>5.8209999999999997</v>
      </c>
      <c r="D726" s="133">
        <f>Table52[[#This Row],[Vertical Fz (kN)]]*'Materials + Factor'!$U$25</f>
        <v>0</v>
      </c>
      <c r="E726" s="132">
        <v>2.5379999999999998</v>
      </c>
      <c r="F726" s="132">
        <v>0</v>
      </c>
      <c r="G726" s="132">
        <v>0</v>
      </c>
      <c r="H726" s="148">
        <v>3.028</v>
      </c>
    </row>
    <row r="727" spans="1:8" s="86" customFormat="1" ht="25.5" outlineLevel="1" x14ac:dyDescent="0.2">
      <c r="A727" s="127" t="s">
        <v>155</v>
      </c>
      <c r="B727" s="131" t="s">
        <v>315</v>
      </c>
      <c r="C727" s="132">
        <v>3.6120000000000001</v>
      </c>
      <c r="D727" s="133">
        <f>Table52[[#This Row],[Vertical Fz (kN)]]*'Materials + Factor'!$U$25</f>
        <v>0</v>
      </c>
      <c r="E727" s="132">
        <v>0.80100000000000005</v>
      </c>
      <c r="F727" s="132">
        <v>1.468</v>
      </c>
      <c r="G727" s="132">
        <v>3.7010000000000001</v>
      </c>
      <c r="H727" s="148">
        <v>1.044</v>
      </c>
    </row>
    <row r="728" spans="1:8" s="86" customFormat="1" ht="25.5" outlineLevel="1" x14ac:dyDescent="0.2">
      <c r="A728" s="127" t="s">
        <v>155</v>
      </c>
      <c r="B728" s="131" t="s">
        <v>316</v>
      </c>
      <c r="C728" s="132">
        <v>7.3330000000000002</v>
      </c>
      <c r="D728" s="133">
        <f>Table52[[#This Row],[Vertical Fz (kN)]]*'Materials + Factor'!$U$25</f>
        <v>0</v>
      </c>
      <c r="E728" s="132">
        <v>2.7250000000000001</v>
      </c>
      <c r="F728" s="132">
        <v>0</v>
      </c>
      <c r="G728" s="132">
        <v>0</v>
      </c>
      <c r="H728" s="148">
        <v>3.1640000000000001</v>
      </c>
    </row>
    <row r="729" spans="1:8" s="86" customFormat="1" ht="25.5" outlineLevel="1" x14ac:dyDescent="0.2">
      <c r="A729" s="127" t="s">
        <v>155</v>
      </c>
      <c r="B729" s="131" t="s">
        <v>317</v>
      </c>
      <c r="C729" s="132">
        <v>5.1230000000000002</v>
      </c>
      <c r="D729" s="133">
        <f>Table52[[#This Row],[Vertical Fz (kN)]]*'Materials + Factor'!$U$25</f>
        <v>0</v>
      </c>
      <c r="E729" s="132">
        <v>0.98799999999999999</v>
      </c>
      <c r="F729" s="132">
        <v>1.468</v>
      </c>
      <c r="G729" s="132">
        <v>3.7010000000000001</v>
      </c>
      <c r="H729" s="148">
        <v>1.18</v>
      </c>
    </row>
    <row r="730" spans="1:8" s="86" customFormat="1" ht="25.5" outlineLevel="1" x14ac:dyDescent="0.2">
      <c r="A730" s="127" t="s">
        <v>155</v>
      </c>
      <c r="B730" s="131" t="s">
        <v>318</v>
      </c>
      <c r="C730" s="132">
        <v>8.7970000000000006</v>
      </c>
      <c r="D730" s="133">
        <f>Table52[[#This Row],[Vertical Fz (kN)]]*'Materials + Factor'!$U$25</f>
        <v>0</v>
      </c>
      <c r="E730" s="132">
        <v>2.3039999999999998</v>
      </c>
      <c r="F730" s="132">
        <v>0</v>
      </c>
      <c r="G730" s="132">
        <v>0</v>
      </c>
      <c r="H730" s="148">
        <v>2.786</v>
      </c>
    </row>
    <row r="731" spans="1:8" s="86" customFormat="1" ht="25.5" outlineLevel="1" x14ac:dyDescent="0.2">
      <c r="A731" s="127" t="s">
        <v>155</v>
      </c>
      <c r="B731" s="131" t="s">
        <v>319</v>
      </c>
      <c r="C731" s="132">
        <v>6.5880000000000001</v>
      </c>
      <c r="D731" s="133">
        <f>Table52[[#This Row],[Vertical Fz (kN)]]*'Materials + Factor'!$U$25</f>
        <v>0</v>
      </c>
      <c r="E731" s="132">
        <v>0.56699999999999995</v>
      </c>
      <c r="F731" s="132">
        <v>1.468</v>
      </c>
      <c r="G731" s="132">
        <v>3.7010000000000001</v>
      </c>
      <c r="H731" s="148">
        <v>0.80200000000000005</v>
      </c>
    </row>
    <row r="732" spans="1:8" s="86" customFormat="1" ht="25.5" outlineLevel="1" x14ac:dyDescent="0.2">
      <c r="A732" s="127" t="s">
        <v>155</v>
      </c>
      <c r="B732" s="131" t="s">
        <v>320</v>
      </c>
      <c r="C732" s="132">
        <v>5.7469999999999999</v>
      </c>
      <c r="D732" s="133">
        <f>Table52[[#This Row],[Vertical Fz (kN)]]*'Materials + Factor'!$U$25</f>
        <v>0</v>
      </c>
      <c r="E732" s="132">
        <v>2.472</v>
      </c>
      <c r="F732" s="132">
        <v>0.13300000000000001</v>
      </c>
      <c r="G732" s="132">
        <v>0.39500000000000002</v>
      </c>
      <c r="H732" s="148">
        <v>2.9420000000000002</v>
      </c>
    </row>
    <row r="733" spans="1:8" s="86" customFormat="1" ht="25.5" outlineLevel="1" x14ac:dyDescent="0.2">
      <c r="A733" s="127" t="s">
        <v>155</v>
      </c>
      <c r="B733" s="131" t="s">
        <v>321</v>
      </c>
      <c r="C733" s="132">
        <v>3.5920000000000001</v>
      </c>
      <c r="D733" s="133">
        <f>Table52[[#This Row],[Vertical Fz (kN)]]*'Materials + Factor'!$U$25</f>
        <v>0</v>
      </c>
      <c r="E733" s="132">
        <v>0.76200000000000001</v>
      </c>
      <c r="F733" s="132">
        <v>1.456</v>
      </c>
      <c r="G733" s="132">
        <v>3.8650000000000002</v>
      </c>
      <c r="H733" s="148">
        <v>0.99299999999999999</v>
      </c>
    </row>
    <row r="734" spans="1:8" s="86" customFormat="1" ht="25.5" outlineLevel="1" x14ac:dyDescent="0.2">
      <c r="A734" s="127" t="s">
        <v>155</v>
      </c>
      <c r="B734" s="131" t="s">
        <v>322</v>
      </c>
      <c r="C734" s="132">
        <v>7.1870000000000003</v>
      </c>
      <c r="D734" s="133">
        <f>Table52[[#This Row],[Vertical Fz (kN)]]*'Materials + Factor'!$U$25</f>
        <v>0</v>
      </c>
      <c r="E734" s="132">
        <v>2.65</v>
      </c>
      <c r="F734" s="132">
        <v>0.26700000000000002</v>
      </c>
      <c r="G734" s="132">
        <v>0.80300000000000005</v>
      </c>
      <c r="H734" s="148">
        <v>3.0720000000000001</v>
      </c>
    </row>
    <row r="735" spans="1:8" s="86" customFormat="1" ht="25.5" outlineLevel="1" x14ac:dyDescent="0.2">
      <c r="A735" s="127" t="s">
        <v>155</v>
      </c>
      <c r="B735" s="131" t="s">
        <v>323</v>
      </c>
      <c r="C735" s="132">
        <v>5.0330000000000004</v>
      </c>
      <c r="D735" s="133">
        <f>Table52[[#This Row],[Vertical Fz (kN)]]*'Materials + Factor'!$U$25</f>
        <v>0</v>
      </c>
      <c r="E735" s="132">
        <v>0.94099999999999995</v>
      </c>
      <c r="F735" s="132">
        <v>1.855</v>
      </c>
      <c r="G735" s="132">
        <v>5.0629999999999997</v>
      </c>
      <c r="H735" s="148">
        <v>1.123</v>
      </c>
    </row>
    <row r="736" spans="1:8" s="86" customFormat="1" ht="25.5" outlineLevel="1" x14ac:dyDescent="0.2">
      <c r="A736" s="127" t="s">
        <v>155</v>
      </c>
      <c r="B736" s="131" t="s">
        <v>324</v>
      </c>
      <c r="C736" s="132">
        <v>8.5830000000000002</v>
      </c>
      <c r="D736" s="133">
        <f>Table52[[#This Row],[Vertical Fz (kN)]]*'Materials + Factor'!$U$25</f>
        <v>0</v>
      </c>
      <c r="E736" s="132">
        <v>2.2490000000000001</v>
      </c>
      <c r="F736" s="132">
        <v>0.45600000000000002</v>
      </c>
      <c r="G736" s="132">
        <v>2.3530000000000002</v>
      </c>
      <c r="H736" s="148">
        <v>2.7109999999999999</v>
      </c>
    </row>
    <row r="737" spans="1:8" s="86" customFormat="1" ht="25.5" outlineLevel="1" x14ac:dyDescent="0.2">
      <c r="A737" s="127" t="s">
        <v>155</v>
      </c>
      <c r="B737" s="131" t="s">
        <v>325</v>
      </c>
      <c r="C737" s="132">
        <v>6.4290000000000003</v>
      </c>
      <c r="D737" s="133">
        <f>Table52[[#This Row],[Vertical Fz (kN)]]*'Materials + Factor'!$U$25</f>
        <v>0</v>
      </c>
      <c r="E737" s="132">
        <v>0.53900000000000003</v>
      </c>
      <c r="F737" s="132">
        <v>2.0449999999999999</v>
      </c>
      <c r="G737" s="132">
        <v>6.6139999999999999</v>
      </c>
      <c r="H737" s="148">
        <v>0.76200000000000001</v>
      </c>
    </row>
    <row r="738" spans="1:8" s="86" customFormat="1" ht="25.5" outlineLevel="1" x14ac:dyDescent="0.2">
      <c r="A738" s="127" t="s">
        <v>155</v>
      </c>
      <c r="B738" s="131" t="s">
        <v>326</v>
      </c>
      <c r="C738" s="132">
        <v>5.6769999999999996</v>
      </c>
      <c r="D738" s="133">
        <f>Table52[[#This Row],[Vertical Fz (kN)]]*'Materials + Factor'!$U$25</f>
        <v>0</v>
      </c>
      <c r="E738" s="132">
        <v>2.415</v>
      </c>
      <c r="F738" s="132">
        <v>0.26500000000000001</v>
      </c>
      <c r="G738" s="132">
        <v>0.79100000000000004</v>
      </c>
      <c r="H738" s="148">
        <v>2.8679999999999999</v>
      </c>
    </row>
    <row r="739" spans="1:8" s="86" customFormat="1" ht="25.5" outlineLevel="1" x14ac:dyDescent="0.2">
      <c r="A739" s="127" t="s">
        <v>155</v>
      </c>
      <c r="B739" s="131" t="s">
        <v>327</v>
      </c>
      <c r="C739" s="132">
        <v>3.573</v>
      </c>
      <c r="D739" s="133">
        <f>Table52[[#This Row],[Vertical Fz (kN)]]*'Materials + Factor'!$U$25</f>
        <v>0</v>
      </c>
      <c r="E739" s="132">
        <v>0.72299999999999998</v>
      </c>
      <c r="F739" s="132">
        <v>1.4430000000000001</v>
      </c>
      <c r="G739" s="132">
        <v>4.04</v>
      </c>
      <c r="H739" s="148">
        <v>0.94099999999999995</v>
      </c>
    </row>
    <row r="740" spans="1:8" s="86" customFormat="1" ht="25.5" outlineLevel="1" x14ac:dyDescent="0.2">
      <c r="A740" s="127" t="s">
        <v>155</v>
      </c>
      <c r="B740" s="131" t="s">
        <v>328</v>
      </c>
      <c r="C740" s="132">
        <v>7.0460000000000003</v>
      </c>
      <c r="D740" s="133">
        <f>Table52[[#This Row],[Vertical Fz (kN)]]*'Materials + Factor'!$U$25</f>
        <v>0</v>
      </c>
      <c r="E740" s="132">
        <v>2.585</v>
      </c>
      <c r="F740" s="132">
        <v>0.53300000000000003</v>
      </c>
      <c r="G740" s="132">
        <v>1.605</v>
      </c>
      <c r="H740" s="148">
        <v>2.992</v>
      </c>
    </row>
    <row r="741" spans="1:8" s="86" customFormat="1" ht="25.5" outlineLevel="1" x14ac:dyDescent="0.2">
      <c r="A741" s="127" t="s">
        <v>155</v>
      </c>
      <c r="B741" s="131" t="s">
        <v>329</v>
      </c>
      <c r="C741" s="132">
        <v>4.9429999999999996</v>
      </c>
      <c r="D741" s="133">
        <f>Table52[[#This Row],[Vertical Fz (kN)]]*'Materials + Factor'!$U$25</f>
        <v>0</v>
      </c>
      <c r="E741" s="132">
        <v>0.89300000000000002</v>
      </c>
      <c r="F741" s="132">
        <v>2.2410000000000001</v>
      </c>
      <c r="G741" s="132">
        <v>6.4359999999999999</v>
      </c>
      <c r="H741" s="148">
        <v>1.0649999999999999</v>
      </c>
    </row>
    <row r="742" spans="1:8" s="86" customFormat="1" ht="25.5" outlineLevel="1" x14ac:dyDescent="0.2">
      <c r="A742" s="127" t="s">
        <v>155</v>
      </c>
      <c r="B742" s="131" t="s">
        <v>330</v>
      </c>
      <c r="C742" s="132">
        <v>8.3729999999999993</v>
      </c>
      <c r="D742" s="133">
        <f>Table52[[#This Row],[Vertical Fz (kN)]]*'Materials + Factor'!$U$25</f>
        <v>0</v>
      </c>
      <c r="E742" s="132">
        <v>2.2029999999999998</v>
      </c>
      <c r="F742" s="132">
        <v>0.91200000000000003</v>
      </c>
      <c r="G742" s="132">
        <v>4.7060000000000004</v>
      </c>
      <c r="H742" s="148">
        <v>2.649</v>
      </c>
    </row>
    <row r="743" spans="1:8" s="86" customFormat="1" ht="25.5" outlineLevel="1" x14ac:dyDescent="0.2">
      <c r="A743" s="127" t="s">
        <v>155</v>
      </c>
      <c r="B743" s="131" t="s">
        <v>331</v>
      </c>
      <c r="C743" s="132">
        <v>6.27</v>
      </c>
      <c r="D743" s="133">
        <f>Table52[[#This Row],[Vertical Fz (kN)]]*'Materials + Factor'!$U$25</f>
        <v>0</v>
      </c>
      <c r="E743" s="132">
        <v>0.51100000000000001</v>
      </c>
      <c r="F743" s="132">
        <v>2.621</v>
      </c>
      <c r="G743" s="132">
        <v>9.5370000000000008</v>
      </c>
      <c r="H743" s="148">
        <v>0.72199999999999998</v>
      </c>
    </row>
    <row r="744" spans="1:8" s="86" customFormat="1" ht="25.5" outlineLevel="1" x14ac:dyDescent="0.2">
      <c r="A744" s="127" t="s">
        <v>155</v>
      </c>
      <c r="B744" s="131" t="s">
        <v>332</v>
      </c>
      <c r="C744" s="132">
        <v>5.6769999999999996</v>
      </c>
      <c r="D744" s="133">
        <f>Table52[[#This Row],[Vertical Fz (kN)]]*'Materials + Factor'!$U$25</f>
        <v>0</v>
      </c>
      <c r="E744" s="132">
        <v>2.415</v>
      </c>
      <c r="F744" s="132">
        <v>0</v>
      </c>
      <c r="G744" s="132">
        <v>0</v>
      </c>
      <c r="H744" s="148">
        <v>2.8679999999999999</v>
      </c>
    </row>
    <row r="745" spans="1:8" s="86" customFormat="1" ht="25.5" outlineLevel="1" x14ac:dyDescent="0.2">
      <c r="A745" s="127" t="s">
        <v>155</v>
      </c>
      <c r="B745" s="131" t="s">
        <v>333</v>
      </c>
      <c r="C745" s="132">
        <v>3.573</v>
      </c>
      <c r="D745" s="133">
        <f>Table52[[#This Row],[Vertical Fz (kN)]]*'Materials + Factor'!$U$25</f>
        <v>0</v>
      </c>
      <c r="E745" s="132">
        <v>0.72299999999999998</v>
      </c>
      <c r="F745" s="132">
        <v>1.708</v>
      </c>
      <c r="G745" s="132">
        <v>4.8310000000000004</v>
      </c>
      <c r="H745" s="148">
        <v>0.94099999999999995</v>
      </c>
    </row>
    <row r="746" spans="1:8" s="86" customFormat="1" ht="25.5" outlineLevel="1" x14ac:dyDescent="0.2">
      <c r="A746" s="127" t="s">
        <v>155</v>
      </c>
      <c r="B746" s="131" t="s">
        <v>334</v>
      </c>
      <c r="C746" s="132">
        <v>7.0460000000000003</v>
      </c>
      <c r="D746" s="133">
        <f>Table52[[#This Row],[Vertical Fz (kN)]]*'Materials + Factor'!$U$25</f>
        <v>0</v>
      </c>
      <c r="E746" s="132">
        <v>2.585</v>
      </c>
      <c r="F746" s="132">
        <v>0</v>
      </c>
      <c r="G746" s="132">
        <v>0</v>
      </c>
      <c r="H746" s="148">
        <v>2.992</v>
      </c>
    </row>
    <row r="747" spans="1:8" s="86" customFormat="1" ht="25.5" outlineLevel="1" x14ac:dyDescent="0.2">
      <c r="A747" s="127" t="s">
        <v>155</v>
      </c>
      <c r="B747" s="131" t="s">
        <v>335</v>
      </c>
      <c r="C747" s="132">
        <v>4.9429999999999996</v>
      </c>
      <c r="D747" s="133">
        <f>Table52[[#This Row],[Vertical Fz (kN)]]*'Materials + Factor'!$U$25</f>
        <v>0</v>
      </c>
      <c r="E747" s="132">
        <v>0.89300000000000002</v>
      </c>
      <c r="F747" s="132">
        <v>1.708</v>
      </c>
      <c r="G747" s="132">
        <v>4.8310000000000004</v>
      </c>
      <c r="H747" s="148">
        <v>1.0649999999999999</v>
      </c>
    </row>
    <row r="748" spans="1:8" s="86" customFormat="1" ht="25.5" outlineLevel="1" x14ac:dyDescent="0.2">
      <c r="A748" s="127" t="s">
        <v>155</v>
      </c>
      <c r="B748" s="131" t="s">
        <v>336</v>
      </c>
      <c r="C748" s="132">
        <v>8.3729999999999993</v>
      </c>
      <c r="D748" s="133">
        <f>Table52[[#This Row],[Vertical Fz (kN)]]*'Materials + Factor'!$U$25</f>
        <v>0</v>
      </c>
      <c r="E748" s="132">
        <v>2.2029999999999998</v>
      </c>
      <c r="F748" s="132">
        <v>0</v>
      </c>
      <c r="G748" s="132">
        <v>0</v>
      </c>
      <c r="H748" s="148">
        <v>2.649</v>
      </c>
    </row>
    <row r="749" spans="1:8" s="86" customFormat="1" ht="25.5" outlineLevel="1" x14ac:dyDescent="0.2">
      <c r="A749" s="127" t="s">
        <v>155</v>
      </c>
      <c r="B749" s="131" t="s">
        <v>337</v>
      </c>
      <c r="C749" s="132">
        <v>6.27</v>
      </c>
      <c r="D749" s="133">
        <f>Table52[[#This Row],[Vertical Fz (kN)]]*'Materials + Factor'!$U$25</f>
        <v>0</v>
      </c>
      <c r="E749" s="132">
        <v>0.51100000000000001</v>
      </c>
      <c r="F749" s="132">
        <v>1.708</v>
      </c>
      <c r="G749" s="132">
        <v>4.8310000000000004</v>
      </c>
      <c r="H749" s="148">
        <v>0.72199999999999998</v>
      </c>
    </row>
    <row r="750" spans="1:8" s="86" customFormat="1" ht="25.5" outlineLevel="1" x14ac:dyDescent="0.2">
      <c r="A750" s="127" t="s">
        <v>155</v>
      </c>
      <c r="B750" s="131" t="s">
        <v>338</v>
      </c>
      <c r="C750" s="132">
        <v>6.8579999999999997</v>
      </c>
      <c r="D750" s="133">
        <f>Table52[[#This Row],[Vertical Fz (kN)]]*'Materials + Factor'!$U$25</f>
        <v>0</v>
      </c>
      <c r="E750" s="132">
        <v>2.073</v>
      </c>
      <c r="F750" s="132">
        <v>0</v>
      </c>
      <c r="G750" s="132">
        <v>0</v>
      </c>
      <c r="H750" s="148">
        <v>2.383</v>
      </c>
    </row>
    <row r="751" spans="1:8" s="86" customFormat="1" ht="25.5" outlineLevel="1" x14ac:dyDescent="0.2">
      <c r="A751" s="127" t="s">
        <v>155</v>
      </c>
      <c r="B751" s="131" t="s">
        <v>339</v>
      </c>
      <c r="C751" s="132">
        <v>3.9940000000000002</v>
      </c>
      <c r="D751" s="133">
        <f>Table52[[#This Row],[Vertical Fz (kN)]]*'Materials + Factor'!$U$25</f>
        <v>0</v>
      </c>
      <c r="E751" s="132">
        <v>3.3000000000000002E-2</v>
      </c>
      <c r="F751" s="132">
        <v>1.968</v>
      </c>
      <c r="G751" s="132">
        <v>5.7220000000000004</v>
      </c>
      <c r="H751" s="148">
        <v>5.3999999999999999E-2</v>
      </c>
    </row>
    <row r="752" spans="1:8" s="86" customFormat="1" ht="25.5" outlineLevel="1" x14ac:dyDescent="0.2">
      <c r="A752" s="127" t="s">
        <v>155</v>
      </c>
      <c r="B752" s="131" t="s">
        <v>340</v>
      </c>
      <c r="C752" s="132">
        <v>7.46</v>
      </c>
      <c r="D752" s="133">
        <f>Table52[[#This Row],[Vertical Fz (kN)]]*'Materials + Factor'!$U$25</f>
        <v>0</v>
      </c>
      <c r="E752" s="132">
        <v>2.5840000000000001</v>
      </c>
      <c r="F752" s="132">
        <v>0.13100000000000001</v>
      </c>
      <c r="G752" s="132">
        <v>0.89400000000000002</v>
      </c>
      <c r="H752" s="148">
        <v>3.073</v>
      </c>
    </row>
    <row r="753" spans="1:8" s="86" customFormat="1" ht="25.5" outlineLevel="1" x14ac:dyDescent="0.2">
      <c r="A753" s="127" t="s">
        <v>155</v>
      </c>
      <c r="B753" s="131" t="s">
        <v>341</v>
      </c>
      <c r="C753" s="132">
        <v>5.2510000000000003</v>
      </c>
      <c r="D753" s="133">
        <f>Table52[[#This Row],[Vertical Fz (kN)]]*'Materials + Factor'!$U$25</f>
        <v>0</v>
      </c>
      <c r="E753" s="132">
        <v>0.84699999999999998</v>
      </c>
      <c r="F753" s="132">
        <v>1.84</v>
      </c>
      <c r="G753" s="132">
        <v>5.7249999999999996</v>
      </c>
      <c r="H753" s="148">
        <v>1.089</v>
      </c>
    </row>
    <row r="754" spans="1:8" s="86" customFormat="1" ht="25.5" outlineLevel="1" x14ac:dyDescent="0.2">
      <c r="A754" s="127" t="s">
        <v>155</v>
      </c>
      <c r="B754" s="131" t="s">
        <v>342</v>
      </c>
      <c r="C754" s="132">
        <v>6.1120000000000001</v>
      </c>
      <c r="D754" s="133">
        <f>Table52[[#This Row],[Vertical Fz (kN)]]*'Materials + Factor'!$U$25</f>
        <v>0</v>
      </c>
      <c r="E754" s="132">
        <v>2.665</v>
      </c>
      <c r="F754" s="132">
        <v>0</v>
      </c>
      <c r="G754" s="132">
        <v>0</v>
      </c>
      <c r="H754" s="148">
        <v>3.1789999999999998</v>
      </c>
    </row>
    <row r="755" spans="1:8" s="86" customFormat="1" ht="25.5" outlineLevel="1" x14ac:dyDescent="0.2">
      <c r="A755" s="127" t="s">
        <v>155</v>
      </c>
      <c r="B755" s="131" t="s">
        <v>343</v>
      </c>
      <c r="C755" s="132">
        <v>3.7919999999999998</v>
      </c>
      <c r="D755" s="133">
        <f>Table52[[#This Row],[Vertical Fz (kN)]]*'Materials + Factor'!$U$25</f>
        <v>0</v>
      </c>
      <c r="E755" s="132">
        <v>0.84099999999999997</v>
      </c>
      <c r="F755" s="132">
        <v>1.542</v>
      </c>
      <c r="G755" s="132">
        <v>3.8860000000000001</v>
      </c>
      <c r="H755" s="148">
        <v>1.0960000000000001</v>
      </c>
    </row>
    <row r="756" spans="1:8" s="86" customFormat="1" ht="25.5" outlineLevel="1" x14ac:dyDescent="0.2">
      <c r="A756" s="127" t="s">
        <v>155</v>
      </c>
      <c r="B756" s="131" t="s">
        <v>344</v>
      </c>
      <c r="C756" s="132">
        <v>7.6989999999999998</v>
      </c>
      <c r="D756" s="133">
        <f>Table52[[#This Row],[Vertical Fz (kN)]]*'Materials + Factor'!$U$25</f>
        <v>0</v>
      </c>
      <c r="E756" s="132">
        <v>2.8610000000000002</v>
      </c>
      <c r="F756" s="132">
        <v>0</v>
      </c>
      <c r="G756" s="132">
        <v>0</v>
      </c>
      <c r="H756" s="148">
        <v>3.3220000000000001</v>
      </c>
    </row>
    <row r="757" spans="1:8" s="86" customFormat="1" ht="25.5" outlineLevel="1" x14ac:dyDescent="0.2">
      <c r="A757" s="127" t="s">
        <v>155</v>
      </c>
      <c r="B757" s="131" t="s">
        <v>345</v>
      </c>
      <c r="C757" s="132">
        <v>5.3789999999999996</v>
      </c>
      <c r="D757" s="133">
        <f>Table52[[#This Row],[Vertical Fz (kN)]]*'Materials + Factor'!$U$25</f>
        <v>0</v>
      </c>
      <c r="E757" s="132">
        <v>1.038</v>
      </c>
      <c r="F757" s="132">
        <v>1.542</v>
      </c>
      <c r="G757" s="132">
        <v>3.8860000000000001</v>
      </c>
      <c r="H757" s="148">
        <v>1.2390000000000001</v>
      </c>
    </row>
    <row r="758" spans="1:8" s="86" customFormat="1" ht="25.5" outlineLevel="1" x14ac:dyDescent="0.2">
      <c r="A758" s="127" t="s">
        <v>155</v>
      </c>
      <c r="B758" s="131" t="s">
        <v>346</v>
      </c>
      <c r="C758" s="132">
        <v>9.2370000000000001</v>
      </c>
      <c r="D758" s="133">
        <f>Table52[[#This Row],[Vertical Fz (kN)]]*'Materials + Factor'!$U$25</f>
        <v>0</v>
      </c>
      <c r="E758" s="132">
        <v>2.419</v>
      </c>
      <c r="F758" s="132">
        <v>0</v>
      </c>
      <c r="G758" s="132">
        <v>0</v>
      </c>
      <c r="H758" s="148">
        <v>2.9249999999999998</v>
      </c>
    </row>
    <row r="759" spans="1:8" s="86" customFormat="1" ht="25.5" outlineLevel="1" x14ac:dyDescent="0.2">
      <c r="A759" s="127" t="s">
        <v>155</v>
      </c>
      <c r="B759" s="131" t="s">
        <v>347</v>
      </c>
      <c r="C759" s="132">
        <v>6.9169999999999998</v>
      </c>
      <c r="D759" s="133">
        <f>Table52[[#This Row],[Vertical Fz (kN)]]*'Materials + Factor'!$U$25</f>
        <v>0</v>
      </c>
      <c r="E759" s="132">
        <v>0.59499999999999997</v>
      </c>
      <c r="F759" s="132">
        <v>1.542</v>
      </c>
      <c r="G759" s="132">
        <v>3.8860000000000001</v>
      </c>
      <c r="H759" s="148">
        <v>0.84199999999999997</v>
      </c>
    </row>
    <row r="760" spans="1:8" s="86" customFormat="1" ht="25.5" outlineLevel="1" x14ac:dyDescent="0.2">
      <c r="A760" s="127" t="s">
        <v>155</v>
      </c>
      <c r="B760" s="131" t="s">
        <v>348</v>
      </c>
      <c r="C760" s="132">
        <v>6.0339999999999998</v>
      </c>
      <c r="D760" s="133">
        <f>Table52[[#This Row],[Vertical Fz (kN)]]*'Materials + Factor'!$U$25</f>
        <v>0</v>
      </c>
      <c r="E760" s="132">
        <v>2.5950000000000002</v>
      </c>
      <c r="F760" s="132">
        <v>0.13900000000000001</v>
      </c>
      <c r="G760" s="132">
        <v>0.41499999999999998</v>
      </c>
      <c r="H760" s="148">
        <v>3.089</v>
      </c>
    </row>
    <row r="761" spans="1:8" s="86" customFormat="1" ht="25.5" outlineLevel="1" x14ac:dyDescent="0.2">
      <c r="A761" s="127" t="s">
        <v>155</v>
      </c>
      <c r="B761" s="131" t="s">
        <v>349</v>
      </c>
      <c r="C761" s="132">
        <v>3.7719999999999998</v>
      </c>
      <c r="D761" s="133">
        <f>Table52[[#This Row],[Vertical Fz (kN)]]*'Materials + Factor'!$U$25</f>
        <v>0</v>
      </c>
      <c r="E761" s="132">
        <v>0.8</v>
      </c>
      <c r="F761" s="132">
        <v>1.528</v>
      </c>
      <c r="G761" s="132">
        <v>4.0590000000000002</v>
      </c>
      <c r="H761" s="148">
        <v>1.042</v>
      </c>
    </row>
    <row r="762" spans="1:8" s="86" customFormat="1" ht="25.5" outlineLevel="1" x14ac:dyDescent="0.2">
      <c r="A762" s="127" t="s">
        <v>155</v>
      </c>
      <c r="B762" s="131" t="s">
        <v>350</v>
      </c>
      <c r="C762" s="132">
        <v>7.5469999999999997</v>
      </c>
      <c r="D762" s="133">
        <f>Table52[[#This Row],[Vertical Fz (kN)]]*'Materials + Factor'!$U$25</f>
        <v>0</v>
      </c>
      <c r="E762" s="132">
        <v>2.7829999999999999</v>
      </c>
      <c r="F762" s="132">
        <v>0.28000000000000003</v>
      </c>
      <c r="G762" s="132">
        <v>0.84299999999999997</v>
      </c>
      <c r="H762" s="148">
        <v>3.2250000000000001</v>
      </c>
    </row>
    <row r="763" spans="1:8" s="86" customFormat="1" ht="25.5" outlineLevel="1" x14ac:dyDescent="0.2">
      <c r="A763" s="127" t="s">
        <v>155</v>
      </c>
      <c r="B763" s="131" t="s">
        <v>351</v>
      </c>
      <c r="C763" s="132">
        <v>5.2850000000000001</v>
      </c>
      <c r="D763" s="133">
        <f>Table52[[#This Row],[Vertical Fz (kN)]]*'Materials + Factor'!$U$25</f>
        <v>0</v>
      </c>
      <c r="E763" s="132">
        <v>0.98799999999999999</v>
      </c>
      <c r="F763" s="132">
        <v>1.948</v>
      </c>
      <c r="G763" s="132">
        <v>5.3170000000000002</v>
      </c>
      <c r="H763" s="148">
        <v>1.179</v>
      </c>
    </row>
    <row r="764" spans="1:8" s="86" customFormat="1" ht="25.5" outlineLevel="1" x14ac:dyDescent="0.2">
      <c r="A764" s="127" t="s">
        <v>155</v>
      </c>
      <c r="B764" s="131" t="s">
        <v>352</v>
      </c>
      <c r="C764" s="132">
        <v>9.0120000000000005</v>
      </c>
      <c r="D764" s="133">
        <f>Table52[[#This Row],[Vertical Fz (kN)]]*'Materials + Factor'!$U$25</f>
        <v>0</v>
      </c>
      <c r="E764" s="132">
        <v>2.3610000000000002</v>
      </c>
      <c r="F764" s="132">
        <v>0.47899999999999998</v>
      </c>
      <c r="G764" s="132">
        <v>2.4710000000000001</v>
      </c>
      <c r="H764" s="148">
        <v>2.847</v>
      </c>
    </row>
    <row r="765" spans="1:8" s="86" customFormat="1" ht="25.5" outlineLevel="1" x14ac:dyDescent="0.2">
      <c r="A765" s="127" t="s">
        <v>155</v>
      </c>
      <c r="B765" s="131" t="s">
        <v>353</v>
      </c>
      <c r="C765" s="132">
        <v>6.75</v>
      </c>
      <c r="D765" s="133">
        <f>Table52[[#This Row],[Vertical Fz (kN)]]*'Materials + Factor'!$U$25</f>
        <v>0</v>
      </c>
      <c r="E765" s="132">
        <v>0.56599999999999995</v>
      </c>
      <c r="F765" s="132">
        <v>2.1469999999999998</v>
      </c>
      <c r="G765" s="132">
        <v>6.944</v>
      </c>
      <c r="H765" s="148">
        <v>0.8</v>
      </c>
    </row>
    <row r="766" spans="1:8" s="86" customFormat="1" ht="25.5" outlineLevel="1" x14ac:dyDescent="0.2">
      <c r="A766" s="127" t="s">
        <v>155</v>
      </c>
      <c r="B766" s="131" t="s">
        <v>354</v>
      </c>
      <c r="C766" s="132">
        <v>5.96</v>
      </c>
      <c r="D766" s="133">
        <f>Table52[[#This Row],[Vertical Fz (kN)]]*'Materials + Factor'!$U$25</f>
        <v>0</v>
      </c>
      <c r="E766" s="132">
        <v>2.536</v>
      </c>
      <c r="F766" s="132">
        <v>0.27900000000000003</v>
      </c>
      <c r="G766" s="132">
        <v>0.83</v>
      </c>
      <c r="H766" s="148">
        <v>3.0110000000000001</v>
      </c>
    </row>
    <row r="767" spans="1:8" s="86" customFormat="1" ht="25.5" outlineLevel="1" x14ac:dyDescent="0.2">
      <c r="A767" s="127" t="s">
        <v>155</v>
      </c>
      <c r="B767" s="131" t="s">
        <v>355</v>
      </c>
      <c r="C767" s="132">
        <v>3.7519999999999998</v>
      </c>
      <c r="D767" s="133">
        <f>Table52[[#This Row],[Vertical Fz (kN)]]*'Materials + Factor'!$U$25</f>
        <v>0</v>
      </c>
      <c r="E767" s="132">
        <v>0.75900000000000001</v>
      </c>
      <c r="F767" s="132">
        <v>1.5149999999999999</v>
      </c>
      <c r="G767" s="132">
        <v>4.242</v>
      </c>
      <c r="H767" s="148">
        <v>0.98799999999999999</v>
      </c>
    </row>
    <row r="768" spans="1:8" s="86" customFormat="1" ht="25.5" outlineLevel="1" x14ac:dyDescent="0.2">
      <c r="A768" s="127" t="s">
        <v>155</v>
      </c>
      <c r="B768" s="131" t="s">
        <v>356</v>
      </c>
      <c r="C768" s="132">
        <v>7.399</v>
      </c>
      <c r="D768" s="133">
        <f>Table52[[#This Row],[Vertical Fz (kN)]]*'Materials + Factor'!$U$25</f>
        <v>0</v>
      </c>
      <c r="E768" s="132">
        <v>2.7149999999999999</v>
      </c>
      <c r="F768" s="132">
        <v>0.56000000000000005</v>
      </c>
      <c r="G768" s="132">
        <v>1.6850000000000001</v>
      </c>
      <c r="H768" s="148">
        <v>3.141</v>
      </c>
    </row>
    <row r="769" spans="1:8" s="86" customFormat="1" ht="25.5" outlineLevel="1" x14ac:dyDescent="0.2">
      <c r="A769" s="127" t="s">
        <v>155</v>
      </c>
      <c r="B769" s="131" t="s">
        <v>357</v>
      </c>
      <c r="C769" s="132">
        <v>5.19</v>
      </c>
      <c r="D769" s="133">
        <f>Table52[[#This Row],[Vertical Fz (kN)]]*'Materials + Factor'!$U$25</f>
        <v>0</v>
      </c>
      <c r="E769" s="132">
        <v>0.93700000000000006</v>
      </c>
      <c r="F769" s="132">
        <v>2.3530000000000002</v>
      </c>
      <c r="G769" s="132">
        <v>6.758</v>
      </c>
      <c r="H769" s="148">
        <v>1.1180000000000001</v>
      </c>
    </row>
    <row r="770" spans="1:8" s="86" customFormat="1" ht="25.5" outlineLevel="1" x14ac:dyDescent="0.2">
      <c r="A770" s="127" t="s">
        <v>155</v>
      </c>
      <c r="B770" s="131" t="s">
        <v>358</v>
      </c>
      <c r="C770" s="132">
        <v>8.7919999999999998</v>
      </c>
      <c r="D770" s="133">
        <f>Table52[[#This Row],[Vertical Fz (kN)]]*'Materials + Factor'!$U$25</f>
        <v>0</v>
      </c>
      <c r="E770" s="132">
        <v>2.3140000000000001</v>
      </c>
      <c r="F770" s="132">
        <v>0.95799999999999996</v>
      </c>
      <c r="G770" s="132">
        <v>4.9409999999999998</v>
      </c>
      <c r="H770" s="148">
        <v>2.7810000000000001</v>
      </c>
    </row>
    <row r="771" spans="1:8" s="86" customFormat="1" ht="25.5" outlineLevel="1" x14ac:dyDescent="0.2">
      <c r="A771" s="127" t="s">
        <v>155</v>
      </c>
      <c r="B771" s="131" t="s">
        <v>359</v>
      </c>
      <c r="C771" s="132">
        <v>6.5839999999999996</v>
      </c>
      <c r="D771" s="133">
        <f>Table52[[#This Row],[Vertical Fz (kN)]]*'Materials + Factor'!$U$25</f>
        <v>0</v>
      </c>
      <c r="E771" s="132">
        <v>0.53600000000000003</v>
      </c>
      <c r="F771" s="132">
        <v>2.7519999999999998</v>
      </c>
      <c r="G771" s="132">
        <v>10.013</v>
      </c>
      <c r="H771" s="148">
        <v>0.75800000000000001</v>
      </c>
    </row>
    <row r="772" spans="1:8" s="86" customFormat="1" ht="25.5" outlineLevel="1" x14ac:dyDescent="0.2">
      <c r="A772" s="127" t="s">
        <v>155</v>
      </c>
      <c r="B772" s="131" t="s">
        <v>360</v>
      </c>
      <c r="C772" s="132">
        <v>5.96</v>
      </c>
      <c r="D772" s="133">
        <f>Table52[[#This Row],[Vertical Fz (kN)]]*'Materials + Factor'!$U$25</f>
        <v>0</v>
      </c>
      <c r="E772" s="132">
        <v>2.536</v>
      </c>
      <c r="F772" s="132">
        <v>0</v>
      </c>
      <c r="G772" s="132">
        <v>0</v>
      </c>
      <c r="H772" s="148">
        <v>3.0110000000000001</v>
      </c>
    </row>
    <row r="773" spans="1:8" s="86" customFormat="1" ht="25.5" outlineLevel="1" x14ac:dyDescent="0.2">
      <c r="A773" s="127" t="s">
        <v>155</v>
      </c>
      <c r="B773" s="131" t="s">
        <v>361</v>
      </c>
      <c r="C773" s="132">
        <v>3.7519999999999998</v>
      </c>
      <c r="D773" s="133">
        <f>Table52[[#This Row],[Vertical Fz (kN)]]*'Materials + Factor'!$U$25</f>
        <v>0</v>
      </c>
      <c r="E773" s="132">
        <v>0.75900000000000001</v>
      </c>
      <c r="F773" s="132">
        <v>1.794</v>
      </c>
      <c r="G773" s="132">
        <v>5.0720000000000001</v>
      </c>
      <c r="H773" s="148">
        <v>0.98799999999999999</v>
      </c>
    </row>
    <row r="774" spans="1:8" ht="12.75" customHeight="1" outlineLevel="1" x14ac:dyDescent="0.2">
      <c r="A774" s="127" t="s">
        <v>155</v>
      </c>
      <c r="B774" s="131" t="s">
        <v>362</v>
      </c>
      <c r="C774" s="132">
        <v>7.3979999999999997</v>
      </c>
      <c r="D774" s="133">
        <f>Table52[[#This Row],[Vertical Fz (kN)]]*'Materials + Factor'!$U$25</f>
        <v>0</v>
      </c>
      <c r="E774" s="132">
        <v>2.7149999999999999</v>
      </c>
      <c r="F774" s="132">
        <v>0</v>
      </c>
      <c r="G774" s="132">
        <v>0</v>
      </c>
      <c r="H774" s="148">
        <v>3.141</v>
      </c>
    </row>
    <row r="775" spans="1:8" ht="12.75" customHeight="1" outlineLevel="1" x14ac:dyDescent="0.2">
      <c r="A775" s="127" t="s">
        <v>155</v>
      </c>
      <c r="B775" s="131" t="s">
        <v>363</v>
      </c>
      <c r="C775" s="132">
        <v>5.19</v>
      </c>
      <c r="D775" s="133">
        <f>Table52[[#This Row],[Vertical Fz (kN)]]*'Materials + Factor'!$U$25</f>
        <v>0</v>
      </c>
      <c r="E775" s="132">
        <v>0.93700000000000006</v>
      </c>
      <c r="F775" s="132">
        <v>1.794</v>
      </c>
      <c r="G775" s="132">
        <v>5.0720000000000001</v>
      </c>
      <c r="H775" s="148">
        <v>1.1180000000000001</v>
      </c>
    </row>
    <row r="776" spans="1:8" ht="12.75" customHeight="1" outlineLevel="1" x14ac:dyDescent="0.2">
      <c r="A776" s="127" t="s">
        <v>155</v>
      </c>
      <c r="B776" s="131" t="s">
        <v>364</v>
      </c>
      <c r="C776" s="132">
        <v>8.7919999999999998</v>
      </c>
      <c r="D776" s="133">
        <f>Table52[[#This Row],[Vertical Fz (kN)]]*'Materials + Factor'!$U$25</f>
        <v>0</v>
      </c>
      <c r="E776" s="132">
        <v>2.3140000000000001</v>
      </c>
      <c r="F776" s="132">
        <v>0</v>
      </c>
      <c r="G776" s="132">
        <v>0</v>
      </c>
      <c r="H776" s="148">
        <v>2.7810000000000001</v>
      </c>
    </row>
    <row r="777" spans="1:8" ht="12.75" customHeight="1" outlineLevel="1" x14ac:dyDescent="0.2">
      <c r="A777" s="127" t="s">
        <v>155</v>
      </c>
      <c r="B777" s="131" t="s">
        <v>365</v>
      </c>
      <c r="C777" s="132">
        <v>6.5839999999999996</v>
      </c>
      <c r="D777" s="133">
        <f>Table52[[#This Row],[Vertical Fz (kN)]]*'Materials + Factor'!$U$25</f>
        <v>0</v>
      </c>
      <c r="E777" s="132">
        <v>0.53600000000000003</v>
      </c>
      <c r="F777" s="132">
        <v>1.794</v>
      </c>
      <c r="G777" s="132">
        <v>5.0720000000000001</v>
      </c>
      <c r="H777" s="148">
        <v>0.75800000000000001</v>
      </c>
    </row>
    <row r="778" spans="1:8" ht="12.75" customHeight="1" outlineLevel="1" x14ac:dyDescent="0.2">
      <c r="A778" s="127" t="s">
        <v>155</v>
      </c>
      <c r="B778" s="131" t="s">
        <v>366</v>
      </c>
      <c r="C778" s="132">
        <v>9.6010000000000009</v>
      </c>
      <c r="D778" s="133">
        <f>Table52[[#This Row],[Vertical Fz (kN)]]*'Materials + Factor'!$U$25</f>
        <v>0</v>
      </c>
      <c r="E778" s="132">
        <v>2.9020000000000001</v>
      </c>
      <c r="F778" s="132">
        <v>0</v>
      </c>
      <c r="G778" s="132">
        <v>0</v>
      </c>
      <c r="H778" s="148">
        <v>3.3359999999999999</v>
      </c>
    </row>
    <row r="779" spans="1:8" ht="12.75" customHeight="1" outlineLevel="1" x14ac:dyDescent="0.2">
      <c r="A779" s="127" t="s">
        <v>155</v>
      </c>
      <c r="B779" s="131" t="s">
        <v>367</v>
      </c>
      <c r="C779" s="132">
        <v>5.5919999999999996</v>
      </c>
      <c r="D779" s="133">
        <f>Table52[[#This Row],[Vertical Fz (kN)]]*'Materials + Factor'!$U$25</f>
        <v>0</v>
      </c>
      <c r="E779" s="132">
        <v>4.5999999999999999E-2</v>
      </c>
      <c r="F779" s="132">
        <v>2.7549999999999999</v>
      </c>
      <c r="G779" s="132">
        <v>8.0109999999999992</v>
      </c>
      <c r="H779" s="148">
        <v>7.5999999999999998E-2</v>
      </c>
    </row>
    <row r="780" spans="1:8" ht="12.75" customHeight="1" outlineLevel="1" x14ac:dyDescent="0.2">
      <c r="A780" s="127" t="s">
        <v>155</v>
      </c>
      <c r="B780" s="131" t="s">
        <v>368</v>
      </c>
      <c r="C780" s="132">
        <v>8.952</v>
      </c>
      <c r="D780" s="133">
        <f>Table52[[#This Row],[Vertical Fz (kN)]]*'Materials + Factor'!$U$25</f>
        <v>0</v>
      </c>
      <c r="E780" s="132">
        <v>3.101</v>
      </c>
      <c r="F780" s="132">
        <v>0.157</v>
      </c>
      <c r="G780" s="132">
        <v>1.073</v>
      </c>
      <c r="H780" s="148">
        <v>3.6880000000000002</v>
      </c>
    </row>
    <row r="781" spans="1:8" ht="12.75" customHeight="1" outlineLevel="1" x14ac:dyDescent="0.2">
      <c r="A781" s="127" t="s">
        <v>155</v>
      </c>
      <c r="B781" s="131" t="s">
        <v>369</v>
      </c>
      <c r="C781" s="132">
        <v>6.3010000000000002</v>
      </c>
      <c r="D781" s="133">
        <f>Table52[[#This Row],[Vertical Fz (kN)]]*'Materials + Factor'!$U$25</f>
        <v>0</v>
      </c>
      <c r="E781" s="132">
        <v>1.0169999999999999</v>
      </c>
      <c r="F781" s="132">
        <v>2.2069999999999999</v>
      </c>
      <c r="G781" s="132">
        <v>6.87</v>
      </c>
      <c r="H781" s="148">
        <v>1.3069999999999999</v>
      </c>
    </row>
    <row r="782" spans="1:8" ht="12.75" customHeight="1" outlineLevel="1" x14ac:dyDescent="0.2">
      <c r="A782" s="127" t="s">
        <v>156</v>
      </c>
      <c r="B782" s="110">
        <v>1</v>
      </c>
      <c r="C782" s="111">
        <v>5.01</v>
      </c>
      <c r="D782" s="133">
        <f>Table52[[#This Row],[Vertical Fz (kN)]]*'Materials + Factor'!$U$25</f>
        <v>0</v>
      </c>
      <c r="E782" s="111">
        <v>1.91</v>
      </c>
      <c r="F782" s="111">
        <v>1.64</v>
      </c>
      <c r="G782" s="111">
        <v>4.63</v>
      </c>
      <c r="H782" s="112">
        <v>10.24</v>
      </c>
    </row>
    <row r="783" spans="1:8" ht="12.75" customHeight="1" outlineLevel="1" x14ac:dyDescent="0.2">
      <c r="A783" s="127" t="s">
        <v>156</v>
      </c>
      <c r="B783" s="110">
        <v>2</v>
      </c>
      <c r="C783" s="111">
        <v>5.01</v>
      </c>
      <c r="D783" s="133">
        <f>Table52[[#This Row],[Vertical Fz (kN)]]*'Materials + Factor'!$U$25</f>
        <v>0</v>
      </c>
      <c r="E783" s="111">
        <v>3.42</v>
      </c>
      <c r="F783" s="111">
        <v>0</v>
      </c>
      <c r="G783" s="111">
        <v>0</v>
      </c>
      <c r="H783" s="112">
        <v>14.18</v>
      </c>
    </row>
    <row r="784" spans="1:8" ht="12.75" customHeight="1" outlineLevel="1" x14ac:dyDescent="0.2">
      <c r="A784" s="127" t="s">
        <v>156</v>
      </c>
      <c r="B784" s="110">
        <v>3</v>
      </c>
      <c r="C784" s="111">
        <v>5.6</v>
      </c>
      <c r="D784" s="133">
        <f>Table52[[#This Row],[Vertical Fz (kN)]]*'Materials + Factor'!$U$25</f>
        <v>0</v>
      </c>
      <c r="E784" s="111">
        <v>0.57999999999999996</v>
      </c>
      <c r="F784" s="111">
        <v>1.81</v>
      </c>
      <c r="G784" s="111">
        <v>5.13</v>
      </c>
      <c r="H784" s="112">
        <v>3.13</v>
      </c>
    </row>
    <row r="785" spans="1:8" ht="12.75" customHeight="1" outlineLevel="1" x14ac:dyDescent="0.2">
      <c r="A785" s="127" t="s">
        <v>156</v>
      </c>
      <c r="B785" s="110">
        <v>4</v>
      </c>
      <c r="C785" s="111">
        <v>5.6</v>
      </c>
      <c r="D785" s="133">
        <f>Table52[[#This Row],[Vertical Fz (kN)]]*'Materials + Factor'!$U$25</f>
        <v>0</v>
      </c>
      <c r="E785" s="111">
        <v>2.0699999999999998</v>
      </c>
      <c r="F785" s="111">
        <v>0</v>
      </c>
      <c r="G785" s="111">
        <v>0</v>
      </c>
      <c r="H785" s="112">
        <v>6.55</v>
      </c>
    </row>
    <row r="786" spans="1:8" ht="12.75" customHeight="1" outlineLevel="1" x14ac:dyDescent="0.2">
      <c r="A786" s="127" t="s">
        <v>156</v>
      </c>
      <c r="B786" s="110">
        <v>5</v>
      </c>
      <c r="C786" s="111">
        <v>5.26</v>
      </c>
      <c r="D786" s="133">
        <f>Table52[[#This Row],[Vertical Fz (kN)]]*'Materials + Factor'!$U$25</f>
        <v>0</v>
      </c>
      <c r="E786" s="111">
        <v>2</v>
      </c>
      <c r="F786" s="111">
        <v>1.73</v>
      </c>
      <c r="G786" s="111">
        <v>4.8600000000000003</v>
      </c>
      <c r="H786" s="112">
        <v>10.75</v>
      </c>
    </row>
    <row r="787" spans="1:8" ht="12.75" customHeight="1" outlineLevel="1" x14ac:dyDescent="0.2">
      <c r="A787" s="127" t="s">
        <v>156</v>
      </c>
      <c r="B787" s="110">
        <v>6</v>
      </c>
      <c r="C787" s="111">
        <v>5.26</v>
      </c>
      <c r="D787" s="133">
        <f>Table52[[#This Row],[Vertical Fz (kN)]]*'Materials + Factor'!$U$25</f>
        <v>0</v>
      </c>
      <c r="E787" s="111">
        <v>3.59</v>
      </c>
      <c r="F787" s="111">
        <v>0</v>
      </c>
      <c r="G787" s="111">
        <v>0</v>
      </c>
      <c r="H787" s="112">
        <v>14.88</v>
      </c>
    </row>
    <row r="788" spans="1:8" ht="12.75" customHeight="1" outlineLevel="1" x14ac:dyDescent="0.2">
      <c r="A788" s="127" t="s">
        <v>156</v>
      </c>
      <c r="B788" s="110">
        <v>7</v>
      </c>
      <c r="C788" s="111">
        <v>7.83</v>
      </c>
      <c r="D788" s="133">
        <f>Table52[[#This Row],[Vertical Fz (kN)]]*'Materials + Factor'!$U$25</f>
        <v>0</v>
      </c>
      <c r="E788" s="111">
        <v>0.81</v>
      </c>
      <c r="F788" s="111">
        <v>2.5299999999999998</v>
      </c>
      <c r="G788" s="111">
        <v>7.18</v>
      </c>
      <c r="H788" s="112">
        <v>4.38</v>
      </c>
    </row>
    <row r="789" spans="1:8" ht="12.75" customHeight="1" outlineLevel="1" x14ac:dyDescent="0.2">
      <c r="A789" s="127" t="s">
        <v>156</v>
      </c>
      <c r="B789" s="110">
        <v>8</v>
      </c>
      <c r="C789" s="111">
        <v>7.83</v>
      </c>
      <c r="D789" s="133">
        <f>Table52[[#This Row],[Vertical Fz (kN)]]*'Materials + Factor'!$U$25</f>
        <v>0</v>
      </c>
      <c r="E789" s="111">
        <v>2.9</v>
      </c>
      <c r="F789" s="111">
        <v>0</v>
      </c>
      <c r="G789" s="111">
        <v>0</v>
      </c>
      <c r="H789" s="112">
        <v>9.16</v>
      </c>
    </row>
  </sheetData>
  <phoneticPr fontId="3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61F9-B530-4925-B8F4-63CF8A571219}">
  <dimension ref="A1:V112"/>
  <sheetViews>
    <sheetView workbookViewId="0"/>
  </sheetViews>
  <sheetFormatPr defaultRowHeight="12.75" outlineLevelRow="1" x14ac:dyDescent="0.2"/>
  <cols>
    <col min="1" max="1" width="65.5703125" style="77" bestFit="1" customWidth="1"/>
    <col min="2" max="7" width="15" style="78" customWidth="1"/>
    <col min="8" max="22" width="8.85546875" style="78" customWidth="1"/>
    <col min="23" max="23" width="8.5703125" style="78" customWidth="1"/>
    <col min="24" max="16384" width="9.140625" style="78"/>
  </cols>
  <sheetData>
    <row r="1" spans="1:22" x14ac:dyDescent="0.2">
      <c r="D1" s="227" t="s">
        <v>159</v>
      </c>
      <c r="E1" s="227"/>
      <c r="F1" s="227"/>
      <c r="G1" s="227"/>
      <c r="H1" s="232" t="s">
        <v>178</v>
      </c>
      <c r="I1" s="232"/>
      <c r="J1" s="232" t="s">
        <v>179</v>
      </c>
      <c r="K1" s="232"/>
      <c r="M1" s="226"/>
      <c r="N1" s="227"/>
      <c r="O1" s="227"/>
      <c r="P1" s="227"/>
      <c r="R1" s="226"/>
      <c r="S1" s="227"/>
      <c r="T1" s="227"/>
      <c r="U1" s="227"/>
    </row>
    <row r="2" spans="1:22" ht="15.75" customHeight="1" x14ac:dyDescent="0.2">
      <c r="H2" s="230" t="s">
        <v>168</v>
      </c>
      <c r="I2" s="231"/>
      <c r="J2" s="231"/>
      <c r="K2" s="231"/>
      <c r="L2" s="84">
        <v>0.75</v>
      </c>
      <c r="M2" s="230" t="s">
        <v>168</v>
      </c>
      <c r="N2" s="231"/>
      <c r="O2" s="231"/>
      <c r="P2" s="231"/>
      <c r="Q2" s="84">
        <v>1</v>
      </c>
      <c r="R2" s="230" t="s">
        <v>168</v>
      </c>
      <c r="S2" s="231"/>
      <c r="T2" s="231"/>
      <c r="U2" s="231"/>
      <c r="V2" s="84">
        <v>2</v>
      </c>
    </row>
    <row r="3" spans="1:22" s="86" customFormat="1" ht="44.25" customHeight="1" x14ac:dyDescent="0.2">
      <c r="A3" s="86" t="s">
        <v>142</v>
      </c>
      <c r="B3" s="90" t="s">
        <v>175</v>
      </c>
      <c r="C3" s="87" t="s">
        <v>176</v>
      </c>
      <c r="D3" s="87" t="s">
        <v>165</v>
      </c>
      <c r="E3" s="87" t="s">
        <v>166</v>
      </c>
      <c r="F3" s="87" t="s">
        <v>167</v>
      </c>
      <c r="G3" s="87" t="s">
        <v>177</v>
      </c>
      <c r="H3" s="90" t="s">
        <v>180</v>
      </c>
      <c r="I3" s="87" t="s">
        <v>181</v>
      </c>
      <c r="J3" s="87" t="s">
        <v>182</v>
      </c>
      <c r="K3" s="87" t="s">
        <v>183</v>
      </c>
      <c r="L3" s="87" t="s">
        <v>184</v>
      </c>
      <c r="M3" s="90" t="s">
        <v>185</v>
      </c>
      <c r="N3" s="87" t="s">
        <v>187</v>
      </c>
      <c r="O3" s="87" t="s">
        <v>186</v>
      </c>
      <c r="P3" s="87" t="s">
        <v>188</v>
      </c>
      <c r="Q3" s="87" t="s">
        <v>189</v>
      </c>
      <c r="R3" s="90" t="s">
        <v>190</v>
      </c>
      <c r="S3" s="87" t="s">
        <v>191</v>
      </c>
      <c r="T3" s="87" t="s">
        <v>192</v>
      </c>
      <c r="U3" s="87" t="s">
        <v>193</v>
      </c>
      <c r="V3" s="87" t="s">
        <v>194</v>
      </c>
    </row>
    <row r="4" spans="1:22" x14ac:dyDescent="0.2">
      <c r="A4" s="88" t="s">
        <v>143</v>
      </c>
      <c r="B4" s="91" t="e">
        <f>(B5*'Materials + Factor'!#REF!)+(B6*'Materials + Factor'!#REF!)+(B7*'Materials + Factor'!#REF!)+(B8*'Materials + Factor'!#REF!)+(B9*'Materials + Factor'!#REF!)+(B10*'Materials + Factor'!#REF!)</f>
        <v>#REF!</v>
      </c>
      <c r="C4" s="85" t="e">
        <f>(C5*'Materials + Factor'!#REF!)+(C6*'Materials + Factor'!#REF!)+(C7*'Materials + Factor'!#REF!)+(C8*'Materials + Factor'!#REF!)+(C9*'Materials + Factor'!#REF!)+(C10*'Materials + Factor'!#REF!)</f>
        <v>#REF!</v>
      </c>
      <c r="D4" s="85" t="e">
        <f>(D5*'Materials + Factor'!#REF!)+(D6*'Materials + Factor'!#REF!)+(D7*'Materials + Factor'!#REF!)+(D8*'Materials + Factor'!#REF!)+(D9*'Materials + Factor'!#REF!)+(D10*'Materials + Factor'!#REF!)</f>
        <v>#REF!</v>
      </c>
      <c r="E4" s="85" t="e">
        <f>(E5*'Materials + Factor'!#REF!)+(E6*'Materials + Factor'!#REF!)+(E7*'Materials + Factor'!#REF!)+(E8*'Materials + Factor'!#REF!)+(E9*'Materials + Factor'!#REF!)+(E10*'Materials + Factor'!#REF!)</f>
        <v>#REF!</v>
      </c>
      <c r="F4" s="85" t="e">
        <f>(F5*'Materials + Factor'!#REF!)+(F6*'Materials + Factor'!#REF!)+(F7*'Materials + Factor'!#REF!)+(F8*'Materials + Factor'!#REF!)+(F9*'Materials + Factor'!#REF!)+(F10*'Materials + Factor'!#REF!)</f>
        <v>#REF!</v>
      </c>
      <c r="G4" s="85" t="e">
        <f>(G5*'Materials + Factor'!#REF!)+(G6*'Materials + Factor'!#REF!)+(G7*'Materials + Factor'!#REF!)+(G8*'Materials + Factor'!#REF!)+(G9*'Materials + Factor'!#REF!)+(G10*'Materials + Factor'!#REF!)</f>
        <v>#REF!</v>
      </c>
      <c r="H4" s="93">
        <v>3.6</v>
      </c>
      <c r="I4" s="79" t="e">
        <f>$F4/(SUM($B5:$B10)+(H4*H4*L$2*'Materials + Factor'!$U$8))</f>
        <v>#REF!</v>
      </c>
      <c r="J4" s="79" t="e">
        <f>$G4/(SUM($B5:$B10)+(H4*H4*L$2*'Materials + Factor'!$U$8))</f>
        <v>#REF!</v>
      </c>
      <c r="K4" s="80" t="e">
        <f>MAX(J4,I4/(H4/6))</f>
        <v>#REF!</v>
      </c>
      <c r="L4" s="80" t="e">
        <f>IF((((($B4+$C4+(L$2*H4*H4*'Materials + Factor'!$U$8))/((H4-2*I4)*(H4-2*J4)))-(IF('Materials + Factor'!$N$19&gt;='Materials + Factor'!$U$15,0,('Materials + Factor'!$U$15-'Materials + Factor'!$N$19)*'Materials + Factor'!$N$21)))/'Materials + Factor'!$U$9)&gt;0,(((($B4+$C4+(L$2*H4*H4*'Materials + Factor'!$U$8))/((H4-2*I4)*(H4-2*J4)))-(IF('Materials + Factor'!$N$19&gt;='Materials + Factor'!$U$15,0,('Materials + Factor'!$U$15-'Materials + Factor'!$N$19)*'Materials + Factor'!$N$21)))/'Materials + Factor'!$U$9),"N/a")</f>
        <v>#REF!</v>
      </c>
      <c r="M4" s="93">
        <v>3.5</v>
      </c>
      <c r="N4" s="79" t="e">
        <f>$F4/(SUM($B5:$B10)+(M4*M4*Q$2*'Materials + Factor'!$U$8))</f>
        <v>#REF!</v>
      </c>
      <c r="O4" s="79" t="e">
        <f>$G4/(SUM($B5:$B10)+(M4*M4*Q$2*'Materials + Factor'!$U$8))</f>
        <v>#REF!</v>
      </c>
      <c r="P4" s="80" t="e">
        <f>MAX(O4,N4/(M4/6))</f>
        <v>#REF!</v>
      </c>
      <c r="Q4" s="80" t="e">
        <f>IF((((($B4+$C4+(Q$2*M4*M4*'Materials + Factor'!$U$8))/((M4-2*N4)*(M4-2*O4)))-(IF('Materials + Factor'!$N$19&gt;='Materials + Factor'!$U$15,0,('Materials + Factor'!$U$15-'Materials + Factor'!$N$19)*'Materials + Factor'!$N$21)))/'Materials + Factor'!$U$9)&gt;0,(((($B4+$C4+(Q$2*M4*M4*'Materials + Factor'!$U$8))/((M4-2*N4)*(M4-2*O4)))-(IF('Materials + Factor'!$N$19&gt;='Materials + Factor'!$U$15,0,('Materials + Factor'!$U$15-'Materials + Factor'!$N$19)*'Materials + Factor'!$N$21)))/'Materials + Factor'!$U$9),"N/a")</f>
        <v>#REF!</v>
      </c>
      <c r="R4" s="93">
        <v>2.8</v>
      </c>
      <c r="S4" s="79" t="e">
        <f>$F4/(SUM($B5:$B10)+(R4*R4*V$2*'Materials + Factor'!$U$8))</f>
        <v>#REF!</v>
      </c>
      <c r="T4" s="79" t="e">
        <f>$G4/(SUM($B5:$B10)+(R4*R4*V$2*'Materials + Factor'!$U$8))</f>
        <v>#REF!</v>
      </c>
      <c r="U4" s="80" t="e">
        <f>MAX(T4,S4/(R4/6))</f>
        <v>#REF!</v>
      </c>
      <c r="V4" s="80" t="e">
        <f>IF((((($B4+$C4+(V$2*R4*R4*'Materials + Factor'!$U$8))/((R4-2*S4)*(R4-2*T4)))-(IF('Materials + Factor'!$N$19&gt;='Materials + Factor'!$U$15,0,('Materials + Factor'!$U$15-'Materials + Factor'!$N$19)*'Materials + Factor'!$N$21)))/'Materials + Factor'!$U$9)&gt;0,(((($B4+$C4+(V$2*R4*R4*'Materials + Factor'!$U$8))/((R4-2*S4)*(R4-2*T4)))-(IF('Materials + Factor'!$N$19&gt;='Materials + Factor'!$U$15,0,('Materials + Factor'!$U$15-'Materials + Factor'!$N$19)*'Materials + Factor'!$N$21)))/'Materials + Factor'!$U$9),"N/a")</f>
        <v>#REF!</v>
      </c>
    </row>
    <row r="5" spans="1:22" hidden="1" outlineLevel="1" x14ac:dyDescent="0.2">
      <c r="A5" s="77" t="s">
        <v>169</v>
      </c>
      <c r="B5" s="91">
        <v>17.37</v>
      </c>
      <c r="C5" s="85">
        <v>0</v>
      </c>
      <c r="D5" s="85">
        <v>0</v>
      </c>
      <c r="E5" s="85">
        <v>0</v>
      </c>
      <c r="F5" s="85">
        <v>0</v>
      </c>
      <c r="G5" s="85">
        <v>0</v>
      </c>
      <c r="H5" s="93"/>
      <c r="M5" s="93"/>
      <c r="R5" s="93"/>
    </row>
    <row r="6" spans="1:22" hidden="1" outlineLevel="1" x14ac:dyDescent="0.2">
      <c r="A6" s="77" t="s">
        <v>170</v>
      </c>
      <c r="B6" s="91">
        <v>0</v>
      </c>
      <c r="C6" s="85">
        <v>2.79</v>
      </c>
      <c r="D6" s="85">
        <v>0</v>
      </c>
      <c r="E6" s="85">
        <v>0</v>
      </c>
      <c r="F6" s="85">
        <v>0</v>
      </c>
      <c r="G6" s="85">
        <v>0</v>
      </c>
      <c r="H6" s="93"/>
      <c r="M6" s="93"/>
      <c r="R6" s="93"/>
    </row>
    <row r="7" spans="1:22" hidden="1" outlineLevel="1" x14ac:dyDescent="0.2">
      <c r="A7" s="77" t="s">
        <v>171</v>
      </c>
      <c r="B7" s="91">
        <v>0</v>
      </c>
      <c r="C7" s="85">
        <v>0</v>
      </c>
      <c r="D7" s="85">
        <v>0</v>
      </c>
      <c r="E7" s="85">
        <v>8.8000000000000007</v>
      </c>
      <c r="F7" s="85">
        <v>76.5</v>
      </c>
      <c r="G7" s="85">
        <v>0</v>
      </c>
      <c r="H7" s="93"/>
      <c r="M7" s="93"/>
      <c r="R7" s="93"/>
    </row>
    <row r="8" spans="1:22" hidden="1" outlineLevel="1" x14ac:dyDescent="0.2">
      <c r="A8" s="77" t="s">
        <v>172</v>
      </c>
      <c r="B8" s="91">
        <v>0</v>
      </c>
      <c r="C8" s="85">
        <v>0</v>
      </c>
      <c r="D8" s="85">
        <v>5.57</v>
      </c>
      <c r="E8" s="85">
        <v>0</v>
      </c>
      <c r="F8" s="85">
        <v>0</v>
      </c>
      <c r="G8" s="85">
        <v>38.22</v>
      </c>
      <c r="H8" s="93"/>
      <c r="M8" s="93"/>
      <c r="R8" s="93"/>
    </row>
    <row r="9" spans="1:22" hidden="1" outlineLevel="1" x14ac:dyDescent="0.2">
      <c r="A9" s="77" t="s">
        <v>173</v>
      </c>
      <c r="B9" s="91">
        <v>0</v>
      </c>
      <c r="C9" s="85">
        <v>0</v>
      </c>
      <c r="D9" s="85">
        <v>0</v>
      </c>
      <c r="E9" s="85">
        <v>0</v>
      </c>
      <c r="F9" s="85">
        <v>0</v>
      </c>
      <c r="G9" s="85">
        <v>0</v>
      </c>
      <c r="H9" s="93"/>
      <c r="M9" s="93"/>
      <c r="R9" s="93"/>
    </row>
    <row r="10" spans="1:22" hidden="1" outlineLevel="1" x14ac:dyDescent="0.2">
      <c r="A10" s="77" t="s">
        <v>174</v>
      </c>
      <c r="B10" s="91">
        <v>0</v>
      </c>
      <c r="C10" s="85">
        <v>0</v>
      </c>
      <c r="D10" s="85">
        <v>1.45</v>
      </c>
      <c r="E10" s="85">
        <v>5.6</v>
      </c>
      <c r="F10" s="85">
        <v>66.290000000000006</v>
      </c>
      <c r="G10" s="85">
        <v>17.260000000000002</v>
      </c>
      <c r="H10" s="93"/>
      <c r="M10" s="93"/>
      <c r="R10" s="93"/>
    </row>
    <row r="11" spans="1:22" collapsed="1" x14ac:dyDescent="0.2">
      <c r="A11" s="89"/>
      <c r="B11" s="92"/>
      <c r="C11" s="81"/>
      <c r="D11" s="81"/>
      <c r="E11" s="81"/>
      <c r="F11" s="81"/>
      <c r="G11" s="81"/>
      <c r="H11" s="92"/>
      <c r="I11" s="81"/>
      <c r="J11" s="81"/>
      <c r="K11" s="81"/>
      <c r="L11" s="81"/>
      <c r="M11" s="92"/>
      <c r="N11" s="81"/>
      <c r="O11" s="81"/>
      <c r="P11" s="81"/>
      <c r="Q11" s="81"/>
      <c r="R11" s="92"/>
      <c r="S11" s="81"/>
      <c r="T11" s="81"/>
      <c r="U11" s="81"/>
      <c r="V11" s="82"/>
    </row>
    <row r="12" spans="1:22" x14ac:dyDescent="0.2">
      <c r="A12" s="88" t="s">
        <v>144</v>
      </c>
      <c r="B12" s="91" t="e">
        <f>(B13*'Materials + Factor'!#REF!)+(B14*'Materials + Factor'!#REF!)+(B15*'Materials + Factor'!#REF!)+(B16*'Materials + Factor'!#REF!)+(B17*'Materials + Factor'!#REF!)+(B18*'Materials + Factor'!#REF!)</f>
        <v>#REF!</v>
      </c>
      <c r="C12" s="85" t="e">
        <f>(C13*'Materials + Factor'!#REF!)+(C14*'Materials + Factor'!#REF!)+(C15*'Materials + Factor'!#REF!)+(C16*'Materials + Factor'!#REF!)+(C17*'Materials + Factor'!#REF!)+(C18*'Materials + Factor'!#REF!)</f>
        <v>#REF!</v>
      </c>
      <c r="D12" s="85" t="e">
        <f>(D13*'Materials + Factor'!#REF!)+(D14*'Materials + Factor'!#REF!)+(D15*'Materials + Factor'!#REF!)+(D16*'Materials + Factor'!#REF!)+(D17*'Materials + Factor'!#REF!)+(D18*'Materials + Factor'!#REF!)</f>
        <v>#REF!</v>
      </c>
      <c r="E12" s="85" t="e">
        <f>(E13*'Materials + Factor'!#REF!)+(E14*'Materials + Factor'!#REF!)+(E15*'Materials + Factor'!#REF!)+(E16*'Materials + Factor'!#REF!)+(E17*'Materials + Factor'!#REF!)+(E18*'Materials + Factor'!#REF!)</f>
        <v>#REF!</v>
      </c>
      <c r="F12" s="85" t="e">
        <f>(F13*'Materials + Factor'!#REF!)+(F14*'Materials + Factor'!#REF!)+(F15*'Materials + Factor'!#REF!)+(F16*'Materials + Factor'!#REF!)+(F17*'Materials + Factor'!#REF!)+(F18*'Materials + Factor'!#REF!)</f>
        <v>#REF!</v>
      </c>
      <c r="G12" s="85" t="e">
        <f>(G13*'Materials + Factor'!#REF!)+(G14*'Materials + Factor'!#REF!)+(G15*'Materials + Factor'!#REF!)+(G16*'Materials + Factor'!#REF!)+(G17*'Materials + Factor'!#REF!)+(G18*'Materials + Factor'!#REF!)</f>
        <v>#REF!</v>
      </c>
      <c r="H12" s="93">
        <v>1.6</v>
      </c>
      <c r="I12" s="79" t="e">
        <f>$F12/(SUM($B13:$B18)+(H12*H12*L$2*'Materials + Factor'!$U$8))</f>
        <v>#REF!</v>
      </c>
      <c r="J12" s="79" t="e">
        <f>$G12/(SUM($B13:$B18)+(H12*H12*L$2*'Materials + Factor'!$U$8))</f>
        <v>#REF!</v>
      </c>
      <c r="K12" s="80" t="e">
        <f>MAX(J12,I12/(H12/6))</f>
        <v>#REF!</v>
      </c>
      <c r="L12" s="80" t="e">
        <f>IF((((($B12+$C12+(L$2*H12*H12*'Materials + Factor'!$U$8))/((H12-2*I12)*(H12-2*J12)))-(IF('Materials + Factor'!$N$19&gt;='Materials + Factor'!$U$15,0,('Materials + Factor'!$U$15-'Materials + Factor'!$N$19)*'Materials + Factor'!$N$21)))/'Materials + Factor'!$U$9)&gt;0,(((($B12+$C12+(L$2*H12*H12*'Materials + Factor'!$U$8))/((H12-2*I12)*(H12-2*J12)))-(IF('Materials + Factor'!$N$19&gt;='Materials + Factor'!$U$15,0,('Materials + Factor'!$U$15-'Materials + Factor'!$N$19)*'Materials + Factor'!$N$21)))/'Materials + Factor'!$U$9),"N/a")</f>
        <v>#REF!</v>
      </c>
      <c r="M12" s="93">
        <v>1.5</v>
      </c>
      <c r="N12" s="79" t="e">
        <f>$F12/(SUM($B13:$B18)+(M12*M12*Q$2*'Materials + Factor'!$U$8))</f>
        <v>#REF!</v>
      </c>
      <c r="O12" s="79" t="e">
        <f>$G12/(SUM($B13:$B18)+(M12*M12*Q$2*'Materials + Factor'!$U$8))</f>
        <v>#REF!</v>
      </c>
      <c r="P12" s="80" t="e">
        <f>MAX(O12,N12/(M12/6))</f>
        <v>#REF!</v>
      </c>
      <c r="Q12" s="80" t="e">
        <f>IF((((($B12+$C12+(Q$2*M12*M12*'Materials + Factor'!$U$8))/((M12-2*N12)*(M12-2*O12)))-(IF('Materials + Factor'!$N$19&gt;='Materials + Factor'!$U$15,0,('Materials + Factor'!$U$15-'Materials + Factor'!$N$19)*'Materials + Factor'!$N$21)))/'Materials + Factor'!$U$9)&gt;0,(((($B12+$C12+(Q$2*M12*M12*'Materials + Factor'!$U$8))/((M12-2*N12)*(M12-2*O12)))-(IF('Materials + Factor'!$N$19&gt;='Materials + Factor'!$U$15,0,('Materials + Factor'!$U$15-'Materials + Factor'!$N$19)*'Materials + Factor'!$N$21)))/'Materials + Factor'!$U$9),"N/a")</f>
        <v>#REF!</v>
      </c>
      <c r="R12" s="93">
        <v>1.3</v>
      </c>
      <c r="S12" s="79" t="e">
        <f>$F12/(SUM($B13:$B18)+(R12*R12*V$2*'Materials + Factor'!$U$8))</f>
        <v>#REF!</v>
      </c>
      <c r="T12" s="79" t="e">
        <f>$G12/(SUM($B13:$B18)+(R12*R12*V$2*'Materials + Factor'!$U$8))</f>
        <v>#REF!</v>
      </c>
      <c r="U12" s="80" t="e">
        <f>MAX(T12,S12/(R12/6))</f>
        <v>#REF!</v>
      </c>
      <c r="V12" s="80" t="e">
        <f>IF((((($B12+$C12+(V$2*R12*R12*'Materials + Factor'!$U$8))/((R12-2*S12)*(R12-2*T12)))-(IF('Materials + Factor'!$N$19&gt;='Materials + Factor'!$U$15,0,('Materials + Factor'!$U$15-'Materials + Factor'!$N$19)*'Materials + Factor'!$N$21)))/'Materials + Factor'!$U$9)&gt;0,(((($B12+$C12+(V$2*R12*R12*'Materials + Factor'!$U$8))/((R12-2*S12)*(R12-2*T12)))-(IF('Materials + Factor'!$N$19&gt;='Materials + Factor'!$U$15,0,('Materials + Factor'!$U$15-'Materials + Factor'!$N$19)*'Materials + Factor'!$N$21)))/'Materials + Factor'!$U$9),"N/a")</f>
        <v>#REF!</v>
      </c>
    </row>
    <row r="13" spans="1:22" hidden="1" outlineLevel="1" x14ac:dyDescent="0.2">
      <c r="A13" s="77" t="s">
        <v>169</v>
      </c>
      <c r="B13" s="91">
        <v>4.6900000000000004</v>
      </c>
      <c r="C13" s="85">
        <v>0</v>
      </c>
      <c r="D13" s="85">
        <v>0</v>
      </c>
      <c r="E13" s="85">
        <v>0</v>
      </c>
      <c r="F13" s="85">
        <v>0</v>
      </c>
      <c r="G13" s="85">
        <v>0</v>
      </c>
      <c r="H13" s="93"/>
      <c r="M13" s="93"/>
      <c r="R13" s="93"/>
    </row>
    <row r="14" spans="1:22" hidden="1" outlineLevel="1" x14ac:dyDescent="0.2">
      <c r="A14" s="77" t="s">
        <v>170</v>
      </c>
      <c r="B14" s="91">
        <v>0</v>
      </c>
      <c r="C14" s="85">
        <v>0.63</v>
      </c>
      <c r="D14" s="85">
        <v>0</v>
      </c>
      <c r="E14" s="85">
        <v>0</v>
      </c>
      <c r="F14" s="85">
        <v>0</v>
      </c>
      <c r="G14" s="85">
        <v>0</v>
      </c>
      <c r="H14" s="93"/>
      <c r="M14" s="93"/>
      <c r="R14" s="93"/>
    </row>
    <row r="15" spans="1:22" hidden="1" outlineLevel="1" x14ac:dyDescent="0.2">
      <c r="A15" s="77" t="s">
        <v>171</v>
      </c>
      <c r="B15" s="91">
        <v>0</v>
      </c>
      <c r="C15" s="85">
        <v>0</v>
      </c>
      <c r="D15" s="85">
        <v>0.44</v>
      </c>
      <c r="E15" s="85">
        <v>2.0499999999999998</v>
      </c>
      <c r="F15" s="85">
        <v>7.91</v>
      </c>
      <c r="G15" s="85">
        <v>2.98</v>
      </c>
      <c r="H15" s="93"/>
      <c r="M15" s="93"/>
      <c r="R15" s="93"/>
    </row>
    <row r="16" spans="1:22" hidden="1" outlineLevel="1" x14ac:dyDescent="0.2">
      <c r="A16" s="77" t="s">
        <v>172</v>
      </c>
      <c r="B16" s="91">
        <v>0</v>
      </c>
      <c r="C16" s="85">
        <v>0</v>
      </c>
      <c r="D16" s="85">
        <v>1.85</v>
      </c>
      <c r="E16" s="85">
        <v>0</v>
      </c>
      <c r="F16" s="85">
        <v>0</v>
      </c>
      <c r="G16" s="85">
        <v>6.52</v>
      </c>
      <c r="H16" s="93"/>
      <c r="M16" s="93"/>
      <c r="R16" s="93"/>
    </row>
    <row r="17" spans="1:22" hidden="1" outlineLevel="1" x14ac:dyDescent="0.2">
      <c r="A17" s="77" t="s">
        <v>173</v>
      </c>
      <c r="B17" s="91">
        <v>0</v>
      </c>
      <c r="C17" s="85">
        <v>0</v>
      </c>
      <c r="D17" s="85">
        <v>0.73</v>
      </c>
      <c r="E17" s="85">
        <v>0</v>
      </c>
      <c r="F17" s="85">
        <v>0</v>
      </c>
      <c r="G17" s="85">
        <v>4.97</v>
      </c>
      <c r="H17" s="93"/>
      <c r="M17" s="93"/>
      <c r="R17" s="93"/>
    </row>
    <row r="18" spans="1:22" hidden="1" outlineLevel="1" x14ac:dyDescent="0.2">
      <c r="A18" s="77" t="s">
        <v>174</v>
      </c>
      <c r="B18" s="91">
        <v>0</v>
      </c>
      <c r="C18" s="85">
        <v>0</v>
      </c>
      <c r="D18" s="85">
        <v>2.83</v>
      </c>
      <c r="E18" s="85">
        <v>0</v>
      </c>
      <c r="F18" s="85">
        <v>0</v>
      </c>
      <c r="G18" s="85">
        <v>19.36</v>
      </c>
      <c r="H18" s="93"/>
      <c r="M18" s="93"/>
      <c r="R18" s="93"/>
    </row>
    <row r="19" spans="1:22" collapsed="1" x14ac:dyDescent="0.2">
      <c r="A19" s="89"/>
      <c r="B19" s="92"/>
      <c r="C19" s="81"/>
      <c r="D19" s="81"/>
      <c r="E19" s="81"/>
      <c r="F19" s="81"/>
      <c r="G19" s="81"/>
      <c r="H19" s="92"/>
      <c r="I19" s="81"/>
      <c r="J19" s="81"/>
      <c r="K19" s="81"/>
      <c r="L19" s="81"/>
      <c r="M19" s="92"/>
      <c r="N19" s="81"/>
      <c r="O19" s="81"/>
      <c r="P19" s="81"/>
      <c r="Q19" s="81"/>
      <c r="R19" s="92"/>
      <c r="S19" s="81"/>
      <c r="T19" s="81"/>
      <c r="U19" s="81"/>
      <c r="V19" s="81"/>
    </row>
    <row r="20" spans="1:22" x14ac:dyDescent="0.2">
      <c r="A20" s="88" t="s">
        <v>145</v>
      </c>
      <c r="B20" s="91" t="e">
        <f>(B21*'Materials + Factor'!#REF!)+(B22*'Materials + Factor'!#REF!)+(B23*'Materials + Factor'!#REF!)+(B24*'Materials + Factor'!#REF!)+(B25*'Materials + Factor'!#REF!)+(B26*'Materials + Factor'!#REF!)</f>
        <v>#REF!</v>
      </c>
      <c r="C20" s="85" t="e">
        <f>(C21*'Materials + Factor'!#REF!)+(C22*'Materials + Factor'!#REF!)+(C23*'Materials + Factor'!#REF!)+(C24*'Materials + Factor'!#REF!)+(C25*'Materials + Factor'!#REF!)+(C26*'Materials + Factor'!#REF!)</f>
        <v>#REF!</v>
      </c>
      <c r="D20" s="85" t="e">
        <f>(D21*'Materials + Factor'!#REF!)+(D22*'Materials + Factor'!#REF!)+(D23*'Materials + Factor'!#REF!)+(D24*'Materials + Factor'!#REF!)+(D25*'Materials + Factor'!#REF!)+(D26*'Materials + Factor'!#REF!)</f>
        <v>#REF!</v>
      </c>
      <c r="E20" s="85" t="e">
        <f>(E21*'Materials + Factor'!#REF!)+(E22*'Materials + Factor'!#REF!)+(E23*'Materials + Factor'!#REF!)+(E24*'Materials + Factor'!#REF!)+(E25*'Materials + Factor'!#REF!)+(E26*'Materials + Factor'!#REF!)</f>
        <v>#REF!</v>
      </c>
      <c r="F20" s="85" t="e">
        <f>(F21*'Materials + Factor'!#REF!)+(F22*'Materials + Factor'!#REF!)+(F23*'Materials + Factor'!#REF!)+(F24*'Materials + Factor'!#REF!)+(F25*'Materials + Factor'!#REF!)+(F26*'Materials + Factor'!#REF!)</f>
        <v>#REF!</v>
      </c>
      <c r="G20" s="85" t="e">
        <f>(G21*'Materials + Factor'!#REF!)+(G22*'Materials + Factor'!#REF!)+(G23*'Materials + Factor'!#REF!)+(G24*'Materials + Factor'!#REF!)+(G25*'Materials + Factor'!#REF!)+(G26*'Materials + Factor'!#REF!)</f>
        <v>#REF!</v>
      </c>
      <c r="H20" s="93">
        <v>1.7</v>
      </c>
      <c r="I20" s="79" t="e">
        <f>$F20/(SUM($B21:$B26)+(H20*H20*L$2*'Materials + Factor'!$U$8))</f>
        <v>#REF!</v>
      </c>
      <c r="J20" s="79" t="e">
        <f>$G20/(SUM($B21:$B26)+(H20*H20*L$2*'Materials + Factor'!$U$8))</f>
        <v>#REF!</v>
      </c>
      <c r="K20" s="80" t="e">
        <f>MAX(J20,I20/(H20/6))</f>
        <v>#REF!</v>
      </c>
      <c r="L20" s="80" t="e">
        <f>IF((((($B20+$C20+(L$2*H20*H20*'Materials + Factor'!$U$8))/((H20-2*I20)*(H20-2*J20)))-(IF('Materials + Factor'!$N$19&gt;='Materials + Factor'!$U$15,0,('Materials + Factor'!$U$15-'Materials + Factor'!$N$19)*'Materials + Factor'!$N$21)))/'Materials + Factor'!$U$9)&gt;0,(((($B20+$C20+(L$2*H20*H20*'Materials + Factor'!$U$8))/((H20-2*I20)*(H20-2*J20)))-(IF('Materials + Factor'!$N$19&gt;='Materials + Factor'!$U$15,0,('Materials + Factor'!$U$15-'Materials + Factor'!$N$19)*'Materials + Factor'!$N$21)))/'Materials + Factor'!$U$9),"N/a")</f>
        <v>#REF!</v>
      </c>
      <c r="M20" s="93">
        <v>1.6</v>
      </c>
      <c r="N20" s="79" t="e">
        <f>$F20/(SUM($B21:$B26)+(M20*M20*Q$2*'Materials + Factor'!$U$8))</f>
        <v>#REF!</v>
      </c>
      <c r="O20" s="79" t="e">
        <f>$G20/(SUM($B21:$B26)+(M20*M20*Q$2*'Materials + Factor'!$U$8))</f>
        <v>#REF!</v>
      </c>
      <c r="P20" s="80" t="e">
        <f>MAX(O20,N20/(M20/6))</f>
        <v>#REF!</v>
      </c>
      <c r="Q20" s="80" t="e">
        <f>IF((((($B20+$C20+(Q$2*M20*M20*'Materials + Factor'!$U$8))/((M20-2*N20)*(M20-2*O20)))-(IF('Materials + Factor'!$N$19&gt;='Materials + Factor'!$U$15,0,('Materials + Factor'!$U$15-'Materials + Factor'!$N$19)*'Materials + Factor'!$N$21)))/'Materials + Factor'!$U$9)&gt;0,(((($B20+$C20+(Q$2*M20*M20*'Materials + Factor'!$U$8))/((M20-2*N20)*(M20-2*O20)))-(IF('Materials + Factor'!$N$19&gt;='Materials + Factor'!$U$15,0,('Materials + Factor'!$U$15-'Materials + Factor'!$N$19)*'Materials + Factor'!$N$21)))/'Materials + Factor'!$U$9),"N/a")</f>
        <v>#REF!</v>
      </c>
      <c r="R20" s="93">
        <v>1.4</v>
      </c>
      <c r="S20" s="79" t="e">
        <f>$F20/(SUM($B21:$B26)+(R20*R20*V$2*'Materials + Factor'!$U$8))</f>
        <v>#REF!</v>
      </c>
      <c r="T20" s="79" t="e">
        <f>$G20/(SUM($B21:$B26)+(R20*R20*V$2*'Materials + Factor'!$U$8))</f>
        <v>#REF!</v>
      </c>
      <c r="U20" s="80" t="e">
        <f>MAX(T20,S20/(R20/6))</f>
        <v>#REF!</v>
      </c>
      <c r="V20" s="80" t="e">
        <f>IF((((($B20+$C20+(V$2*R20*R20*'Materials + Factor'!$U$8))/((R20-2*S20)*(R20-2*T20)))-(IF('Materials + Factor'!$N$19&gt;='Materials + Factor'!$U$15,0,('Materials + Factor'!$U$15-'Materials + Factor'!$N$19)*'Materials + Factor'!$N$21)))/'Materials + Factor'!$U$9)&gt;0,(((($B20+$C20+(V$2*R20*R20*'Materials + Factor'!$U$8))/((R20-2*S20)*(R20-2*T20)))-(IF('Materials + Factor'!$N$19&gt;='Materials + Factor'!$U$15,0,('Materials + Factor'!$U$15-'Materials + Factor'!$N$19)*'Materials + Factor'!$N$21)))/'Materials + Factor'!$U$9),"N/a")</f>
        <v>#REF!</v>
      </c>
    </row>
    <row r="21" spans="1:22" hidden="1" outlineLevel="1" x14ac:dyDescent="0.2">
      <c r="A21" s="77" t="s">
        <v>169</v>
      </c>
      <c r="B21" s="93">
        <v>5.77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93"/>
      <c r="I21" s="79"/>
      <c r="J21" s="79"/>
      <c r="K21" s="79"/>
      <c r="L21" s="79"/>
      <c r="M21" s="93"/>
      <c r="N21" s="79"/>
      <c r="O21" s="79"/>
      <c r="P21" s="79"/>
      <c r="Q21" s="79"/>
      <c r="R21" s="93"/>
      <c r="S21" s="79"/>
      <c r="T21" s="79"/>
      <c r="U21" s="79"/>
      <c r="V21" s="79"/>
    </row>
    <row r="22" spans="1:22" hidden="1" outlineLevel="1" x14ac:dyDescent="0.2">
      <c r="A22" s="77" t="s">
        <v>170</v>
      </c>
      <c r="B22" s="93">
        <v>0</v>
      </c>
      <c r="C22" s="78">
        <v>0.74</v>
      </c>
      <c r="D22" s="78">
        <v>0</v>
      </c>
      <c r="E22" s="78">
        <v>0</v>
      </c>
      <c r="F22" s="78">
        <v>0</v>
      </c>
      <c r="G22" s="78">
        <v>0</v>
      </c>
      <c r="H22" s="93"/>
      <c r="I22" s="79"/>
      <c r="J22" s="79"/>
      <c r="K22" s="79"/>
      <c r="L22" s="79"/>
      <c r="M22" s="93"/>
      <c r="N22" s="79"/>
      <c r="O22" s="79"/>
      <c r="P22" s="79"/>
      <c r="Q22" s="79"/>
      <c r="R22" s="93"/>
      <c r="S22" s="79"/>
      <c r="T22" s="79"/>
      <c r="U22" s="79"/>
      <c r="V22" s="79"/>
    </row>
    <row r="23" spans="1:22" hidden="1" outlineLevel="1" x14ac:dyDescent="0.2">
      <c r="A23" s="77" t="s">
        <v>171</v>
      </c>
      <c r="B23" s="93">
        <v>0</v>
      </c>
      <c r="C23" s="78">
        <v>0</v>
      </c>
      <c r="D23" s="78">
        <v>0.28999999999999998</v>
      </c>
      <c r="E23" s="78">
        <v>2.3199999999999998</v>
      </c>
      <c r="F23" s="78">
        <v>8.7799999999999994</v>
      </c>
      <c r="G23" s="78">
        <v>2.14</v>
      </c>
      <c r="H23" s="93"/>
      <c r="I23" s="79"/>
      <c r="J23" s="79"/>
      <c r="K23" s="79"/>
      <c r="L23" s="79"/>
      <c r="M23" s="93"/>
      <c r="N23" s="79"/>
      <c r="O23" s="79"/>
      <c r="P23" s="79"/>
      <c r="Q23" s="79"/>
      <c r="R23" s="93"/>
      <c r="S23" s="79"/>
      <c r="T23" s="79"/>
      <c r="U23" s="79"/>
      <c r="V23" s="79"/>
    </row>
    <row r="24" spans="1:22" hidden="1" outlineLevel="1" x14ac:dyDescent="0.2">
      <c r="A24" s="77" t="s">
        <v>172</v>
      </c>
      <c r="B24" s="93">
        <v>0</v>
      </c>
      <c r="C24" s="78">
        <v>0</v>
      </c>
      <c r="D24" s="78">
        <v>2.17</v>
      </c>
      <c r="E24" s="78">
        <v>0</v>
      </c>
      <c r="F24" s="78">
        <v>0</v>
      </c>
      <c r="G24" s="78">
        <v>7.77</v>
      </c>
      <c r="H24" s="93"/>
      <c r="I24" s="79"/>
      <c r="J24" s="79"/>
      <c r="K24" s="79"/>
      <c r="L24" s="79"/>
      <c r="M24" s="93"/>
      <c r="N24" s="79"/>
      <c r="O24" s="79"/>
      <c r="P24" s="79"/>
      <c r="Q24" s="79"/>
      <c r="R24" s="93"/>
      <c r="S24" s="79"/>
      <c r="T24" s="79"/>
      <c r="U24" s="79"/>
      <c r="V24" s="79"/>
    </row>
    <row r="25" spans="1:22" hidden="1" outlineLevel="1" x14ac:dyDescent="0.2">
      <c r="A25" s="77" t="s">
        <v>173</v>
      </c>
      <c r="B25" s="93">
        <v>0</v>
      </c>
      <c r="C25" s="78">
        <v>0</v>
      </c>
      <c r="D25" s="78">
        <v>0.49</v>
      </c>
      <c r="E25" s="78">
        <v>0</v>
      </c>
      <c r="F25" s="78">
        <v>0</v>
      </c>
      <c r="G25" s="78">
        <v>3.59</v>
      </c>
      <c r="H25" s="93"/>
      <c r="I25" s="79"/>
      <c r="J25" s="79"/>
      <c r="K25" s="79"/>
      <c r="L25" s="79"/>
      <c r="M25" s="93"/>
      <c r="N25" s="79"/>
      <c r="O25" s="79"/>
      <c r="P25" s="79"/>
      <c r="Q25" s="79"/>
      <c r="R25" s="93"/>
      <c r="S25" s="79"/>
      <c r="T25" s="79"/>
      <c r="U25" s="79"/>
      <c r="V25" s="79"/>
    </row>
    <row r="26" spans="1:22" hidden="1" outlineLevel="1" x14ac:dyDescent="0.2">
      <c r="A26" s="77" t="s">
        <v>174</v>
      </c>
      <c r="B26" s="93">
        <v>0</v>
      </c>
      <c r="C26" s="78">
        <v>0</v>
      </c>
      <c r="D26" s="78">
        <v>3.25</v>
      </c>
      <c r="E26" s="78">
        <v>0</v>
      </c>
      <c r="F26" s="78">
        <v>0</v>
      </c>
      <c r="G26" s="78">
        <v>24.06</v>
      </c>
      <c r="H26" s="93"/>
      <c r="I26" s="79"/>
      <c r="J26" s="79"/>
      <c r="K26" s="79"/>
      <c r="L26" s="79"/>
      <c r="M26" s="93"/>
      <c r="N26" s="79"/>
      <c r="O26" s="79"/>
      <c r="P26" s="79"/>
      <c r="Q26" s="79"/>
      <c r="R26" s="93"/>
      <c r="S26" s="79"/>
      <c r="T26" s="79"/>
      <c r="U26" s="79"/>
      <c r="V26" s="79"/>
    </row>
    <row r="27" spans="1:22" collapsed="1" x14ac:dyDescent="0.2">
      <c r="A27" s="89"/>
      <c r="B27" s="92"/>
      <c r="C27" s="81"/>
      <c r="D27" s="81"/>
      <c r="E27" s="81"/>
      <c r="F27" s="81"/>
      <c r="G27" s="81"/>
      <c r="H27" s="92"/>
      <c r="I27" s="81"/>
      <c r="J27" s="81"/>
      <c r="K27" s="81"/>
      <c r="L27" s="81"/>
      <c r="M27" s="92"/>
      <c r="N27" s="81"/>
      <c r="O27" s="81"/>
      <c r="P27" s="81"/>
      <c r="Q27" s="81"/>
      <c r="R27" s="92"/>
      <c r="S27" s="81"/>
      <c r="T27" s="81"/>
      <c r="U27" s="81"/>
      <c r="V27" s="81"/>
    </row>
    <row r="28" spans="1:22" x14ac:dyDescent="0.2">
      <c r="A28" s="88" t="s">
        <v>146</v>
      </c>
      <c r="B28" s="91" t="e">
        <f>(B29*'Materials + Factor'!#REF!)+(B30*'Materials + Factor'!#REF!)+(B31*'Materials + Factor'!#REF!)+(B32*'Materials + Factor'!#REF!)+(B33*'Materials + Factor'!#REF!)+(B34*'Materials + Factor'!#REF!)</f>
        <v>#REF!</v>
      </c>
      <c r="C28" s="85" t="e">
        <f>(C29*'Materials + Factor'!#REF!)+(C30*'Materials + Factor'!#REF!)+(C31*'Materials + Factor'!#REF!)+(C32*'Materials + Factor'!#REF!)+(C33*'Materials + Factor'!#REF!)+(C34*'Materials + Factor'!#REF!)</f>
        <v>#REF!</v>
      </c>
      <c r="D28" s="85" t="e">
        <f>(D29*'Materials + Factor'!#REF!)+(D30*'Materials + Factor'!#REF!)+(D31*'Materials + Factor'!#REF!)+(D32*'Materials + Factor'!#REF!)+(D33*'Materials + Factor'!#REF!)+(D34*'Materials + Factor'!#REF!)</f>
        <v>#REF!</v>
      </c>
      <c r="E28" s="85" t="e">
        <f>(E29*'Materials + Factor'!#REF!)+(E30*'Materials + Factor'!#REF!)+(E31*'Materials + Factor'!#REF!)+(E32*'Materials + Factor'!#REF!)+(E33*'Materials + Factor'!#REF!)+(E34*'Materials + Factor'!#REF!)</f>
        <v>#REF!</v>
      </c>
      <c r="F28" s="85" t="e">
        <f>(F29*'Materials + Factor'!#REF!)+(F30*'Materials + Factor'!#REF!)+(F31*'Materials + Factor'!#REF!)+(F32*'Materials + Factor'!#REF!)+(F33*'Materials + Factor'!#REF!)+(F34*'Materials + Factor'!#REF!)</f>
        <v>#REF!</v>
      </c>
      <c r="G28" s="85" t="e">
        <f>(G29*'Materials + Factor'!#REF!)+(G30*'Materials + Factor'!#REF!)+(G31*'Materials + Factor'!#REF!)+(G32*'Materials + Factor'!#REF!)+(G33*'Materials + Factor'!#REF!)+(G34*'Materials + Factor'!#REF!)</f>
        <v>#REF!</v>
      </c>
      <c r="H28" s="93">
        <v>2.4</v>
      </c>
      <c r="I28" s="79" t="e">
        <f>$F28/(SUM($B29:$B34)+(H28*H28*L$2*'Materials + Factor'!$U$8))</f>
        <v>#REF!</v>
      </c>
      <c r="J28" s="79" t="e">
        <f>$G28/(SUM($B29:$B34)+(H28*H28*L$2*'Materials + Factor'!$U$8))</f>
        <v>#REF!</v>
      </c>
      <c r="K28" s="80" t="e">
        <f>MAX(J28,I28/(H28/6))</f>
        <v>#REF!</v>
      </c>
      <c r="L28" s="80" t="e">
        <f>IF((((($B28+$C28+(L$2*H28*H28*'Materials + Factor'!$U$8))/((H28-2*I28)*(H28-2*J28)))-(IF('Materials + Factor'!$N$19&gt;='Materials + Factor'!$U$15,0,('Materials + Factor'!$U$15-'Materials + Factor'!$N$19)*'Materials + Factor'!$N$21)))/'Materials + Factor'!$U$9)&gt;0,(((($B28+$C28+(L$2*H28*H28*'Materials + Factor'!$U$8))/((H28-2*I28)*(H28-2*J28)))-(IF('Materials + Factor'!$N$19&gt;='Materials + Factor'!$U$15,0,('Materials + Factor'!$U$15-'Materials + Factor'!$N$19)*'Materials + Factor'!$N$21)))/'Materials + Factor'!$U$9),"N/a")</f>
        <v>#REF!</v>
      </c>
      <c r="M28" s="93">
        <v>2.2000000000000002</v>
      </c>
      <c r="N28" s="79" t="e">
        <f>$F28/(SUM($B29:$B34)+(M28*M28*Q$2*'Materials + Factor'!$U$8))</f>
        <v>#REF!</v>
      </c>
      <c r="O28" s="79" t="e">
        <f>$G28/(SUM($B29:$B34)+(M28*M28*Q$2*'Materials + Factor'!$U$8))</f>
        <v>#REF!</v>
      </c>
      <c r="P28" s="80" t="e">
        <f>MAX(O28,N28/(M28/6))</f>
        <v>#REF!</v>
      </c>
      <c r="Q28" s="80" t="e">
        <f>IF((((($B28+$C28+(Q$2*M28*M28*'Materials + Factor'!$U$8))/((M28-2*N28)*(M28-2*O28)))-(IF('Materials + Factor'!$N$19&gt;='Materials + Factor'!$U$15,0,('Materials + Factor'!$U$15-'Materials + Factor'!$N$19)*'Materials + Factor'!$N$21)))/'Materials + Factor'!$U$9)&gt;0,(((($B28+$C28+(Q$2*M28*M28*'Materials + Factor'!$U$8))/((M28-2*N28)*(M28-2*O28)))-(IF('Materials + Factor'!$N$19&gt;='Materials + Factor'!$U$15,0,('Materials + Factor'!$U$15-'Materials + Factor'!$N$19)*'Materials + Factor'!$N$21)))/'Materials + Factor'!$U$9),"N/a")</f>
        <v>#REF!</v>
      </c>
      <c r="R28" s="93">
        <v>1.8</v>
      </c>
      <c r="S28" s="79" t="e">
        <f>$F28/(SUM($B29:$B34)+(R28*R28*V$2*'Materials + Factor'!$U$8))</f>
        <v>#REF!</v>
      </c>
      <c r="T28" s="79" t="e">
        <f>$G28/(SUM($B29:$B34)+(R28*R28*V$2*'Materials + Factor'!$U$8))</f>
        <v>#REF!</v>
      </c>
      <c r="U28" s="80" t="e">
        <f>MAX(T28,S28/(R28/6))</f>
        <v>#REF!</v>
      </c>
      <c r="V28" s="80" t="e">
        <f>IF((((($B28+$C28+(V$2*R28*R28*'Materials + Factor'!$U$8))/((R28-2*S28)*(R28-2*T28)))-(IF('Materials + Factor'!$N$19&gt;='Materials + Factor'!$U$15,0,('Materials + Factor'!$U$15-'Materials + Factor'!$N$19)*'Materials + Factor'!$N$21)))/'Materials + Factor'!$U$9)&gt;0,(((($B28+$C28+(V$2*R28*R28*'Materials + Factor'!$U$8))/((R28-2*S28)*(R28-2*T28)))-(IF('Materials + Factor'!$N$19&gt;='Materials + Factor'!$U$15,0,('Materials + Factor'!$U$15-'Materials + Factor'!$N$19)*'Materials + Factor'!$N$21)))/'Materials + Factor'!$U$9),"N/a")</f>
        <v>#REF!</v>
      </c>
    </row>
    <row r="29" spans="1:22" hidden="1" outlineLevel="1" x14ac:dyDescent="0.2">
      <c r="A29" s="77" t="s">
        <v>169</v>
      </c>
      <c r="B29" s="93">
        <v>13.47</v>
      </c>
      <c r="C29" s="78">
        <v>0</v>
      </c>
      <c r="D29" s="78">
        <v>0.3</v>
      </c>
      <c r="E29" s="78">
        <v>0</v>
      </c>
      <c r="F29" s="78">
        <v>0</v>
      </c>
      <c r="G29" s="78">
        <v>0.27</v>
      </c>
      <c r="H29" s="93"/>
      <c r="M29" s="93"/>
      <c r="R29" s="93"/>
    </row>
    <row r="30" spans="1:22" hidden="1" outlineLevel="1" x14ac:dyDescent="0.2">
      <c r="A30" s="77" t="s">
        <v>170</v>
      </c>
      <c r="B30" s="93">
        <v>0</v>
      </c>
      <c r="C30" s="78">
        <v>2.17</v>
      </c>
      <c r="D30" s="78">
        <v>0.05</v>
      </c>
      <c r="E30" s="78">
        <v>0</v>
      </c>
      <c r="F30" s="78">
        <v>0</v>
      </c>
      <c r="G30" s="78">
        <v>0.05</v>
      </c>
      <c r="H30" s="93"/>
      <c r="M30" s="93"/>
      <c r="R30" s="93"/>
    </row>
    <row r="31" spans="1:22" hidden="1" outlineLevel="1" x14ac:dyDescent="0.2">
      <c r="A31" s="77" t="s">
        <v>171</v>
      </c>
      <c r="B31" s="93">
        <v>0</v>
      </c>
      <c r="C31" s="78">
        <v>0</v>
      </c>
      <c r="D31" s="78">
        <v>5.77</v>
      </c>
      <c r="E31" s="78">
        <v>0</v>
      </c>
      <c r="F31" s="78">
        <v>0</v>
      </c>
      <c r="G31" s="78">
        <v>8.67</v>
      </c>
      <c r="H31" s="93"/>
      <c r="M31" s="93"/>
      <c r="R31" s="93"/>
    </row>
    <row r="32" spans="1:22" hidden="1" outlineLevel="1" x14ac:dyDescent="0.2">
      <c r="A32" s="77" t="s">
        <v>172</v>
      </c>
      <c r="B32" s="93">
        <v>0</v>
      </c>
      <c r="C32" s="78">
        <v>0</v>
      </c>
      <c r="D32" s="78">
        <v>0</v>
      </c>
      <c r="E32" s="78">
        <v>5.24</v>
      </c>
      <c r="F32" s="78">
        <v>21.79</v>
      </c>
      <c r="G32" s="78">
        <v>0</v>
      </c>
      <c r="H32" s="93"/>
      <c r="M32" s="93"/>
      <c r="R32" s="93"/>
    </row>
    <row r="33" spans="1:22" hidden="1" outlineLevel="1" x14ac:dyDescent="0.2">
      <c r="A33" s="77" t="s">
        <v>173</v>
      </c>
      <c r="B33" s="93">
        <v>0</v>
      </c>
      <c r="C33" s="78">
        <v>0</v>
      </c>
      <c r="D33" s="78">
        <v>1.57</v>
      </c>
      <c r="E33" s="78">
        <v>0.03</v>
      </c>
      <c r="F33" s="78">
        <v>1.95</v>
      </c>
      <c r="G33" s="78">
        <v>2.52</v>
      </c>
      <c r="H33" s="93"/>
      <c r="M33" s="93"/>
      <c r="R33" s="93"/>
    </row>
    <row r="34" spans="1:22" hidden="1" outlineLevel="1" x14ac:dyDescent="0.2">
      <c r="A34" s="77" t="s">
        <v>174</v>
      </c>
      <c r="B34" s="93">
        <v>0</v>
      </c>
      <c r="C34" s="78">
        <v>0</v>
      </c>
      <c r="D34" s="78">
        <v>3.82</v>
      </c>
      <c r="E34" s="78">
        <v>2.42</v>
      </c>
      <c r="F34" s="78">
        <v>18.68</v>
      </c>
      <c r="G34" s="78">
        <v>5.46</v>
      </c>
      <c r="H34" s="93"/>
      <c r="M34" s="93"/>
      <c r="R34" s="93"/>
    </row>
    <row r="35" spans="1:22" collapsed="1" x14ac:dyDescent="0.2">
      <c r="A35" s="89"/>
      <c r="B35" s="92"/>
      <c r="C35" s="81"/>
      <c r="D35" s="81"/>
      <c r="E35" s="81"/>
      <c r="F35" s="81"/>
      <c r="G35" s="81"/>
      <c r="H35" s="92"/>
      <c r="I35" s="81"/>
      <c r="J35" s="81"/>
      <c r="K35" s="81"/>
      <c r="L35" s="81"/>
      <c r="M35" s="92"/>
      <c r="N35" s="81"/>
      <c r="O35" s="81"/>
      <c r="P35" s="81"/>
      <c r="Q35" s="81"/>
      <c r="R35" s="92"/>
      <c r="S35" s="81"/>
      <c r="T35" s="81"/>
      <c r="U35" s="81"/>
      <c r="V35" s="81"/>
    </row>
    <row r="36" spans="1:22" x14ac:dyDescent="0.2">
      <c r="A36" s="88" t="s">
        <v>147</v>
      </c>
      <c r="B36" s="91" t="e">
        <f>(B37*'Materials + Factor'!#REF!)+(B38*'Materials + Factor'!#REF!)+(B39*'Materials + Factor'!#REF!)+(B40*'Materials + Factor'!#REF!)+(B41*'Materials + Factor'!#REF!)+(B42*'Materials + Factor'!#REF!)</f>
        <v>#REF!</v>
      </c>
      <c r="C36" s="85" t="e">
        <f>(C37*'Materials + Factor'!#REF!)+(C38*'Materials + Factor'!#REF!)+(C39*'Materials + Factor'!#REF!)+(C40*'Materials + Factor'!#REF!)+(C41*'Materials + Factor'!#REF!)+(C42*'Materials + Factor'!#REF!)</f>
        <v>#REF!</v>
      </c>
      <c r="D36" s="85" t="e">
        <f>(D37*'Materials + Factor'!#REF!)+(D38*'Materials + Factor'!#REF!)+(D39*'Materials + Factor'!#REF!)+(D40*'Materials + Factor'!#REF!)+(D41*'Materials + Factor'!#REF!)+(D42*'Materials + Factor'!#REF!)</f>
        <v>#REF!</v>
      </c>
      <c r="E36" s="85" t="e">
        <f>(E37*'Materials + Factor'!#REF!)+(E38*'Materials + Factor'!#REF!)+(E39*'Materials + Factor'!#REF!)+(E40*'Materials + Factor'!#REF!)+(E41*'Materials + Factor'!#REF!)+(E42*'Materials + Factor'!#REF!)</f>
        <v>#REF!</v>
      </c>
      <c r="F36" s="85" t="e">
        <f>(F37*'Materials + Factor'!#REF!)+(F38*'Materials + Factor'!#REF!)+(F39*'Materials + Factor'!#REF!)+(F40*'Materials + Factor'!#REF!)+(F41*'Materials + Factor'!#REF!)+(F42*'Materials + Factor'!#REF!)</f>
        <v>#REF!</v>
      </c>
      <c r="G36" s="85" t="e">
        <f>(G37*'Materials + Factor'!#REF!)+(G38*'Materials + Factor'!#REF!)+(G39*'Materials + Factor'!#REF!)+(G40*'Materials + Factor'!#REF!)+(G41*'Materials + Factor'!#REF!)+(G42*'Materials + Factor'!#REF!)</f>
        <v>#REF!</v>
      </c>
      <c r="H36" s="93">
        <v>2.8</v>
      </c>
      <c r="I36" s="79" t="e">
        <f>$F36/(SUM($B37:$B42)+(H36*H36*L$2*'Materials + Factor'!$U$8))</f>
        <v>#REF!</v>
      </c>
      <c r="J36" s="79" t="e">
        <f>$G36/(SUM($B37:$B42)+(H36*H36*L$2*'Materials + Factor'!$U$8))</f>
        <v>#REF!</v>
      </c>
      <c r="K36" s="80" t="e">
        <f>MAX(J36,I36/(H36/6))</f>
        <v>#REF!</v>
      </c>
      <c r="L36" s="80" t="e">
        <f>IF((((($B36+$C36+(L$2*H36*H36*'Materials + Factor'!$U$8))/((H36-2*I36)*(H36-2*J36)))-(IF('Materials + Factor'!$N$19&gt;='Materials + Factor'!$U$15,0,('Materials + Factor'!$U$15-'Materials + Factor'!$N$19)*'Materials + Factor'!$N$21)))/'Materials + Factor'!$U$9)&gt;0,(((($B36+$C36+(L$2*H36*H36*'Materials + Factor'!$U$8))/((H36-2*I36)*(H36-2*J36)))-(IF('Materials + Factor'!$N$19&gt;='Materials + Factor'!$U$15,0,('Materials + Factor'!$U$15-'Materials + Factor'!$N$19)*'Materials + Factor'!$N$21)))/'Materials + Factor'!$U$9),"N/a")</f>
        <v>#REF!</v>
      </c>
      <c r="M36" s="93">
        <v>2.5</v>
      </c>
      <c r="N36" s="79" t="e">
        <f>$F36/(SUM($B37:$B42)+(M36*M36*Q$2*'Materials + Factor'!$U$8))</f>
        <v>#REF!</v>
      </c>
      <c r="O36" s="79" t="e">
        <f>$G36/(SUM($B37:$B42)+(M36*M36*Q$2*'Materials + Factor'!$U$8))</f>
        <v>#REF!</v>
      </c>
      <c r="P36" s="80" t="e">
        <f>MAX(O36,N36/(M36/6))</f>
        <v>#REF!</v>
      </c>
      <c r="Q36" s="80" t="e">
        <f>IF((((($B36+$C36+(Q$2*M36*M36*'Materials + Factor'!$U$8))/((M36-2*N36)*(M36-2*O36)))-(IF('Materials + Factor'!$N$19&gt;='Materials + Factor'!$U$15,0,('Materials + Factor'!$U$15-'Materials + Factor'!$N$19)*'Materials + Factor'!$N$21)))/'Materials + Factor'!$U$9)&gt;0,(((($B36+$C36+(Q$2*M36*M36*'Materials + Factor'!$U$8))/((M36-2*N36)*(M36-2*O36)))-(IF('Materials + Factor'!$N$19&gt;='Materials + Factor'!$U$15,0,('Materials + Factor'!$U$15-'Materials + Factor'!$N$19)*'Materials + Factor'!$N$21)))/'Materials + Factor'!$U$9),"N/a")</f>
        <v>#REF!</v>
      </c>
      <c r="R36" s="93">
        <v>2</v>
      </c>
      <c r="S36" s="79" t="e">
        <f>$F36/(SUM($B37:$B42)+(R36*R36*V$2*'Materials + Factor'!$U$8))</f>
        <v>#REF!</v>
      </c>
      <c r="T36" s="79" t="e">
        <f>$G36/(SUM($B37:$B42)+(R36*R36*V$2*'Materials + Factor'!$U$8))</f>
        <v>#REF!</v>
      </c>
      <c r="U36" s="80" t="e">
        <f>MAX(T36,S36/(R36/6))</f>
        <v>#REF!</v>
      </c>
      <c r="V36" s="80" t="e">
        <f>IF((((($B36+$C36+(V$2*R36*R36*'Materials + Factor'!$U$8))/((R36-2*S36)*(R36-2*T36)))-(IF('Materials + Factor'!$N$19&gt;='Materials + Factor'!$U$15,0,('Materials + Factor'!$U$15-'Materials + Factor'!$N$19)*'Materials + Factor'!$N$21)))/'Materials + Factor'!$U$9)&gt;0,(((($B36+$C36+(V$2*R36*R36*'Materials + Factor'!$U$8))/((R36-2*S36)*(R36-2*T36)))-(IF('Materials + Factor'!$N$19&gt;='Materials + Factor'!$U$15,0,('Materials + Factor'!$U$15-'Materials + Factor'!$N$19)*'Materials + Factor'!$N$21)))/'Materials + Factor'!$U$9),"N/a")</f>
        <v>#REF!</v>
      </c>
    </row>
    <row r="37" spans="1:22" hidden="1" outlineLevel="1" x14ac:dyDescent="0.2">
      <c r="A37" s="77" t="s">
        <v>169</v>
      </c>
      <c r="B37" s="93">
        <v>16.54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93"/>
      <c r="M37" s="93"/>
      <c r="R37" s="93"/>
    </row>
    <row r="38" spans="1:22" hidden="1" outlineLevel="1" x14ac:dyDescent="0.2">
      <c r="A38" s="77" t="s">
        <v>170</v>
      </c>
      <c r="B38" s="93">
        <v>0</v>
      </c>
      <c r="C38" s="78">
        <v>1.91</v>
      </c>
      <c r="D38" s="78">
        <v>0</v>
      </c>
      <c r="E38" s="78">
        <v>0</v>
      </c>
      <c r="F38" s="78">
        <v>0</v>
      </c>
      <c r="G38" s="78">
        <v>0</v>
      </c>
      <c r="H38" s="93"/>
      <c r="M38" s="93"/>
      <c r="R38" s="93"/>
    </row>
    <row r="39" spans="1:22" hidden="1" outlineLevel="1" x14ac:dyDescent="0.2">
      <c r="A39" s="77" t="s">
        <v>171</v>
      </c>
      <c r="B39" s="93">
        <v>0</v>
      </c>
      <c r="C39" s="78">
        <v>0</v>
      </c>
      <c r="D39" s="78">
        <v>0</v>
      </c>
      <c r="E39" s="78">
        <v>5.37</v>
      </c>
      <c r="F39" s="78">
        <v>28.85</v>
      </c>
      <c r="G39" s="78">
        <v>0</v>
      </c>
      <c r="H39" s="93"/>
      <c r="M39" s="93"/>
      <c r="R39" s="93"/>
    </row>
    <row r="40" spans="1:22" hidden="1" outlineLevel="1" x14ac:dyDescent="0.2">
      <c r="A40" s="77" t="s">
        <v>172</v>
      </c>
      <c r="B40" s="93">
        <v>0</v>
      </c>
      <c r="C40" s="78">
        <v>0</v>
      </c>
      <c r="D40" s="78">
        <v>6.38</v>
      </c>
      <c r="E40" s="78">
        <v>0</v>
      </c>
      <c r="F40" s="78">
        <v>0</v>
      </c>
      <c r="G40" s="78">
        <v>29.6</v>
      </c>
      <c r="H40" s="93"/>
      <c r="M40" s="93"/>
      <c r="R40" s="93"/>
    </row>
    <row r="41" spans="1:22" hidden="1" outlineLevel="1" x14ac:dyDescent="0.2">
      <c r="A41" s="77" t="s">
        <v>173</v>
      </c>
      <c r="B41" s="93">
        <v>0</v>
      </c>
      <c r="C41" s="78">
        <v>0</v>
      </c>
      <c r="D41" s="78">
        <v>1.2</v>
      </c>
      <c r="E41" s="78">
        <v>4.6500000000000004</v>
      </c>
      <c r="F41" s="78">
        <v>32.49</v>
      </c>
      <c r="G41" s="78">
        <v>8.41</v>
      </c>
      <c r="H41" s="93"/>
      <c r="M41" s="93"/>
      <c r="R41" s="93"/>
    </row>
    <row r="42" spans="1:22" hidden="1" outlineLevel="1" x14ac:dyDescent="0.2">
      <c r="A42" s="77" t="s">
        <v>174</v>
      </c>
      <c r="B42" s="93">
        <v>0</v>
      </c>
      <c r="C42" s="78">
        <v>0</v>
      </c>
      <c r="D42" s="78">
        <v>0.25</v>
      </c>
      <c r="E42" s="78">
        <v>0.25</v>
      </c>
      <c r="F42" s="78">
        <v>4.25</v>
      </c>
      <c r="G42" s="78">
        <v>1.75</v>
      </c>
      <c r="H42" s="93"/>
      <c r="M42" s="93"/>
      <c r="R42" s="93"/>
    </row>
    <row r="43" spans="1:22" collapsed="1" x14ac:dyDescent="0.2">
      <c r="A43" s="89"/>
      <c r="B43" s="92"/>
      <c r="C43" s="81"/>
      <c r="D43" s="81"/>
      <c r="E43" s="81"/>
      <c r="F43" s="81"/>
      <c r="G43" s="81"/>
      <c r="H43" s="92"/>
      <c r="I43" s="81"/>
      <c r="J43" s="81"/>
      <c r="K43" s="81"/>
      <c r="L43" s="81"/>
      <c r="M43" s="92"/>
      <c r="N43" s="81"/>
      <c r="O43" s="81"/>
      <c r="P43" s="81"/>
      <c r="Q43" s="81"/>
      <c r="R43" s="92"/>
      <c r="S43" s="81"/>
      <c r="T43" s="81"/>
      <c r="U43" s="81"/>
      <c r="V43" s="81"/>
    </row>
    <row r="44" spans="1:22" x14ac:dyDescent="0.2">
      <c r="A44" s="88" t="s">
        <v>148</v>
      </c>
      <c r="B44" s="91" t="e">
        <f>(B45*'Materials + Factor'!#REF!)+(B46*'Materials + Factor'!#REF!)+(B47*'Materials + Factor'!#REF!)+(B48*'Materials + Factor'!#REF!)+(B49*'Materials + Factor'!#REF!)+(B50*'Materials + Factor'!#REF!)</f>
        <v>#REF!</v>
      </c>
      <c r="C44" s="85" t="e">
        <f>(C45*'Materials + Factor'!#REF!)+(C46*'Materials + Factor'!#REF!)+(C47*'Materials + Factor'!#REF!)+(C48*'Materials + Factor'!#REF!)+(C49*'Materials + Factor'!#REF!)+(C50*'Materials + Factor'!#REF!)</f>
        <v>#REF!</v>
      </c>
      <c r="D44" s="85" t="e">
        <f>(D45*'Materials + Factor'!#REF!)+(D46*'Materials + Factor'!#REF!)+(D47*'Materials + Factor'!#REF!)+(D48*'Materials + Factor'!#REF!)+(D49*'Materials + Factor'!#REF!)+(D50*'Materials + Factor'!#REF!)</f>
        <v>#REF!</v>
      </c>
      <c r="E44" s="85" t="e">
        <f>(E45*'Materials + Factor'!#REF!)+(E46*'Materials + Factor'!#REF!)+(E47*'Materials + Factor'!#REF!)+(E48*'Materials + Factor'!#REF!)+(E49*'Materials + Factor'!#REF!)+(E50*'Materials + Factor'!#REF!)</f>
        <v>#REF!</v>
      </c>
      <c r="F44" s="85" t="e">
        <f>(F45*'Materials + Factor'!#REF!)+(F46*'Materials + Factor'!#REF!)+(F47*'Materials + Factor'!#REF!)+(F48*'Materials + Factor'!#REF!)+(F49*'Materials + Factor'!#REF!)+(F50*'Materials + Factor'!#REF!)</f>
        <v>#REF!</v>
      </c>
      <c r="G44" s="85" t="e">
        <f>(G45*'Materials + Factor'!#REF!)+(G46*'Materials + Factor'!#REF!)+(G47*'Materials + Factor'!#REF!)+(G48*'Materials + Factor'!#REF!)+(G49*'Materials + Factor'!#REF!)+(G50*'Materials + Factor'!#REF!)</f>
        <v>#REF!</v>
      </c>
      <c r="H44" s="93">
        <v>1.9</v>
      </c>
      <c r="I44" s="79" t="e">
        <f>$F44/(SUM($B45:$B50)+(H44*H44*L$2*'Materials + Factor'!$U$8))</f>
        <v>#REF!</v>
      </c>
      <c r="J44" s="79" t="e">
        <f>$G44/(SUM($B45:$B50)+(H44*H44*L$2*'Materials + Factor'!$U$8))</f>
        <v>#REF!</v>
      </c>
      <c r="K44" s="80" t="e">
        <f>MAX(J44,I44/(H44/6))</f>
        <v>#REF!</v>
      </c>
      <c r="L44" s="80" t="e">
        <f>IF((((($B44+$C44+(L$2*H44*H44*'Materials + Factor'!$U$8))/((H44-2*I44)*(H44-2*J44)))-(IF('Materials + Factor'!$N$19&gt;='Materials + Factor'!$U$15,0,('Materials + Factor'!$U$15-'Materials + Factor'!$N$19)*'Materials + Factor'!$N$21)))/'Materials + Factor'!$U$9)&gt;0,(((($B44+$C44+(L$2*H44*H44*'Materials + Factor'!$U$8))/((H44-2*I44)*(H44-2*J44)))-(IF('Materials + Factor'!$N$19&gt;='Materials + Factor'!$U$15,0,('Materials + Factor'!$U$15-'Materials + Factor'!$N$19)*'Materials + Factor'!$N$21)))/'Materials + Factor'!$U$9),"N/a")</f>
        <v>#REF!</v>
      </c>
      <c r="M44" s="93">
        <v>2.2000000000000002</v>
      </c>
      <c r="N44" s="79" t="e">
        <f>$F44/(SUM($B45:$B50)+(M44*M44*Q$2*'Materials + Factor'!$U$8))</f>
        <v>#REF!</v>
      </c>
      <c r="O44" s="79" t="e">
        <f>$G44/(SUM($B45:$B50)+(M44*M44*Q$2*'Materials + Factor'!$U$8))</f>
        <v>#REF!</v>
      </c>
      <c r="P44" s="80" t="e">
        <f>MAX(O44,N44/(M44/6))</f>
        <v>#REF!</v>
      </c>
      <c r="Q44" s="80" t="e">
        <f>IF((((($B44+$C44+(Q$2*M44*M44*'Materials + Factor'!$U$8))/((M44-2*N44)*(M44-2*O44)))-(IF('Materials + Factor'!$N$19&gt;='Materials + Factor'!$U$15,0,('Materials + Factor'!$U$15-'Materials + Factor'!$N$19)*'Materials + Factor'!$N$21)))/'Materials + Factor'!$U$9)&gt;0,(((($B44+$C44+(Q$2*M44*M44*'Materials + Factor'!$U$8))/((M44-2*N44)*(M44-2*O44)))-(IF('Materials + Factor'!$N$19&gt;='Materials + Factor'!$U$15,0,('Materials + Factor'!$U$15-'Materials + Factor'!$N$19)*'Materials + Factor'!$N$21)))/'Materials + Factor'!$U$9),"N/a")</f>
        <v>#REF!</v>
      </c>
      <c r="R44" s="93">
        <v>1.8</v>
      </c>
      <c r="S44" s="79" t="e">
        <f>$F44/(SUM($B45:$B50)+(R44*R44*V$2*'Materials + Factor'!$U$8))</f>
        <v>#REF!</v>
      </c>
      <c r="T44" s="79" t="e">
        <f>$G44/(SUM($B45:$B50)+(R44*R44*V$2*'Materials + Factor'!$U$8))</f>
        <v>#REF!</v>
      </c>
      <c r="U44" s="80" t="e">
        <f>MAX(T44,S44/(R44/6))</f>
        <v>#REF!</v>
      </c>
      <c r="V44" s="80" t="e">
        <f>IF((((($B44+$C44+(V$2*R44*R44*'Materials + Factor'!$U$8))/((R44-2*S44)*(R44-2*T44)))-(IF('Materials + Factor'!$N$19&gt;='Materials + Factor'!$U$15,0,('Materials + Factor'!$U$15-'Materials + Factor'!$N$19)*'Materials + Factor'!$N$21)))/'Materials + Factor'!$U$9)&gt;0,(((($B44+$C44+(V$2*R44*R44*'Materials + Factor'!$U$8))/((R44-2*S44)*(R44-2*T44)))-(IF('Materials + Factor'!$N$19&gt;='Materials + Factor'!$U$15,0,('Materials + Factor'!$U$15-'Materials + Factor'!$N$19)*'Materials + Factor'!$N$21)))/'Materials + Factor'!$U$9),"N/a")</f>
        <v>#REF!</v>
      </c>
    </row>
    <row r="45" spans="1:22" hidden="1" outlineLevel="1" x14ac:dyDescent="0.2">
      <c r="A45" s="77" t="s">
        <v>169</v>
      </c>
      <c r="B45" s="93">
        <v>15.93</v>
      </c>
      <c r="C45" s="78">
        <v>0</v>
      </c>
      <c r="D45" s="78">
        <v>0.3</v>
      </c>
      <c r="E45" s="78">
        <v>0.17</v>
      </c>
      <c r="F45" s="78">
        <v>0.15</v>
      </c>
      <c r="G45" s="78">
        <v>0.24</v>
      </c>
      <c r="H45" s="93"/>
      <c r="M45" s="93"/>
      <c r="R45" s="93"/>
    </row>
    <row r="46" spans="1:22" hidden="1" outlineLevel="1" x14ac:dyDescent="0.2">
      <c r="A46" s="77" t="s">
        <v>170</v>
      </c>
      <c r="B46" s="93">
        <v>0</v>
      </c>
      <c r="C46" s="78">
        <v>2.2999999999999998</v>
      </c>
      <c r="D46" s="78">
        <v>7.0000000000000007E-2</v>
      </c>
      <c r="E46" s="78">
        <v>0.06</v>
      </c>
      <c r="F46" s="78">
        <v>0.06</v>
      </c>
      <c r="G46" s="78">
        <v>0.06</v>
      </c>
      <c r="H46" s="93"/>
      <c r="M46" s="93"/>
      <c r="R46" s="93"/>
    </row>
    <row r="47" spans="1:22" hidden="1" outlineLevel="1" x14ac:dyDescent="0.2">
      <c r="A47" s="77" t="s">
        <v>171</v>
      </c>
      <c r="B47" s="93">
        <v>0</v>
      </c>
      <c r="C47" s="78">
        <v>0</v>
      </c>
      <c r="D47" s="78">
        <v>8.68</v>
      </c>
      <c r="E47" s="78">
        <v>1.21</v>
      </c>
      <c r="F47" s="78">
        <v>0.32</v>
      </c>
      <c r="G47" s="78">
        <v>14.59</v>
      </c>
      <c r="H47" s="93"/>
      <c r="M47" s="93"/>
      <c r="R47" s="93"/>
    </row>
    <row r="48" spans="1:22" hidden="1" outlineLevel="1" x14ac:dyDescent="0.2">
      <c r="A48" s="77" t="s">
        <v>172</v>
      </c>
      <c r="B48" s="93">
        <v>0</v>
      </c>
      <c r="C48" s="78">
        <v>0</v>
      </c>
      <c r="D48" s="78">
        <v>7.0000000000000007E-2</v>
      </c>
      <c r="E48" s="78">
        <v>5.22</v>
      </c>
      <c r="F48" s="78">
        <v>13.06</v>
      </c>
      <c r="G48" s="78">
        <v>0.16</v>
      </c>
      <c r="H48" s="93"/>
      <c r="M48" s="93"/>
      <c r="R48" s="93"/>
    </row>
    <row r="49" spans="1:22" hidden="1" outlineLevel="1" x14ac:dyDescent="0.2">
      <c r="A49" s="77" t="s">
        <v>173</v>
      </c>
      <c r="B49" s="93">
        <v>0</v>
      </c>
      <c r="C49" s="78">
        <v>0</v>
      </c>
      <c r="D49" s="78">
        <v>1.05</v>
      </c>
      <c r="E49" s="78">
        <v>1.04</v>
      </c>
      <c r="F49" s="78">
        <v>5.18</v>
      </c>
      <c r="G49" s="78">
        <v>1.1000000000000001</v>
      </c>
      <c r="H49" s="93"/>
      <c r="M49" s="93"/>
      <c r="R49" s="93"/>
    </row>
    <row r="50" spans="1:22" hidden="1" outlineLevel="1" x14ac:dyDescent="0.2">
      <c r="A50" s="77" t="s">
        <v>174</v>
      </c>
      <c r="B50" s="93">
        <v>0</v>
      </c>
      <c r="C50" s="78">
        <v>0</v>
      </c>
      <c r="D50" s="78">
        <v>3.32</v>
      </c>
      <c r="E50" s="78">
        <v>1.44</v>
      </c>
      <c r="F50" s="78">
        <v>3.51</v>
      </c>
      <c r="G50" s="78">
        <v>4.72</v>
      </c>
      <c r="H50" s="93"/>
      <c r="M50" s="93"/>
      <c r="R50" s="93"/>
    </row>
    <row r="51" spans="1:22" collapsed="1" x14ac:dyDescent="0.2">
      <c r="A51" s="89"/>
      <c r="B51" s="92"/>
      <c r="C51" s="81"/>
      <c r="D51" s="81"/>
      <c r="E51" s="81"/>
      <c r="F51" s="81"/>
      <c r="G51" s="81"/>
      <c r="H51" s="92"/>
      <c r="I51" s="81"/>
      <c r="J51" s="81"/>
      <c r="K51" s="81"/>
      <c r="L51" s="81"/>
      <c r="M51" s="92"/>
      <c r="N51" s="81"/>
      <c r="O51" s="81"/>
      <c r="P51" s="81"/>
      <c r="Q51" s="81"/>
      <c r="R51" s="92"/>
      <c r="S51" s="81"/>
      <c r="T51" s="81"/>
      <c r="U51" s="81"/>
      <c r="V51" s="81"/>
    </row>
    <row r="52" spans="1:22" x14ac:dyDescent="0.2">
      <c r="A52" s="88" t="s">
        <v>149</v>
      </c>
      <c r="B52" s="91" t="e">
        <f>(B53*'Materials + Factor'!#REF!)+(B54*'Materials + Factor'!#REF!)+(B55*'Materials + Factor'!#REF!)+(B56*'Materials + Factor'!#REF!)+(B57*'Materials + Factor'!#REF!)+(B58*'Materials + Factor'!#REF!)</f>
        <v>#REF!</v>
      </c>
      <c r="C52" s="85" t="e">
        <f>(C53*'Materials + Factor'!#REF!)+(C54*'Materials + Factor'!#REF!)+(C55*'Materials + Factor'!#REF!)+(C56*'Materials + Factor'!#REF!)+(C57*'Materials + Factor'!#REF!)+(C58*'Materials + Factor'!#REF!)</f>
        <v>#REF!</v>
      </c>
      <c r="D52" s="85" t="e">
        <f>(D53*'Materials + Factor'!#REF!)+(D54*'Materials + Factor'!#REF!)+(D55*'Materials + Factor'!#REF!)+(D56*'Materials + Factor'!#REF!)+(D57*'Materials + Factor'!#REF!)+(D58*'Materials + Factor'!#REF!)</f>
        <v>#REF!</v>
      </c>
      <c r="E52" s="85" t="e">
        <f>(E53*'Materials + Factor'!#REF!)+(E54*'Materials + Factor'!#REF!)+(E55*'Materials + Factor'!#REF!)+(E56*'Materials + Factor'!#REF!)+(E57*'Materials + Factor'!#REF!)+(E58*'Materials + Factor'!#REF!)</f>
        <v>#REF!</v>
      </c>
      <c r="F52" s="85" t="e">
        <f>(F53*'Materials + Factor'!#REF!)+(F54*'Materials + Factor'!#REF!)+(F55*'Materials + Factor'!#REF!)+(F56*'Materials + Factor'!#REF!)+(F57*'Materials + Factor'!#REF!)+(F58*'Materials + Factor'!#REF!)</f>
        <v>#REF!</v>
      </c>
      <c r="G52" s="85" t="e">
        <f>(G53*'Materials + Factor'!#REF!)+(G54*'Materials + Factor'!#REF!)+(G55*'Materials + Factor'!#REF!)+(G56*'Materials + Factor'!#REF!)+(G57*'Materials + Factor'!#REF!)+(G58*'Materials + Factor'!#REF!)</f>
        <v>#REF!</v>
      </c>
      <c r="H52" s="93">
        <v>2.8</v>
      </c>
      <c r="I52" s="79" t="e">
        <f>$F52/(SUM($B53:$B58)+(H52*H52*L$2*'Materials + Factor'!$U$8))</f>
        <v>#REF!</v>
      </c>
      <c r="J52" s="79" t="e">
        <f>$G52/(SUM($B53:$B58)+(H52*H52*L$2*'Materials + Factor'!$U$8))</f>
        <v>#REF!</v>
      </c>
      <c r="K52" s="80" t="e">
        <f>MAX(J52,I52/(H52/6))</f>
        <v>#REF!</v>
      </c>
      <c r="L52" s="80" t="e">
        <f>IF((((($B52+$C52+(L$2*H52*H52*'Materials + Factor'!$U$8))/((H52-2*I52)*(H52-2*J52)))-(IF('Materials + Factor'!$N$19&gt;='Materials + Factor'!$U$15,0,('Materials + Factor'!$U$15-'Materials + Factor'!$N$19)*'Materials + Factor'!$N$21)))/'Materials + Factor'!$U$9)&gt;0,(((($B52+$C52+(L$2*H52*H52*'Materials + Factor'!$U$8))/((H52-2*I52)*(H52-2*J52)))-(IF('Materials + Factor'!$N$19&gt;='Materials + Factor'!$U$15,0,('Materials + Factor'!$U$15-'Materials + Factor'!$N$19)*'Materials + Factor'!$N$21)))/'Materials + Factor'!$U$9),"N/a")</f>
        <v>#REF!</v>
      </c>
      <c r="M52" s="93">
        <v>2.5</v>
      </c>
      <c r="N52" s="79" t="e">
        <f>$F52/(SUM($B53:$B58)+(M52*M52*Q$2*'Materials + Factor'!$U$8))</f>
        <v>#REF!</v>
      </c>
      <c r="O52" s="79" t="e">
        <f>$G52/(SUM($B53:$B58)+(M52*M52*Q$2*'Materials + Factor'!$U$8))</f>
        <v>#REF!</v>
      </c>
      <c r="P52" s="80" t="e">
        <f>MAX(O52,N52/(M52/6))</f>
        <v>#REF!</v>
      </c>
      <c r="Q52" s="80" t="e">
        <f>IF((((($B52+$C52+(Q$2*M52*M52*'Materials + Factor'!$U$8))/((M52-2*N52)*(M52-2*O52)))-(IF('Materials + Factor'!$N$19&gt;='Materials + Factor'!$U$15,0,('Materials + Factor'!$U$15-'Materials + Factor'!$N$19)*'Materials + Factor'!$N$21)))/'Materials + Factor'!$U$9)&gt;0,(((($B52+$C52+(Q$2*M52*M52*'Materials + Factor'!$U$8))/((M52-2*N52)*(M52-2*O52)))-(IF('Materials + Factor'!$N$19&gt;='Materials + Factor'!$U$15,0,('Materials + Factor'!$U$15-'Materials + Factor'!$N$19)*'Materials + Factor'!$N$21)))/'Materials + Factor'!$U$9),"N/a")</f>
        <v>#REF!</v>
      </c>
      <c r="R52" s="93">
        <v>2</v>
      </c>
      <c r="S52" s="79" t="e">
        <f>$F52/(SUM($B53:$B58)+(R52*R52*V$2*'Materials + Factor'!$U$8))</f>
        <v>#REF!</v>
      </c>
      <c r="T52" s="79" t="e">
        <f>$G52/(SUM($B53:$B58)+(R52*R52*V$2*'Materials + Factor'!$U$8))</f>
        <v>#REF!</v>
      </c>
      <c r="U52" s="80" t="e">
        <f>MAX(T52,S52/(R52/6))</f>
        <v>#REF!</v>
      </c>
      <c r="V52" s="80" t="e">
        <f>IF((((($B52+$C52+(V$2*R52*R52*'Materials + Factor'!$U$8))/((R52-2*S52)*(R52-2*T52)))-(IF('Materials + Factor'!$N$19&gt;='Materials + Factor'!$U$15,0,('Materials + Factor'!$U$15-'Materials + Factor'!$N$19)*'Materials + Factor'!$N$21)))/'Materials + Factor'!$U$9)&gt;0,(((($B52+$C52+(V$2*R52*R52*'Materials + Factor'!$U$8))/((R52-2*S52)*(R52-2*T52)))-(IF('Materials + Factor'!$N$19&gt;='Materials + Factor'!$U$15,0,('Materials + Factor'!$U$15-'Materials + Factor'!$N$19)*'Materials + Factor'!$N$21)))/'Materials + Factor'!$U$9),"N/a")</f>
        <v>#REF!</v>
      </c>
    </row>
    <row r="53" spans="1:22" hidden="1" outlineLevel="1" x14ac:dyDescent="0.2">
      <c r="A53" s="77" t="s">
        <v>169</v>
      </c>
      <c r="B53" s="93">
        <v>33.380000000000003</v>
      </c>
      <c r="C53" s="78">
        <v>0</v>
      </c>
      <c r="D53" s="78">
        <v>0</v>
      </c>
      <c r="E53" s="78">
        <v>0</v>
      </c>
      <c r="F53" s="78">
        <v>0</v>
      </c>
      <c r="G53" s="78">
        <v>0</v>
      </c>
      <c r="H53" s="93"/>
      <c r="M53" s="93"/>
      <c r="R53" s="93"/>
    </row>
    <row r="54" spans="1:22" hidden="1" outlineLevel="1" x14ac:dyDescent="0.2">
      <c r="A54" s="77" t="s">
        <v>170</v>
      </c>
      <c r="B54" s="93">
        <v>0</v>
      </c>
      <c r="C54" s="78">
        <v>2.08</v>
      </c>
      <c r="D54" s="78">
        <v>0</v>
      </c>
      <c r="E54" s="78">
        <v>0</v>
      </c>
      <c r="F54" s="78">
        <v>0</v>
      </c>
      <c r="G54" s="78">
        <v>0</v>
      </c>
      <c r="H54" s="93"/>
      <c r="M54" s="93"/>
      <c r="R54" s="93"/>
    </row>
    <row r="55" spans="1:22" hidden="1" outlineLevel="1" x14ac:dyDescent="0.2">
      <c r="A55" s="77" t="s">
        <v>171</v>
      </c>
      <c r="B55" s="93">
        <v>0</v>
      </c>
      <c r="C55" s="78">
        <v>0</v>
      </c>
      <c r="D55" s="78">
        <v>0</v>
      </c>
      <c r="E55" s="78">
        <v>6.43</v>
      </c>
      <c r="F55" s="78">
        <v>35.96</v>
      </c>
      <c r="G55" s="78">
        <v>0</v>
      </c>
      <c r="H55" s="93"/>
      <c r="M55" s="93"/>
      <c r="R55" s="93"/>
    </row>
    <row r="56" spans="1:22" hidden="1" outlineLevel="1" x14ac:dyDescent="0.2">
      <c r="A56" s="77" t="s">
        <v>172</v>
      </c>
      <c r="B56" s="93">
        <v>0</v>
      </c>
      <c r="C56" s="78">
        <v>0</v>
      </c>
      <c r="D56" s="78">
        <v>4.5999999999999996</v>
      </c>
      <c r="E56" s="78">
        <v>0</v>
      </c>
      <c r="F56" s="78">
        <v>0</v>
      </c>
      <c r="G56" s="78">
        <v>21.45</v>
      </c>
      <c r="H56" s="93"/>
      <c r="M56" s="93"/>
      <c r="R56" s="93"/>
    </row>
    <row r="57" spans="1:22" hidden="1" outlineLevel="1" x14ac:dyDescent="0.2">
      <c r="A57" s="77" t="s">
        <v>173</v>
      </c>
      <c r="B57" s="93">
        <v>0</v>
      </c>
      <c r="C57" s="78">
        <v>0</v>
      </c>
      <c r="D57" s="78">
        <v>0</v>
      </c>
      <c r="E57" s="78">
        <v>0</v>
      </c>
      <c r="F57" s="78">
        <v>0</v>
      </c>
      <c r="G57" s="78">
        <v>0</v>
      </c>
      <c r="H57" s="93"/>
      <c r="M57" s="93"/>
      <c r="R57" s="93"/>
    </row>
    <row r="58" spans="1:22" hidden="1" outlineLevel="1" x14ac:dyDescent="0.2">
      <c r="A58" s="77" t="s">
        <v>174</v>
      </c>
      <c r="B58" s="93">
        <v>0</v>
      </c>
      <c r="C58" s="78">
        <v>0</v>
      </c>
      <c r="D58" s="78">
        <v>0</v>
      </c>
      <c r="E58" s="78">
        <v>4.6500000000000004</v>
      </c>
      <c r="F58" s="78">
        <v>36.799999999999997</v>
      </c>
      <c r="G58" s="78">
        <v>0</v>
      </c>
      <c r="H58" s="93"/>
      <c r="M58" s="93"/>
      <c r="R58" s="93"/>
    </row>
    <row r="59" spans="1:22" collapsed="1" x14ac:dyDescent="0.2">
      <c r="A59" s="89"/>
      <c r="B59" s="92"/>
      <c r="C59" s="81"/>
      <c r="D59" s="81"/>
      <c r="E59" s="81"/>
      <c r="F59" s="81"/>
      <c r="G59" s="81"/>
      <c r="H59" s="92"/>
      <c r="I59" s="81"/>
      <c r="J59" s="81"/>
      <c r="K59" s="81"/>
      <c r="L59" s="81"/>
      <c r="M59" s="92"/>
      <c r="N59" s="81"/>
      <c r="O59" s="81"/>
      <c r="P59" s="81"/>
      <c r="Q59" s="81"/>
      <c r="R59" s="92"/>
      <c r="S59" s="81"/>
      <c r="T59" s="81"/>
      <c r="U59" s="81"/>
      <c r="V59" s="81"/>
    </row>
    <row r="60" spans="1:22" x14ac:dyDescent="0.2">
      <c r="A60" s="88" t="s">
        <v>150</v>
      </c>
      <c r="B60" s="91" t="e">
        <f>(B61*'Materials + Factor'!#REF!)+(B62*'Materials + Factor'!#REF!)+(B63*'Materials + Factor'!#REF!)+(B64*'Materials + Factor'!#REF!)+(B65*'Materials + Factor'!#REF!)+(B66*'Materials + Factor'!#REF!)</f>
        <v>#REF!</v>
      </c>
      <c r="C60" s="85" t="e">
        <f>(C61*'Materials + Factor'!#REF!)+(C62*'Materials + Factor'!#REF!)+(C63*'Materials + Factor'!#REF!)+(C64*'Materials + Factor'!#REF!)+(C65*'Materials + Factor'!#REF!)+(C66*'Materials + Factor'!#REF!)</f>
        <v>#REF!</v>
      </c>
      <c r="D60" s="85" t="e">
        <f>(D61*'Materials + Factor'!#REF!)+(D62*'Materials + Factor'!#REF!)+(D63*'Materials + Factor'!#REF!)+(D64*'Materials + Factor'!#REF!)+(D65*'Materials + Factor'!#REF!)+(D66*'Materials + Factor'!#REF!)</f>
        <v>#REF!</v>
      </c>
      <c r="E60" s="85" t="e">
        <f>(E61*'Materials + Factor'!#REF!)+(E62*'Materials + Factor'!#REF!)+(E63*'Materials + Factor'!#REF!)+(E64*'Materials + Factor'!#REF!)+(E65*'Materials + Factor'!#REF!)+(E66*'Materials + Factor'!#REF!)</f>
        <v>#REF!</v>
      </c>
      <c r="F60" s="85" t="e">
        <f>(F61*'Materials + Factor'!#REF!)+(F62*'Materials + Factor'!#REF!)+(F63*'Materials + Factor'!#REF!)+(F64*'Materials + Factor'!#REF!)+(F65*'Materials + Factor'!#REF!)+(F66*'Materials + Factor'!#REF!)</f>
        <v>#REF!</v>
      </c>
      <c r="G60" s="85" t="e">
        <f>(G61*'Materials + Factor'!#REF!)+(G62*'Materials + Factor'!#REF!)+(G63*'Materials + Factor'!#REF!)+(G64*'Materials + Factor'!#REF!)+(G65*'Materials + Factor'!#REF!)+(G66*'Materials + Factor'!#REF!)</f>
        <v>#REF!</v>
      </c>
      <c r="H60" s="93">
        <v>1.5</v>
      </c>
      <c r="I60" s="79" t="e">
        <f>$F60/(SUM($B61:$B66)+(H60*H60*L$2*'Materials + Factor'!$U$8))</f>
        <v>#REF!</v>
      </c>
      <c r="J60" s="79" t="e">
        <f>$G60/(SUM($B61:$B66)+(H60*H60*L$2*'Materials + Factor'!$U$8))</f>
        <v>#REF!</v>
      </c>
      <c r="K60" s="80" t="e">
        <f>MAX(J60,I60/(H60/6))</f>
        <v>#REF!</v>
      </c>
      <c r="L60" s="80" t="e">
        <f>IF((((($B60+$C60+(L$2*H60*H60*'Materials + Factor'!$U$8))/((H60-2*I60)*(H60-2*J60)))-(IF('Materials + Factor'!$N$19&gt;='Materials + Factor'!$U$15,0,('Materials + Factor'!$U$15-'Materials + Factor'!$N$19)*'Materials + Factor'!$N$21)))/'Materials + Factor'!$U$9)&gt;0,(((($B60+$C60+(L$2*H60*H60*'Materials + Factor'!$U$8))/((H60-2*I60)*(H60-2*J60)))-(IF('Materials + Factor'!$N$19&gt;='Materials + Factor'!$U$15,0,('Materials + Factor'!$U$15-'Materials + Factor'!$N$19)*'Materials + Factor'!$N$21)))/'Materials + Factor'!$U$9),"N/a")</f>
        <v>#REF!</v>
      </c>
      <c r="M60" s="93">
        <v>1.4</v>
      </c>
      <c r="N60" s="79" t="e">
        <f>$F60/(SUM($B61:$B66)+(M60*M60*Q$2*'Materials + Factor'!$U$8))</f>
        <v>#REF!</v>
      </c>
      <c r="O60" s="79" t="e">
        <f>$G60/(SUM($B61:$B66)+(M60*M60*Q$2*'Materials + Factor'!$U$8))</f>
        <v>#REF!</v>
      </c>
      <c r="P60" s="80" t="e">
        <f>MAX(O60,N60/(M60/6))</f>
        <v>#REF!</v>
      </c>
      <c r="Q60" s="80" t="e">
        <f>IF((((($B60+$C60+(Q$2*M60*M60*'Materials + Factor'!$U$8))/((M60-2*N60)*(M60-2*O60)))-(IF('Materials + Factor'!$N$19&gt;='Materials + Factor'!$U$15,0,('Materials + Factor'!$U$15-'Materials + Factor'!$N$19)*'Materials + Factor'!$N$21)))/'Materials + Factor'!$U$9)&gt;0,(((($B60+$C60+(Q$2*M60*M60*'Materials + Factor'!$U$8))/((M60-2*N60)*(M60-2*O60)))-(IF('Materials + Factor'!$N$19&gt;='Materials + Factor'!$U$15,0,('Materials + Factor'!$U$15-'Materials + Factor'!$N$19)*'Materials + Factor'!$N$21)))/'Materials + Factor'!$U$9),"N/a")</f>
        <v>#REF!</v>
      </c>
      <c r="R60" s="93">
        <v>1.3</v>
      </c>
      <c r="S60" s="79" t="e">
        <f>$F60/(SUM($B61:$B66)+(R60*R60*V$2*'Materials + Factor'!$U$8))</f>
        <v>#REF!</v>
      </c>
      <c r="T60" s="79" t="e">
        <f>$G60/(SUM($B61:$B66)+(R60*R60*V$2*'Materials + Factor'!$U$8))</f>
        <v>#REF!</v>
      </c>
      <c r="U60" s="80" t="e">
        <f>MAX(T60,S60/(R60/6))</f>
        <v>#REF!</v>
      </c>
      <c r="V60" s="80" t="e">
        <f>IF((((($B60+$C60+(V$2*R60*R60*'Materials + Factor'!$U$8))/((R60-2*S60)*(R60-2*T60)))-(IF('Materials + Factor'!$N$19&gt;='Materials + Factor'!$U$15,0,('Materials + Factor'!$U$15-'Materials + Factor'!$N$19)*'Materials + Factor'!$N$21)))/'Materials + Factor'!$U$9)&gt;0,(((($B60+$C60+(V$2*R60*R60*'Materials + Factor'!$U$8))/((R60-2*S60)*(R60-2*T60)))-(IF('Materials + Factor'!$N$19&gt;='Materials + Factor'!$U$15,0,('Materials + Factor'!$U$15-'Materials + Factor'!$N$19)*'Materials + Factor'!$N$21)))/'Materials + Factor'!$U$9),"N/a")</f>
        <v>#REF!</v>
      </c>
    </row>
    <row r="61" spans="1:22" hidden="1" outlineLevel="1" x14ac:dyDescent="0.2">
      <c r="A61" s="77" t="s">
        <v>169</v>
      </c>
      <c r="B61" s="93">
        <v>8.06</v>
      </c>
      <c r="C61" s="78">
        <v>0</v>
      </c>
      <c r="D61" s="78">
        <v>0</v>
      </c>
      <c r="E61" s="78">
        <v>0</v>
      </c>
      <c r="F61" s="78">
        <v>0</v>
      </c>
      <c r="G61" s="78">
        <v>0</v>
      </c>
      <c r="H61" s="93"/>
      <c r="M61" s="93"/>
      <c r="R61" s="93"/>
    </row>
    <row r="62" spans="1:22" hidden="1" outlineLevel="1" x14ac:dyDescent="0.2">
      <c r="A62" s="77" t="s">
        <v>170</v>
      </c>
      <c r="B62" s="93">
        <v>0</v>
      </c>
      <c r="C62" s="78">
        <v>0.81</v>
      </c>
      <c r="D62" s="78">
        <v>0</v>
      </c>
      <c r="E62" s="78">
        <v>0</v>
      </c>
      <c r="F62" s="78">
        <v>0</v>
      </c>
      <c r="G62" s="78">
        <v>0</v>
      </c>
      <c r="H62" s="93"/>
      <c r="M62" s="93"/>
      <c r="R62" s="93"/>
    </row>
    <row r="63" spans="1:22" hidden="1" outlineLevel="1" x14ac:dyDescent="0.2">
      <c r="A63" s="77" t="s">
        <v>171</v>
      </c>
      <c r="B63" s="93">
        <v>0</v>
      </c>
      <c r="C63" s="78">
        <v>0</v>
      </c>
      <c r="D63" s="78">
        <v>0.22</v>
      </c>
      <c r="E63" s="78">
        <v>2.54</v>
      </c>
      <c r="F63" s="78">
        <v>9.9600000000000009</v>
      </c>
      <c r="G63" s="78">
        <v>1.65</v>
      </c>
      <c r="H63" s="93"/>
      <c r="M63" s="93"/>
      <c r="R63" s="93"/>
    </row>
    <row r="64" spans="1:22" hidden="1" outlineLevel="1" x14ac:dyDescent="0.2">
      <c r="A64" s="77" t="s">
        <v>172</v>
      </c>
      <c r="B64" s="93">
        <v>0</v>
      </c>
      <c r="C64" s="78">
        <v>0</v>
      </c>
      <c r="D64" s="78">
        <v>2.42</v>
      </c>
      <c r="E64" s="78">
        <v>0</v>
      </c>
      <c r="F64" s="78">
        <v>0</v>
      </c>
      <c r="G64" s="78">
        <v>9.17</v>
      </c>
      <c r="H64" s="93"/>
      <c r="M64" s="93"/>
      <c r="R64" s="93"/>
    </row>
    <row r="65" spans="1:22" hidden="1" outlineLevel="1" x14ac:dyDescent="0.2">
      <c r="A65" s="77" t="s">
        <v>173</v>
      </c>
      <c r="B65" s="93">
        <v>0</v>
      </c>
      <c r="C65" s="78">
        <v>0</v>
      </c>
      <c r="D65" s="78">
        <v>0.36</v>
      </c>
      <c r="E65" s="78">
        <v>0</v>
      </c>
      <c r="F65" s="78">
        <v>0</v>
      </c>
      <c r="G65" s="78">
        <v>2.76</v>
      </c>
      <c r="H65" s="93"/>
      <c r="M65" s="93"/>
      <c r="R65" s="93"/>
    </row>
    <row r="66" spans="1:22" hidden="1" outlineLevel="1" x14ac:dyDescent="0.2">
      <c r="A66" s="77" t="s">
        <v>174</v>
      </c>
      <c r="B66" s="93">
        <v>0</v>
      </c>
      <c r="C66" s="78">
        <v>0</v>
      </c>
      <c r="D66" s="78">
        <v>1.77</v>
      </c>
      <c r="E66" s="78">
        <v>0</v>
      </c>
      <c r="F66" s="78">
        <v>0</v>
      </c>
      <c r="G66" s="78">
        <v>13.38</v>
      </c>
      <c r="H66" s="93"/>
      <c r="M66" s="93"/>
      <c r="R66" s="93"/>
    </row>
    <row r="67" spans="1:22" collapsed="1" x14ac:dyDescent="0.2">
      <c r="A67" s="89"/>
      <c r="B67" s="92"/>
      <c r="C67" s="81"/>
      <c r="D67" s="81"/>
      <c r="E67" s="81"/>
      <c r="F67" s="81"/>
      <c r="G67" s="81"/>
      <c r="H67" s="92"/>
      <c r="I67" s="81"/>
      <c r="J67" s="81"/>
      <c r="K67" s="81"/>
      <c r="L67" s="81"/>
      <c r="M67" s="92"/>
      <c r="N67" s="81"/>
      <c r="O67" s="81"/>
      <c r="P67" s="81"/>
      <c r="Q67" s="81"/>
      <c r="R67" s="92"/>
      <c r="S67" s="81"/>
      <c r="T67" s="81"/>
      <c r="U67" s="81"/>
      <c r="V67" s="81"/>
    </row>
    <row r="68" spans="1:22" ht="12.75" customHeight="1" x14ac:dyDescent="0.2">
      <c r="A68" s="88" t="s">
        <v>151</v>
      </c>
      <c r="B68" s="91"/>
      <c r="C68" s="85"/>
      <c r="D68" s="85"/>
      <c r="E68" s="85"/>
      <c r="F68" s="85"/>
      <c r="G68" s="85"/>
      <c r="H68" s="93"/>
      <c r="I68" s="79"/>
      <c r="J68" s="79"/>
      <c r="M68" s="93"/>
      <c r="N68" s="79"/>
      <c r="O68" s="79"/>
      <c r="R68" s="93"/>
      <c r="S68" s="79"/>
      <c r="T68" s="79"/>
    </row>
    <row r="69" spans="1:22" ht="12.75" customHeight="1" x14ac:dyDescent="0.2">
      <c r="A69" s="89"/>
      <c r="B69" s="94"/>
      <c r="C69" s="83"/>
      <c r="D69" s="83"/>
      <c r="E69" s="83"/>
      <c r="F69" s="83"/>
      <c r="G69" s="81"/>
      <c r="H69" s="92"/>
      <c r="I69" s="81"/>
      <c r="J69" s="81"/>
      <c r="K69" s="81"/>
      <c r="L69" s="81"/>
      <c r="M69" s="92"/>
      <c r="N69" s="81"/>
      <c r="O69" s="81"/>
      <c r="P69" s="81"/>
      <c r="Q69" s="81"/>
      <c r="R69" s="92"/>
      <c r="S69" s="81"/>
      <c r="T69" s="81"/>
      <c r="U69" s="81"/>
      <c r="V69" s="81"/>
    </row>
    <row r="70" spans="1:22" ht="12.75" customHeight="1" x14ac:dyDescent="0.2">
      <c r="A70" s="88" t="s">
        <v>152</v>
      </c>
      <c r="B70" s="95"/>
      <c r="C70" s="77"/>
      <c r="D70" s="77"/>
      <c r="E70" s="77"/>
      <c r="H70" s="93"/>
      <c r="M70" s="93"/>
      <c r="R70" s="93"/>
    </row>
    <row r="71" spans="1:22" ht="12.75" customHeight="1" x14ac:dyDescent="0.2">
      <c r="A71" s="89"/>
      <c r="B71" s="94"/>
      <c r="C71" s="83"/>
      <c r="D71" s="83"/>
      <c r="E71" s="83"/>
      <c r="F71" s="83"/>
      <c r="G71" s="81"/>
      <c r="H71" s="92"/>
      <c r="I71" s="81"/>
      <c r="J71" s="81"/>
      <c r="K71" s="81"/>
      <c r="L71" s="81"/>
      <c r="M71" s="92"/>
      <c r="N71" s="81"/>
      <c r="O71" s="81"/>
      <c r="P71" s="81"/>
      <c r="Q71" s="81"/>
      <c r="R71" s="92"/>
      <c r="S71" s="81"/>
      <c r="T71" s="81"/>
      <c r="U71" s="81"/>
      <c r="V71" s="81"/>
    </row>
    <row r="72" spans="1:22" ht="12.75" customHeight="1" x14ac:dyDescent="0.2">
      <c r="A72" s="88" t="s">
        <v>153</v>
      </c>
      <c r="B72" s="91" t="e">
        <f>(B73*'Materials + Factor'!#REF!)+(B74*'Materials + Factor'!#REF!)+(B75*'Materials + Factor'!#REF!)+(B76*'Materials + Factor'!#REF!)+(B77*'Materials + Factor'!#REF!)+(B78*'Materials + Factor'!#REF!)</f>
        <v>#REF!</v>
      </c>
      <c r="C72" s="85" t="e">
        <f>(C73*'Materials + Factor'!#REF!)+(C74*'Materials + Factor'!#REF!)+(C75*'Materials + Factor'!#REF!)+(C76*'Materials + Factor'!#REF!)+(C77*'Materials + Factor'!#REF!)+(C78*'Materials + Factor'!#REF!)</f>
        <v>#REF!</v>
      </c>
      <c r="D72" s="85" t="e">
        <f>(D73*'Materials + Factor'!#REF!)+(D74*'Materials + Factor'!#REF!)+(D75*'Materials + Factor'!#REF!)+(D76*'Materials + Factor'!#REF!)+(D77*'Materials + Factor'!#REF!)+(D78*'Materials + Factor'!#REF!)</f>
        <v>#REF!</v>
      </c>
      <c r="E72" s="85" t="e">
        <f>(E73*'Materials + Factor'!#REF!)+(E74*'Materials + Factor'!#REF!)+(E75*'Materials + Factor'!#REF!)+(E76*'Materials + Factor'!#REF!)+(E77*'Materials + Factor'!#REF!)+(E78*'Materials + Factor'!#REF!)</f>
        <v>#REF!</v>
      </c>
      <c r="F72" s="85" t="e">
        <f>(F73*'Materials + Factor'!#REF!)+(F74*'Materials + Factor'!#REF!)+(F75*'Materials + Factor'!#REF!)+(F76*'Materials + Factor'!#REF!)+(F77*'Materials + Factor'!#REF!)+(F78*'Materials + Factor'!#REF!)</f>
        <v>#REF!</v>
      </c>
      <c r="G72" s="85" t="e">
        <f>(G73*'Materials + Factor'!#REF!)+(G74*'Materials + Factor'!#REF!)+(G75*'Materials + Factor'!#REF!)+(G76*'Materials + Factor'!#REF!)+(G77*'Materials + Factor'!#REF!)+(G78*'Materials + Factor'!#REF!)</f>
        <v>#REF!</v>
      </c>
      <c r="H72" s="93">
        <v>1.4</v>
      </c>
      <c r="I72" s="79" t="e">
        <f>$F72/(SUM($B73:$B78)+(H72*H72*L$2*'Materials + Factor'!$U$8))</f>
        <v>#REF!</v>
      </c>
      <c r="J72" s="79" t="e">
        <f>$G72/(SUM($B73:$B78)+(H72*H72*L$2*'Materials + Factor'!$U$8))</f>
        <v>#REF!</v>
      </c>
      <c r="K72" s="80" t="e">
        <f>MAX(J72,I72/(H72/6))</f>
        <v>#REF!</v>
      </c>
      <c r="L72" s="80" t="e">
        <f>IF((((($B72+$C72+(L$2*H72*H72*'Materials + Factor'!$U$8))/((H72-2*I72)*(H72-2*J72)))-(IF('Materials + Factor'!$N$19&gt;='Materials + Factor'!$U$15,0,('Materials + Factor'!$U$15-'Materials + Factor'!$N$19)*'Materials + Factor'!$N$21)))/'Materials + Factor'!$U$9)&gt;0,(((($B72+$C72+(L$2*H72*H72*'Materials + Factor'!$U$8))/((H72-2*I72)*(H72-2*J72)))-(IF('Materials + Factor'!$N$19&gt;='Materials + Factor'!$U$15,0,('Materials + Factor'!$U$15-'Materials + Factor'!$N$19)*'Materials + Factor'!$N$21)))/'Materials + Factor'!$U$9),"N/a")</f>
        <v>#REF!</v>
      </c>
      <c r="M72" s="93">
        <v>1.2</v>
      </c>
      <c r="N72" s="79" t="e">
        <f>$F72/(SUM($B73:$B78)+(M72*M72*Q$2*'Materials + Factor'!$U$8))</f>
        <v>#REF!</v>
      </c>
      <c r="O72" s="79" t="e">
        <f>$G72/(SUM($B73:$B78)+(M72*M72*Q$2*'Materials + Factor'!$U$8))</f>
        <v>#REF!</v>
      </c>
      <c r="P72" s="80" t="e">
        <f>MAX(O72,N72/(M72/6))</f>
        <v>#REF!</v>
      </c>
      <c r="Q72" s="80" t="e">
        <f>IF((((($B72+$C72+(Q$2*M72*M72*'Materials + Factor'!$U$8))/((M72-2*N72)*(M72-2*O72)))-(IF('Materials + Factor'!$N$19&gt;='Materials + Factor'!$U$15,0,('Materials + Factor'!$U$15-'Materials + Factor'!$N$19)*'Materials + Factor'!$N$21)))/'Materials + Factor'!$U$9)&gt;0,(((($B72+$C72+(Q$2*M72*M72*'Materials + Factor'!$U$8))/((M72-2*N72)*(M72-2*O72)))-(IF('Materials + Factor'!$N$19&gt;='Materials + Factor'!$U$15,0,('Materials + Factor'!$U$15-'Materials + Factor'!$N$19)*'Materials + Factor'!$N$21)))/'Materials + Factor'!$U$9),"N/a")</f>
        <v>#REF!</v>
      </c>
      <c r="R72" s="93">
        <v>1.1000000000000001</v>
      </c>
      <c r="S72" s="79" t="e">
        <f>$F72/(SUM($B73:$B78)+(R72*R72*V$2*'Materials + Factor'!$U$8))</f>
        <v>#REF!</v>
      </c>
      <c r="T72" s="79" t="e">
        <f>$G72/(SUM($B73:$B78)+(R72*R72*V$2*'Materials + Factor'!$U$8))</f>
        <v>#REF!</v>
      </c>
      <c r="U72" s="80" t="e">
        <f>MAX(T72,S72/(R72/6))</f>
        <v>#REF!</v>
      </c>
      <c r="V72" s="80" t="e">
        <f>IF((((($B72+$C72+(V$2*R72*R72*'Materials + Factor'!$U$8))/((R72-2*S72)*(R72-2*T72)))-(IF('Materials + Factor'!$N$19&gt;='Materials + Factor'!$U$15,0,('Materials + Factor'!$U$15-'Materials + Factor'!$N$19)*'Materials + Factor'!$N$21)))/'Materials + Factor'!$U$9)&gt;0,(((($B72+$C72+(V$2*R72*R72*'Materials + Factor'!$U$8))/((R72-2*S72)*(R72-2*T72)))-(IF('Materials + Factor'!$N$19&gt;='Materials + Factor'!$U$15,0,('Materials + Factor'!$U$15-'Materials + Factor'!$N$19)*'Materials + Factor'!$N$21)))/'Materials + Factor'!$U$9),"N/a")</f>
        <v>#REF!</v>
      </c>
    </row>
    <row r="73" spans="1:22" ht="12.75" hidden="1" customHeight="1" outlineLevel="1" x14ac:dyDescent="0.2">
      <c r="A73" s="77" t="s">
        <v>169</v>
      </c>
      <c r="B73" s="93">
        <v>2.62</v>
      </c>
      <c r="C73" s="78">
        <v>0</v>
      </c>
      <c r="D73" s="78">
        <v>0</v>
      </c>
      <c r="E73" s="78">
        <v>0</v>
      </c>
      <c r="F73" s="78">
        <v>0</v>
      </c>
      <c r="G73" s="78">
        <v>0</v>
      </c>
      <c r="H73" s="93"/>
      <c r="M73" s="93"/>
      <c r="R73" s="93"/>
    </row>
    <row r="74" spans="1:22" ht="12.75" hidden="1" customHeight="1" outlineLevel="1" x14ac:dyDescent="0.2">
      <c r="A74" s="77" t="s">
        <v>170</v>
      </c>
      <c r="B74" s="93">
        <v>0</v>
      </c>
      <c r="C74" s="78">
        <v>0.6</v>
      </c>
      <c r="D74" s="78">
        <v>0</v>
      </c>
      <c r="E74" s="78">
        <v>0</v>
      </c>
      <c r="F74" s="78">
        <v>0</v>
      </c>
      <c r="G74" s="78">
        <v>0</v>
      </c>
      <c r="H74" s="93"/>
      <c r="M74" s="93"/>
      <c r="R74" s="93"/>
    </row>
    <row r="75" spans="1:22" ht="12.75" hidden="1" customHeight="1" outlineLevel="1" x14ac:dyDescent="0.2">
      <c r="A75" s="77" t="s">
        <v>171</v>
      </c>
      <c r="B75" s="93">
        <v>0</v>
      </c>
      <c r="C75" s="78">
        <v>0</v>
      </c>
      <c r="D75" s="78">
        <v>0.36</v>
      </c>
      <c r="E75" s="78">
        <v>1.84</v>
      </c>
      <c r="F75" s="78">
        <v>5.47</v>
      </c>
      <c r="G75" s="78">
        <v>2.2200000000000002</v>
      </c>
      <c r="H75" s="93"/>
      <c r="M75" s="93"/>
      <c r="R75" s="93"/>
    </row>
    <row r="76" spans="1:22" ht="12.75" hidden="1" customHeight="1" outlineLevel="1" x14ac:dyDescent="0.2">
      <c r="A76" s="77" t="s">
        <v>172</v>
      </c>
      <c r="B76" s="93">
        <v>0</v>
      </c>
      <c r="C76" s="78">
        <v>0</v>
      </c>
      <c r="D76" s="78">
        <v>1.74</v>
      </c>
      <c r="E76" s="78">
        <v>0</v>
      </c>
      <c r="F76" s="78">
        <v>0</v>
      </c>
      <c r="G76" s="78">
        <v>4.87</v>
      </c>
      <c r="H76" s="93"/>
      <c r="M76" s="93"/>
      <c r="R76" s="93"/>
    </row>
    <row r="77" spans="1:22" ht="12.75" hidden="1" customHeight="1" outlineLevel="1" x14ac:dyDescent="0.2">
      <c r="A77" s="77" t="s">
        <v>173</v>
      </c>
      <c r="B77" s="93">
        <v>0</v>
      </c>
      <c r="C77" s="78">
        <v>0</v>
      </c>
      <c r="D77" s="78">
        <v>0.61</v>
      </c>
      <c r="E77" s="78">
        <v>0</v>
      </c>
      <c r="F77" s="78">
        <v>0</v>
      </c>
      <c r="G77" s="78">
        <v>3.7</v>
      </c>
      <c r="H77" s="93"/>
      <c r="M77" s="93"/>
      <c r="R77" s="93"/>
    </row>
    <row r="78" spans="1:22" ht="12.75" hidden="1" customHeight="1" outlineLevel="1" x14ac:dyDescent="0.2">
      <c r="A78" s="77" t="s">
        <v>174</v>
      </c>
      <c r="B78" s="93">
        <v>0</v>
      </c>
      <c r="C78" s="78">
        <v>0</v>
      </c>
      <c r="D78" s="78">
        <v>1.07</v>
      </c>
      <c r="E78" s="78">
        <v>0</v>
      </c>
      <c r="F78" s="78">
        <v>0</v>
      </c>
      <c r="G78" s="78">
        <v>6.5</v>
      </c>
      <c r="H78" s="93"/>
      <c r="M78" s="93"/>
      <c r="R78" s="93"/>
    </row>
    <row r="79" spans="1:22" ht="12.75" customHeight="1" collapsed="1" x14ac:dyDescent="0.2">
      <c r="A79" s="89"/>
      <c r="B79" s="94"/>
      <c r="C79" s="83"/>
      <c r="D79" s="83"/>
      <c r="E79" s="83"/>
      <c r="F79" s="83"/>
      <c r="G79" s="81"/>
      <c r="H79" s="92"/>
      <c r="I79" s="81"/>
      <c r="J79" s="81"/>
      <c r="K79" s="81"/>
      <c r="L79" s="81"/>
      <c r="M79" s="92"/>
      <c r="N79" s="81"/>
      <c r="O79" s="81"/>
      <c r="P79" s="81"/>
      <c r="Q79" s="81"/>
      <c r="R79" s="92"/>
      <c r="S79" s="81"/>
      <c r="T79" s="81"/>
      <c r="U79" s="81"/>
      <c r="V79" s="81"/>
    </row>
    <row r="80" spans="1:22" ht="12.75" customHeight="1" x14ac:dyDescent="0.2">
      <c r="A80" s="88" t="s">
        <v>154</v>
      </c>
      <c r="B80" s="91" t="e">
        <f>(B81*'Materials + Factor'!#REF!)+(B82*'Materials + Factor'!#REF!)+(B83*'Materials + Factor'!#REF!)+(B84*'Materials + Factor'!#REF!)+(B85*'Materials + Factor'!#REF!)+(B86*'Materials + Factor'!#REF!)</f>
        <v>#REF!</v>
      </c>
      <c r="C80" s="85" t="e">
        <f>(C81*'Materials + Factor'!#REF!)+(C82*'Materials + Factor'!#REF!)+(C83*'Materials + Factor'!#REF!)+(C84*'Materials + Factor'!#REF!)+(C85*'Materials + Factor'!#REF!)+(C86*'Materials + Factor'!#REF!)</f>
        <v>#REF!</v>
      </c>
      <c r="D80" s="85" t="e">
        <f>(D81*'Materials + Factor'!#REF!)+(D82*'Materials + Factor'!#REF!)+(D83*'Materials + Factor'!#REF!)+(D84*'Materials + Factor'!#REF!)+(D85*'Materials + Factor'!#REF!)+(D86*'Materials + Factor'!#REF!)</f>
        <v>#REF!</v>
      </c>
      <c r="E80" s="85" t="e">
        <f>(E81*'Materials + Factor'!#REF!)+(E82*'Materials + Factor'!#REF!)+(E83*'Materials + Factor'!#REF!)+(E84*'Materials + Factor'!#REF!)+(E85*'Materials + Factor'!#REF!)+(E86*'Materials + Factor'!#REF!)</f>
        <v>#REF!</v>
      </c>
      <c r="F80" s="85" t="e">
        <f>(F81*'Materials + Factor'!#REF!)+(F82*'Materials + Factor'!#REF!)+(F83*'Materials + Factor'!#REF!)+(F84*'Materials + Factor'!#REF!)+(F85*'Materials + Factor'!#REF!)+(F86*'Materials + Factor'!#REF!)</f>
        <v>#REF!</v>
      </c>
      <c r="G80" s="85" t="e">
        <f>(G81*'Materials + Factor'!#REF!)+(G82*'Materials + Factor'!#REF!)+(G83*'Materials + Factor'!#REF!)+(G84*'Materials + Factor'!#REF!)+(G85*'Materials + Factor'!#REF!)+(G86*'Materials + Factor'!#REF!)</f>
        <v>#REF!</v>
      </c>
      <c r="H80" s="93">
        <v>1.2</v>
      </c>
      <c r="I80" s="79" t="e">
        <f>$F80/(SUM($B81:$B86)+(H80*H80*L$2*'Materials + Factor'!$U$8))</f>
        <v>#REF!</v>
      </c>
      <c r="J80" s="79" t="e">
        <f>$G80/(SUM($B81:$B86)+(H80*H80*L$2*'Materials + Factor'!$U$8))</f>
        <v>#REF!</v>
      </c>
      <c r="K80" s="80" t="e">
        <f>MAX(J80,I80/(H80/6))</f>
        <v>#REF!</v>
      </c>
      <c r="L80" s="80" t="e">
        <f>IF((((($B80+$C80+(L$2*H80*H80*'Materials + Factor'!$U$8))/((H80-2*I80)*(H80-2*J80)))-(IF('Materials + Factor'!$N$19&gt;='Materials + Factor'!$U$15,0,('Materials + Factor'!$U$15-'Materials + Factor'!$N$19)*'Materials + Factor'!$N$21)))/'Materials + Factor'!$U$9)&gt;0,(((($B80+$C80+(L$2*H80*H80*'Materials + Factor'!$U$8))/((H80-2*I80)*(H80-2*J80)))-(IF('Materials + Factor'!$N$19&gt;='Materials + Factor'!$U$15,0,('Materials + Factor'!$U$15-'Materials + Factor'!$N$19)*'Materials + Factor'!$N$21)))/'Materials + Factor'!$U$9),"N/a")</f>
        <v>#REF!</v>
      </c>
      <c r="M80" s="93">
        <v>1.2</v>
      </c>
      <c r="N80" s="79" t="e">
        <f>$F80/(SUM($B81:$B86)+(M80*M80*Q$2*'Materials + Factor'!$U$8))</f>
        <v>#REF!</v>
      </c>
      <c r="O80" s="79" t="e">
        <f>$G80/(SUM($B81:$B86)+(M80*M80*Q$2*'Materials + Factor'!$U$8))</f>
        <v>#REF!</v>
      </c>
      <c r="P80" s="80" t="e">
        <f>MAX(O80,N80/(M80/6))</f>
        <v>#REF!</v>
      </c>
      <c r="Q80" s="80" t="e">
        <f>IF((((($B80+$C80+(Q$2*M80*M80*'Materials + Factor'!$U$8))/((M80-2*N80)*(M80-2*O80)))-(IF('Materials + Factor'!$N$19&gt;='Materials + Factor'!$U$15,0,('Materials + Factor'!$U$15-'Materials + Factor'!$N$19)*'Materials + Factor'!$N$21)))/'Materials + Factor'!$U$9)&gt;0,(((($B80+$C80+(Q$2*M80*M80*'Materials + Factor'!$U$8))/((M80-2*N80)*(M80-2*O80)))-(IF('Materials + Factor'!$N$19&gt;='Materials + Factor'!$U$15,0,('Materials + Factor'!$U$15-'Materials + Factor'!$N$19)*'Materials + Factor'!$N$21)))/'Materials + Factor'!$U$9),"N/a")</f>
        <v>#REF!</v>
      </c>
      <c r="R80" s="93">
        <v>1</v>
      </c>
      <c r="S80" s="79" t="e">
        <f>$F80/(SUM($B81:$B86)+(R80*R80*V$2*'Materials + Factor'!$U$8))</f>
        <v>#REF!</v>
      </c>
      <c r="T80" s="79" t="e">
        <f>$G80/(SUM($B81:$B86)+(R80*R80*V$2*'Materials + Factor'!$U$8))</f>
        <v>#REF!</v>
      </c>
      <c r="U80" s="80" t="e">
        <f>MAX(T80,S80/(R80/6))</f>
        <v>#REF!</v>
      </c>
      <c r="V80" s="80" t="e">
        <f>IF((((($B80+$C80+(V$2*R80*R80*'Materials + Factor'!$U$8))/((R80-2*S80)*(R80-2*T80)))-(IF('Materials + Factor'!$N$19&gt;='Materials + Factor'!$U$15,0,('Materials + Factor'!$U$15-'Materials + Factor'!$N$19)*'Materials + Factor'!$N$21)))/'Materials + Factor'!$U$9)&gt;0,(((($B80+$C80+(V$2*R80*R80*'Materials + Factor'!$U$8))/((R80-2*S80)*(R80-2*T80)))-(IF('Materials + Factor'!$N$19&gt;='Materials + Factor'!$U$15,0,('Materials + Factor'!$U$15-'Materials + Factor'!$N$19)*'Materials + Factor'!$N$21)))/'Materials + Factor'!$U$9),"N/a")</f>
        <v>#REF!</v>
      </c>
    </row>
    <row r="81" spans="1:22" ht="12.75" hidden="1" customHeight="1" outlineLevel="1" x14ac:dyDescent="0.2">
      <c r="A81" s="77" t="s">
        <v>169</v>
      </c>
      <c r="B81" s="93">
        <v>1.47</v>
      </c>
      <c r="C81" s="78">
        <v>0</v>
      </c>
      <c r="D81" s="78">
        <v>0</v>
      </c>
      <c r="E81" s="78">
        <v>0</v>
      </c>
      <c r="F81" s="78">
        <v>0</v>
      </c>
      <c r="G81" s="78">
        <v>0</v>
      </c>
      <c r="H81" s="93"/>
      <c r="M81" s="93"/>
      <c r="R81" s="93"/>
    </row>
    <row r="82" spans="1:22" ht="12.75" hidden="1" customHeight="1" outlineLevel="1" x14ac:dyDescent="0.2">
      <c r="A82" s="77" t="s">
        <v>170</v>
      </c>
      <c r="B82" s="93">
        <v>0</v>
      </c>
      <c r="C82" s="78">
        <v>0.37</v>
      </c>
      <c r="D82" s="78">
        <v>0</v>
      </c>
      <c r="E82" s="78">
        <v>0</v>
      </c>
      <c r="F82" s="78">
        <v>0</v>
      </c>
      <c r="G82" s="78">
        <v>0</v>
      </c>
      <c r="H82" s="93"/>
      <c r="M82" s="93"/>
      <c r="R82" s="93"/>
    </row>
    <row r="83" spans="1:22" ht="12.75" hidden="1" customHeight="1" outlineLevel="1" x14ac:dyDescent="0.2">
      <c r="A83" s="77" t="s">
        <v>171</v>
      </c>
      <c r="B83" s="93">
        <v>0</v>
      </c>
      <c r="C83" s="78">
        <v>0</v>
      </c>
      <c r="D83" s="78">
        <v>0.36</v>
      </c>
      <c r="E83" s="78">
        <v>1.17</v>
      </c>
      <c r="F83" s="78">
        <v>2.78</v>
      </c>
      <c r="G83" s="78">
        <v>1.67</v>
      </c>
      <c r="H83" s="93"/>
      <c r="M83" s="93"/>
      <c r="R83" s="93"/>
    </row>
    <row r="84" spans="1:22" ht="12.75" hidden="1" customHeight="1" outlineLevel="1" x14ac:dyDescent="0.2">
      <c r="A84" s="77" t="s">
        <v>172</v>
      </c>
      <c r="B84" s="93">
        <v>0</v>
      </c>
      <c r="C84" s="78">
        <v>0</v>
      </c>
      <c r="D84" s="78">
        <v>1.05</v>
      </c>
      <c r="E84" s="78">
        <v>0</v>
      </c>
      <c r="F84" s="78">
        <v>0</v>
      </c>
      <c r="G84" s="78">
        <v>2.29</v>
      </c>
      <c r="H84" s="93"/>
      <c r="M84" s="93"/>
      <c r="R84" s="93"/>
    </row>
    <row r="85" spans="1:22" ht="12.75" hidden="1" customHeight="1" outlineLevel="1" x14ac:dyDescent="0.2">
      <c r="A85" s="77" t="s">
        <v>173</v>
      </c>
      <c r="B85" s="93">
        <v>0</v>
      </c>
      <c r="C85" s="78">
        <v>0</v>
      </c>
      <c r="D85" s="78">
        <v>0.61</v>
      </c>
      <c r="E85" s="78">
        <v>0</v>
      </c>
      <c r="F85" s="78">
        <v>0</v>
      </c>
      <c r="G85" s="78">
        <v>2.79</v>
      </c>
      <c r="H85" s="93"/>
      <c r="M85" s="93"/>
      <c r="R85" s="93"/>
    </row>
    <row r="86" spans="1:22" ht="12.75" hidden="1" customHeight="1" outlineLevel="1" x14ac:dyDescent="0.2">
      <c r="A86" s="77" t="s">
        <v>174</v>
      </c>
      <c r="B86" s="93">
        <v>0</v>
      </c>
      <c r="C86" s="78">
        <v>0</v>
      </c>
      <c r="D86" s="78">
        <v>1.07</v>
      </c>
      <c r="E86" s="78">
        <v>0</v>
      </c>
      <c r="F86" s="78">
        <v>0</v>
      </c>
      <c r="G86" s="78">
        <v>4.9000000000000004</v>
      </c>
      <c r="H86" s="93"/>
      <c r="M86" s="93"/>
      <c r="R86" s="93"/>
    </row>
    <row r="87" spans="1:22" ht="12.75" customHeight="1" collapsed="1" x14ac:dyDescent="0.2">
      <c r="A87" s="89"/>
      <c r="B87" s="94"/>
      <c r="C87" s="83"/>
      <c r="D87" s="83"/>
      <c r="E87" s="83"/>
      <c r="F87" s="83"/>
      <c r="G87" s="81"/>
      <c r="H87" s="92"/>
      <c r="I87" s="81"/>
      <c r="J87" s="81"/>
      <c r="K87" s="81"/>
      <c r="L87" s="81"/>
      <c r="M87" s="92"/>
      <c r="N87" s="81"/>
      <c r="O87" s="81"/>
      <c r="P87" s="81"/>
      <c r="Q87" s="81"/>
      <c r="R87" s="92"/>
      <c r="S87" s="81"/>
      <c r="T87" s="81"/>
      <c r="U87" s="81"/>
      <c r="V87" s="81"/>
    </row>
    <row r="88" spans="1:22" ht="12.75" customHeight="1" x14ac:dyDescent="0.2">
      <c r="A88" s="88" t="s">
        <v>155</v>
      </c>
      <c r="B88" s="91" t="e">
        <f>(B89*'Materials + Factor'!#REF!)+(B90*'Materials + Factor'!#REF!)+(B91*'Materials + Factor'!#REF!)+(B92*'Materials + Factor'!#REF!)+(B93*'Materials + Factor'!#REF!)+(B94*'Materials + Factor'!#REF!)</f>
        <v>#REF!</v>
      </c>
      <c r="C88" s="85" t="e">
        <f>(C89*'Materials + Factor'!#REF!)+(C90*'Materials + Factor'!#REF!)+(C91*'Materials + Factor'!#REF!)+(C92*'Materials + Factor'!#REF!)+(C93*'Materials + Factor'!#REF!)+(C94*'Materials + Factor'!#REF!)</f>
        <v>#REF!</v>
      </c>
      <c r="D88" s="85" t="e">
        <f>(D89*'Materials + Factor'!#REF!)+(D90*'Materials + Factor'!#REF!)+(D91*'Materials + Factor'!#REF!)+(D92*'Materials + Factor'!#REF!)+(D93*'Materials + Factor'!#REF!)+(D94*'Materials + Factor'!#REF!)</f>
        <v>#REF!</v>
      </c>
      <c r="E88" s="85" t="e">
        <f>(E89*'Materials + Factor'!#REF!)+(E90*'Materials + Factor'!#REF!)+(E91*'Materials + Factor'!#REF!)+(E92*'Materials + Factor'!#REF!)+(E93*'Materials + Factor'!#REF!)+(E94*'Materials + Factor'!#REF!)</f>
        <v>#REF!</v>
      </c>
      <c r="F88" s="85" t="e">
        <f>(F89*'Materials + Factor'!#REF!)+(F90*'Materials + Factor'!#REF!)+(F91*'Materials + Factor'!#REF!)+(F92*'Materials + Factor'!#REF!)+(F93*'Materials + Factor'!#REF!)+(F94*'Materials + Factor'!#REF!)</f>
        <v>#REF!</v>
      </c>
      <c r="G88" s="85" t="e">
        <f>(G89*'Materials + Factor'!#REF!)+(G90*'Materials + Factor'!#REF!)+(G91*'Materials + Factor'!#REF!)+(G92*'Materials + Factor'!#REF!)+(G93*'Materials + Factor'!#REF!)+(G94*'Materials + Factor'!#REF!)</f>
        <v>#REF!</v>
      </c>
      <c r="H88" s="93">
        <v>1.6</v>
      </c>
      <c r="I88" s="79" t="e">
        <f>$F88/(SUM($B89:$B94)+(H88*H88*L$2*'Materials + Factor'!$U$8))</f>
        <v>#REF!</v>
      </c>
      <c r="J88" s="79" t="e">
        <f>$G88/(SUM($B89:$B94)+(H88*H88*L$2*'Materials + Factor'!$U$8))</f>
        <v>#REF!</v>
      </c>
      <c r="K88" s="80" t="e">
        <f>MAX(J88,I88/(H88/6))</f>
        <v>#REF!</v>
      </c>
      <c r="L88" s="80" t="e">
        <f>IF((((($B88+$C88+(L$2*H88*H88*'Materials + Factor'!$U$8))/((H88-2*I88)*(H88-2*J88)))-(IF('Materials + Factor'!$N$19&gt;='Materials + Factor'!$U$15,0,('Materials + Factor'!$U$15-'Materials + Factor'!$N$19)*'Materials + Factor'!$N$21)))/'Materials + Factor'!$U$9)&gt;0,(((($B88+$C88+(L$2*H88*H88*'Materials + Factor'!$U$8))/((H88-2*I88)*(H88-2*J88)))-(IF('Materials + Factor'!$N$19&gt;='Materials + Factor'!$U$15,0,('Materials + Factor'!$U$15-'Materials + Factor'!$N$19)*'Materials + Factor'!$N$21)))/'Materials + Factor'!$U$9),"N/a")</f>
        <v>#REF!</v>
      </c>
      <c r="M88" s="93">
        <v>1.4</v>
      </c>
      <c r="N88" s="79" t="e">
        <f>$F88/(SUM($B89:$B94)+(M88*M88*Q$2*'Materials + Factor'!$U$8))</f>
        <v>#REF!</v>
      </c>
      <c r="O88" s="79" t="e">
        <f>$G88/(SUM($B89:$B94)+(M88*M88*Q$2*'Materials + Factor'!$U$8))</f>
        <v>#REF!</v>
      </c>
      <c r="P88" s="80" t="e">
        <f>MAX(O88,N88/(M88/6))</f>
        <v>#REF!</v>
      </c>
      <c r="Q88" s="80" t="e">
        <f>IF((((($B88+$C88+(Q$2*M88*M88*'Materials + Factor'!$U$8))/((M88-2*N88)*(M88-2*O88)))-(IF('Materials + Factor'!$N$19&gt;='Materials + Factor'!$U$15,0,('Materials + Factor'!$U$15-'Materials + Factor'!$N$19)*'Materials + Factor'!$N$21)))/'Materials + Factor'!$U$9)&gt;0,(((($B88+$C88+(Q$2*M88*M88*'Materials + Factor'!$U$8))/((M88-2*N88)*(M88-2*O88)))-(IF('Materials + Factor'!$N$19&gt;='Materials + Factor'!$U$15,0,('Materials + Factor'!$U$15-'Materials + Factor'!$N$19)*'Materials + Factor'!$N$21)))/'Materials + Factor'!$U$9),"N/a")</f>
        <v>#REF!</v>
      </c>
      <c r="R88" s="93">
        <v>1.2</v>
      </c>
      <c r="S88" s="79" t="e">
        <f>$F88/(SUM($B89:$B94)+(R88*R88*V$2*'Materials + Factor'!$U$8))</f>
        <v>#REF!</v>
      </c>
      <c r="T88" s="79" t="e">
        <f>$G88/(SUM($B89:$B94)+(R88*R88*V$2*'Materials + Factor'!$U$8))</f>
        <v>#REF!</v>
      </c>
      <c r="U88" s="80" t="e">
        <f>MAX(T88,S88/(R88/6))</f>
        <v>#REF!</v>
      </c>
      <c r="V88" s="80" t="e">
        <f>IF((((($B88+$C88+(V$2*R88*R88*'Materials + Factor'!$U$8))/((R88-2*S88)*(R88-2*T88)))-(IF('Materials + Factor'!$N$19&gt;='Materials + Factor'!$U$15,0,('Materials + Factor'!$U$15-'Materials + Factor'!$N$19)*'Materials + Factor'!$N$21)))/'Materials + Factor'!$U$9)&gt;0,(((($B88+$C88+(V$2*R88*R88*'Materials + Factor'!$U$8))/((R88-2*S88)*(R88-2*T88)))-(IF('Materials + Factor'!$N$19&gt;='Materials + Factor'!$U$15,0,('Materials + Factor'!$U$15-'Materials + Factor'!$N$19)*'Materials + Factor'!$N$21)))/'Materials + Factor'!$U$9),"N/a")</f>
        <v>#REF!</v>
      </c>
    </row>
    <row r="89" spans="1:22" ht="12.75" hidden="1" customHeight="1" outlineLevel="1" x14ac:dyDescent="0.2">
      <c r="A89" s="77" t="s">
        <v>169</v>
      </c>
      <c r="B89" s="93">
        <v>5.26</v>
      </c>
      <c r="C89" s="78">
        <v>0</v>
      </c>
      <c r="D89" s="78">
        <v>0.12</v>
      </c>
      <c r="E89" s="78">
        <v>0</v>
      </c>
      <c r="F89" s="78">
        <v>0</v>
      </c>
      <c r="G89" s="78">
        <v>0.11</v>
      </c>
      <c r="H89" s="93"/>
      <c r="M89" s="93"/>
      <c r="R89" s="93"/>
    </row>
    <row r="90" spans="1:22" ht="12.75" hidden="1" customHeight="1" outlineLevel="1" x14ac:dyDescent="0.2">
      <c r="A90" s="77" t="s">
        <v>170</v>
      </c>
      <c r="B90" s="93">
        <v>0</v>
      </c>
      <c r="C90" s="78">
        <v>1.18</v>
      </c>
      <c r="D90" s="78">
        <v>0.01</v>
      </c>
      <c r="E90" s="78">
        <v>0</v>
      </c>
      <c r="F90" s="78">
        <v>0</v>
      </c>
      <c r="G90" s="78">
        <v>0.01</v>
      </c>
      <c r="H90" s="93"/>
      <c r="M90" s="93"/>
      <c r="R90" s="93"/>
    </row>
    <row r="91" spans="1:22" ht="12.75" hidden="1" customHeight="1" outlineLevel="1" x14ac:dyDescent="0.2">
      <c r="A91" s="77" t="s">
        <v>171</v>
      </c>
      <c r="B91" s="93">
        <v>0</v>
      </c>
      <c r="C91" s="78">
        <v>2.86</v>
      </c>
      <c r="D91" s="78">
        <v>2.6</v>
      </c>
      <c r="E91" s="78">
        <v>0</v>
      </c>
      <c r="F91" s="78">
        <v>0</v>
      </c>
      <c r="G91" s="78">
        <v>2.91</v>
      </c>
      <c r="H91" s="93"/>
      <c r="M91" s="93"/>
      <c r="R91" s="93"/>
    </row>
    <row r="92" spans="1:22" ht="12.75" hidden="1" customHeight="1" outlineLevel="1" x14ac:dyDescent="0.2">
      <c r="A92" s="77" t="s">
        <v>172</v>
      </c>
      <c r="B92" s="93">
        <v>0</v>
      </c>
      <c r="C92" s="78">
        <v>0</v>
      </c>
      <c r="D92" s="78">
        <v>0</v>
      </c>
      <c r="E92" s="78">
        <v>2.29</v>
      </c>
      <c r="F92" s="78">
        <v>6.39</v>
      </c>
      <c r="G92" s="78">
        <v>0</v>
      </c>
      <c r="H92" s="93"/>
      <c r="M92" s="93"/>
      <c r="R92" s="93"/>
    </row>
    <row r="93" spans="1:22" ht="12.75" hidden="1" customHeight="1" outlineLevel="1" x14ac:dyDescent="0.2">
      <c r="A93" s="77" t="s">
        <v>173</v>
      </c>
      <c r="B93" s="93">
        <v>0</v>
      </c>
      <c r="C93" s="78">
        <v>2.0499999999999998</v>
      </c>
      <c r="D93" s="78">
        <v>1.23</v>
      </c>
      <c r="E93" s="78">
        <v>0.26</v>
      </c>
      <c r="F93" s="78">
        <v>1.21</v>
      </c>
      <c r="G93" s="78">
        <v>1.48</v>
      </c>
      <c r="H93" s="93"/>
      <c r="M93" s="93"/>
      <c r="R93" s="93"/>
    </row>
    <row r="94" spans="1:22" ht="12.75" hidden="1" customHeight="1" outlineLevel="1" x14ac:dyDescent="0.2">
      <c r="A94" s="77" t="s">
        <v>174</v>
      </c>
      <c r="B94" s="93">
        <v>0</v>
      </c>
      <c r="C94" s="78">
        <v>3.39</v>
      </c>
      <c r="D94" s="78">
        <v>1.35</v>
      </c>
      <c r="E94" s="78">
        <v>0.91</v>
      </c>
      <c r="F94" s="78">
        <v>4.71</v>
      </c>
      <c r="G94" s="78">
        <v>1.58</v>
      </c>
      <c r="H94" s="93"/>
      <c r="M94" s="93"/>
      <c r="R94" s="93"/>
    </row>
    <row r="95" spans="1:22" ht="12.75" customHeight="1" collapsed="1" x14ac:dyDescent="0.2">
      <c r="A95" s="89"/>
      <c r="B95" s="94"/>
      <c r="C95" s="83"/>
      <c r="D95" s="83"/>
      <c r="E95" s="83"/>
      <c r="F95" s="83"/>
      <c r="G95" s="81"/>
      <c r="H95" s="92"/>
      <c r="I95" s="81"/>
      <c r="J95" s="81"/>
      <c r="K95" s="81"/>
      <c r="L95" s="81"/>
      <c r="M95" s="92"/>
      <c r="N95" s="81"/>
      <c r="O95" s="81"/>
      <c r="P95" s="81"/>
      <c r="Q95" s="81"/>
      <c r="R95" s="92"/>
      <c r="S95" s="81"/>
      <c r="T95" s="81"/>
      <c r="U95" s="81"/>
      <c r="V95" s="81"/>
    </row>
    <row r="96" spans="1:22" ht="12.75" customHeight="1" x14ac:dyDescent="0.2">
      <c r="A96" s="88" t="s">
        <v>156</v>
      </c>
      <c r="B96" s="91" t="e">
        <f>(B97*'Materials + Factor'!#REF!)+(B98*'Materials + Factor'!#REF!)+(B99*'Materials + Factor'!#REF!)+(B100*'Materials + Factor'!#REF!)+(B101*'Materials + Factor'!#REF!)+(B102*'Materials + Factor'!#REF!)</f>
        <v>#REF!</v>
      </c>
      <c r="C96" s="85" t="e">
        <f>(C97*'Materials + Factor'!#REF!)+(C98*'Materials + Factor'!#REF!)+(C99*'Materials + Factor'!#REF!)+(C100*'Materials + Factor'!#REF!)+(C101*'Materials + Factor'!#REF!)+(C102*'Materials + Factor'!#REF!)</f>
        <v>#REF!</v>
      </c>
      <c r="D96" s="85" t="e">
        <f>(D97*'Materials + Factor'!#REF!)+(D98*'Materials + Factor'!#REF!)+(D99*'Materials + Factor'!#REF!)+(D100*'Materials + Factor'!#REF!)+(D101*'Materials + Factor'!#REF!)+(D102*'Materials + Factor'!#REF!)</f>
        <v>#REF!</v>
      </c>
      <c r="E96" s="85" t="e">
        <f>(E97*'Materials + Factor'!#REF!)+(E98*'Materials + Factor'!#REF!)+(E99*'Materials + Factor'!#REF!)+(E100*'Materials + Factor'!#REF!)+(E101*'Materials + Factor'!#REF!)+(E102*'Materials + Factor'!#REF!)</f>
        <v>#REF!</v>
      </c>
      <c r="F96" s="85" t="e">
        <f>(F97*'Materials + Factor'!#REF!)+(F98*'Materials + Factor'!#REF!)+(F99*'Materials + Factor'!#REF!)+(F100*'Materials + Factor'!#REF!)+(F101*'Materials + Factor'!#REF!)+(F102*'Materials + Factor'!#REF!)</f>
        <v>#REF!</v>
      </c>
      <c r="G96" s="85" t="e">
        <f>(G97*'Materials + Factor'!#REF!)+(G98*'Materials + Factor'!#REF!)+(G99*'Materials + Factor'!#REF!)+(G100*'Materials + Factor'!#REF!)+(G101*'Materials + Factor'!#REF!)+(G102*'Materials + Factor'!#REF!)</f>
        <v>#REF!</v>
      </c>
      <c r="H96" s="93">
        <v>1.3</v>
      </c>
      <c r="I96" s="79" t="e">
        <f>$F96/(SUM($B97:$B102)+(H96*H96*L$2*'Materials + Factor'!$U$8))</f>
        <v>#REF!</v>
      </c>
      <c r="J96" s="79" t="e">
        <f>$G96/(SUM($B97:$B102)+(H96*H96*L$2*'Materials + Factor'!$U$8))</f>
        <v>#REF!</v>
      </c>
      <c r="K96" s="80" t="e">
        <f>MAX(J96,I96/(H96/6))</f>
        <v>#REF!</v>
      </c>
      <c r="L96" s="80" t="e">
        <f>IF((((($B96+$C96+(L$2*H96*H96*'Materials + Factor'!$U$8))/((H96-2*I96)*(H96-2*J96)))-(IF('Materials + Factor'!$N$19&gt;='Materials + Factor'!$U$15,0,('Materials + Factor'!$U$15-'Materials + Factor'!$N$19)*'Materials + Factor'!$N$21)))/'Materials + Factor'!$U$9)&gt;0,(((($B96+$C96+(L$2*H96*H96*'Materials + Factor'!$U$8))/((H96-2*I96)*(H96-2*J96)))-(IF('Materials + Factor'!$N$19&gt;='Materials + Factor'!$U$15,0,('Materials + Factor'!$U$15-'Materials + Factor'!$N$19)*'Materials + Factor'!$N$21)))/'Materials + Factor'!$U$9),"N/a")</f>
        <v>#REF!</v>
      </c>
      <c r="M96" s="93">
        <v>1.2</v>
      </c>
      <c r="N96" s="79" t="e">
        <f>$F96/(SUM($B97:$B102)+(M96*M96*Q$2*'Materials + Factor'!$U$8))</f>
        <v>#REF!</v>
      </c>
      <c r="O96" s="79" t="e">
        <f>$G96/(SUM($B97:$B102)+(M96*M96*Q$2*'Materials + Factor'!$U$8))</f>
        <v>#REF!</v>
      </c>
      <c r="P96" s="80" t="e">
        <f>MAX(O96,N96/(M96/6))</f>
        <v>#REF!</v>
      </c>
      <c r="Q96" s="80" t="e">
        <f>IF((((($B96+$C96+(Q$2*M96*M96*'Materials + Factor'!$U$8))/((M96-2*N96)*(M96-2*O96)))-(IF('Materials + Factor'!$N$19&gt;='Materials + Factor'!$U$15,0,('Materials + Factor'!$U$15-'Materials + Factor'!$N$19)*'Materials + Factor'!$N$21)))/'Materials + Factor'!$U$9)&gt;0,(((($B96+$C96+(Q$2*M96*M96*'Materials + Factor'!$U$8))/((M96-2*N96)*(M96-2*O96)))-(IF('Materials + Factor'!$N$19&gt;='Materials + Factor'!$U$15,0,('Materials + Factor'!$U$15-'Materials + Factor'!$N$19)*'Materials + Factor'!$N$21)))/'Materials + Factor'!$U$9),"N/a")</f>
        <v>#REF!</v>
      </c>
      <c r="R96" s="93">
        <v>1.1000000000000001</v>
      </c>
      <c r="S96" s="79" t="e">
        <f>$F96/(SUM($B97:$B102)+(R96*R96*V$2*'Materials + Factor'!$U$8))</f>
        <v>#REF!</v>
      </c>
      <c r="T96" s="79" t="e">
        <f>$G96/(SUM($B97:$B102)+(R96*R96*V$2*'Materials + Factor'!$U$8))</f>
        <v>#REF!</v>
      </c>
      <c r="U96" s="80" t="e">
        <f>MAX(T96,S96/(R96/6))</f>
        <v>#REF!</v>
      </c>
      <c r="V96" s="80" t="e">
        <f>IF((((($B96+$C96+(V$2*R96*R96*'Materials + Factor'!$U$8))/((R96-2*S96)*(R96-2*T96)))-(IF('Materials + Factor'!$N$19&gt;='Materials + Factor'!$U$15,0,('Materials + Factor'!$U$15-'Materials + Factor'!$N$19)*'Materials + Factor'!$N$21)))/'Materials + Factor'!$U$9)&gt;0,(((($B96+$C96+(V$2*R96*R96*'Materials + Factor'!$U$8))/((R96-2*S96)*(R96-2*T96)))-(IF('Materials + Factor'!$N$19&gt;='Materials + Factor'!$U$15,0,('Materials + Factor'!$U$15-'Materials + Factor'!$N$19)*'Materials + Factor'!$N$21)))/'Materials + Factor'!$U$9),"N/a")</f>
        <v>#REF!</v>
      </c>
    </row>
    <row r="97" spans="1:22" ht="12.75" hidden="1" customHeight="1" outlineLevel="1" x14ac:dyDescent="0.2">
      <c r="A97" s="77" t="s">
        <v>169</v>
      </c>
      <c r="B97" s="93">
        <v>5.01</v>
      </c>
      <c r="C97" s="78">
        <v>0</v>
      </c>
      <c r="D97" s="78">
        <v>0</v>
      </c>
      <c r="E97" s="78">
        <v>0</v>
      </c>
      <c r="F97" s="78">
        <v>0</v>
      </c>
      <c r="G97" s="78">
        <v>0</v>
      </c>
      <c r="H97" s="93"/>
      <c r="M97" s="93"/>
      <c r="R97" s="93"/>
    </row>
    <row r="98" spans="1:22" ht="12.75" hidden="1" customHeight="1" outlineLevel="1" x14ac:dyDescent="0.2">
      <c r="A98" s="77" t="s">
        <v>170</v>
      </c>
      <c r="B98" s="93">
        <v>0</v>
      </c>
      <c r="C98" s="78">
        <v>0.49</v>
      </c>
      <c r="D98" s="78">
        <v>0</v>
      </c>
      <c r="E98" s="78">
        <v>0</v>
      </c>
      <c r="F98" s="78">
        <v>0</v>
      </c>
      <c r="G98" s="78">
        <v>0</v>
      </c>
      <c r="H98" s="93"/>
      <c r="M98" s="93"/>
      <c r="R98" s="93"/>
    </row>
    <row r="99" spans="1:22" ht="12.75" hidden="1" customHeight="1" outlineLevel="1" x14ac:dyDescent="0.2">
      <c r="A99" s="77" t="s">
        <v>171</v>
      </c>
      <c r="B99" s="93">
        <v>0</v>
      </c>
      <c r="C99" s="78">
        <v>0</v>
      </c>
      <c r="D99" s="78">
        <v>0.22</v>
      </c>
      <c r="E99" s="78">
        <v>1.81</v>
      </c>
      <c r="F99" s="78">
        <v>5.13</v>
      </c>
      <c r="G99" s="78">
        <v>1.17</v>
      </c>
      <c r="H99" s="93"/>
      <c r="M99" s="93"/>
      <c r="R99" s="93"/>
    </row>
    <row r="100" spans="1:22" ht="12.75" hidden="1" customHeight="1" outlineLevel="1" x14ac:dyDescent="0.2">
      <c r="A100" s="77" t="s">
        <v>172</v>
      </c>
      <c r="B100" s="93">
        <v>0</v>
      </c>
      <c r="C100" s="78">
        <v>0</v>
      </c>
      <c r="D100" s="78">
        <v>1.71</v>
      </c>
      <c r="E100" s="78">
        <v>0</v>
      </c>
      <c r="F100" s="78">
        <v>0</v>
      </c>
      <c r="G100" s="78">
        <v>4.59</v>
      </c>
      <c r="H100" s="93"/>
      <c r="M100" s="93"/>
      <c r="R100" s="93"/>
    </row>
    <row r="101" spans="1:22" ht="12.75" hidden="1" customHeight="1" outlineLevel="1" x14ac:dyDescent="0.2">
      <c r="A101" s="77" t="s">
        <v>173</v>
      </c>
      <c r="B101" s="93">
        <v>0</v>
      </c>
      <c r="C101" s="78">
        <v>0</v>
      </c>
      <c r="D101" s="78">
        <v>0.36</v>
      </c>
      <c r="E101" s="78">
        <v>0</v>
      </c>
      <c r="F101" s="78">
        <v>0</v>
      </c>
      <c r="G101" s="78">
        <v>1.95</v>
      </c>
      <c r="H101" s="93"/>
      <c r="M101" s="93"/>
      <c r="R101" s="93"/>
    </row>
    <row r="102" spans="1:22" ht="12.75" hidden="1" customHeight="1" outlineLevel="1" x14ac:dyDescent="0.2">
      <c r="A102" s="77" t="s">
        <v>174</v>
      </c>
      <c r="B102" s="93">
        <v>0</v>
      </c>
      <c r="C102" s="78">
        <v>0</v>
      </c>
      <c r="D102" s="78">
        <v>1.57</v>
      </c>
      <c r="E102" s="78">
        <v>0</v>
      </c>
      <c r="F102" s="78">
        <v>0</v>
      </c>
      <c r="G102" s="78">
        <v>8.43</v>
      </c>
      <c r="H102" s="93"/>
      <c r="M102" s="93"/>
      <c r="R102" s="93"/>
    </row>
    <row r="103" spans="1:22" ht="12.75" customHeight="1" collapsed="1" x14ac:dyDescent="0.2">
      <c r="A103" s="89"/>
      <c r="B103" s="92"/>
      <c r="C103" s="81"/>
      <c r="D103" s="81"/>
      <c r="E103" s="81"/>
      <c r="F103" s="81"/>
      <c r="G103" s="81"/>
      <c r="H103" s="92"/>
      <c r="I103" s="81"/>
      <c r="J103" s="81"/>
      <c r="K103" s="81"/>
      <c r="L103" s="81"/>
      <c r="M103" s="92"/>
      <c r="N103" s="81"/>
      <c r="O103" s="81"/>
      <c r="P103" s="81"/>
      <c r="Q103" s="81"/>
      <c r="R103" s="92"/>
      <c r="S103" s="81"/>
      <c r="T103" s="81"/>
      <c r="U103" s="81"/>
      <c r="V103" s="81"/>
    </row>
    <row r="104" spans="1:22" ht="12.75" customHeight="1" x14ac:dyDescent="0.2">
      <c r="A104" s="88" t="s">
        <v>157</v>
      </c>
      <c r="B104" s="91"/>
      <c r="C104" s="85"/>
      <c r="D104" s="85"/>
      <c r="E104" s="85"/>
      <c r="F104" s="85"/>
      <c r="G104" s="85"/>
      <c r="H104" s="93"/>
      <c r="I104" s="79"/>
      <c r="J104" s="79"/>
      <c r="M104" s="93"/>
      <c r="N104" s="79"/>
      <c r="O104" s="79"/>
      <c r="R104" s="93"/>
      <c r="S104" s="79"/>
      <c r="T104" s="79"/>
    </row>
    <row r="105" spans="1:22" ht="12.75" customHeight="1" x14ac:dyDescent="0.2">
      <c r="A105" s="89"/>
      <c r="B105" s="92"/>
      <c r="C105" s="81"/>
      <c r="D105" s="81"/>
      <c r="E105" s="81"/>
      <c r="F105" s="81"/>
      <c r="G105" s="81"/>
      <c r="H105" s="92"/>
      <c r="I105" s="81"/>
      <c r="J105" s="81"/>
      <c r="K105" s="81"/>
      <c r="L105" s="81"/>
      <c r="M105" s="92"/>
      <c r="N105" s="81"/>
      <c r="O105" s="81"/>
      <c r="P105" s="81"/>
      <c r="Q105" s="81"/>
      <c r="R105" s="92"/>
      <c r="S105" s="81"/>
      <c r="T105" s="81"/>
      <c r="U105" s="81"/>
      <c r="V105" s="81"/>
    </row>
    <row r="106" spans="1:22" ht="12.75" customHeight="1" x14ac:dyDescent="0.2">
      <c r="A106" s="88" t="s">
        <v>158</v>
      </c>
      <c r="B106" s="93"/>
      <c r="H106" s="93"/>
      <c r="M106" s="93"/>
      <c r="R106" s="93"/>
    </row>
    <row r="107" spans="1:22" x14ac:dyDescent="0.2">
      <c r="B107" s="93"/>
      <c r="H107" s="93"/>
      <c r="M107" s="93"/>
      <c r="R107" s="93"/>
    </row>
    <row r="111" spans="1:22" x14ac:dyDescent="0.2">
      <c r="B111" s="227"/>
      <c r="C111" s="227"/>
    </row>
    <row r="112" spans="1:22" x14ac:dyDescent="0.2">
      <c r="G112" s="78" t="s">
        <v>160</v>
      </c>
    </row>
  </sheetData>
  <mergeCells count="9">
    <mergeCell ref="B111:C111"/>
    <mergeCell ref="D1:G1"/>
    <mergeCell ref="M1:P1"/>
    <mergeCell ref="R1:U1"/>
    <mergeCell ref="H2:K2"/>
    <mergeCell ref="M2:P2"/>
    <mergeCell ref="R2:U2"/>
    <mergeCell ref="H1:I1"/>
    <mergeCell ref="J1:K1"/>
  </mergeCells>
  <conditionalFormatting sqref="K4:L4 P4:Q4">
    <cfRule type="cellIs" dxfId="76" priority="90" operator="greaterThan">
      <formula>1</formula>
    </cfRule>
    <cfRule type="cellIs" dxfId="75" priority="89" operator="lessThan">
      <formula>1</formula>
    </cfRule>
  </conditionalFormatting>
  <conditionalFormatting sqref="K12:L12 P12:Q12">
    <cfRule type="cellIs" dxfId="74" priority="78" operator="greaterThan">
      <formula>1</formula>
    </cfRule>
    <cfRule type="cellIs" dxfId="73" priority="77" operator="lessThan">
      <formula>1</formula>
    </cfRule>
  </conditionalFormatting>
  <conditionalFormatting sqref="K20:L20 P20:Q20">
    <cfRule type="cellIs" dxfId="72" priority="72" operator="greaterThan">
      <formula>1</formula>
    </cfRule>
    <cfRule type="cellIs" dxfId="71" priority="71" operator="lessThan">
      <formula>1</formula>
    </cfRule>
  </conditionalFormatting>
  <conditionalFormatting sqref="K28:L28 P28:Q28">
    <cfRule type="cellIs" dxfId="70" priority="66" operator="greaterThan">
      <formula>1</formula>
    </cfRule>
    <cfRule type="cellIs" dxfId="69" priority="65" operator="lessThan">
      <formula>1</formula>
    </cfRule>
  </conditionalFormatting>
  <conditionalFormatting sqref="K36:L36 P36:Q36">
    <cfRule type="cellIs" dxfId="68" priority="60" operator="greaterThan">
      <formula>1</formula>
    </cfRule>
    <cfRule type="cellIs" dxfId="67" priority="59" operator="lessThan">
      <formula>1</formula>
    </cfRule>
  </conditionalFormatting>
  <conditionalFormatting sqref="K44:L44 P44:Q44">
    <cfRule type="cellIs" dxfId="66" priority="53" operator="lessThan">
      <formula>1</formula>
    </cfRule>
    <cfRule type="cellIs" dxfId="65" priority="54" operator="greaterThan">
      <formula>1</formula>
    </cfRule>
  </conditionalFormatting>
  <conditionalFormatting sqref="K52:L52 P52:Q52">
    <cfRule type="cellIs" dxfId="64" priority="48" operator="greaterThan">
      <formula>1</formula>
    </cfRule>
    <cfRule type="cellIs" dxfId="63" priority="47" operator="lessThan">
      <formula>1</formula>
    </cfRule>
  </conditionalFormatting>
  <conditionalFormatting sqref="K60:L60 P60:Q60">
    <cfRule type="cellIs" dxfId="62" priority="41" operator="lessThan">
      <formula>1</formula>
    </cfRule>
    <cfRule type="cellIs" dxfId="61" priority="42" operator="greaterThan">
      <formula>1</formula>
    </cfRule>
  </conditionalFormatting>
  <conditionalFormatting sqref="K72:L72 P72:Q72">
    <cfRule type="cellIs" dxfId="60" priority="30" operator="greaterThan">
      <formula>1</formula>
    </cfRule>
    <cfRule type="cellIs" dxfId="59" priority="29" operator="lessThan">
      <formula>1</formula>
    </cfRule>
  </conditionalFormatting>
  <conditionalFormatting sqref="K80:L80 P80:Q80">
    <cfRule type="cellIs" dxfId="58" priority="23" operator="lessThan">
      <formula>1</formula>
    </cfRule>
    <cfRule type="cellIs" dxfId="57" priority="24" operator="greaterThan">
      <formula>1</formula>
    </cfRule>
  </conditionalFormatting>
  <conditionalFormatting sqref="K88:L88 P88:Q88">
    <cfRule type="cellIs" dxfId="56" priority="17" operator="lessThan">
      <formula>1</formula>
    </cfRule>
    <cfRule type="cellIs" dxfId="55" priority="18" operator="greaterThan">
      <formula>1</formula>
    </cfRule>
  </conditionalFormatting>
  <conditionalFormatting sqref="K96:L96 P96:Q96">
    <cfRule type="cellIs" dxfId="54" priority="11" operator="lessThan">
      <formula>1</formula>
    </cfRule>
    <cfRule type="cellIs" dxfId="53" priority="12" operator="greaterThan">
      <formula>1</formula>
    </cfRule>
  </conditionalFormatting>
  <conditionalFormatting sqref="U4">
    <cfRule type="cellIs" dxfId="52" priority="86" operator="greaterThan">
      <formula>1</formula>
    </cfRule>
    <cfRule type="cellIs" dxfId="51" priority="85" operator="lessThan">
      <formula>1</formula>
    </cfRule>
  </conditionalFormatting>
  <conditionalFormatting sqref="U12">
    <cfRule type="cellIs" dxfId="50" priority="76" operator="greaterThan">
      <formula>1</formula>
    </cfRule>
    <cfRule type="cellIs" dxfId="49" priority="75" operator="lessThan">
      <formula>1</formula>
    </cfRule>
  </conditionalFormatting>
  <conditionalFormatting sqref="U20">
    <cfRule type="cellIs" dxfId="48" priority="69" operator="lessThan">
      <formula>1</formula>
    </cfRule>
    <cfRule type="cellIs" dxfId="47" priority="70" operator="greaterThan">
      <formula>1</formula>
    </cfRule>
  </conditionalFormatting>
  <conditionalFormatting sqref="U28">
    <cfRule type="cellIs" dxfId="46" priority="63" operator="lessThan">
      <formula>1</formula>
    </cfRule>
    <cfRule type="cellIs" dxfId="45" priority="64" operator="greaterThan">
      <formula>1</formula>
    </cfRule>
  </conditionalFormatting>
  <conditionalFormatting sqref="U36">
    <cfRule type="cellIs" dxfId="44" priority="58" operator="greaterThan">
      <formula>1</formula>
    </cfRule>
    <cfRule type="cellIs" dxfId="43" priority="57" operator="lessThan">
      <formula>1</formula>
    </cfRule>
  </conditionalFormatting>
  <conditionalFormatting sqref="U44">
    <cfRule type="cellIs" dxfId="42" priority="52" operator="greaterThan">
      <formula>1</formula>
    </cfRule>
    <cfRule type="cellIs" dxfId="41" priority="51" operator="lessThan">
      <formula>1</formula>
    </cfRule>
  </conditionalFormatting>
  <conditionalFormatting sqref="U52">
    <cfRule type="cellIs" dxfId="40" priority="45" operator="lessThan">
      <formula>1</formula>
    </cfRule>
    <cfRule type="cellIs" dxfId="39" priority="46" operator="greaterThan">
      <formula>1</formula>
    </cfRule>
  </conditionalFormatting>
  <conditionalFormatting sqref="U60">
    <cfRule type="cellIs" dxfId="38" priority="40" operator="greaterThan">
      <formula>1</formula>
    </cfRule>
    <cfRule type="cellIs" dxfId="37" priority="39" operator="lessThan">
      <formula>1</formula>
    </cfRule>
  </conditionalFormatting>
  <conditionalFormatting sqref="U72">
    <cfRule type="cellIs" dxfId="36" priority="28" operator="greaterThan">
      <formula>1</formula>
    </cfRule>
    <cfRule type="cellIs" dxfId="35" priority="27" operator="lessThan">
      <formula>1</formula>
    </cfRule>
  </conditionalFormatting>
  <conditionalFormatting sqref="U80">
    <cfRule type="cellIs" dxfId="34" priority="22" operator="greaterThan">
      <formula>1</formula>
    </cfRule>
    <cfRule type="cellIs" dxfId="33" priority="21" operator="lessThan">
      <formula>1</formula>
    </cfRule>
  </conditionalFormatting>
  <conditionalFormatting sqref="U88">
    <cfRule type="cellIs" dxfId="32" priority="15" operator="lessThan">
      <formula>1</formula>
    </cfRule>
    <cfRule type="cellIs" dxfId="31" priority="16" operator="greaterThan">
      <formula>1</formula>
    </cfRule>
  </conditionalFormatting>
  <conditionalFormatting sqref="U96">
    <cfRule type="cellIs" dxfId="30" priority="10" operator="greaterThan">
      <formula>1</formula>
    </cfRule>
    <cfRule type="cellIs" dxfId="29" priority="9" operator="lessThan">
      <formula>1</formula>
    </cfRule>
  </conditionalFormatting>
  <conditionalFormatting sqref="V4">
    <cfRule type="cellIs" dxfId="28" priority="79" operator="lessThan">
      <formula>1</formula>
    </cfRule>
    <cfRule type="cellIs" dxfId="27" priority="80" operator="greaterThan">
      <formula>1</formula>
    </cfRule>
  </conditionalFormatting>
  <conditionalFormatting sqref="V12">
    <cfRule type="cellIs" dxfId="26" priority="73" operator="lessThan">
      <formula>1</formula>
    </cfRule>
    <cfRule type="cellIs" dxfId="25" priority="74" operator="greaterThan">
      <formula>1</formula>
    </cfRule>
  </conditionalFormatting>
  <conditionalFormatting sqref="V20">
    <cfRule type="cellIs" dxfId="24" priority="67" operator="lessThan">
      <formula>1</formula>
    </cfRule>
    <cfRule type="cellIs" dxfId="23" priority="68" operator="greaterThan">
      <formula>1</formula>
    </cfRule>
  </conditionalFormatting>
  <conditionalFormatting sqref="V28">
    <cfRule type="cellIs" dxfId="22" priority="61" operator="lessThan">
      <formula>1</formula>
    </cfRule>
    <cfRule type="cellIs" dxfId="21" priority="62" operator="greaterThan">
      <formula>1</formula>
    </cfRule>
  </conditionalFormatting>
  <conditionalFormatting sqref="V36">
    <cfRule type="cellIs" dxfId="20" priority="55" operator="lessThan">
      <formula>1</formula>
    </cfRule>
    <cfRule type="cellIs" dxfId="19" priority="56" operator="greaterThan">
      <formula>1</formula>
    </cfRule>
  </conditionalFormatting>
  <conditionalFormatting sqref="V44">
    <cfRule type="cellIs" dxfId="18" priority="49" operator="lessThan">
      <formula>1</formula>
    </cfRule>
    <cfRule type="cellIs" dxfId="17" priority="50" operator="greaterThan">
      <formula>1</formula>
    </cfRule>
  </conditionalFormatting>
  <conditionalFormatting sqref="V52">
    <cfRule type="cellIs" dxfId="16" priority="44" operator="greaterThan">
      <formula>1</formula>
    </cfRule>
    <cfRule type="cellIs" dxfId="15" priority="43" operator="lessThan">
      <formula>1</formula>
    </cfRule>
  </conditionalFormatting>
  <conditionalFormatting sqref="V60">
    <cfRule type="cellIs" dxfId="14" priority="38" operator="greaterThan">
      <formula>1</formula>
    </cfRule>
    <cfRule type="cellIs" dxfId="13" priority="37" operator="lessThan">
      <formula>1</formula>
    </cfRule>
  </conditionalFormatting>
  <conditionalFormatting sqref="V72">
    <cfRule type="cellIs" dxfId="12" priority="26" operator="greaterThan">
      <formula>1</formula>
    </cfRule>
    <cfRule type="cellIs" dxfId="11" priority="25" operator="lessThan">
      <formula>1</formula>
    </cfRule>
  </conditionalFormatting>
  <conditionalFormatting sqref="V80">
    <cfRule type="cellIs" dxfId="10" priority="20" operator="greaterThan">
      <formula>1</formula>
    </cfRule>
    <cfRule type="cellIs" dxfId="9" priority="19" operator="lessThan">
      <formula>1</formula>
    </cfRule>
  </conditionalFormatting>
  <conditionalFormatting sqref="V88">
    <cfRule type="cellIs" dxfId="8" priority="14" operator="greaterThan">
      <formula>1</formula>
    </cfRule>
    <cfRule type="cellIs" dxfId="7" priority="13" operator="lessThan">
      <formula>1</formula>
    </cfRule>
  </conditionalFormatting>
  <conditionalFormatting sqref="V96">
    <cfRule type="cellIs" dxfId="6" priority="7" operator="lessThan">
      <formula>1</formula>
    </cfRule>
    <cfRule type="cellIs" dxfId="5" priority="8" operator="greaterThan">
      <formula>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2657-A0C6-4DED-BE06-4418FD8A0E26}">
  <dimension ref="A1:I40"/>
  <sheetViews>
    <sheetView topLeftCell="A9" workbookViewId="0">
      <selection activeCell="I19" sqref="I19"/>
    </sheetView>
  </sheetViews>
  <sheetFormatPr defaultRowHeight="12.75" x14ac:dyDescent="0.2"/>
  <cols>
    <col min="1" max="1" width="57.28515625" bestFit="1" customWidth="1"/>
  </cols>
  <sheetData>
    <row r="1" spans="1:4" x14ac:dyDescent="0.2">
      <c r="B1" t="e">
        <f>'Loading Summary'!#REF!&amp;"m"</f>
        <v>#REF!</v>
      </c>
      <c r="C1" t="e">
        <f>'Loading Summary'!#REF!&amp;"m"</f>
        <v>#REF!</v>
      </c>
      <c r="D1" t="e">
        <f>'Loading Summary'!#REF!&amp;"m"</f>
        <v>#REF!</v>
      </c>
    </row>
    <row r="2" spans="1:4" x14ac:dyDescent="0.2">
      <c r="A2" t="e">
        <f>'Loading Summary'!#REF!</f>
        <v>#REF!</v>
      </c>
      <c r="B2" t="e">
        <f>'Loading Summary'!#REF!</f>
        <v>#REF!</v>
      </c>
      <c r="C2" t="e">
        <f>'Loading Summary'!#REF!</f>
        <v>#REF!</v>
      </c>
      <c r="D2" t="e">
        <f>'Loading Summary'!#REF!</f>
        <v>#REF!</v>
      </c>
    </row>
    <row r="3" spans="1:4" x14ac:dyDescent="0.2">
      <c r="A3" t="e">
        <f>'Loading Summary'!#REF!</f>
        <v>#REF!</v>
      </c>
      <c r="B3" t="e">
        <f>'Loading Summary'!#REF!</f>
        <v>#REF!</v>
      </c>
      <c r="C3" t="e">
        <f>'Loading Summary'!#REF!</f>
        <v>#REF!</v>
      </c>
      <c r="D3" t="e">
        <f>'Loading Summary'!#REF!</f>
        <v>#REF!</v>
      </c>
    </row>
    <row r="4" spans="1:4" x14ac:dyDescent="0.2">
      <c r="A4" t="e">
        <f>'Loading Summary'!#REF!</f>
        <v>#REF!</v>
      </c>
      <c r="B4" t="e">
        <f>'Loading Summary'!#REF!</f>
        <v>#REF!</v>
      </c>
      <c r="C4" t="e">
        <f>'Loading Summary'!#REF!</f>
        <v>#REF!</v>
      </c>
      <c r="D4" t="e">
        <f>'Loading Summary'!#REF!</f>
        <v>#REF!</v>
      </c>
    </row>
    <row r="5" spans="1:4" x14ac:dyDescent="0.2">
      <c r="A5" t="e">
        <f>'Loading Summary'!#REF!</f>
        <v>#REF!</v>
      </c>
      <c r="B5" t="e">
        <f>'Loading Summary'!#REF!</f>
        <v>#REF!</v>
      </c>
      <c r="C5" t="e">
        <f>'Loading Summary'!#REF!</f>
        <v>#REF!</v>
      </c>
      <c r="D5" t="e">
        <f>'Loading Summary'!#REF!</f>
        <v>#REF!</v>
      </c>
    </row>
    <row r="6" spans="1:4" x14ac:dyDescent="0.2">
      <c r="A6" t="e">
        <f>'Loading Summary'!#REF!</f>
        <v>#REF!</v>
      </c>
      <c r="B6" t="e">
        <f>'Loading Summary'!#REF!</f>
        <v>#REF!</v>
      </c>
      <c r="C6" t="e">
        <f>'Loading Summary'!#REF!</f>
        <v>#REF!</v>
      </c>
      <c r="D6" t="e">
        <f>'Loading Summary'!#REF!</f>
        <v>#REF!</v>
      </c>
    </row>
    <row r="7" spans="1:4" x14ac:dyDescent="0.2">
      <c r="A7" t="e">
        <f>'Loading Summary'!#REF!</f>
        <v>#REF!</v>
      </c>
      <c r="B7" t="e">
        <f>'Loading Summary'!#REF!</f>
        <v>#REF!</v>
      </c>
      <c r="C7" t="e">
        <f>'Loading Summary'!#REF!</f>
        <v>#REF!</v>
      </c>
      <c r="D7" t="e">
        <f>'Loading Summary'!#REF!</f>
        <v>#REF!</v>
      </c>
    </row>
    <row r="8" spans="1:4" x14ac:dyDescent="0.2">
      <c r="A8" t="e">
        <f>'Loading Summary'!#REF!</f>
        <v>#REF!</v>
      </c>
      <c r="B8" t="e">
        <f>'Loading Summary'!#REF!</f>
        <v>#REF!</v>
      </c>
      <c r="C8" t="e">
        <f>'Loading Summary'!#REF!</f>
        <v>#REF!</v>
      </c>
      <c r="D8" t="e">
        <f>'Loading Summary'!#REF!</f>
        <v>#REF!</v>
      </c>
    </row>
    <row r="9" spans="1:4" x14ac:dyDescent="0.2">
      <c r="A9" t="e">
        <f>'Loading Summary'!#REF!</f>
        <v>#REF!</v>
      </c>
      <c r="B9" t="e">
        <f>'Loading Summary'!#REF!</f>
        <v>#REF!</v>
      </c>
      <c r="C9" t="e">
        <f>'Loading Summary'!#REF!</f>
        <v>#REF!</v>
      </c>
      <c r="D9" t="e">
        <f>'Loading Summary'!#REF!</f>
        <v>#REF!</v>
      </c>
    </row>
    <row r="10" spans="1:4" x14ac:dyDescent="0.2">
      <c r="A10" t="e">
        <f>'Loading Summary'!#REF!</f>
        <v>#REF!</v>
      </c>
      <c r="B10" t="e">
        <f>'Loading Summary'!#REF!</f>
        <v>#REF!</v>
      </c>
      <c r="C10" t="e">
        <f>'Loading Summary'!#REF!</f>
        <v>#REF!</v>
      </c>
      <c r="D10" t="e">
        <f>'Loading Summary'!#REF!</f>
        <v>#REF!</v>
      </c>
    </row>
    <row r="11" spans="1:4" x14ac:dyDescent="0.2">
      <c r="A11" t="e">
        <f>'Loading Summary'!#REF!</f>
        <v>#REF!</v>
      </c>
      <c r="B11" t="e">
        <f>'Loading Summary'!#REF!</f>
        <v>#REF!</v>
      </c>
      <c r="C11" t="e">
        <f>'Loading Summary'!#REF!</f>
        <v>#REF!</v>
      </c>
      <c r="D11" t="e">
        <f>'Loading Summary'!#REF!</f>
        <v>#REF!</v>
      </c>
    </row>
    <row r="12" spans="1:4" x14ac:dyDescent="0.2">
      <c r="A12" t="e">
        <f>'Loading Summary'!#REF!</f>
        <v>#REF!</v>
      </c>
      <c r="B12" t="e">
        <f>'Loading Summary'!#REF!</f>
        <v>#REF!</v>
      </c>
      <c r="C12" t="e">
        <f>'Loading Summary'!#REF!</f>
        <v>#REF!</v>
      </c>
      <c r="D12" t="e">
        <f>'Loading Summary'!#REF!</f>
        <v>#REF!</v>
      </c>
    </row>
    <row r="13" spans="1:4" x14ac:dyDescent="0.2">
      <c r="A13" t="e">
        <f>'Loading Summary'!#REF!</f>
        <v>#REF!</v>
      </c>
      <c r="B13" t="e">
        <f>'Loading Summary'!#REF!</f>
        <v>#REF!</v>
      </c>
      <c r="C13" t="e">
        <f>'Loading Summary'!#REF!</f>
        <v>#REF!</v>
      </c>
      <c r="D13" t="e">
        <f>'Loading Summary'!#REF!</f>
        <v>#REF!</v>
      </c>
    </row>
    <row r="19" spans="1:9" x14ac:dyDescent="0.2">
      <c r="A19" s="167" t="s">
        <v>143</v>
      </c>
      <c r="I19" s="167" t="e">
        <f>'Loading Summary'!#REF!</f>
        <v>#REF!</v>
      </c>
    </row>
    <row r="20" spans="1:9" x14ac:dyDescent="0.2">
      <c r="A20" s="167" t="s">
        <v>144</v>
      </c>
      <c r="I20" s="167" t="e">
        <f>'Loading Summary'!#REF!</f>
        <v>#REF!</v>
      </c>
    </row>
    <row r="21" spans="1:9" x14ac:dyDescent="0.2">
      <c r="A21" s="167" t="s">
        <v>145</v>
      </c>
      <c r="I21" s="167" t="e">
        <f>'Loading Summary'!#REF!</f>
        <v>#REF!</v>
      </c>
    </row>
    <row r="22" spans="1:9" x14ac:dyDescent="0.2">
      <c r="A22" s="167" t="s">
        <v>146</v>
      </c>
      <c r="I22" s="167" t="e">
        <f>'Loading Summary'!#REF!</f>
        <v>#REF!</v>
      </c>
    </row>
    <row r="23" spans="1:9" x14ac:dyDescent="0.2">
      <c r="A23" s="167" t="s">
        <v>147</v>
      </c>
      <c r="I23" s="167" t="e">
        <f>'Loading Summary'!#REF!</f>
        <v>#REF!</v>
      </c>
    </row>
    <row r="24" spans="1:9" ht="25.5" x14ac:dyDescent="0.2">
      <c r="A24" s="167" t="s">
        <v>148</v>
      </c>
      <c r="I24" s="167" t="e">
        <f>'Loading Summary'!#REF!</f>
        <v>#REF!</v>
      </c>
    </row>
    <row r="25" spans="1:9" x14ac:dyDescent="0.2">
      <c r="A25" s="167" t="s">
        <v>149</v>
      </c>
      <c r="I25" s="167" t="e">
        <f>'Loading Summary'!#REF!</f>
        <v>#REF!</v>
      </c>
    </row>
    <row r="26" spans="1:9" x14ac:dyDescent="0.2">
      <c r="A26" s="167" t="s">
        <v>150</v>
      </c>
      <c r="I26" s="167" t="e">
        <f>'Loading Summary'!#REF!</f>
        <v>#REF!</v>
      </c>
    </row>
    <row r="27" spans="1:9" x14ac:dyDescent="0.2">
      <c r="A27" s="167" t="s">
        <v>751</v>
      </c>
      <c r="I27" s="167" t="e">
        <f>'Loading Summary'!#REF!</f>
        <v>#REF!</v>
      </c>
    </row>
    <row r="28" spans="1:9" x14ac:dyDescent="0.2">
      <c r="A28" s="167" t="s">
        <v>748</v>
      </c>
      <c r="I28" s="167" t="e">
        <f>'Loading Summary'!#REF!</f>
        <v>#REF!</v>
      </c>
    </row>
    <row r="29" spans="1:9" x14ac:dyDescent="0.2">
      <c r="A29" s="167" t="s">
        <v>761</v>
      </c>
      <c r="I29" s="167" t="e">
        <f>'Loading Summary'!#REF!</f>
        <v>#REF!</v>
      </c>
    </row>
    <row r="30" spans="1:9" x14ac:dyDescent="0.2">
      <c r="A30" s="167" t="s">
        <v>151</v>
      </c>
      <c r="I30" s="167" t="e">
        <f>'Loading Summary'!#REF!</f>
        <v>#REF!</v>
      </c>
    </row>
    <row r="31" spans="1:9" x14ac:dyDescent="0.2">
      <c r="A31" s="167" t="s">
        <v>152</v>
      </c>
      <c r="I31" s="167" t="e">
        <f>'Loading Summary'!#REF!</f>
        <v>#REF!</v>
      </c>
    </row>
    <row r="32" spans="1:9" x14ac:dyDescent="0.2">
      <c r="A32" s="167" t="s">
        <v>153</v>
      </c>
      <c r="I32" s="167" t="e">
        <f>'Loading Summary'!#REF!</f>
        <v>#REF!</v>
      </c>
    </row>
    <row r="33" spans="1:9" x14ac:dyDescent="0.2">
      <c r="A33" s="167" t="s">
        <v>154</v>
      </c>
      <c r="I33" s="167" t="e">
        <f>'Loading Summary'!#REF!</f>
        <v>#REF!</v>
      </c>
    </row>
    <row r="34" spans="1:9" ht="25.5" x14ac:dyDescent="0.2">
      <c r="A34" s="167" t="s">
        <v>158</v>
      </c>
      <c r="I34" s="167" t="e">
        <f>'Loading Summary'!#REF!</f>
        <v>#REF!</v>
      </c>
    </row>
    <row r="35" spans="1:9" x14ac:dyDescent="0.2">
      <c r="A35" s="167" t="s">
        <v>155</v>
      </c>
      <c r="I35" s="167" t="e">
        <f>'Loading Summary'!#REF!</f>
        <v>#REF!</v>
      </c>
    </row>
    <row r="36" spans="1:9" x14ac:dyDescent="0.2">
      <c r="A36" s="167" t="s">
        <v>157</v>
      </c>
      <c r="I36" s="167" t="e">
        <f>'Loading Summary'!#REF!</f>
        <v>#REF!</v>
      </c>
    </row>
    <row r="37" spans="1:9" x14ac:dyDescent="0.2">
      <c r="A37" s="167" t="s">
        <v>156</v>
      </c>
      <c r="I37" s="167" t="e">
        <f>'Loading Summary'!#REF!</f>
        <v>#REF!</v>
      </c>
    </row>
    <row r="38" spans="1:9" x14ac:dyDescent="0.2">
      <c r="A38" s="167" t="s">
        <v>762</v>
      </c>
      <c r="I38" s="167" t="e">
        <f>'Loading Summary'!#REF!</f>
        <v>#REF!</v>
      </c>
    </row>
    <row r="39" spans="1:9" x14ac:dyDescent="0.2">
      <c r="A39" s="167" t="s">
        <v>756</v>
      </c>
      <c r="I39" s="167" t="e">
        <f>'Loading Summary'!#REF!</f>
        <v>#REF!</v>
      </c>
    </row>
    <row r="40" spans="1:9" x14ac:dyDescent="0.2">
      <c r="I40" s="167" t="e">
        <f>'Loading Summary'!#REF!</f>
        <v>#REF!</v>
      </c>
    </row>
  </sheetData>
  <autoFilter ref="A1:D13" xr:uid="{6B6BB0E1-8C94-4C28-8623-940961DEFB6B}">
    <sortState xmlns:xlrd2="http://schemas.microsoft.com/office/spreadsheetml/2017/richdata2" ref="A2:D13">
      <sortCondition descending="1" ref="B1:B1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7CD4-020B-44EF-BFF8-73C5AF9D1B78}">
  <dimension ref="B1:J45"/>
  <sheetViews>
    <sheetView workbookViewId="0">
      <selection activeCell="C37" sqref="C37"/>
    </sheetView>
  </sheetViews>
  <sheetFormatPr defaultRowHeight="12.75" x14ac:dyDescent="0.2"/>
  <cols>
    <col min="1" max="1" width="9.140625" style="76"/>
    <col min="2" max="2" width="18.7109375" style="76" customWidth="1"/>
    <col min="3" max="3" width="33.85546875" style="76" bestFit="1" customWidth="1"/>
    <col min="4" max="4" width="13.5703125" style="76" customWidth="1"/>
    <col min="5" max="5" width="15.5703125" style="76" bestFit="1" customWidth="1"/>
    <col min="6" max="6" width="22.140625" style="76" bestFit="1" customWidth="1"/>
    <col min="7" max="7" width="9.140625" style="76"/>
    <col min="8" max="8" width="9.42578125" style="76" customWidth="1"/>
    <col min="9" max="9" width="55" style="76" customWidth="1"/>
    <col min="10" max="11" width="15.28515625" style="76" customWidth="1"/>
    <col min="12" max="12" width="18.140625" style="76" bestFit="1" customWidth="1"/>
    <col min="13" max="13" width="18.42578125" style="76" bestFit="1" customWidth="1"/>
    <col min="14" max="16384" width="9.140625" style="76"/>
  </cols>
  <sheetData>
    <row r="1" spans="2:10" x14ac:dyDescent="0.2">
      <c r="B1" s="154"/>
      <c r="C1" s="154"/>
      <c r="D1" s="236" t="s">
        <v>717</v>
      </c>
      <c r="E1" s="236"/>
      <c r="J1" s="76" t="s">
        <v>720</v>
      </c>
    </row>
    <row r="2" spans="2:10" ht="13.5" thickBot="1" x14ac:dyDescent="0.25">
      <c r="B2" s="155" t="s">
        <v>0</v>
      </c>
      <c r="C2" s="156" t="s">
        <v>1</v>
      </c>
      <c r="D2" s="156" t="s">
        <v>718</v>
      </c>
      <c r="E2" s="157" t="s">
        <v>719</v>
      </c>
      <c r="F2" s="156" t="s">
        <v>777</v>
      </c>
      <c r="G2" s="76" t="s">
        <v>779</v>
      </c>
      <c r="J2" s="153" t="s">
        <v>721</v>
      </c>
    </row>
    <row r="3" spans="2:10" x14ac:dyDescent="0.2">
      <c r="B3" s="160" t="s">
        <v>724</v>
      </c>
      <c r="C3" s="161" t="s">
        <v>744</v>
      </c>
      <c r="D3" s="158">
        <v>149</v>
      </c>
      <c r="E3" s="159"/>
      <c r="F3" s="76" t="e">
        <f>IF($C$28=3,IF('Graph data'!I19=0,0,IF('Graph data'!I19&lt;='Plant Summary'!$C$31,'Plant Summary'!$C$31,IF('Graph data'!I19&lt;='Plant Summary'!$C$30,'Plant Summary'!$C$30,'Plant Summary'!$C$29))),IF($C$28=4,IF('Graph data'!I19=0,0,IF('Graph data'!I19&lt;='Plant Summary'!$C$32,'Plant Summary'!$C$32,IF('Graph data'!I19&lt;='Plant Summary'!$C$31,'Plant Summary'!$C$31,IF('Graph data'!I19&lt;='Plant Summary'!$C$30,'Plant Summary'!$C$30,'Plant Summary'!$C$29))))))</f>
        <v>#REF!</v>
      </c>
      <c r="G3" s="76" t="e">
        <f>Table2[[#This Row],[Assigned pad size]]*Table2[[#This Row],[Assigned pad size]]*0.75</f>
        <v>#REF!</v>
      </c>
      <c r="H3" s="235" t="s">
        <v>195</v>
      </c>
      <c r="I3" s="235"/>
      <c r="J3" s="153" t="s">
        <v>722</v>
      </c>
    </row>
    <row r="4" spans="2:10" x14ac:dyDescent="0.2">
      <c r="B4" s="160" t="s">
        <v>723</v>
      </c>
      <c r="C4" s="161" t="s">
        <v>742</v>
      </c>
      <c r="D4" s="158"/>
      <c r="E4" s="159"/>
      <c r="F4" s="76" t="e">
        <f>IF($C$28=3,IF('Graph data'!I20=0,0,IF('Graph data'!I20&lt;='Plant Summary'!$C$31,'Plant Summary'!$C$31,IF('Graph data'!I20&lt;='Plant Summary'!$C$30,'Plant Summary'!$C$30,'Plant Summary'!$C$29))),IF($C$28=4,IF('Graph data'!I20=0,0,IF('Graph data'!I20&lt;='Plant Summary'!$C$32,'Plant Summary'!$C$32,IF('Graph data'!I20&lt;='Plant Summary'!$C$31,'Plant Summary'!$C$31,IF('Graph data'!I20&lt;='Plant Summary'!$C$30,'Plant Summary'!$C$30,'Plant Summary'!$C$29))))))</f>
        <v>#REF!</v>
      </c>
      <c r="G4" s="76" t="e">
        <f>Table2[[#This Row],[Assigned pad size]]*Table2[[#This Row],[Assigned pad size]]*0.75</f>
        <v>#REF!</v>
      </c>
      <c r="H4" s="234" t="s">
        <v>741</v>
      </c>
      <c r="I4" s="233" t="e" vm="1">
        <f>VLOOKUP(H4,Images!B1:C22,2,FALSE)</f>
        <v>#VALUE!</v>
      </c>
    </row>
    <row r="5" spans="2:10" x14ac:dyDescent="0.2">
      <c r="B5" s="160" t="s">
        <v>725</v>
      </c>
      <c r="C5" s="161" t="s">
        <v>745</v>
      </c>
      <c r="D5" s="158"/>
      <c r="E5" s="159"/>
      <c r="F5" s="76" t="e">
        <f>IF($C$28=3,IF('Graph data'!I21=0,0,IF('Graph data'!I21&lt;='Plant Summary'!$C$31,'Plant Summary'!$C$31,IF('Graph data'!I21&lt;='Plant Summary'!$C$30,'Plant Summary'!$C$30,'Plant Summary'!$C$29))),IF($C$28=4,IF('Graph data'!I21=0,0,IF('Graph data'!I21&lt;='Plant Summary'!$C$32,'Plant Summary'!$C$32,IF('Graph data'!I21&lt;='Plant Summary'!$C$31,'Plant Summary'!$C$31,IF('Graph data'!I21&lt;='Plant Summary'!$C$30,'Plant Summary'!$C$30,'Plant Summary'!$C$29))))))</f>
        <v>#REF!</v>
      </c>
      <c r="G5" s="76" t="e">
        <f>Table2[[#This Row],[Assigned pad size]]*Table2[[#This Row],[Assigned pad size]]*0.75</f>
        <v>#REF!</v>
      </c>
      <c r="H5" s="234"/>
      <c r="I5" s="233"/>
    </row>
    <row r="6" spans="2:10" x14ac:dyDescent="0.2">
      <c r="B6" s="160" t="s">
        <v>732</v>
      </c>
      <c r="C6" s="161" t="s">
        <v>752</v>
      </c>
      <c r="D6" s="158"/>
      <c r="E6" s="159"/>
      <c r="F6" s="76" t="e">
        <f>IF($C$28=3,IF('Graph data'!I22=0,0,IF('Graph data'!I22&lt;='Plant Summary'!$C$31,'Plant Summary'!$C$31,IF('Graph data'!I22&lt;='Plant Summary'!$C$30,'Plant Summary'!$C$30,'Plant Summary'!$C$29))),IF($C$28=4,IF('Graph data'!I22=0,0,IF('Graph data'!I22&lt;='Plant Summary'!$C$32,'Plant Summary'!$C$32,IF('Graph data'!I22&lt;='Plant Summary'!$C$31,'Plant Summary'!$C$31,IF('Graph data'!I22&lt;='Plant Summary'!$C$30,'Plant Summary'!$C$30,'Plant Summary'!$C$29))))))</f>
        <v>#REF!</v>
      </c>
      <c r="G6" s="76" t="e">
        <f>Table2[[#This Row],[Assigned pad size]]*Table2[[#This Row],[Assigned pad size]]*0.75</f>
        <v>#REF!</v>
      </c>
      <c r="I6" s="233"/>
    </row>
    <row r="7" spans="2:10" x14ac:dyDescent="0.2">
      <c r="B7" s="160" t="s">
        <v>727</v>
      </c>
      <c r="C7" s="161" t="s">
        <v>747</v>
      </c>
      <c r="D7" s="158"/>
      <c r="E7" s="159"/>
      <c r="F7" s="76" t="e">
        <f>IF($C$28=3,IF('Graph data'!I23=0,0,IF('Graph data'!I23&lt;='Plant Summary'!$C$31,'Plant Summary'!$C$31,IF('Graph data'!I23&lt;='Plant Summary'!$C$30,'Plant Summary'!$C$30,'Plant Summary'!$C$29))),IF($C$28=4,IF('Graph data'!I23=0,0,IF('Graph data'!I23&lt;='Plant Summary'!$C$32,'Plant Summary'!$C$32,IF('Graph data'!I23&lt;='Plant Summary'!$C$31,'Plant Summary'!$C$31,IF('Graph data'!I23&lt;='Plant Summary'!$C$30,'Plant Summary'!$C$30,'Plant Summary'!$C$29))))))</f>
        <v>#REF!</v>
      </c>
      <c r="G7" s="76" t="e">
        <f>Table2[[#This Row],[Assigned pad size]]*Table2[[#This Row],[Assigned pad size]]*0.75</f>
        <v>#REF!</v>
      </c>
      <c r="I7" s="233"/>
    </row>
    <row r="8" spans="2:10" x14ac:dyDescent="0.2">
      <c r="B8" s="160" t="s">
        <v>726</v>
      </c>
      <c r="C8" s="161" t="s">
        <v>746</v>
      </c>
      <c r="D8" s="158"/>
      <c r="E8" s="159"/>
      <c r="F8" s="76" t="e">
        <f>IF($C$28=3,IF('Graph data'!I24=0,0,IF('Graph data'!I24&lt;='Plant Summary'!$C$31,'Plant Summary'!$C$31,IF('Graph data'!I24&lt;='Plant Summary'!$C$30,'Plant Summary'!$C$30,'Plant Summary'!$C$29))),IF($C$28=4,IF('Graph data'!I24=0,0,IF('Graph data'!I24&lt;='Plant Summary'!$C$32,'Plant Summary'!$C$32,IF('Graph data'!I24&lt;='Plant Summary'!$C$31,'Plant Summary'!$C$31,IF('Graph data'!I24&lt;='Plant Summary'!$C$30,'Plant Summary'!$C$30,'Plant Summary'!$C$29))))))</f>
        <v>#REF!</v>
      </c>
      <c r="G8" s="76" t="e">
        <f>Table2[[#This Row],[Assigned pad size]]*Table2[[#This Row],[Assigned pad size]]*0.75</f>
        <v>#REF!</v>
      </c>
      <c r="I8" s="233"/>
    </row>
    <row r="9" spans="2:10" x14ac:dyDescent="0.2">
      <c r="B9" s="160" t="s">
        <v>729</v>
      </c>
      <c r="C9" s="161" t="s">
        <v>749</v>
      </c>
      <c r="D9" s="158"/>
      <c r="E9" s="159"/>
      <c r="F9" s="76" t="e">
        <f>IF($C$28=3,IF('Graph data'!I25=0,0,IF('Graph data'!I25&lt;='Plant Summary'!$C$31,'Plant Summary'!$C$31,IF('Graph data'!I25&lt;='Plant Summary'!$C$30,'Plant Summary'!$C$30,'Plant Summary'!$C$29))),IF($C$28=4,IF('Graph data'!I25=0,0,IF('Graph data'!I25&lt;='Plant Summary'!$C$32,'Plant Summary'!$C$32,IF('Graph data'!I25&lt;='Plant Summary'!$C$31,'Plant Summary'!$C$31,IF('Graph data'!I25&lt;='Plant Summary'!$C$30,'Plant Summary'!$C$30,'Plant Summary'!$C$29))))))</f>
        <v>#REF!</v>
      </c>
      <c r="G9" s="76" t="e">
        <f>Table2[[#This Row],[Assigned pad size]]*Table2[[#This Row],[Assigned pad size]]*0.75</f>
        <v>#REF!</v>
      </c>
      <c r="I9" s="233"/>
    </row>
    <row r="10" spans="2:10" x14ac:dyDescent="0.2">
      <c r="B10" s="160" t="s">
        <v>730</v>
      </c>
      <c r="C10" s="161" t="s">
        <v>750</v>
      </c>
      <c r="D10" s="158"/>
      <c r="E10" s="159"/>
      <c r="F10" s="76" t="e">
        <f>IF($C$28=3,IF('Graph data'!I26=0,0,IF('Graph data'!I26&lt;='Plant Summary'!$C$31,'Plant Summary'!$C$31,IF('Graph data'!I26&lt;='Plant Summary'!$C$30,'Plant Summary'!$C$30,'Plant Summary'!$C$29))),IF($C$28=4,IF('Graph data'!I26=0,0,IF('Graph data'!I26&lt;='Plant Summary'!$C$32,'Plant Summary'!$C$32,IF('Graph data'!I26&lt;='Plant Summary'!$C$31,'Plant Summary'!$C$31,IF('Graph data'!I26&lt;='Plant Summary'!$C$30,'Plant Summary'!$C$30,'Plant Summary'!$C$29))))))</f>
        <v>#REF!</v>
      </c>
      <c r="G10" s="76" t="e">
        <f>Table2[[#This Row],[Assigned pad size]]*Table2[[#This Row],[Assigned pad size]]*0.75</f>
        <v>#REF!</v>
      </c>
      <c r="I10" s="233"/>
    </row>
    <row r="11" spans="2:10" x14ac:dyDescent="0.2">
      <c r="B11" s="160" t="s">
        <v>731</v>
      </c>
      <c r="C11" s="161" t="s">
        <v>751</v>
      </c>
      <c r="D11" s="158"/>
      <c r="E11" s="159"/>
      <c r="F11" s="76" t="e">
        <f>IF($C$28=3,IF('Graph data'!I27=0,0,IF('Graph data'!I27&lt;='Plant Summary'!$C$31,'Plant Summary'!$C$31,IF('Graph data'!I27&lt;='Plant Summary'!$C$30,'Plant Summary'!$C$30,'Plant Summary'!$C$29))),IF($C$28=4,IF('Graph data'!I27=0,0,IF('Graph data'!I27&lt;='Plant Summary'!$C$32,'Plant Summary'!$C$32,IF('Graph data'!I27&lt;='Plant Summary'!$C$31,'Plant Summary'!$C$31,IF('Graph data'!I27&lt;='Plant Summary'!$C$30,'Plant Summary'!$C$30,'Plant Summary'!$C$29))))))</f>
        <v>#REF!</v>
      </c>
      <c r="G11" s="76" t="e">
        <f>Table2[[#This Row],[Assigned pad size]]*Table2[[#This Row],[Assigned pad size]]*0.75</f>
        <v>#REF!</v>
      </c>
      <c r="I11" s="233"/>
    </row>
    <row r="12" spans="2:10" x14ac:dyDescent="0.2">
      <c r="B12" s="160" t="s">
        <v>728</v>
      </c>
      <c r="C12" s="161" t="s">
        <v>748</v>
      </c>
      <c r="D12" s="158"/>
      <c r="E12" s="159"/>
      <c r="F12" s="76" t="e">
        <f>IF($C$28=3,IF('Graph data'!I28=0,0,IF('Graph data'!I28&lt;='Plant Summary'!$C$31,'Plant Summary'!$C$31,IF('Graph data'!I28&lt;='Plant Summary'!$C$30,'Plant Summary'!$C$30,'Plant Summary'!$C$29))),IF($C$28=4,IF('Graph data'!I28=0,0,IF('Graph data'!I28&lt;='Plant Summary'!$C$32,'Plant Summary'!$C$32,IF('Graph data'!I28&lt;='Plant Summary'!$C$31,'Plant Summary'!$C$31,IF('Graph data'!I28&lt;='Plant Summary'!$C$30,'Plant Summary'!$C$30,'Plant Summary'!$C$29))))))</f>
        <v>#REF!</v>
      </c>
      <c r="G12" s="76" t="e">
        <f>Table2[[#This Row],[Assigned pad size]]*Table2[[#This Row],[Assigned pad size]]*0.75</f>
        <v>#REF!</v>
      </c>
      <c r="I12" s="233"/>
    </row>
    <row r="13" spans="2:10" x14ac:dyDescent="0.2">
      <c r="B13" s="160" t="s">
        <v>2</v>
      </c>
      <c r="C13" s="161" t="s">
        <v>3</v>
      </c>
      <c r="D13" s="158"/>
      <c r="E13" s="159"/>
      <c r="F13" s="76" t="e">
        <f>IF($C$28=3,IF('Graph data'!I29=0,0,IF('Graph data'!I29&lt;='Plant Summary'!$C$31,'Plant Summary'!$C$31,IF('Graph data'!I29&lt;='Plant Summary'!$C$30,'Plant Summary'!$C$30,'Plant Summary'!$C$29))),IF($C$28=4,IF('Graph data'!I29=0,0,IF('Graph data'!I29&lt;='Plant Summary'!$C$32,'Plant Summary'!$C$32,IF('Graph data'!I29&lt;='Plant Summary'!$C$31,'Plant Summary'!$C$31,IF('Graph data'!I29&lt;='Plant Summary'!$C$30,'Plant Summary'!$C$30,'Plant Summary'!$C$29))))))</f>
        <v>#REF!</v>
      </c>
      <c r="G13" s="76" t="e">
        <f>Table2[[#This Row],[Assigned pad size]]*Table2[[#This Row],[Assigned pad size]]*0.75</f>
        <v>#REF!</v>
      </c>
      <c r="I13" s="233"/>
    </row>
    <row r="14" spans="2:10" x14ac:dyDescent="0.2">
      <c r="B14" s="160" t="s">
        <v>734</v>
      </c>
      <c r="C14" s="161" t="s">
        <v>753</v>
      </c>
      <c r="D14" s="158"/>
      <c r="F14" s="76" t="e">
        <f>IF($C$28=3,IF('Graph data'!I30=0,0,IF('Graph data'!I30&lt;='Plant Summary'!$C$31,'Plant Summary'!$C$31,IF('Graph data'!I30&lt;='Plant Summary'!$C$30,'Plant Summary'!$C$30,'Plant Summary'!$C$29))),IF($C$28=4,IF('Graph data'!I30=0,0,IF('Graph data'!I30&lt;='Plant Summary'!$C$32,'Plant Summary'!$C$32,IF('Graph data'!I30&lt;='Plant Summary'!$C$31,'Plant Summary'!$C$31,IF('Graph data'!I30&lt;='Plant Summary'!$C$30,'Plant Summary'!$C$30,'Plant Summary'!$C$29))))))</f>
        <v>#REF!</v>
      </c>
      <c r="G14" s="76" t="e">
        <f>Table2[[#This Row],[Assigned pad size]]*Table2[[#This Row],[Assigned pad size]]*0.75</f>
        <v>#REF!</v>
      </c>
      <c r="I14" s="233"/>
    </row>
    <row r="15" spans="2:10" x14ac:dyDescent="0.2">
      <c r="B15" s="160" t="s">
        <v>733</v>
      </c>
      <c r="C15" s="161" t="s">
        <v>743</v>
      </c>
      <c r="D15" s="158"/>
      <c r="F15" s="76" t="e">
        <f>IF($C$28=3,IF('Graph data'!I31=0,0,IF('Graph data'!I31&lt;='Plant Summary'!$C$31,'Plant Summary'!$C$31,IF('Graph data'!I31&lt;='Plant Summary'!$C$30,'Plant Summary'!$C$30,'Plant Summary'!$C$29))),IF($C$28=4,IF('Graph data'!I31=0,0,IF('Graph data'!I31&lt;='Plant Summary'!$C$32,'Plant Summary'!$C$32,IF('Graph data'!I31&lt;='Plant Summary'!$C$31,'Plant Summary'!$C$31,IF('Graph data'!I31&lt;='Plant Summary'!$C$30,'Plant Summary'!$C$30,'Plant Summary'!$C$29))))))</f>
        <v>#REF!</v>
      </c>
      <c r="G15" s="76" t="e">
        <f>Table2[[#This Row],[Assigned pad size]]*Table2[[#This Row],[Assigned pad size]]*0.75</f>
        <v>#REF!</v>
      </c>
      <c r="I15" s="233"/>
    </row>
    <row r="16" spans="2:10" x14ac:dyDescent="0.2">
      <c r="B16" s="160" t="s">
        <v>774</v>
      </c>
      <c r="C16" s="161" t="s">
        <v>771</v>
      </c>
      <c r="D16" s="158"/>
      <c r="F16" s="76" t="e">
        <f>IF($C$28=3,IF('Graph data'!I32=0,0,IF('Graph data'!I32&lt;='Plant Summary'!$C$31,'Plant Summary'!$C$31,IF('Graph data'!I32&lt;='Plant Summary'!$C$30,'Plant Summary'!$C$30,'Plant Summary'!$C$29))),IF($C$28=4,IF('Graph data'!I32=0,0,IF('Graph data'!I32&lt;='Plant Summary'!$C$32,'Plant Summary'!$C$32,IF('Graph data'!I32&lt;='Plant Summary'!$C$31,'Plant Summary'!$C$31,IF('Graph data'!I32&lt;='Plant Summary'!$C$30,'Plant Summary'!$C$30,'Plant Summary'!$C$29))))))</f>
        <v>#REF!</v>
      </c>
      <c r="G16" s="76" t="e">
        <f>Table2[[#This Row],[Assigned pad size]]*Table2[[#This Row],[Assigned pad size]]*0.75</f>
        <v>#REF!</v>
      </c>
      <c r="I16" s="233"/>
    </row>
    <row r="17" spans="2:9" x14ac:dyDescent="0.2">
      <c r="B17" s="160" t="s">
        <v>775</v>
      </c>
      <c r="C17" s="161" t="s">
        <v>772</v>
      </c>
      <c r="D17" s="158"/>
      <c r="F17" s="76" t="e">
        <f>IF($C$28=3,IF('Graph data'!I33=0,0,IF('Graph data'!I33&lt;='Plant Summary'!$C$31,'Plant Summary'!$C$31,IF('Graph data'!I33&lt;='Plant Summary'!$C$30,'Plant Summary'!$C$30,'Plant Summary'!$C$29))),IF($C$28=4,IF('Graph data'!I33=0,0,IF('Graph data'!I33&lt;='Plant Summary'!$C$32,'Plant Summary'!$C$32,IF('Graph data'!I33&lt;='Plant Summary'!$C$31,'Plant Summary'!$C$31,IF('Graph data'!I33&lt;='Plant Summary'!$C$30,'Plant Summary'!$C$30,'Plant Summary'!$C$29))))))</f>
        <v>#REF!</v>
      </c>
      <c r="G17" s="76" t="e">
        <f>Table2[[#This Row],[Assigned pad size]]*Table2[[#This Row],[Assigned pad size]]*0.75</f>
        <v>#REF!</v>
      </c>
      <c r="I17" s="233"/>
    </row>
    <row r="18" spans="2:9" x14ac:dyDescent="0.2">
      <c r="B18" s="160" t="s">
        <v>741</v>
      </c>
      <c r="C18" s="161" t="s">
        <v>760</v>
      </c>
      <c r="D18" s="158"/>
      <c r="F18" s="76" t="e">
        <f>IF($C$28=3,IF('Graph data'!I34=0,0,IF('Graph data'!I34&lt;='Plant Summary'!$C$31,'Plant Summary'!$C$31,IF('Graph data'!I34&lt;='Plant Summary'!$C$30,'Plant Summary'!$C$30,'Plant Summary'!$C$29))),IF($C$28=4,IF('Graph data'!I34=0,0,IF('Graph data'!I34&lt;='Plant Summary'!$C$32,'Plant Summary'!$C$32,IF('Graph data'!I34&lt;='Plant Summary'!$C$31,'Plant Summary'!$C$31,IF('Graph data'!I34&lt;='Plant Summary'!$C$30,'Plant Summary'!$C$30,'Plant Summary'!$C$29))))))</f>
        <v>#REF!</v>
      </c>
      <c r="G18" s="76" t="e">
        <f>Table2[[#This Row],[Assigned pad size]]*Table2[[#This Row],[Assigned pad size]]*0.75</f>
        <v>#REF!</v>
      </c>
      <c r="I18" s="233"/>
    </row>
    <row r="19" spans="2:9" x14ac:dyDescent="0.2">
      <c r="B19" s="160" t="s">
        <v>736</v>
      </c>
      <c r="C19" s="161" t="s">
        <v>755</v>
      </c>
      <c r="D19" s="158"/>
      <c r="F19" s="76" t="e">
        <f>IF($C$28=3,IF('Graph data'!I35=0,0,IF('Graph data'!I35&lt;='Plant Summary'!$C$31,'Plant Summary'!$C$31,IF('Graph data'!I35&lt;='Plant Summary'!$C$30,'Plant Summary'!$C$30,'Plant Summary'!$C$29))),IF($C$28=4,IF('Graph data'!I35=0,0,IF('Graph data'!I35&lt;='Plant Summary'!$C$32,'Plant Summary'!$C$32,IF('Graph data'!I35&lt;='Plant Summary'!$C$31,'Plant Summary'!$C$31,IF('Graph data'!I35&lt;='Plant Summary'!$C$30,'Plant Summary'!$C$30,'Plant Summary'!$C$29))))))</f>
        <v>#REF!</v>
      </c>
      <c r="G19" s="76" t="e">
        <f>Table2[[#This Row],[Assigned pad size]]*Table2[[#This Row],[Assigned pad size]]*0.75</f>
        <v>#REF!</v>
      </c>
      <c r="I19" s="233"/>
    </row>
    <row r="20" spans="2:9" x14ac:dyDescent="0.2">
      <c r="B20" s="160" t="s">
        <v>735</v>
      </c>
      <c r="C20" s="161" t="s">
        <v>754</v>
      </c>
      <c r="D20" s="158"/>
      <c r="F20" s="76" t="e">
        <f>IF($C$28=3,IF('Graph data'!I36=0,0,IF('Graph data'!I36&lt;='Plant Summary'!$C$31,'Plant Summary'!$C$31,IF('Graph data'!I36&lt;='Plant Summary'!$C$30,'Plant Summary'!$C$30,'Plant Summary'!$C$29))),IF($C$28=4,IF('Graph data'!I36=0,0,IF('Graph data'!I36&lt;='Plant Summary'!$C$32,'Plant Summary'!$C$32,IF('Graph data'!I36&lt;='Plant Summary'!$C$31,'Plant Summary'!$C$31,IF('Graph data'!I36&lt;='Plant Summary'!$C$30,'Plant Summary'!$C$30,'Plant Summary'!$C$29))))))</f>
        <v>#REF!</v>
      </c>
      <c r="G20" s="76" t="e">
        <f>Table2[[#This Row],[Assigned pad size]]*Table2[[#This Row],[Assigned pad size]]*0.75</f>
        <v>#REF!</v>
      </c>
      <c r="I20" s="233"/>
    </row>
    <row r="21" spans="2:9" x14ac:dyDescent="0.2">
      <c r="B21" s="160" t="s">
        <v>738</v>
      </c>
      <c r="C21" s="161" t="s">
        <v>757</v>
      </c>
      <c r="D21" s="158"/>
      <c r="F21" s="76" t="e">
        <f>IF($C$28=3,IF('Graph data'!I37=0,0,IF('Graph data'!I37&lt;='Plant Summary'!$C$31,'Plant Summary'!$C$31,IF('Graph data'!I37&lt;='Plant Summary'!$C$30,'Plant Summary'!$C$30,'Plant Summary'!$C$29))),IF($C$28=4,IF('Graph data'!I37=0,0,IF('Graph data'!I37&lt;='Plant Summary'!$C$32,'Plant Summary'!$C$32,IF('Graph data'!I37&lt;='Plant Summary'!$C$31,'Plant Summary'!$C$31,IF('Graph data'!I37&lt;='Plant Summary'!$C$30,'Plant Summary'!$C$30,'Plant Summary'!$C$29))))))</f>
        <v>#REF!</v>
      </c>
      <c r="G21" s="76" t="e">
        <f>Table2[[#This Row],[Assigned pad size]]*Table2[[#This Row],[Assigned pad size]]*0.75</f>
        <v>#REF!</v>
      </c>
      <c r="I21" s="233"/>
    </row>
    <row r="22" spans="2:9" x14ac:dyDescent="0.2">
      <c r="B22" s="160" t="s">
        <v>739</v>
      </c>
      <c r="C22" s="161" t="s">
        <v>758</v>
      </c>
      <c r="D22" s="158"/>
      <c r="F22" s="76" t="e">
        <f>IF($C$28=3,IF('Graph data'!I38=0,0,IF('Graph data'!I38&lt;='Plant Summary'!$C$31,'Plant Summary'!$C$31,IF('Graph data'!I38&lt;='Plant Summary'!$C$30,'Plant Summary'!$C$30,'Plant Summary'!$C$29))),IF($C$28=4,IF('Graph data'!I38=0,0,IF('Graph data'!I38&lt;='Plant Summary'!$C$32,'Plant Summary'!$C$32,IF('Graph data'!I38&lt;='Plant Summary'!$C$31,'Plant Summary'!$C$31,IF('Graph data'!I38&lt;='Plant Summary'!$C$30,'Plant Summary'!$C$30,'Plant Summary'!$C$29))))))</f>
        <v>#REF!</v>
      </c>
      <c r="G22" s="76" t="e">
        <f>Table2[[#This Row],[Assigned pad size]]*Table2[[#This Row],[Assigned pad size]]*0.75</f>
        <v>#REF!</v>
      </c>
      <c r="I22" s="233"/>
    </row>
    <row r="23" spans="2:9" x14ac:dyDescent="0.2">
      <c r="B23" s="160" t="s">
        <v>740</v>
      </c>
      <c r="C23" s="161" t="s">
        <v>759</v>
      </c>
      <c r="D23" s="158"/>
      <c r="F23" s="76" t="e">
        <f>IF($C$28=3,IF('Graph data'!I39=0,0,IF('Graph data'!I39&lt;='Plant Summary'!$C$31,'Plant Summary'!$C$31,IF('Graph data'!I39&lt;='Plant Summary'!$C$30,'Plant Summary'!$C$30,'Plant Summary'!$C$29))),IF($C$28=4,IF('Graph data'!I39=0,0,IF('Graph data'!I39&lt;='Plant Summary'!$C$32,'Plant Summary'!$C$32,IF('Graph data'!I39&lt;='Plant Summary'!$C$31,'Plant Summary'!$C$31,IF('Graph data'!I39&lt;='Plant Summary'!$C$30,'Plant Summary'!$C$30,'Plant Summary'!$C$29))))))</f>
        <v>#REF!</v>
      </c>
      <c r="G23" s="76" t="e">
        <f>Table2[[#This Row],[Assigned pad size]]*Table2[[#This Row],[Assigned pad size]]*0.75</f>
        <v>#REF!</v>
      </c>
      <c r="I23" s="233"/>
    </row>
    <row r="24" spans="2:9" x14ac:dyDescent="0.2">
      <c r="B24" s="160" t="s">
        <v>737</v>
      </c>
      <c r="C24" s="161" t="s">
        <v>756</v>
      </c>
      <c r="D24" s="158"/>
      <c r="F24" s="76" t="e">
        <f>IF($C$28=3,IF('Graph data'!I40=0,0,IF('Graph data'!I40&lt;='Plant Summary'!$C$31,'Plant Summary'!$C$31,IF('Graph data'!I40&lt;='Plant Summary'!$C$30,'Plant Summary'!$C$30,'Plant Summary'!$C$29))),IF($C$28=4,IF('Graph data'!I40=0,0,IF('Graph data'!I40&lt;='Plant Summary'!$C$32,'Plant Summary'!$C$32,IF('Graph data'!I40&lt;='Plant Summary'!$C$31,'Plant Summary'!$C$31,IF('Graph data'!I40&lt;='Plant Summary'!$C$30,'Plant Summary'!$C$30,'Plant Summary'!$C$29))))))</f>
        <v>#REF!</v>
      </c>
      <c r="G24" s="76" t="e">
        <f>Table2[[#This Row],[Assigned pad size]]*Table2[[#This Row],[Assigned pad size]]*0.75</f>
        <v>#REF!</v>
      </c>
      <c r="I24" s="233"/>
    </row>
    <row r="25" spans="2:9" x14ac:dyDescent="0.2">
      <c r="I25" s="233"/>
    </row>
    <row r="26" spans="2:9" x14ac:dyDescent="0.2">
      <c r="F26" s="76" t="s">
        <v>778</v>
      </c>
      <c r="I26" s="233"/>
    </row>
    <row r="27" spans="2:9" x14ac:dyDescent="0.2">
      <c r="F27" s="76" t="e">
        <f>SUM(Table2[Volume])</f>
        <v>#REF!</v>
      </c>
    </row>
    <row r="28" spans="2:9" x14ac:dyDescent="0.2">
      <c r="B28" s="76" t="s">
        <v>780</v>
      </c>
      <c r="C28" s="76">
        <v>4</v>
      </c>
    </row>
    <row r="29" spans="2:9" x14ac:dyDescent="0.2">
      <c r="B29" s="76" t="s">
        <v>776</v>
      </c>
      <c r="C29" s="76">
        <v>2.8</v>
      </c>
      <c r="D29" s="76" t="s">
        <v>37</v>
      </c>
    </row>
    <row r="30" spans="2:9" x14ac:dyDescent="0.2">
      <c r="C30" s="76">
        <v>2.2999999999999998</v>
      </c>
      <c r="D30" s="76" t="s">
        <v>37</v>
      </c>
    </row>
    <row r="31" spans="2:9" x14ac:dyDescent="0.2">
      <c r="C31" s="76">
        <v>1.8</v>
      </c>
      <c r="D31" s="76" t="s">
        <v>37</v>
      </c>
    </row>
    <row r="32" spans="2:9" x14ac:dyDescent="0.2">
      <c r="C32" s="76">
        <v>1.3</v>
      </c>
    </row>
    <row r="45" spans="2:2" x14ac:dyDescent="0.2">
      <c r="B45" s="76" t="e" vm="2">
        <v>#VALUE!</v>
      </c>
    </row>
  </sheetData>
  <mergeCells count="4">
    <mergeCell ref="I4:I26"/>
    <mergeCell ref="H4:H5"/>
    <mergeCell ref="H3:I3"/>
    <mergeCell ref="D1:E1"/>
  </mergeCells>
  <dataValidations count="1">
    <dataValidation type="list" allowBlank="1" showInputMessage="1" showErrorMessage="1" sqref="H4:H5" xr:uid="{9674DA3D-BEF8-4942-B788-6FF68FEB42AC}">
      <formula1>$B$3:$B$24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2324-2BA3-42A6-8207-D4A5CE163862}">
  <dimension ref="B1:I43"/>
  <sheetViews>
    <sheetView zoomScaleNormal="100" workbookViewId="0">
      <selection activeCell="G16" sqref="G16"/>
    </sheetView>
  </sheetViews>
  <sheetFormatPr defaultRowHeight="12.75" x14ac:dyDescent="0.2"/>
  <cols>
    <col min="1" max="1" width="9.140625" style="76"/>
    <col min="2" max="2" width="18.7109375" style="76" customWidth="1"/>
    <col min="3" max="3" width="33.85546875" style="76" bestFit="1" customWidth="1"/>
    <col min="4" max="6" width="22.42578125" style="153" customWidth="1"/>
    <col min="7" max="7" width="9.140625" style="76"/>
    <col min="8" max="8" width="9.42578125" style="76" customWidth="1"/>
    <col min="9" max="9" width="94.140625" style="76" customWidth="1"/>
    <col min="10" max="10" width="15.28515625" style="76" customWidth="1"/>
    <col min="11" max="11" width="18.140625" style="76" bestFit="1" customWidth="1"/>
    <col min="12" max="12" width="18.42578125" style="76" bestFit="1" customWidth="1"/>
    <col min="13" max="16384" width="9.140625" style="76"/>
  </cols>
  <sheetData>
    <row r="1" spans="2:9" ht="13.5" thickBot="1" x14ac:dyDescent="0.25">
      <c r="B1" s="155" t="s">
        <v>0</v>
      </c>
      <c r="C1" s="156" t="s">
        <v>1</v>
      </c>
      <c r="D1" s="163" t="s">
        <v>765</v>
      </c>
      <c r="E1" s="163" t="s">
        <v>766</v>
      </c>
      <c r="F1" s="163" t="s">
        <v>767</v>
      </c>
      <c r="H1" s="235" t="s">
        <v>195</v>
      </c>
      <c r="I1" s="235"/>
    </row>
    <row r="2" spans="2:9" x14ac:dyDescent="0.2">
      <c r="B2" s="160" t="s">
        <v>724</v>
      </c>
      <c r="C2" s="161" t="s">
        <v>744</v>
      </c>
      <c r="D2" s="164">
        <v>300</v>
      </c>
      <c r="E2" s="164">
        <v>450</v>
      </c>
      <c r="F2" s="158" t="s">
        <v>768</v>
      </c>
      <c r="H2" s="234" t="s">
        <v>741</v>
      </c>
      <c r="I2" s="233" t="e" vm="3">
        <f>VLOOKUP(H2,Images!B1:D22,3,FALSE)</f>
        <v>#VALUE!</v>
      </c>
    </row>
    <row r="3" spans="2:9" x14ac:dyDescent="0.2">
      <c r="B3" s="160" t="s">
        <v>723</v>
      </c>
      <c r="C3" s="161" t="s">
        <v>742</v>
      </c>
      <c r="D3" s="164">
        <v>300</v>
      </c>
      <c r="E3" s="164">
        <v>450</v>
      </c>
      <c r="F3" s="158" t="s">
        <v>768</v>
      </c>
      <c r="H3" s="234"/>
      <c r="I3" s="233"/>
    </row>
    <row r="4" spans="2:9" x14ac:dyDescent="0.2">
      <c r="B4" s="160" t="s">
        <v>725</v>
      </c>
      <c r="C4" s="161" t="s">
        <v>745</v>
      </c>
      <c r="D4" s="164">
        <v>300</v>
      </c>
      <c r="E4" s="164">
        <v>450</v>
      </c>
      <c r="F4" s="158" t="s">
        <v>769</v>
      </c>
      <c r="I4" s="233"/>
    </row>
    <row r="5" spans="2:9" x14ac:dyDescent="0.2">
      <c r="B5" s="160" t="s">
        <v>732</v>
      </c>
      <c r="C5" s="161" t="s">
        <v>752</v>
      </c>
      <c r="D5" s="164">
        <v>300</v>
      </c>
      <c r="E5" s="164">
        <v>450</v>
      </c>
      <c r="F5" s="158" t="s">
        <v>769</v>
      </c>
      <c r="I5" s="233"/>
    </row>
    <row r="6" spans="2:9" x14ac:dyDescent="0.2">
      <c r="B6" s="160" t="s">
        <v>727</v>
      </c>
      <c r="C6" s="161" t="s">
        <v>747</v>
      </c>
      <c r="D6" s="164">
        <v>300</v>
      </c>
      <c r="E6" s="164">
        <v>450</v>
      </c>
      <c r="F6" s="158" t="s">
        <v>768</v>
      </c>
      <c r="I6" s="233"/>
    </row>
    <row r="7" spans="2:9" x14ac:dyDescent="0.2">
      <c r="B7" s="160" t="s">
        <v>726</v>
      </c>
      <c r="C7" s="161" t="s">
        <v>746</v>
      </c>
      <c r="D7" s="164">
        <v>300</v>
      </c>
      <c r="E7" s="164">
        <v>450</v>
      </c>
      <c r="F7" s="158" t="s">
        <v>770</v>
      </c>
      <c r="I7" s="233"/>
    </row>
    <row r="8" spans="2:9" x14ac:dyDescent="0.2">
      <c r="B8" s="160" t="s">
        <v>729</v>
      </c>
      <c r="C8" s="161" t="s">
        <v>749</v>
      </c>
      <c r="D8" s="164">
        <v>300</v>
      </c>
      <c r="E8" s="164">
        <v>450</v>
      </c>
      <c r="F8" s="158" t="s">
        <v>768</v>
      </c>
      <c r="I8" s="233"/>
    </row>
    <row r="9" spans="2:9" x14ac:dyDescent="0.2">
      <c r="B9" s="160" t="s">
        <v>730</v>
      </c>
      <c r="C9" s="161" t="s">
        <v>750</v>
      </c>
      <c r="D9" s="164">
        <v>300</v>
      </c>
      <c r="E9" s="164">
        <v>450</v>
      </c>
      <c r="F9" s="158" t="s">
        <v>770</v>
      </c>
      <c r="I9" s="233"/>
    </row>
    <row r="10" spans="2:9" x14ac:dyDescent="0.2">
      <c r="B10" s="160" t="s">
        <v>731</v>
      </c>
      <c r="C10" s="161" t="s">
        <v>751</v>
      </c>
      <c r="D10" s="164"/>
      <c r="E10" s="164"/>
      <c r="F10" s="158"/>
      <c r="I10" s="233"/>
    </row>
    <row r="11" spans="2:9" x14ac:dyDescent="0.2">
      <c r="B11" s="160" t="s">
        <v>728</v>
      </c>
      <c r="C11" s="161" t="s">
        <v>748</v>
      </c>
      <c r="D11" s="164"/>
      <c r="E11" s="164"/>
      <c r="F11" s="158"/>
      <c r="I11" s="233"/>
    </row>
    <row r="12" spans="2:9" x14ac:dyDescent="0.2">
      <c r="B12" s="160" t="s">
        <v>2</v>
      </c>
      <c r="C12" s="161" t="s">
        <v>3</v>
      </c>
      <c r="D12" s="164"/>
      <c r="E12" s="164"/>
      <c r="F12" s="158"/>
      <c r="I12" s="233"/>
    </row>
    <row r="13" spans="2:9" x14ac:dyDescent="0.2">
      <c r="B13" s="160" t="s">
        <v>734</v>
      </c>
      <c r="C13" s="161" t="s">
        <v>753</v>
      </c>
      <c r="D13" s="164"/>
      <c r="E13" s="164"/>
      <c r="F13" s="158"/>
      <c r="I13" s="233"/>
    </row>
    <row r="14" spans="2:9" x14ac:dyDescent="0.2">
      <c r="B14" s="160" t="s">
        <v>733</v>
      </c>
      <c r="C14" s="161" t="s">
        <v>743</v>
      </c>
      <c r="D14" s="164"/>
      <c r="E14" s="164"/>
      <c r="F14" s="158"/>
      <c r="I14" s="233"/>
    </row>
    <row r="15" spans="2:9" x14ac:dyDescent="0.2">
      <c r="B15" s="160" t="s">
        <v>774</v>
      </c>
      <c r="C15" s="161" t="s">
        <v>771</v>
      </c>
      <c r="D15" s="164">
        <v>300</v>
      </c>
      <c r="E15" s="164">
        <v>350</v>
      </c>
      <c r="F15" s="158" t="s">
        <v>773</v>
      </c>
      <c r="I15" s="233"/>
    </row>
    <row r="16" spans="2:9" x14ac:dyDescent="0.2">
      <c r="B16" s="160" t="s">
        <v>775</v>
      </c>
      <c r="C16" s="161" t="s">
        <v>772</v>
      </c>
      <c r="D16" s="164">
        <v>300</v>
      </c>
      <c r="E16" s="164">
        <v>350</v>
      </c>
      <c r="F16" s="158" t="s">
        <v>773</v>
      </c>
      <c r="I16" s="233"/>
    </row>
    <row r="17" spans="2:9" x14ac:dyDescent="0.2">
      <c r="B17" s="160" t="s">
        <v>741</v>
      </c>
      <c r="C17" s="161" t="s">
        <v>760</v>
      </c>
      <c r="D17" s="164">
        <v>300</v>
      </c>
      <c r="E17" s="164">
        <v>350</v>
      </c>
      <c r="F17" s="158" t="s">
        <v>773</v>
      </c>
      <c r="I17" s="233"/>
    </row>
    <row r="18" spans="2:9" x14ac:dyDescent="0.2">
      <c r="B18" s="160" t="s">
        <v>736</v>
      </c>
      <c r="C18" s="161" t="s">
        <v>755</v>
      </c>
      <c r="D18" s="164"/>
      <c r="E18" s="164"/>
      <c r="F18" s="158"/>
      <c r="I18" s="233"/>
    </row>
    <row r="19" spans="2:9" x14ac:dyDescent="0.2">
      <c r="B19" s="160" t="s">
        <v>735</v>
      </c>
      <c r="C19" s="161" t="s">
        <v>754</v>
      </c>
      <c r="D19" s="164"/>
      <c r="E19" s="164"/>
      <c r="F19" s="158"/>
      <c r="I19" s="233"/>
    </row>
    <row r="20" spans="2:9" x14ac:dyDescent="0.2">
      <c r="B20" s="160" t="s">
        <v>738</v>
      </c>
      <c r="C20" s="161" t="s">
        <v>757</v>
      </c>
      <c r="D20" s="164"/>
      <c r="E20" s="164"/>
      <c r="F20" s="158"/>
      <c r="I20" s="233"/>
    </row>
    <row r="21" spans="2:9" x14ac:dyDescent="0.2">
      <c r="B21" s="160" t="s">
        <v>739</v>
      </c>
      <c r="C21" s="161" t="s">
        <v>758</v>
      </c>
      <c r="D21" s="164">
        <v>300</v>
      </c>
      <c r="E21" s="164">
        <v>350</v>
      </c>
      <c r="F21" s="158" t="s">
        <v>773</v>
      </c>
      <c r="I21" s="233"/>
    </row>
    <row r="22" spans="2:9" x14ac:dyDescent="0.2">
      <c r="B22" s="160" t="s">
        <v>740</v>
      </c>
      <c r="C22" s="161" t="s">
        <v>759</v>
      </c>
      <c r="D22" s="164"/>
      <c r="E22" s="164"/>
      <c r="F22" s="158"/>
      <c r="I22" s="233"/>
    </row>
    <row r="23" spans="2:9" x14ac:dyDescent="0.2">
      <c r="B23" s="160" t="s">
        <v>737</v>
      </c>
      <c r="C23" s="161" t="s">
        <v>756</v>
      </c>
      <c r="D23" s="164"/>
      <c r="E23" s="164"/>
      <c r="F23" s="158"/>
      <c r="I23" s="233"/>
    </row>
    <row r="24" spans="2:9" x14ac:dyDescent="0.2">
      <c r="I24" s="233"/>
    </row>
    <row r="25" spans="2:9" x14ac:dyDescent="0.2">
      <c r="I25" s="233"/>
    </row>
    <row r="26" spans="2:9" x14ac:dyDescent="0.2">
      <c r="I26" s="233"/>
    </row>
    <row r="27" spans="2:9" x14ac:dyDescent="0.2">
      <c r="I27" s="233"/>
    </row>
    <row r="28" spans="2:9" x14ac:dyDescent="0.2">
      <c r="I28" s="233"/>
    </row>
    <row r="29" spans="2:9" x14ac:dyDescent="0.2">
      <c r="I29" s="233"/>
    </row>
    <row r="30" spans="2:9" x14ac:dyDescent="0.2">
      <c r="I30" s="233"/>
    </row>
    <row r="31" spans="2:9" x14ac:dyDescent="0.2">
      <c r="I31" s="233"/>
    </row>
    <row r="32" spans="2:9" x14ac:dyDescent="0.2">
      <c r="I32" s="233"/>
    </row>
    <row r="33" spans="2:9" x14ac:dyDescent="0.2">
      <c r="I33" s="233"/>
    </row>
    <row r="34" spans="2:9" x14ac:dyDescent="0.2">
      <c r="I34" s="233"/>
    </row>
    <row r="35" spans="2:9" x14ac:dyDescent="0.2">
      <c r="I35" s="233"/>
    </row>
    <row r="36" spans="2:9" x14ac:dyDescent="0.2">
      <c r="I36" s="233"/>
    </row>
    <row r="37" spans="2:9" x14ac:dyDescent="0.2">
      <c r="I37" s="233"/>
    </row>
    <row r="38" spans="2:9" x14ac:dyDescent="0.2">
      <c r="I38" s="233"/>
    </row>
    <row r="39" spans="2:9" x14ac:dyDescent="0.2">
      <c r="I39" s="233"/>
    </row>
    <row r="43" spans="2:9" x14ac:dyDescent="0.2">
      <c r="B43" s="76" t="e" vm="2">
        <v>#VALUE!</v>
      </c>
    </row>
  </sheetData>
  <mergeCells count="3">
    <mergeCell ref="H1:I1"/>
    <mergeCell ref="H2:H3"/>
    <mergeCell ref="I2:I39"/>
  </mergeCells>
  <dataValidations count="1">
    <dataValidation type="list" allowBlank="1" showInputMessage="1" showErrorMessage="1" sqref="H2:H3" xr:uid="{B9E40E43-AAF8-4E62-A87D-CB398C6176B5}">
      <formula1>$B$2:$B$23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5549-32AD-45A5-A50A-888A0FAFB26E}">
  <dimension ref="B1:D22"/>
  <sheetViews>
    <sheetView workbookViewId="0">
      <selection activeCell="D1" sqref="D1"/>
    </sheetView>
  </sheetViews>
  <sheetFormatPr defaultRowHeight="12.75" x14ac:dyDescent="0.2"/>
  <cols>
    <col min="2" max="2" width="16.5703125" bestFit="1" customWidth="1"/>
    <col min="3" max="4" width="8.85546875" customWidth="1"/>
  </cols>
  <sheetData>
    <row r="1" spans="2:4" ht="22.5" customHeight="1" x14ac:dyDescent="0.2">
      <c r="B1" s="160" t="s">
        <v>724</v>
      </c>
      <c r="C1" t="e" vm="4">
        <v>#VALUE!</v>
      </c>
      <c r="D1" t="e" vm="5">
        <v>#VALUE!</v>
      </c>
    </row>
    <row r="2" spans="2:4" ht="22.5" customHeight="1" x14ac:dyDescent="0.2">
      <c r="B2" s="160" t="s">
        <v>723</v>
      </c>
      <c r="C2" t="e" vm="6">
        <v>#VALUE!</v>
      </c>
      <c r="D2" t="e" vm="5">
        <v>#VALUE!</v>
      </c>
    </row>
    <row r="3" spans="2:4" ht="22.5" customHeight="1" x14ac:dyDescent="0.2">
      <c r="B3" s="160" t="s">
        <v>725</v>
      </c>
      <c r="C3" t="e" vm="7">
        <v>#VALUE!</v>
      </c>
      <c r="D3" t="e" vm="8">
        <v>#VALUE!</v>
      </c>
    </row>
    <row r="4" spans="2:4" ht="22.5" customHeight="1" x14ac:dyDescent="0.2">
      <c r="B4" s="160" t="s">
        <v>2</v>
      </c>
      <c r="C4" t="e" vm="9">
        <v>#VALUE!</v>
      </c>
    </row>
    <row r="5" spans="2:4" ht="22.5" customHeight="1" x14ac:dyDescent="0.2">
      <c r="B5" s="160" t="s">
        <v>726</v>
      </c>
      <c r="C5" t="e" vm="10">
        <v>#VALUE!</v>
      </c>
      <c r="D5" t="e" vm="11">
        <v>#VALUE!</v>
      </c>
    </row>
    <row r="6" spans="2:4" ht="22.5" customHeight="1" x14ac:dyDescent="0.2">
      <c r="B6" s="160" t="s">
        <v>727</v>
      </c>
      <c r="C6" t="e" vm="12">
        <v>#VALUE!</v>
      </c>
      <c r="D6" t="e" vm="13">
        <v>#VALUE!</v>
      </c>
    </row>
    <row r="7" spans="2:4" ht="22.5" customHeight="1" x14ac:dyDescent="0.2">
      <c r="B7" s="160" t="s">
        <v>728</v>
      </c>
      <c r="C7" t="e" vm="14">
        <v>#VALUE!</v>
      </c>
    </row>
    <row r="8" spans="2:4" ht="22.5" customHeight="1" x14ac:dyDescent="0.2">
      <c r="B8" s="160" t="s">
        <v>729</v>
      </c>
      <c r="C8" t="e" vm="15">
        <v>#VALUE!</v>
      </c>
      <c r="D8" t="e" vm="16">
        <v>#VALUE!</v>
      </c>
    </row>
    <row r="9" spans="2:4" ht="22.5" customHeight="1" x14ac:dyDescent="0.2">
      <c r="B9" s="160" t="s">
        <v>730</v>
      </c>
      <c r="C9" t="e" vm="17">
        <v>#VALUE!</v>
      </c>
      <c r="D9" t="e" vm="18">
        <v>#VALUE!</v>
      </c>
    </row>
    <row r="10" spans="2:4" ht="22.5" customHeight="1" x14ac:dyDescent="0.2">
      <c r="B10" s="160" t="s">
        <v>731</v>
      </c>
      <c r="C10" t="e" vm="19">
        <v>#VALUE!</v>
      </c>
    </row>
    <row r="11" spans="2:4" ht="22.5" customHeight="1" x14ac:dyDescent="0.2">
      <c r="B11" s="160" t="s">
        <v>732</v>
      </c>
      <c r="D11" t="e" vm="8">
        <v>#VALUE!</v>
      </c>
    </row>
    <row r="12" spans="2:4" ht="22.5" customHeight="1" x14ac:dyDescent="0.2">
      <c r="B12" s="160" t="s">
        <v>733</v>
      </c>
    </row>
    <row r="13" spans="2:4" ht="22.5" customHeight="1" x14ac:dyDescent="0.2">
      <c r="B13" s="160" t="s">
        <v>734</v>
      </c>
    </row>
    <row r="14" spans="2:4" ht="22.5" customHeight="1" x14ac:dyDescent="0.2">
      <c r="B14" s="165" t="s">
        <v>774</v>
      </c>
      <c r="D14" t="e" vm="20">
        <v>#VALUE!</v>
      </c>
    </row>
    <row r="15" spans="2:4" ht="22.5" customHeight="1" x14ac:dyDescent="0.2">
      <c r="B15" s="166" t="s">
        <v>775</v>
      </c>
      <c r="D15" t="e" vm="21">
        <v>#VALUE!</v>
      </c>
    </row>
    <row r="16" spans="2:4" ht="22.5" customHeight="1" x14ac:dyDescent="0.2">
      <c r="B16" s="160" t="s">
        <v>735</v>
      </c>
    </row>
    <row r="17" spans="2:4" ht="22.5" customHeight="1" x14ac:dyDescent="0.2">
      <c r="B17" s="160" t="s">
        <v>736</v>
      </c>
    </row>
    <row r="18" spans="2:4" ht="22.5" customHeight="1" x14ac:dyDescent="0.2">
      <c r="B18" s="160" t="s">
        <v>737</v>
      </c>
    </row>
    <row r="19" spans="2:4" ht="22.5" customHeight="1" x14ac:dyDescent="0.2">
      <c r="B19" s="160" t="s">
        <v>738</v>
      </c>
    </row>
    <row r="20" spans="2:4" ht="22.5" customHeight="1" x14ac:dyDescent="0.2">
      <c r="B20" s="160" t="s">
        <v>739</v>
      </c>
      <c r="D20" t="e" vm="20">
        <v>#VALUE!</v>
      </c>
    </row>
    <row r="21" spans="2:4" ht="22.5" customHeight="1" x14ac:dyDescent="0.2">
      <c r="B21" s="160" t="s">
        <v>740</v>
      </c>
    </row>
    <row r="22" spans="2:4" ht="22.5" customHeight="1" x14ac:dyDescent="0.2">
      <c r="B22" s="160" t="s">
        <v>741</v>
      </c>
      <c r="C22" t="e" vm="22">
        <v>#VALUE!</v>
      </c>
      <c r="D22" t="e" vm="23"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Materials + Factor</vt:lpstr>
      <vt:lpstr>Loading Summary (ss)</vt:lpstr>
      <vt:lpstr>Graph data (ss)</vt:lpstr>
      <vt:lpstr>Loading Summary</vt:lpstr>
      <vt:lpstr>Loading Summary - foundation su</vt:lpstr>
      <vt:lpstr>Graph data</vt:lpstr>
      <vt:lpstr>Plant Summary</vt:lpstr>
      <vt:lpstr>Baseplates</vt:lpstr>
      <vt:lpstr>Images</vt:lpstr>
      <vt:lpstr>Bearing Intro</vt:lpstr>
      <vt:lpstr>INPUTS</vt:lpstr>
      <vt:lpstr>Action Effects</vt:lpstr>
      <vt:lpstr>Summary</vt:lpstr>
      <vt:lpstr>Pad Size Graph (ss)</vt:lpstr>
      <vt:lpstr>Pad Size Graph</vt:lpstr>
      <vt:lpstr>'Action Effects'!Print_Area</vt:lpstr>
      <vt:lpstr>'Bearing Intro'!Print_Area</vt:lpstr>
      <vt:lpstr>INPUTS!Print_Area</vt:lpstr>
      <vt:lpstr>'Materials + Factor'!Print_Area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Howell</dc:creator>
  <cp:lastModifiedBy>Kieran Howell</cp:lastModifiedBy>
  <dcterms:created xsi:type="dcterms:W3CDTF">2024-10-15T08:26:52Z</dcterms:created>
  <dcterms:modified xsi:type="dcterms:W3CDTF">2025-02-27T09:13:34Z</dcterms:modified>
</cp:coreProperties>
</file>