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065A3E9F-0E8E-41CB-91AB-AA62418E1A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Planilha1!$D$9:$D$9</definedName>
    <definedName name="patrimonio">Planilha1!$D$12:$D$12</definedName>
    <definedName name="qtd_anos">Planilha1!$D$10:$D$10</definedName>
    <definedName name="rendimento_carteia">Planilha1!$D$4:$D$4</definedName>
    <definedName name="salario">Planilha1!$D$3:$D$3</definedName>
    <definedName name="sugestao_investimento">Planilha1!$D$5:$D$5</definedName>
    <definedName name="taxa_mensal">Planilha1!$D$11:$D$11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27" i="1"/>
  <c r="B15" i="2"/>
  <c r="B16" i="2"/>
  <c r="B17" i="2"/>
  <c r="B18" i="2"/>
  <c r="B19" i="2"/>
  <c r="B20" i="2"/>
  <c r="B9" i="2"/>
  <c r="B10" i="2"/>
  <c r="B11" i="2"/>
  <c r="B12" i="2"/>
  <c r="B13" i="2"/>
  <c r="B14" i="2"/>
  <c r="B4" i="2"/>
  <c r="B5" i="2"/>
  <c r="B6" i="2"/>
  <c r="B7" i="2"/>
  <c r="B8" i="2"/>
  <c r="B3" i="2"/>
  <c r="D28" i="1"/>
  <c r="D29" i="1"/>
  <c r="D30" i="1"/>
  <c r="D31" i="1"/>
  <c r="D32" i="1"/>
  <c r="D27" i="1"/>
  <c r="D33" i="1" s="1"/>
  <c r="C24" i="1" a="1"/>
  <c r="C24" i="1"/>
  <c r="D5" i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17" i="1"/>
  <c r="D17" i="1" s="1" a="1"/>
  <c r="D17" i="1" s="1"/>
  <c r="D12" i="1"/>
  <c r="D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<sst xmlns="http://schemas.openxmlformats.org/spreadsheetml/2006/main" count="69" uniqueCount="34">
  <si>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</si>
  <si>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Salário</t>
  </si>
  <si>
    <t>Rendimento Carteira</t>
  </si>
  <si>
    <t>Sugestão Investimento (30%)</t>
  </si>
  <si>
    <t>Investimento Mensal</t>
  </si>
  <si>
    <t>Quanto investir por mês?</t>
  </si>
  <si>
    <t>Por quantos anos?</t>
  </si>
  <si>
    <t>Taxa de rendimento Mensal?</t>
  </si>
  <si>
    <t>Patrimonio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</si>
  <si>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</si>
  <si>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</si>
  <si>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</si>
  <si>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</si>
  <si>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</si>
  <si>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</si>
  <si>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</si>
  <si>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</si>
  <si>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</si>
  <si>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</si>
  <si>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</si>
  <si>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TIPOS DE FII</t>
  </si>
  <si>
    <t>Percentual Investido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</si>
  <si>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</si>
  <si>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</si>
  <si>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</si>
  <si>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</si>
  <si>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</si>
  <si>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</si>
  <si>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</si>
  <si>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</si>
  <si>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PERFIL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</si>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</sst>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.000%"/>
    <numFmt numFmtId="166" formatCode="&quot;R$&quot;\ #,##0.00"/>
    <numFmt numFmtId="167" formatCode="&quot;R$&quot;\ #,##0.000;[Red]\-&quot;R$&quot;\ #,##0.000"/>
  </numFmts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3" borderId="3" xfId="0" applyFont="1" applyFill="1" applyBorder="1"/>
    <xf numFmtId="0" fontId="3" fillId="3" borderId="5" xfId="0" applyFont="1" applyFill="1" applyBorder="1"/>
    <xf numFmtId="0" fontId="3" fillId="0" borderId="0" xfId="0" applyFont="1"/>
    <xf numFmtId="0" fontId="1" fillId="0" borderId="0" xfId="0" applyFont="1"/>
    <xf numFmtId="0" fontId="5" fillId="4" borderId="2" xfId="0" applyFont="1" applyFill="1" applyBorder="1" applyAlignment="1">
      <alignment vertical="center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66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8" fontId="4" fillId="3" borderId="4" xfId="0" applyNumberFormat="1" applyFont="1" applyFill="1" applyBorder="1" applyAlignment="1">
      <alignment horizontal="center" vertical="center"/>
    </xf>
    <xf numFmtId="167" fontId="4" fillId="3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8" fontId="3" fillId="3" borderId="0" xfId="0" applyNumberFormat="1" applyFont="1" applyFill="1" applyBorder="1" applyAlignment="1">
      <alignment horizontal="center" vertical="center"/>
    </xf>
    <xf numFmtId="8" fontId="3" fillId="3" borderId="4" xfId="0" applyNumberFormat="1" applyFont="1" applyFill="1" applyBorder="1" applyAlignment="1">
      <alignment horizontal="center" vertical="center"/>
    </xf>
    <xf numFmtId="8" fontId="3" fillId="3" borderId="8" xfId="0" applyNumberFormat="1" applyFont="1" applyFill="1" applyBorder="1" applyAlignment="1">
      <alignment horizontal="center" vertical="center"/>
    </xf>
    <xf numFmtId="8" fontId="3" fillId="3" borderId="6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3" borderId="0" xfId="0" applyNumberFormat="1" applyFon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66" fontId="3" fillId="7" borderId="6" xfId="0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0" borderId="8" xfId="0" applyFont="1" applyBorder="1"/>
    <xf numFmtId="166" fontId="3" fillId="9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"/>
  <sheetViews>
    <sheetView tabSelected="1" workbookViewId="0">
      <selection activeCell="D4" sqref="D4"/>
    </sheetView>
  </sheetViews>
  <sheetFormatPr defaultRowHeight="15"/>
  <cols>
    <col min="2" max="2" width="39.85546875" customWidth="1"/>
    <col min="3" max="3" width="29.7109375" customWidth="1"/>
    <col min="4" max="4" width="25.7109375" customWidth="1"/>
    <col min="5" max="5" width="28.140625" customWidth="1"/>
    <col min="6" max="6" width="15.42578125" customWidth="1"/>
  </cols>
  <sheetData>
    <row r="2" spans="2:4" ht="26.25">
      <c r="B2" s="20" t="s">
        <v>0</v>
      </c>
      <c r="C2" s="24"/>
      <c r="D2" s="5"/>
    </row>
    <row r="3" spans="2:4" ht="18.75">
      <c r="B3" s="21" t="s">
        <v>1</v>
      </c>
      <c r="C3" s="22"/>
      <c r="D3" s="10">
        <v>2000</v>
      </c>
    </row>
    <row r="4" spans="2:4" ht="18.75">
      <c r="B4" s="21" t="s">
        <v>2</v>
      </c>
      <c r="C4" s="22"/>
      <c r="D4" s="11">
        <v>0.01</v>
      </c>
    </row>
    <row r="5" spans="2:4" ht="18.75">
      <c r="B5" s="23" t="s">
        <v>3</v>
      </c>
      <c r="C5" s="25"/>
      <c r="D5" s="59">
        <f>D3*30%</f>
        <v>600</v>
      </c>
    </row>
    <row r="8" spans="2:4" ht="26.25">
      <c r="B8" s="16" t="s">
        <v>4</v>
      </c>
      <c r="C8" s="26"/>
      <c r="D8" s="7"/>
    </row>
    <row r="9" spans="2:4" ht="18.75">
      <c r="B9" s="32" t="s">
        <v>5</v>
      </c>
      <c r="C9" s="33"/>
      <c r="D9" s="10">
        <v>500</v>
      </c>
    </row>
    <row r="10" spans="2:4" ht="18.75">
      <c r="B10" s="34" t="s">
        <v>6</v>
      </c>
      <c r="C10" s="35"/>
      <c r="D10" s="12">
        <v>5</v>
      </c>
    </row>
    <row r="11" spans="2:4" ht="18.75">
      <c r="B11" s="34" t="s">
        <v>7</v>
      </c>
      <c r="C11" s="35"/>
      <c r="D11" s="13">
        <v>1.0789999999999999E-2</v>
      </c>
    </row>
    <row r="12" spans="2:4" ht="18.75">
      <c r="B12" s="17" t="s">
        <v>8</v>
      </c>
      <c r="C12" s="18"/>
      <c r="D12" s="14">
        <f>FV(D11,D10*12,D9*-1)</f>
        <v>41888.456999243819</v>
      </c>
    </row>
    <row r="13" spans="2:4" ht="18.75">
      <c r="B13" s="19" t="s">
        <v>9</v>
      </c>
      <c r="C13" s="27"/>
      <c r="D13" s="15">
        <f>D12*D4</f>
        <v>418.88456999243817</v>
      </c>
    </row>
    <row r="16" spans="2:4" ht="26.25">
      <c r="B16" s="8" t="s">
        <v>10</v>
      </c>
      <c r="C16" s="9"/>
      <c r="D16" s="7" t="s">
        <v>11</v>
      </c>
    </row>
    <row r="17" spans="1:5" ht="18.75">
      <c r="B17" s="1" t="s">
        <v>12</v>
      </c>
      <c r="C17" s="28">
        <f>FV($D$11,$A20*12,$D$9*-1)</f>
        <v>13613.813648822608</v>
      </c>
      <c r="D17" s="29" cm="1">
        <f t="array" ref="D17">C17*rendimento_carteia</f>
        <v>136.13813648822608</v>
      </c>
    </row>
    <row r="18" spans="1:5" ht="18.75">
      <c r="B18" s="1" t="s">
        <v>13</v>
      </c>
      <c r="C18" s="28">
        <f>FV($D$11,$A21*12,$D$9*-1)</f>
        <v>41888.456999243819</v>
      </c>
      <c r="D18" s="29" cm="1">
        <f t="array" ref="D18">C18*rendimento_carteia</f>
        <v>418.88456999243817</v>
      </c>
    </row>
    <row r="19" spans="1:5" ht="18.75">
      <c r="B19" s="1" t="s">
        <v>14</v>
      </c>
      <c r="C19" s="28">
        <f>FV($D$11,$A22*12,$D$9*-1)</f>
        <v>121642.1062650861</v>
      </c>
      <c r="D19" s="29" cm="1">
        <f t="array" ref="D19">C19*rendimento_carteia</f>
        <v>1216.4210626508609</v>
      </c>
      <c r="E19" s="6"/>
    </row>
    <row r="20" spans="1:5" ht="18.75">
      <c r="A20" s="4">
        <v>2</v>
      </c>
      <c r="B20" s="1" t="s">
        <v>15</v>
      </c>
      <c r="C20" s="28">
        <f>FV($D$11,$A23*12,$D$9*-1)</f>
        <v>562599.20004854025</v>
      </c>
      <c r="D20" s="29" cm="1">
        <f t="array" ref="D20">C20*rendimento_carteia</f>
        <v>5625.992000485403</v>
      </c>
    </row>
    <row r="21" spans="1:5" ht="18.75">
      <c r="A21" s="4">
        <v>5</v>
      </c>
      <c r="B21" s="2" t="s">
        <v>16</v>
      </c>
      <c r="C21" s="30">
        <f>FV($D$11,$A24*12,$D$9*-1)</f>
        <v>2161084.8275023573</v>
      </c>
      <c r="D21" s="31" cm="1">
        <f t="array" ref="D21">C21*rendimento_carteia</f>
        <v>21610.848275023574</v>
      </c>
    </row>
    <row r="22" spans="1:5">
      <c r="A22" s="4">
        <v>10</v>
      </c>
    </row>
    <row r="23" spans="1:5" ht="18.75">
      <c r="A23" s="4">
        <v>20</v>
      </c>
      <c r="B23" s="38" t="s">
        <v>17</v>
      </c>
      <c r="C23" s="39" t="s">
        <v>18</v>
      </c>
      <c r="D23" s="40"/>
    </row>
    <row r="24" spans="1:5" ht="18.75">
      <c r="A24" s="4">
        <v>30</v>
      </c>
      <c r="B24" s="41" t="s">
        <v>19</v>
      </c>
      <c r="C24" s="42" cm="1">
        <f t="array" ref="C24">aporte</f>
        <v>500</v>
      </c>
      <c r="D24" s="43"/>
    </row>
    <row r="26" spans="1:5" ht="18.75">
      <c r="B26" s="44" t="s">
        <v>20</v>
      </c>
      <c r="C26" s="45" t="s">
        <v>21</v>
      </c>
      <c r="D26" s="46" t="s">
        <v>22</v>
      </c>
    </row>
    <row r="27" spans="1:5" ht="18.75">
      <c r="B27" s="47" t="s">
        <v>23</v>
      </c>
      <c r="C27" s="48">
        <f>VLOOKUP($C$23&amp;"-"&amp;B27,Planilha2!$B:$E,4,FALSE)</f>
        <v>0.3</v>
      </c>
      <c r="D27" s="49">
        <f>C27*$C$24</f>
        <v>150</v>
      </c>
    </row>
    <row r="28" spans="1:5" ht="18.75">
      <c r="B28" s="47" t="s">
        <v>24</v>
      </c>
      <c r="C28" s="48">
        <f>VLOOKUP($C$23&amp;"-"&amp;B28,Planilha2!$B:$E,4,FALSE)</f>
        <v>0.5</v>
      </c>
      <c r="D28" s="49">
        <f t="shared" ref="D28:D32" si="0">C28*$C$24</f>
        <v>250</v>
      </c>
    </row>
    <row r="29" spans="1:5" ht="18.75">
      <c r="B29" s="47" t="s">
        <v>25</v>
      </c>
      <c r="C29" s="48">
        <f>VLOOKUP($C$23&amp;"-"&amp;B29,Planilha2!$B:$E,4,FALSE)</f>
        <v>0.1</v>
      </c>
      <c r="D29" s="49">
        <f t="shared" si="0"/>
        <v>50</v>
      </c>
    </row>
    <row r="30" spans="1:5" ht="18.75">
      <c r="B30" s="47" t="s">
        <v>26</v>
      </c>
      <c r="C30" s="48">
        <f>VLOOKUP($C$23&amp;"-"&amp;B30,Planilha2!$B:$E,4,FALSE)</f>
        <v>0.1</v>
      </c>
      <c r="D30" s="49">
        <f t="shared" si="0"/>
        <v>50</v>
      </c>
    </row>
    <row r="31" spans="1:5" ht="18.75">
      <c r="B31" s="47" t="s">
        <v>27</v>
      </c>
      <c r="C31" s="48">
        <f>VLOOKUP($C$23&amp;"-"&amp;B31,Planilha2!$B:$E,4,FALSE)</f>
        <v>0</v>
      </c>
      <c r="D31" s="49">
        <f t="shared" si="0"/>
        <v>0</v>
      </c>
    </row>
    <row r="32" spans="1:5" ht="18.75">
      <c r="B32" s="47" t="s">
        <v>28</v>
      </c>
      <c r="C32" s="48">
        <f>VLOOKUP($C$23&amp;"-"&amp;B32,Planilha2!$B:$E,4,FALSE)</f>
        <v>0</v>
      </c>
      <c r="D32" s="49">
        <f t="shared" si="0"/>
        <v>0</v>
      </c>
    </row>
    <row r="33" spans="2:4" ht="18.75">
      <c r="B33" s="50"/>
      <c r="C33" s="51"/>
      <c r="D33" s="52">
        <f>SUM(D27:D32)</f>
        <v>500</v>
      </c>
    </row>
  </sheetData>
  <mergeCells count="10">
    <mergeCell ref="B2:C2"/>
    <mergeCell ref="B3:C3"/>
    <mergeCell ref="B4:C4"/>
    <mergeCell ref="B5:C5"/>
    <mergeCell ref="B12:C12"/>
    <mergeCell ref="B8:C8"/>
    <mergeCell ref="B9:C9"/>
    <mergeCell ref="B10:C10"/>
    <mergeCell ref="B11:C11"/>
    <mergeCell ref="B13:C13"/>
  </mergeCells>
  <dataValidations count="1">
    <dataValidation type="list" allowBlank="1" showInputMessage="1" showErrorMessage="1" sqref="C23" xr:uid="{CA2A2B69-D873-4A24-B7E7-8242D24F382D}">
      <formula1>"CONSERVADOR,MODERADO,AGRESSIVO"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83F8-1BDF-4CF3-8CC2-CF789034A4BB}">
  <dimension ref="B2:E20"/>
  <sheetViews>
    <sheetView workbookViewId="0">
      <selection activeCell="E14" sqref="E9:E14"/>
    </sheetView>
  </sheetViews>
  <sheetFormatPr defaultRowHeight="18.75"/>
  <cols>
    <col min="2" max="2" width="41.7109375" bestFit="1" customWidth="1"/>
    <col min="3" max="3" width="18.5703125" bestFit="1" customWidth="1"/>
    <col min="4" max="4" width="23.42578125" bestFit="1" customWidth="1"/>
    <col min="5" max="5" width="9.140625" style="36"/>
  </cols>
  <sheetData>
    <row r="2" spans="2:5">
      <c r="B2" s="58" t="s">
        <v>29</v>
      </c>
      <c r="C2" s="58" t="s">
        <v>30</v>
      </c>
      <c r="D2" s="57" t="s">
        <v>20</v>
      </c>
      <c r="E2" s="56" t="s">
        <v>31</v>
      </c>
    </row>
    <row r="3" spans="2:5">
      <c r="B3" s="3" t="str">
        <f>C3&amp;"-"&amp;D3</f>
        <v>CONSERVADOR-PAPEL</v>
      </c>
      <c r="C3" s="3" t="s">
        <v>18</v>
      </c>
      <c r="D3" s="36" t="s">
        <v>23</v>
      </c>
      <c r="E3" s="37">
        <v>0.3</v>
      </c>
    </row>
    <row r="4" spans="2:5">
      <c r="B4" s="3" t="str">
        <f t="shared" ref="B4:B20" si="0">C4&amp;"-"&amp;D4</f>
        <v>CONSERVADOR-TIJOLO</v>
      </c>
      <c r="C4" s="3" t="s">
        <v>18</v>
      </c>
      <c r="D4" s="36" t="s">
        <v>24</v>
      </c>
      <c r="E4" s="37">
        <v>0.5</v>
      </c>
    </row>
    <row r="5" spans="2:5">
      <c r="B5" s="3" t="str">
        <f t="shared" si="0"/>
        <v>CONSERVADOR-HIBRIDOS</v>
      </c>
      <c r="C5" s="3" t="s">
        <v>18</v>
      </c>
      <c r="D5" s="36" t="s">
        <v>25</v>
      </c>
      <c r="E5" s="37">
        <v>0.1</v>
      </c>
    </row>
    <row r="6" spans="2:5">
      <c r="B6" s="3" t="str">
        <f t="shared" si="0"/>
        <v>CONSERVADOR-FOFs</v>
      </c>
      <c r="C6" s="3" t="s">
        <v>18</v>
      </c>
      <c r="D6" s="36" t="s">
        <v>26</v>
      </c>
      <c r="E6" s="37">
        <v>0.1</v>
      </c>
    </row>
    <row r="7" spans="2:5">
      <c r="B7" s="3" t="str">
        <f t="shared" si="0"/>
        <v>CONSERVADOR-DESENVOLVIMENTO</v>
      </c>
      <c r="C7" s="3" t="s">
        <v>18</v>
      </c>
      <c r="D7" s="36" t="s">
        <v>27</v>
      </c>
      <c r="E7" s="37">
        <v>0</v>
      </c>
    </row>
    <row r="8" spans="2:5">
      <c r="B8" s="53" t="str">
        <f t="shared" si="0"/>
        <v>CONSERVADOR-HOTELARIAS</v>
      </c>
      <c r="C8" s="53" t="s">
        <v>18</v>
      </c>
      <c r="D8" s="54" t="s">
        <v>28</v>
      </c>
      <c r="E8" s="55">
        <v>0</v>
      </c>
    </row>
    <row r="9" spans="2:5">
      <c r="B9" s="3" t="str">
        <f t="shared" si="0"/>
        <v>MODERADO-PAPEL</v>
      </c>
      <c r="C9" s="3" t="s">
        <v>32</v>
      </c>
      <c r="D9" s="36" t="s">
        <v>23</v>
      </c>
      <c r="E9" s="37">
        <v>0.32</v>
      </c>
    </row>
    <row r="10" spans="2:5">
      <c r="B10" s="3" t="str">
        <f t="shared" si="0"/>
        <v>MODERADO-TIJOLO</v>
      </c>
      <c r="C10" s="3" t="s">
        <v>32</v>
      </c>
      <c r="D10" s="36" t="s">
        <v>24</v>
      </c>
      <c r="E10" s="37">
        <v>0.4</v>
      </c>
    </row>
    <row r="11" spans="2:5">
      <c r="B11" s="3" t="str">
        <f t="shared" si="0"/>
        <v>MODERADO-HIBRIDOS</v>
      </c>
      <c r="C11" s="3" t="s">
        <v>32</v>
      </c>
      <c r="D11" s="36" t="s">
        <v>25</v>
      </c>
      <c r="E11" s="37">
        <v>0.08</v>
      </c>
    </row>
    <row r="12" spans="2:5">
      <c r="B12" s="3" t="str">
        <f t="shared" si="0"/>
        <v>MODERADO-FOFs</v>
      </c>
      <c r="C12" s="3" t="s">
        <v>32</v>
      </c>
      <c r="D12" s="36" t="s">
        <v>26</v>
      </c>
      <c r="E12" s="37">
        <v>0.1</v>
      </c>
    </row>
    <row r="13" spans="2:5">
      <c r="B13" s="3" t="str">
        <f t="shared" si="0"/>
        <v>MODERADO-DESENVOLVIMENTO</v>
      </c>
      <c r="C13" s="3" t="s">
        <v>32</v>
      </c>
      <c r="D13" s="36" t="s">
        <v>27</v>
      </c>
      <c r="E13" s="37">
        <v>0.05</v>
      </c>
    </row>
    <row r="14" spans="2:5">
      <c r="B14" s="53" t="str">
        <f t="shared" si="0"/>
        <v>MODERADO-HOTELARIAS</v>
      </c>
      <c r="C14" s="53" t="s">
        <v>32</v>
      </c>
      <c r="D14" s="54" t="s">
        <v>28</v>
      </c>
      <c r="E14" s="55">
        <v>0.05</v>
      </c>
    </row>
    <row r="15" spans="2:5">
      <c r="B15" s="3" t="str">
        <f t="shared" si="0"/>
        <v>AGRESSIVO-PAPEL</v>
      </c>
      <c r="C15" s="3" t="s">
        <v>33</v>
      </c>
      <c r="D15" s="36" t="s">
        <v>23</v>
      </c>
      <c r="E15" s="37">
        <v>0.5</v>
      </c>
    </row>
    <row r="16" spans="2:5">
      <c r="B16" s="3" t="str">
        <f t="shared" si="0"/>
        <v>AGRESSIVO-TIJOLO</v>
      </c>
      <c r="C16" s="3" t="s">
        <v>33</v>
      </c>
      <c r="D16" s="36" t="s">
        <v>24</v>
      </c>
      <c r="E16" s="37">
        <v>0.1</v>
      </c>
    </row>
    <row r="17" spans="2:5">
      <c r="B17" s="3" t="str">
        <f t="shared" si="0"/>
        <v>AGRESSIVO-HIBRIDOS</v>
      </c>
      <c r="C17" s="3" t="s">
        <v>33</v>
      </c>
      <c r="D17" s="36" t="s">
        <v>25</v>
      </c>
      <c r="E17" s="37">
        <v>0.05</v>
      </c>
    </row>
    <row r="18" spans="2:5">
      <c r="B18" s="3" t="str">
        <f t="shared" si="0"/>
        <v>AGRESSIVO-FOFs</v>
      </c>
      <c r="C18" s="3" t="s">
        <v>33</v>
      </c>
      <c r="D18" s="36" t="s">
        <v>26</v>
      </c>
      <c r="E18" s="37">
        <v>0.05</v>
      </c>
    </row>
    <row r="19" spans="2:5">
      <c r="B19" s="3" t="str">
        <f t="shared" si="0"/>
        <v>AGRESSIVO-DESENVOLVIMENTO</v>
      </c>
      <c r="C19" s="3" t="s">
        <v>33</v>
      </c>
      <c r="D19" s="36" t="s">
        <v>27</v>
      </c>
      <c r="E19" s="37">
        <v>0.2</v>
      </c>
    </row>
    <row r="20" spans="2:5">
      <c r="B20" s="53" t="str">
        <f t="shared" si="0"/>
        <v>AGRESSIVO-HOTELARIAS</v>
      </c>
      <c r="C20" s="53" t="s">
        <v>33</v>
      </c>
      <c r="D20" s="54" t="s">
        <v>28</v>
      </c>
      <c r="E20" s="5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2025-05-19T21:48:28Z</dcterms:created>
  <dcterms:modified xsi:type="dcterms:W3CDTF">2025-05-20T01:06:45Z</dcterms:modified>
  <cp:category/>
  <cp:contentStatus/>
</cp:coreProperties>
</file>