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A095441D-E113-4DDA-BF51-EF4DC1794FB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C50" i="1"/>
  <c r="C49" i="1"/>
  <c r="C48" i="1"/>
  <c r="C47" i="1"/>
  <c r="O45" i="1"/>
  <c r="P45" i="1"/>
  <c r="Q45" i="1"/>
  <c r="N45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Q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Q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M22" i="1" s="1"/>
  <c r="O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M34" i="1" s="1"/>
  <c r="O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I2" i="2" a="1"/>
  <c r="I2" i="2" s="1"/>
  <c r="J2" i="2" a="1"/>
  <c r="J2" i="2" s="1"/>
  <c r="K2" i="2" a="1"/>
  <c r="K2" i="2" s="1"/>
  <c r="L2" i="2" a="1"/>
  <c r="L2" i="2" s="1"/>
  <c r="M2" i="2" a="1"/>
  <c r="M2" i="2" s="1"/>
  <c r="Q37" i="1" l="1"/>
  <c r="Q41" i="1"/>
  <c r="Q4" i="1"/>
  <c r="Q13" i="1"/>
  <c r="Q5" i="1"/>
  <c r="Q28" i="1"/>
  <c r="Q39" i="1"/>
  <c r="Q27" i="1"/>
  <c r="P6" i="1"/>
  <c r="M10" i="1"/>
  <c r="O10" i="1" s="1"/>
  <c r="L25" i="1"/>
  <c r="P25" i="1" s="1"/>
  <c r="L13" i="1"/>
  <c r="P13" i="1" s="1"/>
  <c r="N25" i="1"/>
  <c r="M24" i="1"/>
  <c r="O24" i="1" s="1"/>
  <c r="N13" i="1"/>
  <c r="M35" i="1"/>
  <c r="O35" i="1" s="1"/>
  <c r="M23" i="1"/>
  <c r="O23" i="1" s="1"/>
  <c r="M11" i="1"/>
  <c r="O11" i="1" s="1"/>
  <c r="L36" i="1"/>
  <c r="L12" i="1"/>
  <c r="M33" i="1"/>
  <c r="M9" i="1"/>
  <c r="M37" i="1"/>
  <c r="O37" i="1" s="1"/>
  <c r="M25" i="1"/>
  <c r="O25" i="1" s="1"/>
  <c r="M13" i="1"/>
  <c r="O13" i="1" s="1"/>
  <c r="M21" i="1"/>
  <c r="N10" i="1"/>
  <c r="N15" i="1"/>
  <c r="N26" i="1"/>
  <c r="M20" i="1"/>
  <c r="M2" i="1"/>
  <c r="O2" i="1" s="1"/>
  <c r="L24" i="1"/>
  <c r="M36" i="1"/>
  <c r="O36" i="1" s="1"/>
  <c r="M12" i="1"/>
  <c r="O12" i="1" s="1"/>
  <c r="L35" i="1"/>
  <c r="L23" i="1"/>
  <c r="M31" i="1"/>
  <c r="M7" i="1"/>
  <c r="M41" i="1"/>
  <c r="O41" i="1" s="1"/>
  <c r="M28" i="1"/>
  <c r="O28" i="1" s="1"/>
  <c r="M4" i="1"/>
  <c r="O4" i="1" s="1"/>
  <c r="M27" i="1"/>
  <c r="O27" i="1" s="1"/>
  <c r="M3" i="1"/>
  <c r="O3" i="1" s="1"/>
  <c r="M6" i="1"/>
  <c r="M29" i="1"/>
  <c r="O29" i="1" s="1"/>
  <c r="L11" i="1"/>
  <c r="L37" i="1"/>
  <c r="M30" i="1"/>
  <c r="M5" i="1"/>
  <c r="O5" i="1" s="1"/>
  <c r="L32" i="1"/>
  <c r="N32" i="1" s="1"/>
  <c r="L8" i="1"/>
  <c r="L19" i="1"/>
  <c r="N19" i="1" s="1"/>
  <c r="L42" i="1"/>
  <c r="N42" i="1" s="1"/>
  <c r="L18" i="1"/>
  <c r="N18" i="1" s="1"/>
  <c r="L17" i="1"/>
  <c r="L40" i="1"/>
  <c r="N40" i="1" s="1"/>
  <c r="L16" i="1"/>
  <c r="N16" i="1" s="1"/>
  <c r="L39" i="1"/>
  <c r="N39" i="1" s="1"/>
  <c r="L15" i="1"/>
  <c r="P15" i="1" s="1"/>
  <c r="L38" i="1"/>
  <c r="N38" i="1" s="1"/>
  <c r="L26" i="1"/>
  <c r="P26" i="1" s="1"/>
  <c r="L14" i="1"/>
  <c r="N14" i="1" s="1"/>
  <c r="M19" i="1"/>
  <c r="M42" i="1"/>
  <c r="M18" i="1"/>
  <c r="L2" i="1"/>
  <c r="N2" i="1" s="1"/>
  <c r="M17" i="1"/>
  <c r="O17" i="1" s="1"/>
  <c r="M40" i="1"/>
  <c r="O40" i="1" s="1"/>
  <c r="M16" i="1"/>
  <c r="O16" i="1" s="1"/>
  <c r="L34" i="1"/>
  <c r="N34" i="1" s="1"/>
  <c r="L22" i="1"/>
  <c r="N22" i="1" s="1"/>
  <c r="L10" i="1"/>
  <c r="P10" i="1" s="1"/>
  <c r="M39" i="1"/>
  <c r="O39" i="1" s="1"/>
  <c r="M15" i="1"/>
  <c r="O15" i="1" s="1"/>
  <c r="L20" i="1"/>
  <c r="N20" i="1" s="1"/>
  <c r="L31" i="1"/>
  <c r="N31" i="1" s="1"/>
  <c r="L7" i="1"/>
  <c r="N7" i="1" s="1"/>
  <c r="L30" i="1"/>
  <c r="N30" i="1" s="1"/>
  <c r="L6" i="1"/>
  <c r="N6" i="1" s="1"/>
  <c r="L41" i="1"/>
  <c r="L29" i="1"/>
  <c r="L5" i="1"/>
  <c r="L28" i="1"/>
  <c r="N28" i="1" s="1"/>
  <c r="L4" i="1"/>
  <c r="N4" i="1" s="1"/>
  <c r="L27" i="1"/>
  <c r="N27" i="1" s="1"/>
  <c r="L3" i="1"/>
  <c r="N3" i="1" s="1"/>
  <c r="M32" i="1"/>
  <c r="M8" i="1"/>
  <c r="L33" i="1"/>
  <c r="N33" i="1" s="1"/>
  <c r="L21" i="1"/>
  <c r="N21" i="1" s="1"/>
  <c r="L9" i="1"/>
  <c r="N9" i="1" s="1"/>
  <c r="M38" i="1"/>
  <c r="O38" i="1" s="1"/>
  <c r="M26" i="1"/>
  <c r="O26" i="1" s="1"/>
  <c r="M14" i="1"/>
  <c r="O14" i="1" s="1"/>
  <c r="O6" i="1" l="1"/>
  <c r="Q6" i="1"/>
  <c r="P40" i="1"/>
  <c r="P2" i="1"/>
  <c r="O18" i="1"/>
  <c r="Q18" i="1"/>
  <c r="P33" i="1"/>
  <c r="O19" i="1"/>
  <c r="Q19" i="1"/>
  <c r="Q2" i="1"/>
  <c r="P39" i="1"/>
  <c r="Q16" i="1"/>
  <c r="O20" i="1"/>
  <c r="Q20" i="1"/>
  <c r="P18" i="1"/>
  <c r="Q23" i="1"/>
  <c r="O8" i="1"/>
  <c r="Q8" i="1"/>
  <c r="Q36" i="1"/>
  <c r="O7" i="1"/>
  <c r="Q7" i="1"/>
  <c r="P21" i="1"/>
  <c r="Q38" i="1"/>
  <c r="O31" i="1"/>
  <c r="Q31" i="1"/>
  <c r="P9" i="1"/>
  <c r="Q3" i="1"/>
  <c r="Q35" i="1"/>
  <c r="Q25" i="1"/>
  <c r="O9" i="1"/>
  <c r="Q9" i="1"/>
  <c r="O33" i="1"/>
  <c r="Q33" i="1"/>
  <c r="Q14" i="1"/>
  <c r="Q40" i="1"/>
  <c r="Q17" i="1"/>
  <c r="O42" i="1"/>
  <c r="Q42" i="1"/>
  <c r="Q29" i="1"/>
  <c r="O32" i="1"/>
  <c r="Q32" i="1"/>
  <c r="P30" i="1"/>
  <c r="O21" i="1"/>
  <c r="Q21" i="1"/>
  <c r="Q10" i="1"/>
  <c r="Q11" i="1"/>
  <c r="Q12" i="1"/>
  <c r="O30" i="1"/>
  <c r="Q30" i="1"/>
  <c r="Q15" i="1"/>
  <c r="Q24" i="1"/>
  <c r="Q26" i="1"/>
  <c r="P19" i="1"/>
  <c r="P32" i="1"/>
  <c r="N23" i="1"/>
  <c r="P23" i="1"/>
  <c r="N37" i="1"/>
  <c r="P37" i="1"/>
  <c r="N35" i="1"/>
  <c r="P35" i="1"/>
  <c r="P16" i="1"/>
  <c r="N5" i="1"/>
  <c r="P5" i="1"/>
  <c r="N11" i="1"/>
  <c r="P11" i="1"/>
  <c r="P28" i="1"/>
  <c r="N8" i="1"/>
  <c r="P8" i="1"/>
  <c r="P20" i="1"/>
  <c r="N17" i="1"/>
  <c r="P17" i="1"/>
  <c r="N41" i="1"/>
  <c r="P41" i="1"/>
  <c r="N24" i="1"/>
  <c r="P24" i="1"/>
  <c r="P34" i="1"/>
  <c r="N12" i="1"/>
  <c r="P12" i="1"/>
  <c r="P3" i="1"/>
  <c r="P38" i="1"/>
  <c r="N36" i="1"/>
  <c r="P36" i="1"/>
  <c r="P42" i="1"/>
  <c r="P14" i="1"/>
  <c r="P31" i="1"/>
  <c r="P4" i="1"/>
  <c r="N29" i="1"/>
  <c r="P29" i="1"/>
  <c r="P22" i="1"/>
  <c r="P27" i="1"/>
  <c r="P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<sst xmlns="http://schemas.openxmlformats.org/spreadsheetml/2006/main" count="311" uniqueCount="171">
  <si>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</si>
  <si>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</si>
  <si>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</si>
  <si>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</si>
  <si>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</si>
  <si>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</si>
  <si>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</si>
  <si>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</si>
  <si>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</si>
  <si>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</si>
  <si>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</si>
  <si>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</si>
  <si>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</si>
  <si>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</si>
  <si>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</si>
  <si>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</si>
  <si>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</si>
  <si>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</si>
  <si>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</si>
  <si>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</si>
  <si>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</si>
  <si>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</si>
  <si>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</si>
  <si>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</si>
  <si>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</si>
  <si>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</si>
  <si>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</si>
  <si>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</si>
  <si>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</si>
  <si>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</si>
  <si>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</si>
  <si>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</si>
  <si>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</si>
  <si>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</si>
  <si>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</si>
  <si>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</si>
  <si>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</si>
  <si>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</si>
  <si>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</si>
  <si>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</si>
  <si>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</si>
  <si>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</si>
  <si>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</si>
  <si>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</si>
  <si>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</si>
  <si>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</si>
  <si>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</si>
  <si>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</si>
  <si>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</si>
  <si>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</si>
  <si>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</si>
  <si>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</si>
  <si>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</si>
  <si>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</si>
  <si>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</si>
  <si>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</si>
  <si>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</si>
  <si>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</si>
  <si>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</si>
  <si>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</si>
  <si>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</si>
  <si>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</si>
  <si>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</si>
  <si>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</si>
  <si>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</si>
  <si>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</si>
  <si>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</si>
  <si>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</si>
  <si>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</si>
  <si>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</si>
  <si>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</si>
  <si>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</si>
  <si>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</si>
  <si>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</si>
  <si>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</si>
  <si>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</si>
  <si>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</si>
  <si>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</si>
  <si>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</si>
  <si>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</si>
  <si>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</si>
  <si>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</si>
  <si>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</si>
  <si>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</si>
  <si>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</si>
  <si>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</si>
  <si>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</si>
  <si>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</si>
  <si>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</si>
  <si>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</si>
  <si>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</si>
  <si>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</si>
  <si>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</si>
  <si>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</si>
  <si>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</si>
  <si>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</si>
  <si>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</si>
  <si>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</si>
  <si>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</si>
  <si>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</si>
  <si>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</si>
  <si>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</si>
  <si>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</si>
  <si>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</si>
  <si>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</si>
  <si>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</si>
  <si>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</si>
  <si>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</si>
  <si>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</si>
  <si>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</si>
  <si>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</si>
  <si>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</si>
  <si>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</si>
  <si>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</si>
  <si>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</si>
  <si>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</si>
  <si>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</si>
  <si>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title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</si>
  <si>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</si>
  <si>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</si>
  <si>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</si>
  <si>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</si>
  <si>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</si>
  <si>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</si>
  <si>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</si>
  <si>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</si>
  <si>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</si>
  <si>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</si>
  <si>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</si>
  <si>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</si>
  <si>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</si>
  <si>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</si>
  <si>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</si>
  <si>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</si>
  <si>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</si>
  <si>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</si>
  <si>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</si>
  <si>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</si>
  <si>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</si>
  <si>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</si>
  <si>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</si>
  <si>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</si>
  <si>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</si>
  <si>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</si>
  <si>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</si>
  <si>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</si>
  <si>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</si>
  <si>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</si>
  <si>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</si>
  <si>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</si>
  <si>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</si>
  <si>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</si>
  <si>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</si>
  <si>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</si>
  <si>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</si>
  <si>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</si>
  <si>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</si>
  <si>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budget_mln</t>
  </si>
  <si>
    <t>budget_mln_INR</t>
  </si>
  <si>
    <t>revenue_mln_INR</t>
  </si>
  <si>
    <t>Total Revenue mln INR</t>
  </si>
  <si>
    <t>revenue_mln_USD</t>
  </si>
  <si>
    <t>budget_mln_USD</t>
  </si>
  <si>
    <t>revenue_mln</t>
  </si>
  <si>
    <t>Total Movies</t>
  </si>
  <si>
    <t>Total Budget mln INR</t>
  </si>
  <si>
    <t>Total Budget mln USD</t>
  </si>
  <si>
    <t>Total Bollywood Movies</t>
  </si>
  <si>
    <t>Total Bollywood Revenue INR</t>
  </si>
  <si>
    <t>Avg Bollywood Revenue INR</t>
  </si>
  <si>
    <t>% Revenue from Bollywood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</si>
</sst>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3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2" headerRowDxfId="16">
  <autoFilter ref="A1:Q42" xr:uid="{6A7FE39D-5614-4A7F-89B7-C167ABC0A251}"/>
  <tableColumns count="17">
    <tableColumn id="1" xr3:uid="{5E453F0D-B27C-433C-BF11-BA3FE1A6822E}" name="movie_id" totalsRowLabel="Total"/>
    <tableColumn id="12" xr3:uid="{35390E73-99A2-4FBC-9B89-AE381E3C1449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1" xr3:uid="{6D28D018-B68B-4091-B962-6CF2D3717090}" name="budget" dataDxfId="15">
      <calculatedColumnFormula array="1">_xlfn.XLOOKUP(Movies[[#This Row],[movie_id]:[movie_id]],Financials[[#All],[movie_id]:[movie_id]],Financials[[#All],[budget]],"Not Available",0)</calculatedColumnFormula>
    </tableColumn>
    <tableColumn id="13" xr3:uid="{0F3F4DA6-833E-4A85-A80F-EC84B27705BC}" name="revenue" dataDxfId="14">
      <calculatedColumnFormula array="1">_xlfn.XLOOKUP(Movies[[#This Row],[movie_id]:[movie_id]],Financials[[#All],[movie_id]:[movie_id]],Financials[[#All],[revenue]],"Not Available",0)</calculatedColumnFormula>
    </tableColumn>
    <tableColumn id="14" xr3:uid="{191B281A-7053-4160-8EE3-CF6DD1C9435B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5" xr3:uid="{A197624A-B851-4B51-9B95-7DFC36043837}" name="currency" dataDxfId="12">
      <calculatedColumnFormula array="1">_xlfn.XLOOKUP(Movies[[#This Row],[movie_id]:[movie_id]],Financials[[#All],[movie_id]:[movie_id]],Financials[[#All],[currency]],"Not Available",0)</calculatedColumnFormula>
    </tableColumn>
    <tableColumn id="25" xr3:uid="{382C3990-7166-463A-A442-412A1810DB4A}" name="budget_mln" dataDxfId="5">
      <calculatedColumnFormula>IF(Movies[[#This Row],[unit]]="Billions",Movies[[#This Row],[budget]]*1000,Movies[[#This Row],[budget]])</calculatedColumnFormula>
    </tableColumn>
    <tableColumn id="26" xr3:uid="{E6ED52C2-BDFE-431C-9882-C2EFC4E4B86C}" name="revenue_mln" dataDxfId="4">
      <calculatedColumnFormula>IF(Movies[[#This Row],[unit]]="Billions",Movies[[#This Row],[revenue]]*1000,Movies[[#This Row],[revenue]])</calculatedColumnFormula>
    </tableColumn>
    <tableColumn id="27" xr3:uid="{F7882023-FCA5-486C-AA9D-2F5DDBFE834A}" name="budget_mln_INR" dataDxfId="3">
      <calculatedColumnFormula>IF(Movies[[#This Row],[currency]]="USD",Movies[[#This Row],[budget_mln]]*80,Movies[[#This Row],[budget_mln]])</calculatedColumnFormula>
    </tableColumn>
    <tableColumn id="28" xr3:uid="{26867AF0-7ABB-440C-9419-EA2BCD8CF886}" name="revenue_mln_INR" dataDxfId="2">
      <calculatedColumnFormula>IF(Movies[[#This Row],[currency]]="USD",Movies[[#This Row],[revenue_mln]]*80,Movies[[#This Row],[revenue_mln]])</calculatedColumnFormula>
    </tableColumn>
    <tableColumn id="29" xr3:uid="{56AB7166-A350-461E-BC18-C5188080DF02}" name="budget_mln_USD" dataDxfId="1">
      <calculatedColumnFormula>IF(Movies[[#This Row],[currency]]="INR",Movies[[#This Row],[budget_mln]]/80,Movies[[#This Row],[budget_mln]])</calculatedColumnFormula>
    </tableColumn>
    <tableColumn id="30" xr3:uid="{6AA59512-88E5-4086-B22D-01AFCA48CA8E}" name="revenue_mln_USD" dataDxfId="0">
      <calculatedColumnFormula>IF(Movies[[#This Row],[currency]]="INR",Movies[[#This Row],[revenue_mln]]/80,Movies[[#This Row],[revenue_mln]])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1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0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9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8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0" sqref="E50"/>
    </sheetView>
  </sheetViews>
  <sheetFormatPr defaultRowHeight="14.4" x14ac:dyDescent="0.3"/>
  <cols>
    <col min="1" max="1" width="11.21875" bestFit="1" customWidth="1"/>
    <col min="2" max="2" width="40" bestFit="1" customWidth="1"/>
    <col min="3" max="3" width="10.21875" bestFit="1" customWidth="1"/>
    <col min="4" max="4" width="14.33203125" bestFit="1" customWidth="1"/>
    <col min="5" max="5" width="13.5546875" bestFit="1" customWidth="1"/>
    <col min="6" max="6" width="25.6640625" bestFit="1" customWidth="1"/>
    <col min="7" max="7" width="13.5546875" customWidth="1"/>
    <col min="8" max="11" width="12.77734375" bestFit="1" customWidth="1"/>
    <col min="12" max="12" width="13.5546875" bestFit="1" customWidth="1"/>
    <col min="13" max="13" width="14.6640625" bestFit="1" customWidth="1"/>
    <col min="14" max="14" width="19" bestFit="1" customWidth="1"/>
    <col min="15" max="15" width="20.109375" bestFit="1" customWidth="1"/>
    <col min="16" max="16" width="19.44140625" bestFit="1" customWidth="1"/>
    <col min="17" max="17" width="19.5546875" bestFit="1" customWidth="1"/>
  </cols>
  <sheetData>
    <row r="1" spans="1:17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163</v>
      </c>
      <c r="N1" s="1" t="s">
        <v>158</v>
      </c>
      <c r="O1" s="1" t="s">
        <v>159</v>
      </c>
      <c r="P1" s="1" t="s">
        <v>162</v>
      </c>
      <c r="Q1" s="1" t="s">
        <v>161</v>
      </c>
    </row>
    <row r="2" spans="1:17" x14ac:dyDescent="0.3">
      <c r="A2">
        <v>101</v>
      </c>
      <c r="B2" t="s">
        <v>118</v>
      </c>
      <c r="C2" t="s">
        <v>6</v>
      </c>
      <c r="D2">
        <v>2022</v>
      </c>
      <c r="E2" s="3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4">
        <f>IF(Movies[[#This Row],[unit]]="Billions",Movies[[#This Row],[budget]]*1000,Movies[[#This Row],[budget]])</f>
        <v>1000</v>
      </c>
      <c r="M2" s="4">
        <f>IF(Movies[[#This Row],[unit]]="Billions",Movies[[#This Row],[revenue]]*1000,Movies[[#This Row],[revenue]])</f>
        <v>12500</v>
      </c>
      <c r="N2" s="4">
        <f>IF(Movies[[#This Row],[currency]]="USD",Movies[[#This Row],[budget_mln]]*80,Movies[[#This Row],[budget_mln]])</f>
        <v>1000</v>
      </c>
      <c r="O2" s="4">
        <f>IF(Movies[[#This Row],[currency]]="USD",Movies[[#This Row],[revenue_mln]]*80,Movies[[#This Row],[revenue_mln]])</f>
        <v>12500</v>
      </c>
      <c r="P2" s="4">
        <f>IF(Movies[[#This Row],[currency]]="INR",Movies[[#This Row],[budget_mln]]/80,Movies[[#This Row],[budget_mln]])</f>
        <v>12.5</v>
      </c>
      <c r="Q2" s="4">
        <f>IF(Movies[[#This Row],[currency]]="INR",Movies[[#This Row],[revenue_mln]]/80,Movies[[#This Row],[revenue_mln]])</f>
        <v>156.25</v>
      </c>
    </row>
    <row r="3" spans="1:17" x14ac:dyDescent="0.3">
      <c r="A3">
        <v>102</v>
      </c>
      <c r="B3" t="s">
        <v>119</v>
      </c>
      <c r="C3" t="s">
        <v>7</v>
      </c>
      <c r="D3">
        <v>2022</v>
      </c>
      <c r="E3" s="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4">
        <f>IF(Movies[[#This Row],[unit]]="Billions",Movies[[#This Row],[budget]]*1000,Movies[[#This Row],[budget]])</f>
        <v>200</v>
      </c>
      <c r="M3" s="4">
        <f>IF(Movies[[#This Row],[unit]]="Billions",Movies[[#This Row],[revenue]]*1000,Movies[[#This Row],[revenue]])</f>
        <v>954.8</v>
      </c>
      <c r="N3" s="4">
        <f>IF(Movies[[#This Row],[currency]]="USD",Movies[[#This Row],[budget_mln]]*80,Movies[[#This Row],[budget_mln]])</f>
        <v>16000</v>
      </c>
      <c r="O3" s="4">
        <f>IF(Movies[[#This Row],[currency]]="USD",Movies[[#This Row],[revenue_mln]]*80,Movies[[#This Row],[revenue_mln]])</f>
        <v>76384</v>
      </c>
      <c r="P3" s="4">
        <f>IF(Movies[[#This Row],[currency]]="INR",Movies[[#This Row],[budget_mln]]/80,Movies[[#This Row],[budget_mln]])</f>
        <v>200</v>
      </c>
      <c r="Q3" s="4">
        <f>IF(Movies[[#This Row],[currency]]="INR",Movies[[#This Row],[revenue_mln]]/80,Movies[[#This Row],[revenue_mln]])</f>
        <v>954.8</v>
      </c>
    </row>
    <row r="4" spans="1:17" x14ac:dyDescent="0.3">
      <c r="A4">
        <v>103</v>
      </c>
      <c r="B4" t="s">
        <v>120</v>
      </c>
      <c r="C4" t="s">
        <v>7</v>
      </c>
      <c r="D4">
        <v>2013</v>
      </c>
      <c r="E4" s="3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4">
        <f>IF(Movies[[#This Row],[unit]]="Billions",Movies[[#This Row],[budget]]*1000,Movies[[#This Row],[budget]])</f>
        <v>165</v>
      </c>
      <c r="M4" s="4">
        <f>IF(Movies[[#This Row],[unit]]="Billions",Movies[[#This Row],[revenue]]*1000,Movies[[#This Row],[revenue]])</f>
        <v>644.79999999999995</v>
      </c>
      <c r="N4" s="4">
        <f>IF(Movies[[#This Row],[currency]]="USD",Movies[[#This Row],[budget_mln]]*80,Movies[[#This Row],[budget_mln]])</f>
        <v>13200</v>
      </c>
      <c r="O4" s="4">
        <f>IF(Movies[[#This Row],[currency]]="USD",Movies[[#This Row],[revenue_mln]]*80,Movies[[#This Row],[revenue_mln]])</f>
        <v>51584</v>
      </c>
      <c r="P4" s="4">
        <f>IF(Movies[[#This Row],[currency]]="INR",Movies[[#This Row],[budget_mln]]/80,Movies[[#This Row],[budget_mln]])</f>
        <v>165</v>
      </c>
      <c r="Q4" s="4">
        <f>IF(Movies[[#This Row],[currency]]="INR",Movies[[#This Row],[revenue_mln]]/80,Movies[[#This Row],[revenue_mln]])</f>
        <v>644.79999999999995</v>
      </c>
    </row>
    <row r="5" spans="1:17" x14ac:dyDescent="0.3">
      <c r="A5">
        <v>104</v>
      </c>
      <c r="B5" t="s">
        <v>121</v>
      </c>
      <c r="C5" t="s">
        <v>7</v>
      </c>
      <c r="D5">
        <v>2017</v>
      </c>
      <c r="E5" s="3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4">
        <f>IF(Movies[[#This Row],[unit]]="Billions",Movies[[#This Row],[budget]]*1000,Movies[[#This Row],[budget]])</f>
        <v>180</v>
      </c>
      <c r="M5" s="4">
        <f>IF(Movies[[#This Row],[unit]]="Billions",Movies[[#This Row],[revenue]]*1000,Movies[[#This Row],[revenue]])</f>
        <v>854</v>
      </c>
      <c r="N5" s="4">
        <f>IF(Movies[[#This Row],[currency]]="USD",Movies[[#This Row],[budget_mln]]*80,Movies[[#This Row],[budget_mln]])</f>
        <v>14400</v>
      </c>
      <c r="O5" s="4">
        <f>IF(Movies[[#This Row],[currency]]="USD",Movies[[#This Row],[revenue_mln]]*80,Movies[[#This Row],[revenue_mln]])</f>
        <v>68320</v>
      </c>
      <c r="P5" s="4">
        <f>IF(Movies[[#This Row],[currency]]="INR",Movies[[#This Row],[budget_mln]]/80,Movies[[#This Row],[budget_mln]])</f>
        <v>180</v>
      </c>
      <c r="Q5" s="4">
        <f>IF(Movies[[#This Row],[currency]]="INR",Movies[[#This Row],[revenue_mln]]/80,Movies[[#This Row],[revenue_mln]])</f>
        <v>854</v>
      </c>
    </row>
    <row r="6" spans="1:17" x14ac:dyDescent="0.3">
      <c r="A6">
        <v>105</v>
      </c>
      <c r="B6" t="s">
        <v>122</v>
      </c>
      <c r="C6" t="s">
        <v>7</v>
      </c>
      <c r="D6">
        <v>2022</v>
      </c>
      <c r="E6" s="3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4">
        <f>IF(Movies[[#This Row],[unit]]="Billions",Movies[[#This Row],[budget]]*1000,Movies[[#This Row],[budget]])</f>
        <v>250</v>
      </c>
      <c r="M6" s="4">
        <f>IF(Movies[[#This Row],[unit]]="Billions",Movies[[#This Row],[revenue]]*1000,Movies[[#This Row],[revenue]])</f>
        <v>670</v>
      </c>
      <c r="N6" s="4">
        <f>IF(Movies[[#This Row],[currency]]="USD",Movies[[#This Row],[budget_mln]]*80,Movies[[#This Row],[budget_mln]])</f>
        <v>20000</v>
      </c>
      <c r="O6" s="4">
        <f>IF(Movies[[#This Row],[currency]]="USD",Movies[[#This Row],[revenue_mln]]*80,Movies[[#This Row],[revenue_mln]])</f>
        <v>53600</v>
      </c>
      <c r="P6" s="4">
        <f>IF(Movies[[#This Row],[currency]]="INR",Movies[[#This Row],[budget_mln]]/80,Movies[[#This Row],[budget_mln]])</f>
        <v>250</v>
      </c>
      <c r="Q6" s="4">
        <f>IF(Movies[[#This Row],[currency]]="INR",Movies[[#This Row],[revenue_mln]]/80,Movies[[#This Row],[revenue_mln]])</f>
        <v>670</v>
      </c>
    </row>
    <row r="7" spans="1:17" x14ac:dyDescent="0.3">
      <c r="A7">
        <v>106</v>
      </c>
      <c r="B7" t="s">
        <v>123</v>
      </c>
      <c r="C7" t="s">
        <v>6</v>
      </c>
      <c r="D7">
        <v>1975</v>
      </c>
      <c r="E7" s="3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4" t="str">
        <f>IF(Movies[[#This Row],[unit]]="Billions",Movies[[#This Row],[budget]]*1000,Movies[[#This Row],[budget]])</f>
        <v>Not Available</v>
      </c>
      <c r="M7" s="4" t="str">
        <f>IF(Movies[[#This Row],[unit]]="Billions",Movies[[#This Row],[revenue]]*1000,Movies[[#This Row],[revenue]])</f>
        <v>Not Available</v>
      </c>
      <c r="N7" s="4" t="str">
        <f>IF(Movies[[#This Row],[currency]]="USD",Movies[[#This Row],[budget_mln]]*80,Movies[[#This Row],[budget_mln]])</f>
        <v>Not Available</v>
      </c>
      <c r="O7" s="4" t="str">
        <f>IF(Movies[[#This Row],[currency]]="USD",Movies[[#This Row],[revenue_mln]]*80,Movies[[#This Row],[revenue_mln]])</f>
        <v>Not Available</v>
      </c>
      <c r="P7" s="4" t="str">
        <f>IF(Movies[[#This Row],[currency]]="INR",Movies[[#This Row],[budget_mln]]/80,Movies[[#This Row],[budget_mln]])</f>
        <v>Not Available</v>
      </c>
      <c r="Q7" s="4" t="str">
        <f>IF(Movies[[#This Row],[currency]]="INR",Movies[[#This Row],[revenue_mln]]/80,Movies[[#This Row],[revenue_mln]])</f>
        <v>Not Available</v>
      </c>
    </row>
    <row r="8" spans="1:17" x14ac:dyDescent="0.3">
      <c r="A8">
        <v>107</v>
      </c>
      <c r="B8" t="s">
        <v>124</v>
      </c>
      <c r="C8" t="s">
        <v>6</v>
      </c>
      <c r="D8">
        <v>1995</v>
      </c>
      <c r="E8" s="3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4">
        <f>IF(Movies[[#This Row],[unit]]="Billions",Movies[[#This Row],[budget]]*1000,Movies[[#This Row],[budget]])</f>
        <v>400</v>
      </c>
      <c r="M8" s="4">
        <f>IF(Movies[[#This Row],[unit]]="Billions",Movies[[#This Row],[revenue]]*1000,Movies[[#This Row],[revenue]])</f>
        <v>2000</v>
      </c>
      <c r="N8" s="4">
        <f>IF(Movies[[#This Row],[currency]]="USD",Movies[[#This Row],[budget_mln]]*80,Movies[[#This Row],[budget_mln]])</f>
        <v>400</v>
      </c>
      <c r="O8" s="4">
        <f>IF(Movies[[#This Row],[currency]]="USD",Movies[[#This Row],[revenue_mln]]*80,Movies[[#This Row],[revenue_mln]])</f>
        <v>2000</v>
      </c>
      <c r="P8" s="4">
        <f>IF(Movies[[#This Row],[currency]]="INR",Movies[[#This Row],[budget_mln]]/80,Movies[[#This Row],[budget_mln]])</f>
        <v>5</v>
      </c>
      <c r="Q8" s="4">
        <f>IF(Movies[[#This Row],[currency]]="INR",Movies[[#This Row],[revenue_mln]]/80,Movies[[#This Row],[revenue_mln]])</f>
        <v>25</v>
      </c>
    </row>
    <row r="9" spans="1:17" x14ac:dyDescent="0.3">
      <c r="A9">
        <v>108</v>
      </c>
      <c r="B9" t="s">
        <v>125</v>
      </c>
      <c r="C9" t="s">
        <v>6</v>
      </c>
      <c r="D9">
        <v>2009</v>
      </c>
      <c r="E9" s="3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4">
        <f>IF(Movies[[#This Row],[unit]]="Billions",Movies[[#This Row],[budget]]*1000,Movies[[#This Row],[budget]])</f>
        <v>550</v>
      </c>
      <c r="M9" s="4">
        <f>IF(Movies[[#This Row],[unit]]="Billions",Movies[[#This Row],[revenue]]*1000,Movies[[#This Row],[revenue]])</f>
        <v>4000</v>
      </c>
      <c r="N9" s="4">
        <f>IF(Movies[[#This Row],[currency]]="USD",Movies[[#This Row],[budget_mln]]*80,Movies[[#This Row],[budget_mln]])</f>
        <v>550</v>
      </c>
      <c r="O9" s="4">
        <f>IF(Movies[[#This Row],[currency]]="USD",Movies[[#This Row],[revenue_mln]]*80,Movies[[#This Row],[revenue_mln]])</f>
        <v>4000</v>
      </c>
      <c r="P9" s="4">
        <f>IF(Movies[[#This Row],[currency]]="INR",Movies[[#This Row],[budget_mln]]/80,Movies[[#This Row],[budget_mln]])</f>
        <v>6.875</v>
      </c>
      <c r="Q9" s="4">
        <f>IF(Movies[[#This Row],[currency]]="INR",Movies[[#This Row],[revenue_mln]]/80,Movies[[#This Row],[revenue_mln]])</f>
        <v>50</v>
      </c>
    </row>
    <row r="10" spans="1:17" x14ac:dyDescent="0.3">
      <c r="A10">
        <v>109</v>
      </c>
      <c r="B10" t="s">
        <v>126</v>
      </c>
      <c r="C10" t="s">
        <v>6</v>
      </c>
      <c r="D10">
        <v>2001</v>
      </c>
      <c r="E10" s="3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4">
        <f>IF(Movies[[#This Row],[unit]]="Billions",Movies[[#This Row],[budget]]*1000,Movies[[#This Row],[budget]])</f>
        <v>390</v>
      </c>
      <c r="M10" s="4">
        <f>IF(Movies[[#This Row],[unit]]="Billions",Movies[[#This Row],[revenue]]*1000,Movies[[#This Row],[revenue]])</f>
        <v>1360</v>
      </c>
      <c r="N10" s="4">
        <f>IF(Movies[[#This Row],[currency]]="USD",Movies[[#This Row],[budget_mln]]*80,Movies[[#This Row],[budget_mln]])</f>
        <v>390</v>
      </c>
      <c r="O10" s="4">
        <f>IF(Movies[[#This Row],[currency]]="USD",Movies[[#This Row],[revenue_mln]]*80,Movies[[#This Row],[revenue_mln]])</f>
        <v>1360</v>
      </c>
      <c r="P10" s="4">
        <f>IF(Movies[[#This Row],[currency]]="INR",Movies[[#This Row],[budget_mln]]/80,Movies[[#This Row],[budget_mln]])</f>
        <v>4.875</v>
      </c>
      <c r="Q10" s="4">
        <f>IF(Movies[[#This Row],[currency]]="INR",Movies[[#This Row],[revenue_mln]]/80,Movies[[#This Row],[revenue_mln]])</f>
        <v>17</v>
      </c>
    </row>
    <row r="11" spans="1:17" x14ac:dyDescent="0.3">
      <c r="A11">
        <v>110</v>
      </c>
      <c r="B11" t="s">
        <v>127</v>
      </c>
      <c r="C11" t="s">
        <v>6</v>
      </c>
      <c r="D11">
        <v>2015</v>
      </c>
      <c r="E11" s="3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4">
        <f>IF(Movies[[#This Row],[unit]]="Billions",Movies[[#This Row],[budget]]*1000,Movies[[#This Row],[budget]])</f>
        <v>1400</v>
      </c>
      <c r="M11" s="4">
        <f>IF(Movies[[#This Row],[unit]]="Billions",Movies[[#This Row],[revenue]]*1000,Movies[[#This Row],[revenue]])</f>
        <v>3500</v>
      </c>
      <c r="N11" s="4">
        <f>IF(Movies[[#This Row],[currency]]="USD",Movies[[#This Row],[budget_mln]]*80,Movies[[#This Row],[budget_mln]])</f>
        <v>1400</v>
      </c>
      <c r="O11" s="4">
        <f>IF(Movies[[#This Row],[currency]]="USD",Movies[[#This Row],[revenue_mln]]*80,Movies[[#This Row],[revenue_mln]])</f>
        <v>3500</v>
      </c>
      <c r="P11" s="4">
        <f>IF(Movies[[#This Row],[currency]]="INR",Movies[[#This Row],[budget_mln]]/80,Movies[[#This Row],[budget_mln]])</f>
        <v>17.5</v>
      </c>
      <c r="Q11" s="4">
        <f>IF(Movies[[#This Row],[currency]]="INR",Movies[[#This Row],[revenue_mln]]/80,Movies[[#This Row],[revenue_mln]])</f>
        <v>43.75</v>
      </c>
    </row>
    <row r="12" spans="1:17" x14ac:dyDescent="0.3">
      <c r="A12">
        <v>111</v>
      </c>
      <c r="B12" t="s">
        <v>128</v>
      </c>
      <c r="C12" t="s">
        <v>7</v>
      </c>
      <c r="D12">
        <v>1994</v>
      </c>
      <c r="E12" s="3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4">
        <f>IF(Movies[[#This Row],[unit]]="Billions",Movies[[#This Row],[budget]]*1000,Movies[[#This Row],[budget]])</f>
        <v>25</v>
      </c>
      <c r="M12" s="4">
        <f>IF(Movies[[#This Row],[unit]]="Billions",Movies[[#This Row],[revenue]]*1000,Movies[[#This Row],[revenue]])</f>
        <v>73.3</v>
      </c>
      <c r="N12" s="4">
        <f>IF(Movies[[#This Row],[currency]]="USD",Movies[[#This Row],[budget_mln]]*80,Movies[[#This Row],[budget_mln]])</f>
        <v>2000</v>
      </c>
      <c r="O12" s="4">
        <f>IF(Movies[[#This Row],[currency]]="USD",Movies[[#This Row],[revenue_mln]]*80,Movies[[#This Row],[revenue_mln]])</f>
        <v>5864</v>
      </c>
      <c r="P12" s="4">
        <f>IF(Movies[[#This Row],[currency]]="INR",Movies[[#This Row],[budget_mln]]/80,Movies[[#This Row],[budget_mln]])</f>
        <v>25</v>
      </c>
      <c r="Q12" s="4">
        <f>IF(Movies[[#This Row],[currency]]="INR",Movies[[#This Row],[revenue_mln]]/80,Movies[[#This Row],[revenue_mln]])</f>
        <v>73.3</v>
      </c>
    </row>
    <row r="13" spans="1:17" x14ac:dyDescent="0.3">
      <c r="A13">
        <v>112</v>
      </c>
      <c r="B13" t="s">
        <v>129</v>
      </c>
      <c r="C13" t="s">
        <v>7</v>
      </c>
      <c r="D13">
        <v>2010</v>
      </c>
      <c r="E13" s="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4" t="str">
        <f>IF(Movies[[#This Row],[unit]]="Billions",Movies[[#This Row],[budget]]*1000,Movies[[#This Row],[budget]])</f>
        <v>Not Available</v>
      </c>
      <c r="M13" s="4" t="str">
        <f>IF(Movies[[#This Row],[unit]]="Billions",Movies[[#This Row],[revenue]]*1000,Movies[[#This Row],[revenue]])</f>
        <v>Not Available</v>
      </c>
      <c r="N13" s="4" t="str">
        <f>IF(Movies[[#This Row],[currency]]="USD",Movies[[#This Row],[budget_mln]]*80,Movies[[#This Row],[budget_mln]])</f>
        <v>Not Available</v>
      </c>
      <c r="O13" s="4" t="str">
        <f>IF(Movies[[#This Row],[currency]]="USD",Movies[[#This Row],[revenue_mln]]*80,Movies[[#This Row],[revenue_mln]])</f>
        <v>Not Available</v>
      </c>
      <c r="P13" s="4" t="str">
        <f>IF(Movies[[#This Row],[currency]]="INR",Movies[[#This Row],[budget_mln]]/80,Movies[[#This Row],[budget_mln]])</f>
        <v>Not Available</v>
      </c>
      <c r="Q13" s="4" t="str">
        <f>IF(Movies[[#This Row],[currency]]="INR",Movies[[#This Row],[revenue_mln]]/80,Movies[[#This Row],[revenue_mln]])</f>
        <v>Not Available</v>
      </c>
    </row>
    <row r="14" spans="1:17" x14ac:dyDescent="0.3">
      <c r="A14">
        <v>113</v>
      </c>
      <c r="B14" t="s">
        <v>130</v>
      </c>
      <c r="C14" t="s">
        <v>7</v>
      </c>
      <c r="D14">
        <v>2014</v>
      </c>
      <c r="E14" s="3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4">
        <f>IF(Movies[[#This Row],[unit]]="Billions",Movies[[#This Row],[budget]]*1000,Movies[[#This Row],[budget]])</f>
        <v>165</v>
      </c>
      <c r="M14" s="4">
        <f>IF(Movies[[#This Row],[unit]]="Billions",Movies[[#This Row],[revenue]]*1000,Movies[[#This Row],[revenue]])</f>
        <v>701.8</v>
      </c>
      <c r="N14" s="4">
        <f>IF(Movies[[#This Row],[currency]]="USD",Movies[[#This Row],[budget_mln]]*80,Movies[[#This Row],[budget_mln]])</f>
        <v>13200</v>
      </c>
      <c r="O14" s="4">
        <f>IF(Movies[[#This Row],[currency]]="USD",Movies[[#This Row],[revenue_mln]]*80,Movies[[#This Row],[revenue_mln]])</f>
        <v>56144</v>
      </c>
      <c r="P14" s="4">
        <f>IF(Movies[[#This Row],[currency]]="INR",Movies[[#This Row],[budget_mln]]/80,Movies[[#This Row],[budget_mln]])</f>
        <v>165</v>
      </c>
      <c r="Q14" s="4">
        <f>IF(Movies[[#This Row],[currency]]="INR",Movies[[#This Row],[revenue_mln]]/80,Movies[[#This Row],[revenue_mln]])</f>
        <v>701.8</v>
      </c>
    </row>
    <row r="15" spans="1:17" x14ac:dyDescent="0.3">
      <c r="A15">
        <v>115</v>
      </c>
      <c r="B15" t="s">
        <v>131</v>
      </c>
      <c r="C15" t="s">
        <v>7</v>
      </c>
      <c r="D15">
        <v>2006</v>
      </c>
      <c r="E15" s="3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4">
        <f>IF(Movies[[#This Row],[unit]]="Billions",Movies[[#This Row],[budget]]*1000,Movies[[#This Row],[budget]])</f>
        <v>55</v>
      </c>
      <c r="M15" s="4">
        <f>IF(Movies[[#This Row],[unit]]="Billions",Movies[[#This Row],[revenue]]*1000,Movies[[#This Row],[revenue]])</f>
        <v>307.10000000000002</v>
      </c>
      <c r="N15" s="4">
        <f>IF(Movies[[#This Row],[currency]]="USD",Movies[[#This Row],[budget_mln]]*80,Movies[[#This Row],[budget_mln]])</f>
        <v>4400</v>
      </c>
      <c r="O15" s="4">
        <f>IF(Movies[[#This Row],[currency]]="USD",Movies[[#This Row],[revenue_mln]]*80,Movies[[#This Row],[revenue_mln]])</f>
        <v>24568</v>
      </c>
      <c r="P15" s="4">
        <f>IF(Movies[[#This Row],[currency]]="INR",Movies[[#This Row],[budget_mln]]/80,Movies[[#This Row],[budget_mln]])</f>
        <v>55</v>
      </c>
      <c r="Q15" s="4">
        <f>IF(Movies[[#This Row],[currency]]="INR",Movies[[#This Row],[revenue_mln]]/80,Movies[[#This Row],[revenue_mln]])</f>
        <v>307.10000000000002</v>
      </c>
    </row>
    <row r="16" spans="1:17" x14ac:dyDescent="0.3">
      <c r="A16">
        <v>116</v>
      </c>
      <c r="B16" t="s">
        <v>132</v>
      </c>
      <c r="C16" t="s">
        <v>7</v>
      </c>
      <c r="D16">
        <v>2000</v>
      </c>
      <c r="E16" s="3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4">
        <f>IF(Movies[[#This Row],[unit]]="Billions",Movies[[#This Row],[budget]]*1000,Movies[[#This Row],[budget]])</f>
        <v>103</v>
      </c>
      <c r="M16" s="4">
        <f>IF(Movies[[#This Row],[unit]]="Billions",Movies[[#This Row],[revenue]]*1000,Movies[[#This Row],[revenue]])</f>
        <v>460.5</v>
      </c>
      <c r="N16" s="4">
        <f>IF(Movies[[#This Row],[currency]]="USD",Movies[[#This Row],[budget_mln]]*80,Movies[[#This Row],[budget_mln]])</f>
        <v>8240</v>
      </c>
      <c r="O16" s="4">
        <f>IF(Movies[[#This Row],[currency]]="USD",Movies[[#This Row],[revenue_mln]]*80,Movies[[#This Row],[revenue_mln]])</f>
        <v>36840</v>
      </c>
      <c r="P16" s="4">
        <f>IF(Movies[[#This Row],[currency]]="INR",Movies[[#This Row],[budget_mln]]/80,Movies[[#This Row],[budget_mln]])</f>
        <v>103</v>
      </c>
      <c r="Q16" s="4">
        <f>IF(Movies[[#This Row],[currency]]="INR",Movies[[#This Row],[revenue_mln]]/80,Movies[[#This Row],[revenue_mln]])</f>
        <v>460.5</v>
      </c>
    </row>
    <row r="17" spans="1:17" x14ac:dyDescent="0.3">
      <c r="A17">
        <v>117</v>
      </c>
      <c r="B17" t="s">
        <v>133</v>
      </c>
      <c r="C17" t="s">
        <v>7</v>
      </c>
      <c r="D17">
        <v>1997</v>
      </c>
      <c r="E17" s="3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4">
        <f>IF(Movies[[#This Row],[unit]]="Billions",Movies[[#This Row],[budget]]*1000,Movies[[#This Row],[budget]])</f>
        <v>200</v>
      </c>
      <c r="M17" s="4">
        <f>IF(Movies[[#This Row],[unit]]="Billions",Movies[[#This Row],[revenue]]*1000,Movies[[#This Row],[revenue]])</f>
        <v>2202</v>
      </c>
      <c r="N17" s="4">
        <f>IF(Movies[[#This Row],[currency]]="USD",Movies[[#This Row],[budget_mln]]*80,Movies[[#This Row],[budget_mln]])</f>
        <v>16000</v>
      </c>
      <c r="O17" s="4">
        <f>IF(Movies[[#This Row],[currency]]="USD",Movies[[#This Row],[revenue_mln]]*80,Movies[[#This Row],[revenue_mln]])</f>
        <v>176160</v>
      </c>
      <c r="P17" s="4">
        <f>IF(Movies[[#This Row],[currency]]="INR",Movies[[#This Row],[budget_mln]]/80,Movies[[#This Row],[budget_mln]])</f>
        <v>200</v>
      </c>
      <c r="Q17" s="4">
        <f>IF(Movies[[#This Row],[currency]]="INR",Movies[[#This Row],[revenue_mln]]/80,Movies[[#This Row],[revenue_mln]])</f>
        <v>2202</v>
      </c>
    </row>
    <row r="18" spans="1:17" x14ac:dyDescent="0.3">
      <c r="A18">
        <v>118</v>
      </c>
      <c r="B18" t="s">
        <v>134</v>
      </c>
      <c r="C18" t="s">
        <v>7</v>
      </c>
      <c r="D18">
        <v>1946</v>
      </c>
      <c r="E18" s="3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4">
        <f>IF(Movies[[#This Row],[unit]]="Billions",Movies[[#This Row],[budget]]*1000,Movies[[#This Row],[budget]])</f>
        <v>3.18</v>
      </c>
      <c r="M18" s="4">
        <f>IF(Movies[[#This Row],[unit]]="Billions",Movies[[#This Row],[revenue]]*1000,Movies[[#This Row],[revenue]])</f>
        <v>3.3</v>
      </c>
      <c r="N18" s="4">
        <f>IF(Movies[[#This Row],[currency]]="USD",Movies[[#This Row],[budget_mln]]*80,Movies[[#This Row],[budget_mln]])</f>
        <v>254.4</v>
      </c>
      <c r="O18" s="4">
        <f>IF(Movies[[#This Row],[currency]]="USD",Movies[[#This Row],[revenue_mln]]*80,Movies[[#This Row],[revenue_mln]])</f>
        <v>264</v>
      </c>
      <c r="P18" s="4">
        <f>IF(Movies[[#This Row],[currency]]="INR",Movies[[#This Row],[budget_mln]]/80,Movies[[#This Row],[budget_mln]])</f>
        <v>3.18</v>
      </c>
      <c r="Q18" s="4">
        <f>IF(Movies[[#This Row],[currency]]="INR",Movies[[#This Row],[revenue_mln]]/80,Movies[[#This Row],[revenue_mln]])</f>
        <v>3.3</v>
      </c>
    </row>
    <row r="19" spans="1:17" x14ac:dyDescent="0.3">
      <c r="A19">
        <v>119</v>
      </c>
      <c r="B19" t="s">
        <v>135</v>
      </c>
      <c r="C19" t="s">
        <v>7</v>
      </c>
      <c r="D19">
        <v>2009</v>
      </c>
      <c r="E19" s="3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4">
        <f>IF(Movies[[#This Row],[unit]]="Billions",Movies[[#This Row],[budget]]*1000,Movies[[#This Row],[budget]])</f>
        <v>237</v>
      </c>
      <c r="M19" s="4">
        <f>IF(Movies[[#This Row],[unit]]="Billions",Movies[[#This Row],[revenue]]*1000,Movies[[#This Row],[revenue]])</f>
        <v>2847</v>
      </c>
      <c r="N19" s="4">
        <f>IF(Movies[[#This Row],[currency]]="USD",Movies[[#This Row],[budget_mln]]*80,Movies[[#This Row],[budget_mln]])</f>
        <v>18960</v>
      </c>
      <c r="O19" s="4">
        <f>IF(Movies[[#This Row],[currency]]="USD",Movies[[#This Row],[revenue_mln]]*80,Movies[[#This Row],[revenue_mln]])</f>
        <v>227760</v>
      </c>
      <c r="P19" s="4">
        <f>IF(Movies[[#This Row],[currency]]="INR",Movies[[#This Row],[budget_mln]]/80,Movies[[#This Row],[budget_mln]])</f>
        <v>237</v>
      </c>
      <c r="Q19" s="4">
        <f>IF(Movies[[#This Row],[currency]]="INR",Movies[[#This Row],[revenue_mln]]/80,Movies[[#This Row],[revenue_mln]])</f>
        <v>2847</v>
      </c>
    </row>
    <row r="20" spans="1:17" x14ac:dyDescent="0.3">
      <c r="A20">
        <v>120</v>
      </c>
      <c r="B20" t="s">
        <v>136</v>
      </c>
      <c r="C20" t="s">
        <v>7</v>
      </c>
      <c r="D20">
        <v>1972</v>
      </c>
      <c r="E20" s="3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4">
        <f>IF(Movies[[#This Row],[unit]]="Billions",Movies[[#This Row],[budget]]*1000,Movies[[#This Row],[budget]])</f>
        <v>7.2</v>
      </c>
      <c r="M20" s="4">
        <f>IF(Movies[[#This Row],[unit]]="Billions",Movies[[#This Row],[revenue]]*1000,Movies[[#This Row],[revenue]])</f>
        <v>291</v>
      </c>
      <c r="N20" s="4">
        <f>IF(Movies[[#This Row],[currency]]="USD",Movies[[#This Row],[budget_mln]]*80,Movies[[#This Row],[budget_mln]])</f>
        <v>576</v>
      </c>
      <c r="O20" s="4">
        <f>IF(Movies[[#This Row],[currency]]="USD",Movies[[#This Row],[revenue_mln]]*80,Movies[[#This Row],[revenue_mln]])</f>
        <v>23280</v>
      </c>
      <c r="P20" s="4">
        <f>IF(Movies[[#This Row],[currency]]="INR",Movies[[#This Row],[budget_mln]]/80,Movies[[#This Row],[budget_mln]])</f>
        <v>7.2</v>
      </c>
      <c r="Q20" s="4">
        <f>IF(Movies[[#This Row],[currency]]="INR",Movies[[#This Row],[revenue_mln]]/80,Movies[[#This Row],[revenue_mln]])</f>
        <v>291</v>
      </c>
    </row>
    <row r="21" spans="1:17" x14ac:dyDescent="0.3">
      <c r="A21">
        <v>121</v>
      </c>
      <c r="B21" t="s">
        <v>137</v>
      </c>
      <c r="C21" t="s">
        <v>7</v>
      </c>
      <c r="D21">
        <v>2008</v>
      </c>
      <c r="E21" s="3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4">
        <f>IF(Movies[[#This Row],[unit]]="Billions",Movies[[#This Row],[budget]]*1000,Movies[[#This Row],[budget]])</f>
        <v>185</v>
      </c>
      <c r="M21" s="4">
        <f>IF(Movies[[#This Row],[unit]]="Billions",Movies[[#This Row],[revenue]]*1000,Movies[[#This Row],[revenue]])</f>
        <v>1006</v>
      </c>
      <c r="N21" s="4">
        <f>IF(Movies[[#This Row],[currency]]="USD",Movies[[#This Row],[budget_mln]]*80,Movies[[#This Row],[budget_mln]])</f>
        <v>14800</v>
      </c>
      <c r="O21" s="4">
        <f>IF(Movies[[#This Row],[currency]]="USD",Movies[[#This Row],[revenue_mln]]*80,Movies[[#This Row],[revenue_mln]])</f>
        <v>80480</v>
      </c>
      <c r="P21" s="4">
        <f>IF(Movies[[#This Row],[currency]]="INR",Movies[[#This Row],[budget_mln]]/80,Movies[[#This Row],[budget_mln]])</f>
        <v>185</v>
      </c>
      <c r="Q21" s="4">
        <f>IF(Movies[[#This Row],[currency]]="INR",Movies[[#This Row],[revenue_mln]]/80,Movies[[#This Row],[revenue_mln]])</f>
        <v>1006</v>
      </c>
    </row>
    <row r="22" spans="1:17" x14ac:dyDescent="0.3">
      <c r="A22">
        <v>122</v>
      </c>
      <c r="B22" t="s">
        <v>138</v>
      </c>
      <c r="C22" t="s">
        <v>7</v>
      </c>
      <c r="D22">
        <v>1993</v>
      </c>
      <c r="E22" s="3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4">
        <f>IF(Movies[[#This Row],[unit]]="Billions",Movies[[#This Row],[budget]]*1000,Movies[[#This Row],[budget]])</f>
        <v>22</v>
      </c>
      <c r="M22" s="4">
        <f>IF(Movies[[#This Row],[unit]]="Billions",Movies[[#This Row],[revenue]]*1000,Movies[[#This Row],[revenue]])</f>
        <v>322.2</v>
      </c>
      <c r="N22" s="4">
        <f>IF(Movies[[#This Row],[currency]]="USD",Movies[[#This Row],[budget_mln]]*80,Movies[[#This Row],[budget_mln]])</f>
        <v>1760</v>
      </c>
      <c r="O22" s="4">
        <f>IF(Movies[[#This Row],[currency]]="USD",Movies[[#This Row],[revenue_mln]]*80,Movies[[#This Row],[revenue_mln]])</f>
        <v>25776</v>
      </c>
      <c r="P22" s="4">
        <f>IF(Movies[[#This Row],[currency]]="INR",Movies[[#This Row],[budget_mln]]/80,Movies[[#This Row],[budget_mln]])</f>
        <v>22</v>
      </c>
      <c r="Q22" s="4">
        <f>IF(Movies[[#This Row],[currency]]="INR",Movies[[#This Row],[revenue_mln]]/80,Movies[[#This Row],[revenue_mln]])</f>
        <v>322.2</v>
      </c>
    </row>
    <row r="23" spans="1:17" x14ac:dyDescent="0.3">
      <c r="A23">
        <v>123</v>
      </c>
      <c r="B23" t="s">
        <v>139</v>
      </c>
      <c r="C23" t="s">
        <v>7</v>
      </c>
      <c r="D23">
        <v>1993</v>
      </c>
      <c r="E23" s="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4">
        <f>IF(Movies[[#This Row],[unit]]="Billions",Movies[[#This Row],[budget]]*1000,Movies[[#This Row],[budget]])</f>
        <v>63</v>
      </c>
      <c r="M23" s="4">
        <f>IF(Movies[[#This Row],[unit]]="Billions",Movies[[#This Row],[revenue]]*1000,Movies[[#This Row],[revenue]])</f>
        <v>1046</v>
      </c>
      <c r="N23" s="4">
        <f>IF(Movies[[#This Row],[currency]]="USD",Movies[[#This Row],[budget_mln]]*80,Movies[[#This Row],[budget_mln]])</f>
        <v>5040</v>
      </c>
      <c r="O23" s="4">
        <f>IF(Movies[[#This Row],[currency]]="USD",Movies[[#This Row],[revenue_mln]]*80,Movies[[#This Row],[revenue_mln]])</f>
        <v>83680</v>
      </c>
      <c r="P23" s="4">
        <f>IF(Movies[[#This Row],[currency]]="INR",Movies[[#This Row],[budget_mln]]/80,Movies[[#This Row],[budget_mln]])</f>
        <v>63</v>
      </c>
      <c r="Q23" s="4">
        <f>IF(Movies[[#This Row],[currency]]="INR",Movies[[#This Row],[revenue_mln]]/80,Movies[[#This Row],[revenue_mln]])</f>
        <v>1046</v>
      </c>
    </row>
    <row r="24" spans="1:17" x14ac:dyDescent="0.3">
      <c r="A24">
        <v>124</v>
      </c>
      <c r="B24" t="s">
        <v>140</v>
      </c>
      <c r="C24" t="s">
        <v>7</v>
      </c>
      <c r="D24">
        <v>2019</v>
      </c>
      <c r="E24" s="3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4">
        <f>IF(Movies[[#This Row],[unit]]="Billions",Movies[[#This Row],[budget]]*1000,Movies[[#This Row],[budget]])</f>
        <v>15.5</v>
      </c>
      <c r="M24" s="4">
        <f>IF(Movies[[#This Row],[unit]]="Billions",Movies[[#This Row],[revenue]]*1000,Movies[[#This Row],[revenue]])</f>
        <v>263.10000000000002</v>
      </c>
      <c r="N24" s="4">
        <f>IF(Movies[[#This Row],[currency]]="USD",Movies[[#This Row],[budget_mln]]*80,Movies[[#This Row],[budget_mln]])</f>
        <v>1240</v>
      </c>
      <c r="O24" s="4">
        <f>IF(Movies[[#This Row],[currency]]="USD",Movies[[#This Row],[revenue_mln]]*80,Movies[[#This Row],[revenue_mln]])</f>
        <v>21048</v>
      </c>
      <c r="P24" s="4">
        <f>IF(Movies[[#This Row],[currency]]="INR",Movies[[#This Row],[budget_mln]]/80,Movies[[#This Row],[budget_mln]])</f>
        <v>15.5</v>
      </c>
      <c r="Q24" s="4">
        <f>IF(Movies[[#This Row],[currency]]="INR",Movies[[#This Row],[revenue_mln]]/80,Movies[[#This Row],[revenue_mln]])</f>
        <v>263.10000000000002</v>
      </c>
    </row>
    <row r="25" spans="1:17" x14ac:dyDescent="0.3">
      <c r="A25">
        <v>125</v>
      </c>
      <c r="B25" t="s">
        <v>141</v>
      </c>
      <c r="C25" t="s">
        <v>7</v>
      </c>
      <c r="D25">
        <v>2019</v>
      </c>
      <c r="E25" s="3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4">
        <f>IF(Movies[[#This Row],[unit]]="Billions",Movies[[#This Row],[budget]]*1000,Movies[[#This Row],[budget]])</f>
        <v>400</v>
      </c>
      <c r="M25" s="4">
        <f>IF(Movies[[#This Row],[unit]]="Billions",Movies[[#This Row],[revenue]]*1000,Movies[[#This Row],[revenue]])</f>
        <v>2798</v>
      </c>
      <c r="N25" s="4">
        <f>IF(Movies[[#This Row],[currency]]="USD",Movies[[#This Row],[budget_mln]]*80,Movies[[#This Row],[budget_mln]])</f>
        <v>32000</v>
      </c>
      <c r="O25" s="4">
        <f>IF(Movies[[#This Row],[currency]]="USD",Movies[[#This Row],[revenue_mln]]*80,Movies[[#This Row],[revenue_mln]])</f>
        <v>223840</v>
      </c>
      <c r="P25" s="4">
        <f>IF(Movies[[#This Row],[currency]]="INR",Movies[[#This Row],[budget_mln]]/80,Movies[[#This Row],[budget_mln]])</f>
        <v>400</v>
      </c>
      <c r="Q25" s="4">
        <f>IF(Movies[[#This Row],[currency]]="INR",Movies[[#This Row],[revenue_mln]]/80,Movies[[#This Row],[revenue_mln]])</f>
        <v>2798</v>
      </c>
    </row>
    <row r="26" spans="1:17" x14ac:dyDescent="0.3">
      <c r="A26">
        <v>126</v>
      </c>
      <c r="B26" t="s">
        <v>142</v>
      </c>
      <c r="C26" t="s">
        <v>7</v>
      </c>
      <c r="D26">
        <v>2018</v>
      </c>
      <c r="E26" s="3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4">
        <f>IF(Movies[[#This Row],[unit]]="Billions",Movies[[#This Row],[budget]]*1000,Movies[[#This Row],[budget]])</f>
        <v>400</v>
      </c>
      <c r="M26" s="4">
        <f>IF(Movies[[#This Row],[unit]]="Billions",Movies[[#This Row],[revenue]]*1000,Movies[[#This Row],[revenue]])</f>
        <v>2048</v>
      </c>
      <c r="N26" s="4">
        <f>IF(Movies[[#This Row],[currency]]="USD",Movies[[#This Row],[budget_mln]]*80,Movies[[#This Row],[budget_mln]])</f>
        <v>32000</v>
      </c>
      <c r="O26" s="4">
        <f>IF(Movies[[#This Row],[currency]]="USD",Movies[[#This Row],[revenue_mln]]*80,Movies[[#This Row],[revenue_mln]])</f>
        <v>163840</v>
      </c>
      <c r="P26" s="4">
        <f>IF(Movies[[#This Row],[currency]]="INR",Movies[[#This Row],[budget_mln]]/80,Movies[[#This Row],[budget_mln]])</f>
        <v>400</v>
      </c>
      <c r="Q26" s="4">
        <f>IF(Movies[[#This Row],[currency]]="INR",Movies[[#This Row],[revenue_mln]]/80,Movies[[#This Row],[revenue_mln]])</f>
        <v>2048</v>
      </c>
    </row>
    <row r="27" spans="1:17" x14ac:dyDescent="0.3">
      <c r="A27">
        <v>127</v>
      </c>
      <c r="B27" t="s">
        <v>143</v>
      </c>
      <c r="C27" t="s">
        <v>6</v>
      </c>
      <c r="D27">
        <v>1955</v>
      </c>
      <c r="E27" s="3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4">
        <f>IF(Movies[[#This Row],[unit]]="Billions",Movies[[#This Row],[budget]]*1000,Movies[[#This Row],[budget]])</f>
        <v>70</v>
      </c>
      <c r="M27" s="4">
        <f>IF(Movies[[#This Row],[unit]]="Billions",Movies[[#This Row],[revenue]]*1000,Movies[[#This Row],[revenue]])</f>
        <v>100</v>
      </c>
      <c r="N27" s="4">
        <f>IF(Movies[[#This Row],[currency]]="USD",Movies[[#This Row],[budget_mln]]*80,Movies[[#This Row],[budget_mln]])</f>
        <v>70</v>
      </c>
      <c r="O27" s="4">
        <f>IF(Movies[[#This Row],[currency]]="USD",Movies[[#This Row],[revenue_mln]]*80,Movies[[#This Row],[revenue_mln]])</f>
        <v>100</v>
      </c>
      <c r="P27" s="4">
        <f>IF(Movies[[#This Row],[currency]]="INR",Movies[[#This Row],[budget_mln]]/80,Movies[[#This Row],[budget_mln]])</f>
        <v>0.875</v>
      </c>
      <c r="Q27" s="4">
        <f>IF(Movies[[#This Row],[currency]]="INR",Movies[[#This Row],[revenue_mln]]/80,Movies[[#This Row],[revenue_mln]])</f>
        <v>1.25</v>
      </c>
    </row>
    <row r="28" spans="1:17" x14ac:dyDescent="0.3">
      <c r="A28">
        <v>128</v>
      </c>
      <c r="B28" t="s">
        <v>144</v>
      </c>
      <c r="C28" t="s">
        <v>6</v>
      </c>
      <c r="D28">
        <v>2007</v>
      </c>
      <c r="E28" s="3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4">
        <f>IF(Movies[[#This Row],[unit]]="Billions",Movies[[#This Row],[budget]]*1000,Movies[[#This Row],[budget]])</f>
        <v>120</v>
      </c>
      <c r="M28" s="4">
        <f>IF(Movies[[#This Row],[unit]]="Billions",Movies[[#This Row],[revenue]]*1000,Movies[[#This Row],[revenue]])</f>
        <v>1350</v>
      </c>
      <c r="N28" s="4">
        <f>IF(Movies[[#This Row],[currency]]="USD",Movies[[#This Row],[budget_mln]]*80,Movies[[#This Row],[budget_mln]])</f>
        <v>120</v>
      </c>
      <c r="O28" s="4">
        <f>IF(Movies[[#This Row],[currency]]="USD",Movies[[#This Row],[revenue_mln]]*80,Movies[[#This Row],[revenue_mln]])</f>
        <v>1350</v>
      </c>
      <c r="P28" s="4">
        <f>IF(Movies[[#This Row],[currency]]="INR",Movies[[#This Row],[budget_mln]]/80,Movies[[#This Row],[budget_mln]])</f>
        <v>1.5</v>
      </c>
      <c r="Q28" s="4">
        <f>IF(Movies[[#This Row],[currency]]="INR",Movies[[#This Row],[revenue_mln]]/80,Movies[[#This Row],[revenue_mln]])</f>
        <v>16.875</v>
      </c>
    </row>
    <row r="29" spans="1:17" x14ac:dyDescent="0.3">
      <c r="A29">
        <v>129</v>
      </c>
      <c r="B29" t="s">
        <v>145</v>
      </c>
      <c r="C29" t="s">
        <v>6</v>
      </c>
      <c r="D29">
        <v>2003</v>
      </c>
      <c r="E29" s="3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4">
        <f>IF(Movies[[#This Row],[unit]]="Billions",Movies[[#This Row],[budget]]*1000,Movies[[#This Row],[budget]])</f>
        <v>100</v>
      </c>
      <c r="M29" s="4">
        <f>IF(Movies[[#This Row],[unit]]="Billions",Movies[[#This Row],[revenue]]*1000,Movies[[#This Row],[revenue]])</f>
        <v>410</v>
      </c>
      <c r="N29" s="4">
        <f>IF(Movies[[#This Row],[currency]]="USD",Movies[[#This Row],[budget_mln]]*80,Movies[[#This Row],[budget_mln]])</f>
        <v>100</v>
      </c>
      <c r="O29" s="4">
        <f>IF(Movies[[#This Row],[currency]]="USD",Movies[[#This Row],[revenue_mln]]*80,Movies[[#This Row],[revenue_mln]])</f>
        <v>410</v>
      </c>
      <c r="P29" s="4">
        <f>IF(Movies[[#This Row],[currency]]="INR",Movies[[#This Row],[budget_mln]]/80,Movies[[#This Row],[budget_mln]])</f>
        <v>1.25</v>
      </c>
      <c r="Q29" s="4">
        <f>IF(Movies[[#This Row],[currency]]="INR",Movies[[#This Row],[revenue_mln]]/80,Movies[[#This Row],[revenue_mln]])</f>
        <v>5.125</v>
      </c>
    </row>
    <row r="30" spans="1:17" x14ac:dyDescent="0.3">
      <c r="A30">
        <v>130</v>
      </c>
      <c r="B30" t="s">
        <v>146</v>
      </c>
      <c r="C30" t="s">
        <v>6</v>
      </c>
      <c r="D30">
        <v>2014</v>
      </c>
      <c r="E30" s="3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4">
        <f>IF(Movies[[#This Row],[unit]]="Billions",Movies[[#This Row],[budget]]*1000,Movies[[#This Row],[budget]])</f>
        <v>850</v>
      </c>
      <c r="M30" s="4">
        <f>IF(Movies[[#This Row],[unit]]="Billions",Movies[[#This Row],[revenue]]*1000,Movies[[#This Row],[revenue]])</f>
        <v>8540</v>
      </c>
      <c r="N30" s="4">
        <f>IF(Movies[[#This Row],[currency]]="USD",Movies[[#This Row],[budget_mln]]*80,Movies[[#This Row],[budget_mln]])</f>
        <v>850</v>
      </c>
      <c r="O30" s="4">
        <f>IF(Movies[[#This Row],[currency]]="USD",Movies[[#This Row],[revenue_mln]]*80,Movies[[#This Row],[revenue_mln]])</f>
        <v>8540</v>
      </c>
      <c r="P30" s="4">
        <f>IF(Movies[[#This Row],[currency]]="INR",Movies[[#This Row],[budget_mln]]/80,Movies[[#This Row],[budget_mln]])</f>
        <v>10.625</v>
      </c>
      <c r="Q30" s="4">
        <f>IF(Movies[[#This Row],[currency]]="INR",Movies[[#This Row],[revenue_mln]]/80,Movies[[#This Row],[revenue_mln]])</f>
        <v>106.75</v>
      </c>
    </row>
    <row r="31" spans="1:17" x14ac:dyDescent="0.3">
      <c r="A31">
        <v>131</v>
      </c>
      <c r="B31" t="s">
        <v>147</v>
      </c>
      <c r="C31" t="s">
        <v>6</v>
      </c>
      <c r="D31">
        <v>2018</v>
      </c>
      <c r="E31" s="3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4">
        <f>IF(Movies[[#This Row],[unit]]="Billions",Movies[[#This Row],[budget]]*1000,Movies[[#This Row],[budget]])</f>
        <v>1000</v>
      </c>
      <c r="M31" s="4">
        <f>IF(Movies[[#This Row],[unit]]="Billions",Movies[[#This Row],[revenue]]*1000,Movies[[#This Row],[revenue]])</f>
        <v>5900</v>
      </c>
      <c r="N31" s="4">
        <f>IF(Movies[[#This Row],[currency]]="USD",Movies[[#This Row],[budget_mln]]*80,Movies[[#This Row],[budget_mln]])</f>
        <v>1000</v>
      </c>
      <c r="O31" s="4">
        <f>IF(Movies[[#This Row],[currency]]="USD",Movies[[#This Row],[revenue_mln]]*80,Movies[[#This Row],[revenue_mln]])</f>
        <v>5900</v>
      </c>
      <c r="P31" s="4">
        <f>IF(Movies[[#This Row],[currency]]="INR",Movies[[#This Row],[budget_mln]]/80,Movies[[#This Row],[budget_mln]])</f>
        <v>12.5</v>
      </c>
      <c r="Q31" s="4">
        <f>IF(Movies[[#This Row],[currency]]="INR",Movies[[#This Row],[revenue_mln]]/80,Movies[[#This Row],[revenue_mln]])</f>
        <v>73.75</v>
      </c>
    </row>
    <row r="32" spans="1:17" x14ac:dyDescent="0.3">
      <c r="A32">
        <v>132</v>
      </c>
      <c r="B32" t="s">
        <v>148</v>
      </c>
      <c r="C32" t="s">
        <v>6</v>
      </c>
      <c r="D32">
        <v>2021</v>
      </c>
      <c r="E32" s="3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4">
        <f>IF(Movies[[#This Row],[unit]]="Billions",Movies[[#This Row],[budget]]*1000,Movies[[#This Row],[budget]])</f>
        <v>2000</v>
      </c>
      <c r="M32" s="4">
        <f>IF(Movies[[#This Row],[unit]]="Billions",Movies[[#This Row],[revenue]]*1000,Movies[[#This Row],[revenue]])</f>
        <v>3600</v>
      </c>
      <c r="N32" s="4">
        <f>IF(Movies[[#This Row],[currency]]="USD",Movies[[#This Row],[budget_mln]]*80,Movies[[#This Row],[budget_mln]])</f>
        <v>2000</v>
      </c>
      <c r="O32" s="4">
        <f>IF(Movies[[#This Row],[currency]]="USD",Movies[[#This Row],[revenue_mln]]*80,Movies[[#This Row],[revenue_mln]])</f>
        <v>3600</v>
      </c>
      <c r="P32" s="4">
        <f>IF(Movies[[#This Row],[currency]]="INR",Movies[[#This Row],[budget_mln]]/80,Movies[[#This Row],[budget_mln]])</f>
        <v>25</v>
      </c>
      <c r="Q32" s="4">
        <f>IF(Movies[[#This Row],[currency]]="INR",Movies[[#This Row],[revenue_mln]]/80,Movies[[#This Row],[revenue_mln]])</f>
        <v>45</v>
      </c>
    </row>
    <row r="33" spans="1:17" x14ac:dyDescent="0.3">
      <c r="A33">
        <v>133</v>
      </c>
      <c r="B33" t="s">
        <v>149</v>
      </c>
      <c r="C33" t="s">
        <v>6</v>
      </c>
      <c r="D33">
        <v>2022</v>
      </c>
      <c r="E33" s="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4">
        <f>IF(Movies[[#This Row],[unit]]="Billions",Movies[[#This Row],[budget]]*1000,Movies[[#This Row],[budget]])</f>
        <v>5500</v>
      </c>
      <c r="M33" s="4">
        <f>IF(Movies[[#This Row],[unit]]="Billions",Movies[[#This Row],[revenue]]*1000,Movies[[#This Row],[revenue]])</f>
        <v>12000</v>
      </c>
      <c r="N33" s="4">
        <f>IF(Movies[[#This Row],[currency]]="USD",Movies[[#This Row],[budget_mln]]*80,Movies[[#This Row],[budget_mln]])</f>
        <v>5500</v>
      </c>
      <c r="O33" s="4">
        <f>IF(Movies[[#This Row],[currency]]="USD",Movies[[#This Row],[revenue_mln]]*80,Movies[[#This Row],[revenue_mln]])</f>
        <v>12000</v>
      </c>
      <c r="P33" s="4">
        <f>IF(Movies[[#This Row],[currency]]="INR",Movies[[#This Row],[budget_mln]]/80,Movies[[#This Row],[budget_mln]])</f>
        <v>68.75</v>
      </c>
      <c r="Q33" s="4">
        <f>IF(Movies[[#This Row],[currency]]="INR",Movies[[#This Row],[revenue_mln]]/80,Movies[[#This Row],[revenue_mln]])</f>
        <v>150</v>
      </c>
    </row>
    <row r="34" spans="1:17" x14ac:dyDescent="0.3">
      <c r="A34">
        <v>134</v>
      </c>
      <c r="B34" t="s">
        <v>150</v>
      </c>
      <c r="C34" t="s">
        <v>6</v>
      </c>
      <c r="D34">
        <v>2015</v>
      </c>
      <c r="E34" s="3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4">
        <f>IF(Movies[[#This Row],[unit]]="Billions",Movies[[#This Row],[budget]]*1000,Movies[[#This Row],[budget]])</f>
        <v>1800</v>
      </c>
      <c r="M34" s="4">
        <f>IF(Movies[[#This Row],[unit]]="Billions",Movies[[#This Row],[revenue]]*1000,Movies[[#This Row],[revenue]])</f>
        <v>6500</v>
      </c>
      <c r="N34" s="4">
        <f>IF(Movies[[#This Row],[currency]]="USD",Movies[[#This Row],[budget_mln]]*80,Movies[[#This Row],[budget_mln]])</f>
        <v>1800</v>
      </c>
      <c r="O34" s="4">
        <f>IF(Movies[[#This Row],[currency]]="USD",Movies[[#This Row],[revenue_mln]]*80,Movies[[#This Row],[revenue_mln]])</f>
        <v>6500</v>
      </c>
      <c r="P34" s="4">
        <f>IF(Movies[[#This Row],[currency]]="INR",Movies[[#This Row],[budget_mln]]/80,Movies[[#This Row],[budget_mln]])</f>
        <v>22.5</v>
      </c>
      <c r="Q34" s="4">
        <f>IF(Movies[[#This Row],[currency]]="INR",Movies[[#This Row],[revenue_mln]]/80,Movies[[#This Row],[revenue_mln]])</f>
        <v>81.25</v>
      </c>
    </row>
    <row r="35" spans="1:17" x14ac:dyDescent="0.3">
      <c r="A35">
        <v>135</v>
      </c>
      <c r="B35" t="s">
        <v>151</v>
      </c>
      <c r="C35" t="s">
        <v>6</v>
      </c>
      <c r="D35">
        <v>2022</v>
      </c>
      <c r="E35" s="3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4">
        <f>IF(Movies[[#This Row],[unit]]="Billions",Movies[[#This Row],[budget]]*1000,Movies[[#This Row],[budget]])</f>
        <v>250</v>
      </c>
      <c r="M35" s="4">
        <f>IF(Movies[[#This Row],[unit]]="Billions",Movies[[#This Row],[revenue]]*1000,Movies[[#This Row],[revenue]])</f>
        <v>3409</v>
      </c>
      <c r="N35" s="4">
        <f>IF(Movies[[#This Row],[currency]]="USD",Movies[[#This Row],[budget_mln]]*80,Movies[[#This Row],[budget_mln]])</f>
        <v>250</v>
      </c>
      <c r="O35" s="4">
        <f>IF(Movies[[#This Row],[currency]]="USD",Movies[[#This Row],[revenue_mln]]*80,Movies[[#This Row],[revenue_mln]])</f>
        <v>3409</v>
      </c>
      <c r="P35" s="4">
        <f>IF(Movies[[#This Row],[currency]]="INR",Movies[[#This Row],[budget_mln]]/80,Movies[[#This Row],[budget_mln]])</f>
        <v>3.125</v>
      </c>
      <c r="Q35" s="4">
        <f>IF(Movies[[#This Row],[currency]]="INR",Movies[[#This Row],[revenue_mln]]/80,Movies[[#This Row],[revenue_mln]])</f>
        <v>42.612499999999997</v>
      </c>
    </row>
    <row r="36" spans="1:17" x14ac:dyDescent="0.3">
      <c r="A36">
        <v>136</v>
      </c>
      <c r="B36" t="s">
        <v>152</v>
      </c>
      <c r="C36" t="s">
        <v>6</v>
      </c>
      <c r="D36">
        <v>2015</v>
      </c>
      <c r="E36" s="3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4">
        <f>IF(Movies[[#This Row],[unit]]="Billions",Movies[[#This Row],[budget]]*1000,Movies[[#This Row],[budget]])</f>
        <v>900</v>
      </c>
      <c r="M36" s="4">
        <f>IF(Movies[[#This Row],[unit]]="Billions",Movies[[#This Row],[revenue]]*1000,Movies[[#This Row],[revenue]])</f>
        <v>11690</v>
      </c>
      <c r="N36" s="4">
        <f>IF(Movies[[#This Row],[currency]]="USD",Movies[[#This Row],[budget_mln]]*80,Movies[[#This Row],[budget_mln]])</f>
        <v>900</v>
      </c>
      <c r="O36" s="4">
        <f>IF(Movies[[#This Row],[currency]]="USD",Movies[[#This Row],[revenue_mln]]*80,Movies[[#This Row],[revenue_mln]])</f>
        <v>11690</v>
      </c>
      <c r="P36" s="4">
        <f>IF(Movies[[#This Row],[currency]]="INR",Movies[[#This Row],[budget_mln]]/80,Movies[[#This Row],[budget_mln]])</f>
        <v>11.25</v>
      </c>
      <c r="Q36" s="4">
        <f>IF(Movies[[#This Row],[currency]]="INR",Movies[[#This Row],[revenue_mln]]/80,Movies[[#This Row],[revenue_mln]])</f>
        <v>146.125</v>
      </c>
    </row>
    <row r="37" spans="1:17" x14ac:dyDescent="0.3">
      <c r="A37">
        <v>137</v>
      </c>
      <c r="B37" t="s">
        <v>153</v>
      </c>
      <c r="C37" t="s">
        <v>7</v>
      </c>
      <c r="D37">
        <v>2011</v>
      </c>
      <c r="E37" s="3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4">
        <f>IF(Movies[[#This Row],[unit]]="Billions",Movies[[#This Row],[budget]]*1000,Movies[[#This Row],[budget]])</f>
        <v>216.7</v>
      </c>
      <c r="M37" s="4">
        <f>IF(Movies[[#This Row],[unit]]="Billions",Movies[[#This Row],[revenue]]*1000,Movies[[#This Row],[revenue]])</f>
        <v>370.6</v>
      </c>
      <c r="N37" s="4">
        <f>IF(Movies[[#This Row],[currency]]="USD",Movies[[#This Row],[budget_mln]]*80,Movies[[#This Row],[budget_mln]])</f>
        <v>17336</v>
      </c>
      <c r="O37" s="4">
        <f>IF(Movies[[#This Row],[currency]]="USD",Movies[[#This Row],[revenue_mln]]*80,Movies[[#This Row],[revenue_mln]])</f>
        <v>29648</v>
      </c>
      <c r="P37" s="4">
        <f>IF(Movies[[#This Row],[currency]]="INR",Movies[[#This Row],[budget_mln]]/80,Movies[[#This Row],[budget_mln]])</f>
        <v>216.7</v>
      </c>
      <c r="Q37" s="4">
        <f>IF(Movies[[#This Row],[currency]]="INR",Movies[[#This Row],[revenue_mln]]/80,Movies[[#This Row],[revenue_mln]])</f>
        <v>370.6</v>
      </c>
    </row>
    <row r="38" spans="1:17" x14ac:dyDescent="0.3">
      <c r="A38">
        <v>138</v>
      </c>
      <c r="B38" t="s">
        <v>154</v>
      </c>
      <c r="C38" t="s">
        <v>7</v>
      </c>
      <c r="D38">
        <v>2014</v>
      </c>
      <c r="E38" s="3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4">
        <f>IF(Movies[[#This Row],[unit]]="Billions",Movies[[#This Row],[budget]]*1000,Movies[[#This Row],[budget]])</f>
        <v>177</v>
      </c>
      <c r="M38" s="4">
        <f>IF(Movies[[#This Row],[unit]]="Billions",Movies[[#This Row],[revenue]]*1000,Movies[[#This Row],[revenue]])</f>
        <v>714.4</v>
      </c>
      <c r="N38" s="4">
        <f>IF(Movies[[#This Row],[currency]]="USD",Movies[[#This Row],[budget_mln]]*80,Movies[[#This Row],[budget_mln]])</f>
        <v>14160</v>
      </c>
      <c r="O38" s="4">
        <f>IF(Movies[[#This Row],[currency]]="USD",Movies[[#This Row],[revenue_mln]]*80,Movies[[#This Row],[revenue_mln]])</f>
        <v>57152</v>
      </c>
      <c r="P38" s="4">
        <f>IF(Movies[[#This Row],[currency]]="INR",Movies[[#This Row],[budget_mln]]/80,Movies[[#This Row],[budget_mln]])</f>
        <v>177</v>
      </c>
      <c r="Q38" s="4">
        <f>IF(Movies[[#This Row],[currency]]="INR",Movies[[#This Row],[revenue_mln]]/80,Movies[[#This Row],[revenue_mln]])</f>
        <v>714.4</v>
      </c>
    </row>
    <row r="39" spans="1:17" x14ac:dyDescent="0.3">
      <c r="A39">
        <v>139</v>
      </c>
      <c r="B39" t="s">
        <v>155</v>
      </c>
      <c r="C39" t="s">
        <v>6</v>
      </c>
      <c r="D39">
        <v>2018</v>
      </c>
      <c r="E39" s="3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4">
        <f>IF(Movies[[#This Row],[unit]]="Billions",Movies[[#This Row],[budget]]*1000,Movies[[#This Row],[budget]])</f>
        <v>1800</v>
      </c>
      <c r="M39" s="4">
        <f>IF(Movies[[#This Row],[unit]]="Billions",Movies[[#This Row],[revenue]]*1000,Movies[[#This Row],[revenue]])</f>
        <v>3100</v>
      </c>
      <c r="N39" s="4">
        <f>IF(Movies[[#This Row],[currency]]="USD",Movies[[#This Row],[budget_mln]]*80,Movies[[#This Row],[budget_mln]])</f>
        <v>1800</v>
      </c>
      <c r="O39" s="4">
        <f>IF(Movies[[#This Row],[currency]]="USD",Movies[[#This Row],[revenue_mln]]*80,Movies[[#This Row],[revenue_mln]])</f>
        <v>3100</v>
      </c>
      <c r="P39" s="4">
        <f>IF(Movies[[#This Row],[currency]]="INR",Movies[[#This Row],[budget_mln]]/80,Movies[[#This Row],[budget_mln]])</f>
        <v>22.5</v>
      </c>
      <c r="Q39" s="4">
        <f>IF(Movies[[#This Row],[currency]]="INR",Movies[[#This Row],[revenue_mln]]/80,Movies[[#This Row],[revenue_mln]])</f>
        <v>38.75</v>
      </c>
    </row>
    <row r="40" spans="1:17" x14ac:dyDescent="0.3">
      <c r="A40">
        <v>140</v>
      </c>
      <c r="B40" t="s">
        <v>156</v>
      </c>
      <c r="C40" t="s">
        <v>6</v>
      </c>
      <c r="D40">
        <v>2021</v>
      </c>
      <c r="E40" s="3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4">
        <f>IF(Movies[[#This Row],[unit]]="Billions",Movies[[#This Row],[budget]]*1000,Movies[[#This Row],[budget]])</f>
        <v>500</v>
      </c>
      <c r="M40" s="4">
        <f>IF(Movies[[#This Row],[unit]]="Billions",Movies[[#This Row],[revenue]]*1000,Movies[[#This Row],[revenue]])</f>
        <v>950</v>
      </c>
      <c r="N40" s="4">
        <f>IF(Movies[[#This Row],[currency]]="USD",Movies[[#This Row],[budget_mln]]*80,Movies[[#This Row],[budget_mln]])</f>
        <v>500</v>
      </c>
      <c r="O40" s="4">
        <f>IF(Movies[[#This Row],[currency]]="USD",Movies[[#This Row],[revenue_mln]]*80,Movies[[#This Row],[revenue_mln]])</f>
        <v>950</v>
      </c>
      <c r="P40" s="4">
        <f>IF(Movies[[#This Row],[currency]]="INR",Movies[[#This Row],[budget_mln]]/80,Movies[[#This Row],[budget_mln]])</f>
        <v>6.25</v>
      </c>
      <c r="Q40" s="4">
        <f>IF(Movies[[#This Row],[currency]]="INR",Movies[[#This Row],[revenue_mln]]/80,Movies[[#This Row],[revenue_mln]])</f>
        <v>11.875</v>
      </c>
    </row>
    <row r="41" spans="1:17" x14ac:dyDescent="0.3">
      <c r="H41" t="str" cm="1">
        <f t="array" ref="H41">_xlfn.XLOOKUP(Movies[[#This Row],[movie_id]:[movie_id]],Financials[[#All],[movie_id]:[movie_id]],Financials[[#All],[budget]],"Not Available",0)</f>
        <v>Not Available</v>
      </c>
      <c r="I41" t="str" cm="1">
        <f t="array" ref="I41">_xlfn.XLOOKUP(Movies[[#This Row],[movie_id]:[movie_id]],Financials[[#All],[movie_id]:[movie_id]],Financials[[#All],[revenue]],"Not Available",0)</f>
        <v>Not Available</v>
      </c>
      <c r="J41" t="str" cm="1">
        <f t="array" ref="J41">_xlfn.XLOOKUP(Movies[[#This Row],[movie_id]:[movie_id]],Financials[[#All],[movie_id]:[movie_id]],Financials[[#All],[unit]],"Not Available",0)</f>
        <v>Not Available</v>
      </c>
      <c r="K41" t="str" cm="1">
        <f t="array" ref="K41">_xlfn.XLOOKUP(Movies[[#This Row],[movie_id]:[movie_id]],Financials[[#All],[movie_id]:[movie_id]],Financials[[#All],[currency]],"Not Available",0)</f>
        <v>Not Available</v>
      </c>
      <c r="L41" s="4" t="str">
        <f>IF(Movies[[#This Row],[unit]]="Billions",Movies[[#This Row],[budget]]*1000,Movies[[#This Row],[budget]])</f>
        <v>Not Available</v>
      </c>
      <c r="M41" s="4" t="str">
        <f>IF(Movies[[#This Row],[unit]]="Billions",Movies[[#This Row],[revenue]]*1000,Movies[[#This Row],[revenue]])</f>
        <v>Not Available</v>
      </c>
      <c r="N41" s="4" t="str">
        <f>IF(Movies[[#This Row],[currency]]="USD",Movies[[#This Row],[budget_mln]]*80,Movies[[#This Row],[budget_mln]])</f>
        <v>Not Available</v>
      </c>
      <c r="O41" s="4" t="str">
        <f>IF(Movies[[#This Row],[currency]]="USD",Movies[[#This Row],[revenue_mln]]*80,Movies[[#This Row],[revenue_mln]])</f>
        <v>Not Available</v>
      </c>
      <c r="P41" s="4" t="str">
        <f>IF(Movies[[#This Row],[currency]]="INR",Movies[[#This Row],[budget_mln]]/80,Movies[[#This Row],[budget_mln]])</f>
        <v>Not Available</v>
      </c>
      <c r="Q41" s="4" t="str">
        <f>IF(Movies[[#This Row],[currency]]="INR",Movies[[#This Row],[revenue_mln]]/80,Movies[[#This Row],[revenue_mln]])</f>
        <v>Not Available</v>
      </c>
    </row>
    <row r="42" spans="1:17" x14ac:dyDescent="0.3">
      <c r="H42" t="str" cm="1">
        <f t="array" ref="H42">_xlfn.XLOOKUP(Movies[[#This Row],[movie_id]:[movie_id]],Financials[[#All],[movie_id]:[movie_id]],Financials[[#All],[budget]],"Not Available",0)</f>
        <v>Not Available</v>
      </c>
      <c r="I42" t="str" cm="1">
        <f t="array" ref="I42">_xlfn.XLOOKUP(Movies[[#This Row],[movie_id]:[movie_id]],Financials[[#All],[movie_id]:[movie_id]],Financials[[#All],[revenue]],"Not Available",0)</f>
        <v>Not Available</v>
      </c>
      <c r="J42" t="str" cm="1">
        <f t="array" ref="J42">_xlfn.XLOOKUP(Movies[[#This Row],[movie_id]:[movie_id]],Financials[[#All],[movie_id]:[movie_id]],Financials[[#All],[unit]],"Not Available",0)</f>
        <v>Not Available</v>
      </c>
      <c r="K42" t="str" cm="1">
        <f t="array" ref="K42">_xlfn.XLOOKUP(Movies[[#This Row],[movie_id]:[movie_id]],Financials[[#All],[movie_id]:[movie_id]],Financials[[#All],[currency]],"Not Available",0)</f>
        <v>Not Available</v>
      </c>
      <c r="L42" s="4" t="str">
        <f>IF(Movies[[#This Row],[unit]]="Billions",Movies[[#This Row],[budget]]*1000,Movies[[#This Row],[budget]])</f>
        <v>Not Available</v>
      </c>
      <c r="M42" s="4" t="str">
        <f>IF(Movies[[#This Row],[unit]]="Billions",Movies[[#This Row],[revenue]]*1000,Movies[[#This Row],[revenue]])</f>
        <v>Not Available</v>
      </c>
      <c r="N42" s="4" t="str">
        <f>IF(Movies[[#This Row],[currency]]="USD",Movies[[#This Row],[budget_mln]]*80,Movies[[#This Row],[budget_mln]])</f>
        <v>Not Available</v>
      </c>
      <c r="O42" s="4" t="str">
        <f>IF(Movies[[#This Row],[currency]]="USD",Movies[[#This Row],[revenue_mln]]*80,Movies[[#This Row],[revenue_mln]])</f>
        <v>Not Available</v>
      </c>
      <c r="P42" s="4" t="str">
        <f>IF(Movies[[#This Row],[currency]]="INR",Movies[[#This Row],[budget_mln]]/80,Movies[[#This Row],[budget_mln]])</f>
        <v>Not Available</v>
      </c>
      <c r="Q42" s="4" t="str">
        <f>IF(Movies[[#This Row],[currency]]="INR",Movies[[#This Row],[revenue_mln]]/80,Movies[[#This Row],[revenue_mln]])</f>
        <v>Not Available</v>
      </c>
    </row>
    <row r="44" spans="1:17" x14ac:dyDescent="0.3">
      <c r="N44" s="5" t="s">
        <v>165</v>
      </c>
      <c r="O44" s="5" t="s">
        <v>160</v>
      </c>
      <c r="P44" s="5" t="s">
        <v>166</v>
      </c>
      <c r="Q44" s="5" t="s">
        <v>166</v>
      </c>
    </row>
    <row r="45" spans="1:17" x14ac:dyDescent="0.3">
      <c r="N45" s="6">
        <f>SUM(Movies[budget_mln_INR])</f>
        <v>264196.40000000002</v>
      </c>
      <c r="O45" s="6">
        <f>SUM(Movies[revenue_mln_INR])</f>
        <v>1567141</v>
      </c>
      <c r="P45" s="6">
        <f>SUM(Movies[budget_mln_USD])</f>
        <v>3302.4549999999999</v>
      </c>
      <c r="Q45" s="6">
        <f>SUM(Movies[revenue_mln_USD])</f>
        <v>19589.262500000001</v>
      </c>
    </row>
    <row r="47" spans="1:17" x14ac:dyDescent="0.3">
      <c r="B47" t="s">
        <v>164</v>
      </c>
      <c r="C47">
        <f>COUNT(Movies[movie_id])</f>
        <v>39</v>
      </c>
    </row>
    <row r="48" spans="1:17" x14ac:dyDescent="0.3">
      <c r="B48" t="s">
        <v>167</v>
      </c>
      <c r="C48">
        <f>COUNTIF(Movies[industry],"Bollywood")</f>
        <v>18</v>
      </c>
    </row>
    <row r="49" spans="2:3" x14ac:dyDescent="0.3">
      <c r="B49" t="s">
        <v>168</v>
      </c>
      <c r="C49">
        <f>SUMIF(Movies[industry],"Bollywood",Movies[revenue_mln_INR])</f>
        <v>80909</v>
      </c>
    </row>
    <row r="50" spans="2:3" x14ac:dyDescent="0.3">
      <c r="B50" t="s">
        <v>169</v>
      </c>
      <c r="C50" s="3">
        <f>C49/C48</f>
        <v>4494.9444444444443</v>
      </c>
    </row>
    <row r="51" spans="2:3" x14ac:dyDescent="0.3">
      <c r="B51" t="s">
        <v>170</v>
      </c>
      <c r="C51" s="7">
        <f>C49/O45</f>
        <v>5.1628411227834639E-2</v>
      </c>
    </row>
  </sheetData>
  <phoneticPr fontId="2" type="noConversion"/>
  <conditionalFormatting sqref="A1:B42">
    <cfRule type="duplicateValues" dxfId="7" priority="9"/>
    <cfRule type="duplicateValues" dxfId="6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M41"/>
  <sheetViews>
    <sheetView topLeftCell="A22" zoomScaleNormal="100" workbookViewId="0">
      <selection activeCell="I2" sqref="I2"/>
    </sheetView>
  </sheetViews>
  <sheetFormatPr defaultRowHeight="14.4" x14ac:dyDescent="0.3"/>
  <cols>
    <col min="1" max="1" width="11.21875" bestFit="1" customWidth="1"/>
    <col min="2" max="2" width="9.33203125" bestFit="1" customWidth="1"/>
    <col min="3" max="3" width="10.44140625" bestFit="1" customWidth="1"/>
    <col min="4" max="4" width="7.88671875" bestFit="1" customWidth="1"/>
    <col min="5" max="5" width="10.5546875" bestFit="1" customWidth="1"/>
  </cols>
  <sheetData>
    <row r="1" spans="1:13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13" x14ac:dyDescent="0.3">
      <c r="A2">
        <v>101</v>
      </c>
      <c r="B2">
        <v>1</v>
      </c>
      <c r="C2">
        <v>12.5</v>
      </c>
      <c r="D2" t="s">
        <v>31</v>
      </c>
      <c r="E2" t="s">
        <v>32</v>
      </c>
      <c r="I2" cm="1">
        <f t="array" ref="I2:I41">Financials[movie_id]</f>
        <v>101</v>
      </c>
      <c r="J2" cm="1">
        <f t="array" ref="J2:J41">Financials[budget]</f>
        <v>1</v>
      </c>
      <c r="K2" cm="1">
        <f t="array" ref="K2:K41">Financials[revenue]</f>
        <v>12.5</v>
      </c>
      <c r="L2" t="str" cm="1">
        <f t="array" ref="L2:L41">Financials[unit]</f>
        <v>Billions</v>
      </c>
      <c r="M2" t="str" cm="1">
        <f t="array" ref="M2:M41">Financials[currency]</f>
        <v>INR</v>
      </c>
    </row>
    <row r="3" spans="1:13" x14ac:dyDescent="0.3">
      <c r="A3">
        <v>102</v>
      </c>
      <c r="B3">
        <v>200</v>
      </c>
      <c r="C3">
        <v>954.8</v>
      </c>
      <c r="D3" t="s">
        <v>33</v>
      </c>
      <c r="E3" t="s">
        <v>34</v>
      </c>
      <c r="I3">
        <v>102</v>
      </c>
      <c r="J3">
        <v>200</v>
      </c>
      <c r="K3">
        <v>954.8</v>
      </c>
      <c r="L3" t="str">
        <v>Millions</v>
      </c>
      <c r="M3" t="str">
        <v>USD</v>
      </c>
    </row>
    <row r="4" spans="1:13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  <c r="I4">
        <v>103</v>
      </c>
      <c r="J4">
        <v>165</v>
      </c>
      <c r="K4">
        <v>644.79999999999995</v>
      </c>
      <c r="L4" t="str">
        <v>Millions</v>
      </c>
      <c r="M4" t="str">
        <v>USD</v>
      </c>
    </row>
    <row r="5" spans="1:13" x14ac:dyDescent="0.3">
      <c r="A5">
        <v>104</v>
      </c>
      <c r="B5">
        <v>180</v>
      </c>
      <c r="C5">
        <v>854</v>
      </c>
      <c r="D5" t="s">
        <v>33</v>
      </c>
      <c r="E5" t="s">
        <v>34</v>
      </c>
      <c r="I5">
        <v>104</v>
      </c>
      <c r="J5">
        <v>180</v>
      </c>
      <c r="K5">
        <v>854</v>
      </c>
      <c r="L5" t="str">
        <v>Millions</v>
      </c>
      <c r="M5" t="str">
        <v>USD</v>
      </c>
    </row>
    <row r="6" spans="1:13" x14ac:dyDescent="0.3">
      <c r="A6">
        <v>105</v>
      </c>
      <c r="B6">
        <v>250</v>
      </c>
      <c r="C6">
        <v>670</v>
      </c>
      <c r="D6" t="s">
        <v>33</v>
      </c>
      <c r="E6" t="s">
        <v>34</v>
      </c>
      <c r="I6">
        <v>105</v>
      </c>
      <c r="J6">
        <v>250</v>
      </c>
      <c r="K6">
        <v>670</v>
      </c>
      <c r="L6" t="str">
        <v>Millions</v>
      </c>
      <c r="M6" t="str">
        <v>USD</v>
      </c>
    </row>
    <row r="7" spans="1:13" x14ac:dyDescent="0.3">
      <c r="A7">
        <v>107</v>
      </c>
      <c r="B7">
        <v>400</v>
      </c>
      <c r="C7">
        <v>2000</v>
      </c>
      <c r="D7" t="s">
        <v>33</v>
      </c>
      <c r="E7" t="s">
        <v>32</v>
      </c>
      <c r="I7">
        <v>107</v>
      </c>
      <c r="J7">
        <v>400</v>
      </c>
      <c r="K7">
        <v>2000</v>
      </c>
      <c r="L7" t="str">
        <v>Millions</v>
      </c>
      <c r="M7" t="str">
        <v>INR</v>
      </c>
    </row>
    <row r="8" spans="1:13" x14ac:dyDescent="0.3">
      <c r="A8">
        <v>108</v>
      </c>
      <c r="B8">
        <v>550</v>
      </c>
      <c r="C8">
        <v>4000</v>
      </c>
      <c r="D8" t="s">
        <v>33</v>
      </c>
      <c r="E8" t="s">
        <v>32</v>
      </c>
      <c r="I8">
        <v>108</v>
      </c>
      <c r="J8">
        <v>550</v>
      </c>
      <c r="K8">
        <v>4000</v>
      </c>
      <c r="L8" t="str">
        <v>Millions</v>
      </c>
      <c r="M8" t="str">
        <v>INR</v>
      </c>
    </row>
    <row r="9" spans="1:13" x14ac:dyDescent="0.3">
      <c r="A9">
        <v>109</v>
      </c>
      <c r="B9">
        <v>390</v>
      </c>
      <c r="C9">
        <v>1360</v>
      </c>
      <c r="D9" t="s">
        <v>33</v>
      </c>
      <c r="E9" t="s">
        <v>32</v>
      </c>
      <c r="I9">
        <v>109</v>
      </c>
      <c r="J9">
        <v>390</v>
      </c>
      <c r="K9">
        <v>1360</v>
      </c>
      <c r="L9" t="str">
        <v>Millions</v>
      </c>
      <c r="M9" t="str">
        <v>INR</v>
      </c>
    </row>
    <row r="10" spans="1:13" x14ac:dyDescent="0.3">
      <c r="A10">
        <v>110</v>
      </c>
      <c r="B10">
        <v>1.4</v>
      </c>
      <c r="C10">
        <v>3.5</v>
      </c>
      <c r="D10" t="s">
        <v>31</v>
      </c>
      <c r="E10" t="s">
        <v>32</v>
      </c>
      <c r="I10">
        <v>110</v>
      </c>
      <c r="J10">
        <v>1.4</v>
      </c>
      <c r="K10">
        <v>3.5</v>
      </c>
      <c r="L10" t="str">
        <v>Billions</v>
      </c>
      <c r="M10" t="str">
        <v>INR</v>
      </c>
    </row>
    <row r="11" spans="1:13" x14ac:dyDescent="0.3">
      <c r="A11">
        <v>111</v>
      </c>
      <c r="B11">
        <v>25</v>
      </c>
      <c r="C11">
        <v>73.3</v>
      </c>
      <c r="D11" t="s">
        <v>33</v>
      </c>
      <c r="E11" t="s">
        <v>34</v>
      </c>
      <c r="I11">
        <v>111</v>
      </c>
      <c r="J11">
        <v>25</v>
      </c>
      <c r="K11">
        <v>73.3</v>
      </c>
      <c r="L11" t="str">
        <v>Millions</v>
      </c>
      <c r="M11" t="str">
        <v>USD</v>
      </c>
    </row>
    <row r="12" spans="1:13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  <c r="I12">
        <v>113</v>
      </c>
      <c r="J12">
        <v>165</v>
      </c>
      <c r="K12">
        <v>701.8</v>
      </c>
      <c r="L12" t="str">
        <v>Millions</v>
      </c>
      <c r="M12" t="str">
        <v>USD</v>
      </c>
    </row>
    <row r="13" spans="1:13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  <c r="I13">
        <v>114</v>
      </c>
      <c r="J13">
        <v>205</v>
      </c>
      <c r="K13">
        <v>365.3</v>
      </c>
      <c r="L13" t="str">
        <v>Millions</v>
      </c>
      <c r="M13" t="str">
        <v>USD</v>
      </c>
    </row>
    <row r="14" spans="1:13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  <c r="I14">
        <v>115</v>
      </c>
      <c r="J14">
        <v>55</v>
      </c>
      <c r="K14">
        <v>307.10000000000002</v>
      </c>
      <c r="L14" t="str">
        <v>Millions</v>
      </c>
      <c r="M14" t="str">
        <v>USD</v>
      </c>
    </row>
    <row r="15" spans="1:13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  <c r="I15">
        <v>116</v>
      </c>
      <c r="J15">
        <v>103</v>
      </c>
      <c r="K15">
        <v>460.5</v>
      </c>
      <c r="L15" t="str">
        <v>Millions</v>
      </c>
      <c r="M15" t="str">
        <v>USD</v>
      </c>
    </row>
    <row r="16" spans="1:13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  <c r="I16">
        <v>117</v>
      </c>
      <c r="J16">
        <v>200</v>
      </c>
      <c r="K16">
        <v>2202</v>
      </c>
      <c r="L16" t="str">
        <v>Millions</v>
      </c>
      <c r="M16" t="str">
        <v>USD</v>
      </c>
    </row>
    <row r="17" spans="1:13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  <c r="I17">
        <v>118</v>
      </c>
      <c r="J17">
        <v>3.18</v>
      </c>
      <c r="K17">
        <v>3.3</v>
      </c>
      <c r="L17" t="str">
        <v>Millions</v>
      </c>
      <c r="M17" t="str">
        <v>USD</v>
      </c>
    </row>
    <row r="18" spans="1:13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  <c r="I18">
        <v>119</v>
      </c>
      <c r="J18">
        <v>237</v>
      </c>
      <c r="K18">
        <v>2847</v>
      </c>
      <c r="L18" t="str">
        <v>Millions</v>
      </c>
      <c r="M18" t="str">
        <v>USD</v>
      </c>
    </row>
    <row r="19" spans="1:13" x14ac:dyDescent="0.3">
      <c r="A19">
        <v>120</v>
      </c>
      <c r="B19">
        <v>7.2</v>
      </c>
      <c r="C19">
        <v>291</v>
      </c>
      <c r="D19" t="s">
        <v>33</v>
      </c>
      <c r="E19" t="s">
        <v>34</v>
      </c>
      <c r="I19">
        <v>120</v>
      </c>
      <c r="J19">
        <v>7.2</v>
      </c>
      <c r="K19">
        <v>291</v>
      </c>
      <c r="L19" t="str">
        <v>Millions</v>
      </c>
      <c r="M19" t="str">
        <v>USD</v>
      </c>
    </row>
    <row r="20" spans="1:13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  <c r="I20">
        <v>121</v>
      </c>
      <c r="J20">
        <v>185</v>
      </c>
      <c r="K20">
        <v>1006</v>
      </c>
      <c r="L20" t="str">
        <v>Millions</v>
      </c>
      <c r="M20" t="str">
        <v>USD</v>
      </c>
    </row>
    <row r="21" spans="1:13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  <c r="I21">
        <v>122</v>
      </c>
      <c r="J21">
        <v>22</v>
      </c>
      <c r="K21">
        <v>322.2</v>
      </c>
      <c r="L21" t="str">
        <v>Millions</v>
      </c>
      <c r="M21" t="str">
        <v>USD</v>
      </c>
    </row>
    <row r="22" spans="1:13" x14ac:dyDescent="0.3">
      <c r="A22">
        <v>123</v>
      </c>
      <c r="B22">
        <v>63</v>
      </c>
      <c r="C22">
        <v>1046</v>
      </c>
      <c r="D22" t="s">
        <v>33</v>
      </c>
      <c r="E22" t="s">
        <v>34</v>
      </c>
      <c r="I22">
        <v>123</v>
      </c>
      <c r="J22">
        <v>63</v>
      </c>
      <c r="K22">
        <v>1046</v>
      </c>
      <c r="L22" t="str">
        <v>Millions</v>
      </c>
      <c r="M22" t="str">
        <v>USD</v>
      </c>
    </row>
    <row r="23" spans="1:13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I23">
        <v>124</v>
      </c>
      <c r="J23">
        <v>15.5</v>
      </c>
      <c r="K23">
        <v>263.10000000000002</v>
      </c>
      <c r="L23" t="str">
        <v>Millions</v>
      </c>
      <c r="M23" t="str">
        <v>USD</v>
      </c>
    </row>
    <row r="24" spans="1:13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  <c r="I24">
        <v>125</v>
      </c>
      <c r="J24">
        <v>400</v>
      </c>
      <c r="K24">
        <v>2798</v>
      </c>
      <c r="L24" t="str">
        <v>Millions</v>
      </c>
      <c r="M24" t="str">
        <v>USD</v>
      </c>
    </row>
    <row r="25" spans="1:13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  <c r="I25">
        <v>126</v>
      </c>
      <c r="J25">
        <v>400</v>
      </c>
      <c r="K25">
        <v>2048</v>
      </c>
      <c r="L25" t="str">
        <v>Millions</v>
      </c>
      <c r="M25" t="str">
        <v>USD</v>
      </c>
    </row>
    <row r="26" spans="1:13" x14ac:dyDescent="0.3">
      <c r="A26">
        <v>127</v>
      </c>
      <c r="B26">
        <v>70</v>
      </c>
      <c r="C26">
        <v>100</v>
      </c>
      <c r="D26" t="s">
        <v>33</v>
      </c>
      <c r="E26" t="s">
        <v>32</v>
      </c>
      <c r="I26">
        <v>127</v>
      </c>
      <c r="J26">
        <v>70</v>
      </c>
      <c r="K26">
        <v>100</v>
      </c>
      <c r="L26" t="str">
        <v>Millions</v>
      </c>
      <c r="M26" t="str">
        <v>INR</v>
      </c>
    </row>
    <row r="27" spans="1:13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  <c r="I27">
        <v>128</v>
      </c>
      <c r="J27">
        <v>120</v>
      </c>
      <c r="K27">
        <v>1350</v>
      </c>
      <c r="L27" t="str">
        <v>Millions</v>
      </c>
      <c r="M27" t="str">
        <v>INR</v>
      </c>
    </row>
    <row r="28" spans="1:13" x14ac:dyDescent="0.3">
      <c r="A28">
        <v>129</v>
      </c>
      <c r="B28">
        <v>100</v>
      </c>
      <c r="C28">
        <v>410</v>
      </c>
      <c r="D28" t="s">
        <v>33</v>
      </c>
      <c r="E28" t="s">
        <v>32</v>
      </c>
      <c r="I28">
        <v>129</v>
      </c>
      <c r="J28">
        <v>100</v>
      </c>
      <c r="K28">
        <v>410</v>
      </c>
      <c r="L28" t="str">
        <v>Millions</v>
      </c>
      <c r="M28" t="str">
        <v>INR</v>
      </c>
    </row>
    <row r="29" spans="1:13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  <c r="I29">
        <v>130</v>
      </c>
      <c r="J29">
        <v>850</v>
      </c>
      <c r="K29">
        <v>8540</v>
      </c>
      <c r="L29" t="str">
        <v>Millions</v>
      </c>
      <c r="M29" t="str">
        <v>INR</v>
      </c>
    </row>
    <row r="30" spans="1:13" x14ac:dyDescent="0.3">
      <c r="A30">
        <v>131</v>
      </c>
      <c r="B30">
        <v>1</v>
      </c>
      <c r="C30">
        <v>5.9</v>
      </c>
      <c r="D30" t="s">
        <v>31</v>
      </c>
      <c r="E30" t="s">
        <v>32</v>
      </c>
      <c r="I30">
        <v>131</v>
      </c>
      <c r="J30">
        <v>1</v>
      </c>
      <c r="K30">
        <v>5.9</v>
      </c>
      <c r="L30" t="str">
        <v>Billions</v>
      </c>
      <c r="M30" t="str">
        <v>INR</v>
      </c>
    </row>
    <row r="31" spans="1:13" x14ac:dyDescent="0.3">
      <c r="A31">
        <v>132</v>
      </c>
      <c r="B31">
        <v>2</v>
      </c>
      <c r="C31">
        <v>3.6</v>
      </c>
      <c r="D31" t="s">
        <v>31</v>
      </c>
      <c r="E31" t="s">
        <v>32</v>
      </c>
      <c r="I31">
        <v>132</v>
      </c>
      <c r="J31">
        <v>2</v>
      </c>
      <c r="K31">
        <v>3.6</v>
      </c>
      <c r="L31" t="str">
        <v>Billions</v>
      </c>
      <c r="M31" t="str">
        <v>INR</v>
      </c>
    </row>
    <row r="32" spans="1:13" x14ac:dyDescent="0.3">
      <c r="A32">
        <v>133</v>
      </c>
      <c r="B32">
        <v>5.5</v>
      </c>
      <c r="C32">
        <v>12</v>
      </c>
      <c r="D32" t="s">
        <v>31</v>
      </c>
      <c r="E32" t="s">
        <v>32</v>
      </c>
      <c r="I32">
        <v>133</v>
      </c>
      <c r="J32">
        <v>5.5</v>
      </c>
      <c r="K32">
        <v>12</v>
      </c>
      <c r="L32" t="str">
        <v>Billions</v>
      </c>
      <c r="M32" t="str">
        <v>INR</v>
      </c>
    </row>
    <row r="33" spans="1:13" x14ac:dyDescent="0.3">
      <c r="A33">
        <v>134</v>
      </c>
      <c r="B33">
        <v>1.8</v>
      </c>
      <c r="C33">
        <v>6.5</v>
      </c>
      <c r="D33" t="s">
        <v>31</v>
      </c>
      <c r="E33" t="s">
        <v>32</v>
      </c>
      <c r="I33">
        <v>134</v>
      </c>
      <c r="J33">
        <v>1.8</v>
      </c>
      <c r="K33">
        <v>6.5</v>
      </c>
      <c r="L33" t="str">
        <v>Billions</v>
      </c>
      <c r="M33" t="str">
        <v>INR</v>
      </c>
    </row>
    <row r="34" spans="1:13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  <c r="I34">
        <v>135</v>
      </c>
      <c r="J34">
        <v>250</v>
      </c>
      <c r="K34">
        <v>3409</v>
      </c>
      <c r="L34" t="str">
        <v>Millions</v>
      </c>
      <c r="M34" t="str">
        <v>INR</v>
      </c>
    </row>
    <row r="35" spans="1:13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  <c r="I35">
        <v>136</v>
      </c>
      <c r="J35">
        <v>900</v>
      </c>
      <c r="K35">
        <v>11690</v>
      </c>
      <c r="L35" t="str">
        <v>Millions</v>
      </c>
      <c r="M35" t="str">
        <v>INR</v>
      </c>
    </row>
    <row r="36" spans="1:13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  <c r="I36">
        <v>137</v>
      </c>
      <c r="J36">
        <v>216.7</v>
      </c>
      <c r="K36">
        <v>370.6</v>
      </c>
      <c r="L36" t="str">
        <v>Millions</v>
      </c>
      <c r="M36" t="str">
        <v>USD</v>
      </c>
    </row>
    <row r="37" spans="1:13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  <c r="I37">
        <v>138</v>
      </c>
      <c r="J37">
        <v>177</v>
      </c>
      <c r="K37">
        <v>714.4</v>
      </c>
      <c r="L37" t="str">
        <v>Millions</v>
      </c>
      <c r="M37" t="str">
        <v>USD</v>
      </c>
    </row>
    <row r="38" spans="1:13" x14ac:dyDescent="0.3">
      <c r="A38">
        <v>139</v>
      </c>
      <c r="B38">
        <v>1.8</v>
      </c>
      <c r="C38">
        <v>3.1</v>
      </c>
      <c r="D38" t="s">
        <v>31</v>
      </c>
      <c r="E38" t="s">
        <v>32</v>
      </c>
      <c r="I38">
        <v>139</v>
      </c>
      <c r="J38">
        <v>1.8</v>
      </c>
      <c r="K38">
        <v>3.1</v>
      </c>
      <c r="L38" t="str">
        <v>Billions</v>
      </c>
      <c r="M38" t="str">
        <v>INR</v>
      </c>
    </row>
    <row r="39" spans="1:13" x14ac:dyDescent="0.3">
      <c r="A39">
        <v>140</v>
      </c>
      <c r="B39">
        <v>500</v>
      </c>
      <c r="C39">
        <v>950</v>
      </c>
      <c r="D39" t="s">
        <v>33</v>
      </c>
      <c r="E39" t="s">
        <v>32</v>
      </c>
      <c r="I39">
        <v>140</v>
      </c>
      <c r="J39">
        <v>500</v>
      </c>
      <c r="K39">
        <v>950</v>
      </c>
      <c r="L39" t="str">
        <v>Millions</v>
      </c>
      <c r="M39" t="str">
        <v>INR</v>
      </c>
    </row>
    <row r="40" spans="1:13" x14ac:dyDescent="0.3">
      <c r="A40">
        <v>406</v>
      </c>
      <c r="B40">
        <v>30</v>
      </c>
      <c r="C40">
        <v>350</v>
      </c>
      <c r="D40" t="s">
        <v>33</v>
      </c>
      <c r="E40" t="s">
        <v>32</v>
      </c>
      <c r="I40">
        <v>406</v>
      </c>
      <c r="J40">
        <v>30</v>
      </c>
      <c r="K40">
        <v>350</v>
      </c>
      <c r="L40" t="str">
        <v>Millions</v>
      </c>
      <c r="M40" t="str">
        <v>INR</v>
      </c>
    </row>
    <row r="41" spans="1:13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  <c r="I41">
        <v>412</v>
      </c>
      <c r="J41">
        <v>160</v>
      </c>
      <c r="K41">
        <v>836.8</v>
      </c>
      <c r="L41" t="str">
        <v>Millions</v>
      </c>
      <c r="M41" t="str">
        <v>USD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2024-05-23T09:00:44Z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