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9"/>
  </bookViews>
  <sheets>
    <sheet name="Intro" sheetId="12" state="visible" r:id="rId1"/>
    <sheet name="Indicator List" sheetId="16" state="visible" r:id="rId2"/>
    <sheet name="UHC_summary" sheetId="13" state="visible" r:id="rId3"/>
    <sheet name="UHC_Time Series" sheetId="14" state="visible" r:id="rId4"/>
    <sheet name="UHC_Scenarios" sheetId="25" state="visible" r:id="rId5"/>
    <sheet name="UHC_Chart" sheetId="15" state="visible" r:id="rId6"/>
    <sheet name="UHC_Inter" sheetId="17"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<sst xmlns="http://schemas.openxmlformats.org/spreadsheetml/2006/main" count="629" uniqueCount="628">
  <si>
    <t>Magnitude +</t>
  </si>
  <si>
    <t>Magnitude -</t>
  </si>
  <si>
    <t>Childhood Stunting</t>
  </si>
  <si>
    <t>Childhood Overweight</t>
  </si>
  <si>
    <t>Alcohol Consumption</t>
  </si>
  <si>
    <t>Safely Managed Sanitation</t>
  </si>
  <si>
    <t>Tobacco Use</t>
  </si>
  <si>
    <t>Road Deaths</t>
  </si>
  <si>
    <t>Suicide Mortality</t>
  </si>
  <si>
    <t>Childhood Wasting</t>
  </si>
  <si>
    <t>Clean Household Fuels</t>
  </si>
  <si>
    <t>Adult Obesity</t>
  </si>
  <si>
    <t>Adolescent/ Child Obesity</t>
  </si>
  <si>
    <t>Violence Against Children</t>
  </si>
  <si>
    <t>Mean Particulates (PM 2.5)</t>
  </si>
  <si>
    <t>Trans Fat Policy</t>
  </si>
  <si>
    <t>Children not wasted</t>
  </si>
  <si>
    <t>Children not overweight</t>
  </si>
  <si>
    <t>Developmentally on track under 5</t>
  </si>
  <si>
    <t>Children not obese</t>
  </si>
  <si>
    <t>Reduced partner violence</t>
  </si>
  <si>
    <t>Reduced child violence</t>
  </si>
  <si>
    <t>Reduced suicide attempts</t>
  </si>
  <si>
    <t>Road safety</t>
  </si>
  <si>
    <t>Safely managed water</t>
  </si>
  <si>
    <t>Safely managed sanitation</t>
  </si>
  <si>
    <t>Clean household fuels</t>
  </si>
  <si>
    <t>Reduced alcohol use</t>
  </si>
  <si>
    <t>Ambient air quality</t>
  </si>
  <si>
    <t>Tobacco non-use</t>
  </si>
  <si>
    <t>Adults not obese</t>
  </si>
  <si>
    <t>Healthy fats</t>
  </si>
  <si>
    <t>Children not stunted</t>
  </si>
  <si>
    <t>Intimate Partner Violence (F)</t>
  </si>
  <si>
    <t>Positive Change</t>
  </si>
  <si>
    <t>Negative Change</t>
  </si>
  <si>
    <t>Latest Available</t>
  </si>
  <si>
    <t>Year Lastest</t>
  </si>
  <si>
    <t>Time Series</t>
  </si>
  <si>
    <t>Note: The value for the latest year available prior to 2018 was transformed depending on the indicators (see HPOP data spreadsheet).</t>
  </si>
  <si>
    <t>Indicator code</t>
  </si>
  <si>
    <t>Short Name</t>
  </si>
  <si>
    <t>Name</t>
  </si>
  <si>
    <t>Transformed name</t>
  </si>
  <si>
    <t>SDG 2.2.1</t>
  </si>
  <si>
    <t>Prevalence of stunting in children under 5 (%)</t>
  </si>
  <si>
    <t>%</t>
  </si>
  <si>
    <t>SDG 2.2.2</t>
  </si>
  <si>
    <t>Prevalence of wasting in children under 5 (%)</t>
  </si>
  <si>
    <t>SDG 2.2.3</t>
  </si>
  <si>
    <t>Prevalence of overweight in children under 5 (%)</t>
  </si>
  <si>
    <t>WHA66.10</t>
  </si>
  <si>
    <t>Prevalence of obesity among children and adolescents (aged 5-19) (%)</t>
  </si>
  <si>
    <t>SDG 5.6.1</t>
  </si>
  <si>
    <t>Proportion of women (15-49) subjected to violence by current or former intimate partner (%)</t>
  </si>
  <si>
    <t>SDG 16.2.1</t>
  </si>
  <si>
    <t>Proportion of children (aged 1-17) experiencing physical or psychological aggression (%)</t>
  </si>
  <si>
    <t>SDG 3.4.2</t>
  </si>
  <si>
    <t>Suicide mortality rate (per 100 000 population)</t>
  </si>
  <si>
    <t>SDG 3.6.1</t>
  </si>
  <si>
    <t>Road traffic mortality rate (per 100 000 population)</t>
  </si>
  <si>
    <t>SDG 6.1.1</t>
  </si>
  <si>
    <t>Proportion of population using safely managed drinking water services (%)</t>
  </si>
  <si>
    <t>SDG 6.2.1</t>
  </si>
  <si>
    <t>Proportion of population using safely managed sanitation services (%)</t>
  </si>
  <si>
    <t>SDG 7.1.2</t>
  </si>
  <si>
    <t>Proportion of population with primary reliance on clean fuels (%)</t>
  </si>
  <si>
    <t>SDG 3.5.2</t>
  </si>
  <si>
    <t>Total alcohol per capita consumption in adults aged 15+ (litres of pure alcohol)</t>
  </si>
  <si>
    <t>SDG 11.6.2</t>
  </si>
  <si>
    <t>Annual mean concentrations of fine particulate matter (PM2.5) in urban areas (Âµg/m3)</t>
  </si>
  <si>
    <t>SDG 3.a.1</t>
  </si>
  <si>
    <t>Prevalence of tobacco use in adults aged 15+ (age-standardized) (%)</t>
  </si>
  <si>
    <t>WHA66.11</t>
  </si>
  <si>
    <t>Prevalence of obesity among adults (aged 18+) (%)</t>
  </si>
  <si>
    <t>Best practice policy implemented for industrially produced trans fatty acids (Y/N)</t>
  </si>
  <si>
    <t>Australia</t>
  </si>
  <si>
    <t>Indicators</t>
  </si>
  <si>
    <t>2018 Baseline, and 2023 Projection</t>
  </si>
  <si>
    <t>Contribution to the Billion</t>
  </si>
  <si>
    <t>Latest Reported/Estimated Data Available</t>
  </si>
  <si>
    <t>Raw Value</t>
  </si>
  <si>
    <t>NA</t>
  </si>
  <si>
    <t>Transform Value</t>
  </si>
  <si>
    <t>Type</t>
  </si>
  <si>
    <t>Source</t>
  </si>
  <si>
    <t>Transformed Value</t>
  </si>
  <si>
    <t>Year</t>
  </si>
  <si>
    <t>2018</t>
  </si>
  <si>
    <t>2023</t>
  </si>
  <si>
    <t>estimated</t>
  </si>
  <si>
    <t>projected</t>
  </si>
  <si>
    <t>Source: Joint Child Malnutrition Estimates (2021 Edition), United Nations Children's Fund (UNICEF), World Health Organisation (WHO) and the World Bank Group.</t>
  </si>
  <si>
    <t>WHO DDI interim infilling and projections, April 2021</t>
  </si>
  <si>
    <t>Developmentally on Track</t>
  </si>
  <si>
    <t>WHO estimates, 2016</t>
  </si>
  <si>
    <t>WHO GHO</t>
  </si>
  <si>
    <t>Global Health Estimates 2020: Deaths by Cause, Age, Sex, by Country and by Region, 2000-2019. Geneva, World Health Organization</t>
  </si>
  <si>
    <t>Safely Managed Water (urban)</t>
  </si>
  <si>
    <t>WHO/UNICEF Joint Monitoring Programme for Water Supply, Sanitation and Hygiene (2019)</t>
  </si>
  <si>
    <t>Global household energy model: a multivariate hierarchical approach to estimating trends in the use of polluting and clean fuels for cooking</t>
  </si>
  <si>
    <t>WHO Global Information System on Alcohol and Health (GISAH)</t>
  </si>
  <si>
    <t>Half the world�s population are exposed to increasing air pollution. Clim Atmos Sci (2020)</t>
  </si>
  <si>
    <t>WHO Global Report on Trends in Tobacco Use 2000-2025</t>
  </si>
  <si>
    <t>Contribution to Billion</t>
  </si>
  <si>
    <t>Corrected for Double Counting</t>
  </si>
  <si>
    <t>Values might be slightly different than dashboard values because of rounding.</t>
  </si>
  <si>
    <t>(All indicators)</t>
  </si>
  <si>
    <t>For more information, please refer to the GPW13 dashboard, section 'Reference', which includes the Impact Measurement Framework, the Methods Report, the Metadata and the Summary of Methods:</t>
  </si>
  <si>
    <t>Newly healthier lives</t>
  </si>
  <si>
    <t>https://portal.who.int/triplebillions/PowerBIDashboards/HealthierPopulations</t>
  </si>
  <si>
    <t>Newly unhealthier lives</t>
  </si>
  <si>
    <t>% with healthier lives</t>
  </si>
  <si>
    <t>Number of values (since 2000)</t>
  </si>
  <si>
    <t>Number of values (since 2015)</t>
  </si>
  <si>
    <t>UN Population 2023 - Thousands</t>
  </si>
  <si>
    <t>Contribution - Thousands</t>
  </si>
  <si>
    <t>Contribution - % Total Population</t>
  </si>
  <si>
    <t>Change in Transformed Value over 2018-2023 - %</t>
  </si>
  <si>
    <t>Notes:</t>
  </si>
  <si>
    <t>Year*</t>
  </si>
  <si>
    <t>Indicator</t>
  </si>
  <si>
    <t>SDG/WHA Number</t>
  </si>
  <si>
    <t>SDG 4.2.1</t>
  </si>
  <si>
    <t>* Values are in bold if there is more than one data source since 2015</t>
  </si>
  <si>
    <t>Corrected</t>
  </si>
  <si>
    <t>Not corrected</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</si>
  <si>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</si>
  <si>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</si>
  <si>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</si>
  <si>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</si>
  <si>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</si>
  <si>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</si>
  <si>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</si>
  <si>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</si>
  <si>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</si>
  <si>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</si>
  <si>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</si>
  <si>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</si>
  <si>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</si>
  <si>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</si>
  <si>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</si>
  <si>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</si>
  <si>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</si>
  <si>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</si>
  <si>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</si>
  <si>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</si>
  <si>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</si>
  <si>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</si>
  <si>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 Values are in bold if reported; normal if estimated; and faded if imputed/projected</t>
  </si>
  <si>
    <t>Proportion of children under 5 developmentally on track (health, learning and psychosocial well-being) (%)</t>
  </si>
  <si>
    <r>
      <t>Projected number of</t>
    </r>
    <r>
      <rPr>
        <b/>
        <sz val="10"/>
        <color theme="1"/>
        <rFont val="Calibri"/>
        <family val="2"/>
        <scheme val="minor"/>
      </rPr>
      <t xml:space="preserve"> newly healthier lives</t>
    </r>
    <r>
      <rPr>
        <sz val="10"/>
        <color theme="1"/>
        <rFont val="Calibri"/>
        <family val="2"/>
        <scheme val="minor"/>
      </rPr>
      <t xml:space="preserve"> by 2023</t>
    </r>
  </si>
  <si>
    <t>million</t>
  </si>
  <si>
    <t>2018 baselines and 2023 projections</t>
  </si>
  <si>
    <t>source</t>
  </si>
  <si>
    <t>Tracer area</t>
  </si>
  <si>
    <t>Tracer indicator</t>
  </si>
  <si>
    <t>Reproductive, maternal, newborn and child health (RMNCH)</t>
  </si>
  <si>
    <t>Family planning</t>
  </si>
  <si>
    <r>
      <t xml:space="preserve">Demand satisfied with modern methods (married women or in-union) </t>
    </r>
    <r>
      <rPr>
        <vertAlign val="superscript"/>
        <sz val="8"/>
        <color theme="1"/>
        <rFont val="Calibri"/>
        <family val="2"/>
        <scheme val="minor"/>
      </rPr>
      <t>1</t>
    </r>
  </si>
  <si>
    <t>UNPD Estimates and Projections of Family Planning Indicators 2020</t>
  </si>
  <si>
    <t>Pregnancy and delivery care</t>
  </si>
  <si>
    <r>
      <t xml:space="preserve">Antenatal care coverage (+4 visits) </t>
    </r>
    <r>
      <rPr>
        <vertAlign val="superscript"/>
        <sz val="8"/>
        <color theme="1"/>
        <rFont val="Calibri"/>
        <family val="2"/>
        <scheme val="minor"/>
      </rPr>
      <t>2</t>
    </r>
  </si>
  <si>
    <t>reported</t>
  </si>
  <si>
    <t>MICS 2011-2012.</t>
  </si>
  <si>
    <t>WHO DDI Preliminary infilling and projections</t>
  </si>
  <si>
    <t>Child immunization</t>
  </si>
  <si>
    <t>DPT3 Immunization coverage</t>
  </si>
  <si>
    <t>WHO/UNICEF 2020 estimates (WUENIC)</t>
  </si>
  <si>
    <t>Child treatment</t>
  </si>
  <si>
    <t>Care seeking for suspected pneumonia</t>
  </si>
  <si>
    <t>MICS 2011-2012</t>
  </si>
  <si>
    <t>Average RMNCH</t>
  </si>
  <si>
    <t xml:space="preserve">Infectious diseases </t>
  </si>
  <si>
    <t>TB treatment</t>
  </si>
  <si>
    <t>TB treatment coverage</t>
  </si>
  <si>
    <t>WHO Global tuberculosis report 2020</t>
  </si>
  <si>
    <t>HIV treatment</t>
  </si>
  <si>
    <r>
      <t xml:space="preserve">HIV ART coverage </t>
    </r>
    <r>
      <rPr>
        <vertAlign val="superscript"/>
        <sz val="8"/>
        <color theme="1"/>
        <rFont val="Calibri"/>
        <family val="2"/>
        <scheme val="minor"/>
      </rPr>
      <t>4</t>
    </r>
  </si>
  <si>
    <t>UNAIDS/WHO 2020 estimates</t>
  </si>
  <si>
    <t>Malaria prevention</t>
  </si>
  <si>
    <t>Water and sanitation</t>
  </si>
  <si>
    <t>Use of basic sanitation</t>
  </si>
  <si>
    <t>WHO/UNICEF JMP 2019 estimates</t>
  </si>
  <si>
    <t>Average Infectious diseases</t>
  </si>
  <si>
    <t>Non communicable diseases (NCDs)</t>
  </si>
  <si>
    <t>Prevention of cardiovascular disease</t>
  </si>
  <si>
    <t>Prevalence of raised blood pressure*</t>
  </si>
  <si>
    <t>NCD-RisC 2016 estimates</t>
  </si>
  <si>
    <t>Management of diabetes</t>
  </si>
  <si>
    <t>Mean fasting blood glucose (mmol/l)*</t>
  </si>
  <si>
    <t>Tobacco control</t>
  </si>
  <si>
    <r>
      <t xml:space="preserve">Tobacco use prevalence* </t>
    </r>
    <r>
      <rPr>
        <vertAlign val="superscript"/>
        <sz val="8"/>
        <color theme="1"/>
        <rFont val="Calibri"/>
        <family val="2"/>
        <scheme val="minor"/>
      </rPr>
      <t>3</t>
    </r>
  </si>
  <si>
    <t>imputed</t>
  </si>
  <si>
    <t>Average NCDs</t>
  </si>
  <si>
    <t>Service capacity and access</t>
  </si>
  <si>
    <t>Hospital access</t>
  </si>
  <si>
    <t>Hospital beds density*</t>
  </si>
  <si>
    <t>WHO PAHO PLISA (Accessed on 26 May 2020)</t>
  </si>
  <si>
    <t>Health workforce</t>
  </si>
  <si>
    <t>Health worker density*</t>
  </si>
  <si>
    <t>Density of doctors</t>
  </si>
  <si>
    <t>WHO GHO NHWA database</t>
  </si>
  <si>
    <t>WHO GHO NHWA database (preliminary baselines and projections)</t>
  </si>
  <si>
    <t>Density of nurses/midwives</t>
  </si>
  <si>
    <t>Health security</t>
  </si>
  <si>
    <t>IHR core capacity index*</t>
  </si>
  <si>
    <t>Electronic State Parties Self-Assessment Annual Reporting Tool (e-SPAR)</t>
  </si>
  <si>
    <t>Average Service capacity and access</t>
  </si>
  <si>
    <t>Average Service Coverage</t>
  </si>
  <si>
    <t>Financial hardship</t>
  </si>
  <si>
    <t>Encuesta Nacional de Gastos de los Hogares (ENGH) 2004/2005</t>
  </si>
  <si>
    <t>WHO/World Bank Preliminary estimates and projections</t>
  </si>
  <si>
    <t>UHC single measure</t>
  </si>
  <si>
    <t>Change in UHC single measure over 2018-2023</t>
  </si>
  <si>
    <t>* proxy</t>
  </si>
  <si>
    <r>
      <rPr>
        <vertAlign val="superscript"/>
        <sz val="8"/>
        <color theme="1"/>
        <rFont val="Calibri"/>
        <family val="2"/>
        <scheme val="minor"/>
      </rPr>
      <t xml:space="preserve">1 </t>
    </r>
    <r>
      <rPr>
        <sz val="8"/>
        <color theme="1"/>
        <rFont val="Calibri"/>
        <family val="2"/>
        <scheme val="minor"/>
      </rPr>
      <t>Data refer to married women or in a union for data comparability reasons across countries.</t>
    </r>
  </si>
  <si>
    <r>
      <rPr>
        <vertAlign val="superscript"/>
        <sz val="8"/>
        <color theme="1"/>
        <rFont val="Calibri"/>
        <family val="2"/>
        <scheme val="minor"/>
      </rPr>
      <t>2</t>
    </r>
    <r>
      <rPr>
        <sz val="8"/>
        <color theme="1"/>
        <rFont val="Calibri"/>
        <family val="2"/>
        <scheme val="minor"/>
      </rPr>
      <t xml:space="preserve"> The reference year is not the year in which the year was conducted but the middle year of the data coverage period.</t>
    </r>
  </si>
  <si>
    <r>
      <rPr>
        <vertAlign val="superscript"/>
        <sz val="8"/>
        <color theme="1"/>
        <rFont val="Calibri"/>
        <family val="2"/>
        <scheme val="minor"/>
      </rPr>
      <t>3</t>
    </r>
    <r>
      <rPr>
        <sz val="8"/>
        <color theme="1"/>
        <rFont val="Calibri"/>
        <family val="2"/>
        <scheme val="minor"/>
      </rPr>
      <t xml:space="preserve"> Data are imputed using linear interpolation between 2020 and 2025 projected values extracted from WHO Global Report on Trends in Tobacco Use 2000-2025.</t>
    </r>
  </si>
  <si>
    <t>Method of transformation</t>
  </si>
  <si>
    <t>The prevalence of raised blood pressure is converted into prevalence of non-raised blood pressure and is rescaled using a minimum value of 50% (i.e. rescaled value = (X − 50) / (100 − 50) * 100).</t>
  </si>
  <si>
    <t>Mean fasting plasma glucose, which is a continuous measure (units of mmol/L), is converted to a scale of 0 to 100 using the minimum theoretical biological risk (5.1 mmol/L) and observed maximum across countries (7.1 mmol/L) (i.e. ° rescaled value  =  (7.1  −  original value)  / (7.1 − 5.1) * 100).</t>
  </si>
  <si>
    <t>The prevalence of tobacco use is converted into prevalence of tobacco non-use.</t>
  </si>
  <si>
    <t>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</si>
  <si>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</si>
  <si>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SDG 3.8.2 is converted into its complement (100 - SDG 3.8.2)</t>
  </si>
  <si>
    <t>For more information, please refer to the GPW13 dashboard, section "Reference", which includes the Impact Measurement Framework, the Methods Report, the Metadata and the Summary of Methods:</t>
  </si>
  <si>
    <t>https://portal.who.int/triplebillions/PowerBIDashboards/UniversalHealthCoverage</t>
  </si>
  <si>
    <t>Transformed value</t>
  </si>
  <si>
    <t>SDG 3.8.1.1</t>
  </si>
  <si>
    <t>SDG 3.8.1.2</t>
  </si>
  <si>
    <t>Antenatal care</t>
  </si>
  <si>
    <t>SDG 3.8.1.3</t>
  </si>
  <si>
    <t>DPT3 Immunization coverage (%)</t>
  </si>
  <si>
    <t>Child immunization (DTP3)</t>
  </si>
  <si>
    <t>SDG 3.8.1.4</t>
  </si>
  <si>
    <t>Care seeking for suspected pneumonia (%)</t>
  </si>
  <si>
    <t>Care-seeking for suspected pneumonia</t>
  </si>
  <si>
    <t>SDG 3.8.1.5</t>
  </si>
  <si>
    <t>SDG 3.8.1.6</t>
  </si>
  <si>
    <t>SDG 3.8.1.7</t>
  </si>
  <si>
    <t>Insecticide-treated nets</t>
  </si>
  <si>
    <t>SDG 3.8.1.8</t>
  </si>
  <si>
    <t>At least basic sanitation</t>
  </si>
  <si>
    <t>SDG 3.8.1.9</t>
  </si>
  <si>
    <t>Non-elevated blood pressure</t>
  </si>
  <si>
    <t>SDG 3.8.1.10</t>
  </si>
  <si>
    <t>Mean fasting plasma glucose</t>
  </si>
  <si>
    <t>SDG 3.8.1.11</t>
  </si>
  <si>
    <t>SDG 3.8.1.12</t>
  </si>
  <si>
    <t>Hospital bed density</t>
  </si>
  <si>
    <t>SDG 3.8.1.13</t>
  </si>
  <si>
    <t>Health worker density</t>
  </si>
  <si>
    <t>SDG 3.8.1.14</t>
  </si>
  <si>
    <t>Health workforce - Density of doctors</t>
  </si>
  <si>
    <t>Doctor density</t>
  </si>
  <si>
    <t>SDG 3.8.1.15</t>
  </si>
  <si>
    <t>Health workforce - Density of nurses/midwives</t>
  </si>
  <si>
    <t>Nurses/midwives density</t>
  </si>
  <si>
    <t>SDG 3.8.1.16</t>
  </si>
  <si>
    <t>IHR core capacity index</t>
  </si>
  <si>
    <t>SDG 3.8.2</t>
  </si>
  <si>
    <t>SDG 3.8.2 Proportion of population with household expenditures on health &gt;10% of total household expenditure or income **</t>
  </si>
  <si>
    <r>
      <rPr>
        <b/>
        <sz val="8"/>
        <rFont val="Calibri"/>
        <family val="2"/>
        <scheme val="minor"/>
      </rPr>
      <t>**</t>
    </r>
    <r>
      <rPr>
        <sz val="8"/>
        <rFont val="Calibri"/>
        <family val="2"/>
        <scheme val="minor"/>
      </rPr>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r>
  </si>
  <si>
    <t>Country contribution to UHC billion target (population - thousand)</t>
  </si>
  <si>
    <t>UN Population 2023 (thousand)</t>
  </si>
  <si>
    <t>% of country population newly covered by universal healthcare</t>
  </si>
  <si>
    <t>Time serie: Raw value*</t>
  </si>
  <si>
    <t>Raw value</t>
  </si>
  <si>
    <t>Level (1-5)</t>
  </si>
  <si>
    <t>Sub-indicator</t>
  </si>
  <si>
    <t>Prepare</t>
  </si>
  <si>
    <t>Prevent</t>
  </si>
  <si>
    <t>Polio 3</t>
  </si>
  <si>
    <t>Routine</t>
  </si>
  <si>
    <t>WHO/UNICEF Estimates of National Immunization Coverage (WUENIC) </t>
  </si>
  <si>
    <t>MCV1</t>
  </si>
  <si>
    <t>NA</t>
  </si>
  <si>
    <t>Campaign</t>
  </si>
  <si>
    <t>Ebola</t>
  </si>
  <si>
    <t>COVID-19</t>
  </si>
  <si>
    <t>Detect and Respond</t>
  </si>
  <si>
    <t>Time to detect</t>
  </si>
  <si>
    <t>Rolling average, 2014-2018, level over events</t>
  </si>
  <si>
    <t>WHO EIS/EMS</t>
  </si>
  <si>
    <t>Time to notify</t>
  </si>
  <si>
    <t>Time to respond</t>
  </si>
  <si>
    <t>HEPI</t>
  </si>
  <si>
    <t>Change in HEPI 2018-23</t>
  </si>
  <si>
    <t>Country contribution to HEP billion</t>
  </si>
  <si>
    <t>For more information, please refer to the GPW13 dashboard, section "Reference", which includes Impact Measurement, the Methods Report, the Metadata and the Summary of Methods:</t>
  </si>
  <si>
    <t>https://portal.who.int/triplebillions/PowerBIDashboards/HealthEmergencies</t>
  </si>
  <si>
    <t>Average Prepare</t>
  </si>
  <si>
    <t>Projected number of persons newly protected from health emergencies by 2023</t>
  </si>
  <si>
    <t>Average Prevent</t>
  </si>
  <si>
    <t>Yellow Fever*</t>
  </si>
  <si>
    <t>Meningitis*</t>
  </si>
  <si>
    <t>Cholera*</t>
  </si>
  <si>
    <t>* Yellow fever, Meningitis, and Cholera vaccinations apply only to certain countries. When the vaccination is not relevant, the data is faded.</t>
  </si>
  <si>
    <t>% of country population newly protected from Health Emergencies</t>
  </si>
  <si>
    <t>Legislation and Financing</t>
  </si>
  <si>
    <t>IHR functions</t>
  </si>
  <si>
    <t>IHR coordination and National IHR Focal Point Functions</t>
  </si>
  <si>
    <t>Zoonotic interface</t>
  </si>
  <si>
    <t>Zoonotic events and the human-animal interface</t>
  </si>
  <si>
    <t>Food safety</t>
  </si>
  <si>
    <t>Laboratory</t>
  </si>
  <si>
    <t>Surveillance</t>
  </si>
  <si>
    <t>Human resources</t>
  </si>
  <si>
    <t>National Health Emergency Framework</t>
  </si>
  <si>
    <t>Health service provision</t>
  </si>
  <si>
    <t>Risk communication</t>
  </si>
  <si>
    <t>Points of entry</t>
  </si>
  <si>
    <t>Chemical events</t>
  </si>
  <si>
    <t>Radiation emergencies</t>
  </si>
  <si>
    <t>PREV1</t>
  </si>
  <si>
    <t>Polio 3 - Routine</t>
  </si>
  <si>
    <t>PREV2</t>
  </si>
  <si>
    <t>MCV1 - Routine</t>
  </si>
  <si>
    <t>Measles (MCV1) - Routine</t>
  </si>
  <si>
    <t>PREV3</t>
  </si>
  <si>
    <t>Yellow Fever - Routine</t>
  </si>
  <si>
    <t>PREV4</t>
  </si>
  <si>
    <t>Yellow Fever - Campaign</t>
  </si>
  <si>
    <t>PREV5</t>
  </si>
  <si>
    <t>Meningitis - Routine</t>
  </si>
  <si>
    <t>PREV6</t>
  </si>
  <si>
    <t>Meningitis - Campaign</t>
  </si>
  <si>
    <t>PREV7</t>
  </si>
  <si>
    <t>Cholera - Campaign</t>
  </si>
  <si>
    <t>DECREP1</t>
  </si>
  <si>
    <t>DECREP2</t>
  </si>
  <si>
    <t>DECREP3</t>
  </si>
  <si>
    <t>Projected number of persons newly covered by universal healthcare by 2023</t>
  </si>
  <si>
    <t>Country contribution to GPW13 Universal Health Coverage billion</t>
  </si>
  <si>
    <t>Country contribution to GPW13 Health Emergency Protection billion</t>
  </si>
  <si>
    <t>Country contribution to GPW13 Healthier Population billion</t>
  </si>
  <si>
    <t>Overview of GPW13 Triple Billions Country Summary WorkBook </t>
  </si>
  <si>
    <t>Purpose: </t>
  </si>
  <si>
    <t>It provides a stand-alone country summary of the dashboard data and the calculation of the billion contribution estimates for each country. The calculations are based on reported/estimated data values together with projections out to 2025. </t>
  </si>
  <si>
    <t>The billion dashboard can be found at https://portal.who.int/triplebillions/. The data on the dashboard is updated every few months. The latest version of this workbook can be downloaded at: link to dashboard download page </t>
  </si>
  <si>
    <t>Content: </t>
  </si>
  <si>
    <t>For each billion: </t>
  </si>
  <si>
    <t>Summary sheets </t>
  </si>
  <si>
    <t>Each billion summary sheet is tailored to the relevant billion. Each contains: </t>
  </si>
  <si>
    <t>Limitations </t>
  </si>
  <si>
    <t>Some of the calculations are made within the workbook in order to demonstrate the underlying calculation. In some instances, this may result in slight differences relative to the dashboard due to rounding issues. </t>
  </si>
  <si>
    <t>The contributions to the billion are based on projections and these will change as new data is reported (especially with the uncertainty due to COVID-19 – see below). </t>
  </si>
  <si>
    <t>The uncertainty attached to the indicator and billion contribution estimates are large. </t>
  </si>
  <si>
    <t>All empty cells in tables denote missing data entries. </t>
  </si>
  <si>
    <t>COVID-19 </t>
  </si>
  <si>
    <t>The data, data projections and calculations do not take account of the effect of COVID-19. There is currently very limited or no data available that includes the impact of COVID-19 for most indicators. </t>
  </si>
  <si>
    <t>WHO is working to produce scenarios of the effects of COVID-19 on the triple billions and this will be included in future versions. </t>
  </si>
  <si>
    <t>Further information </t>
  </si>
  <si>
    <t>GPW13 Methods report detailing the billion methodology </t>
  </si>
  <si>
    <t>GPW13 Visual summary of methods </t>
  </si>
  <si>
    <t>GPW13 Indicator Metadata </t>
  </si>
  <si>
    <t>Feedback </t>
  </si>
  <si>
    <t>This workbook provides an overview of country data and calculations for the WHO Triple Billions:</t>
  </si>
  <si>
    <t>- 1 billion more people benefiting from universal health coverage (UHC Billion)</t>
  </si>
  <si>
    <t>- 1 billion more people better protected from health emergencies (HEP Billion) </t>
  </si>
  <si>
    <t>- 1 billion more people enjoying better health and well-being (HPOP Billion) </t>
  </si>
  <si>
    <t>- Raw value: the SDG/WHO published value for each indicator or sub-indicator  </t>
  </si>
  <si>
    <t>- Transformed value: the normalised value (scaled to 0-100) that is used in the Billion calculations (details are provided in the GPW13 methods report) </t>
  </si>
  <si>
    <t>- Source: identifies the source of the data entry </t>
  </si>
  <si>
    <t>- Calculated values showing how the components of the overall billion contribution </t>
  </si>
  <si>
    <r>
      <t>The </t>
    </r>
    <r>
      <rPr>
        <b/>
        <sz val="10"/>
        <rFont val="Calibri"/>
        <family val="2"/>
      </rPr>
      <t>indicator</t>
    </r>
    <r>
      <rPr>
        <sz val="10"/>
        <rFont val="Calibri"/>
        <family val="2"/>
      </rPr>
      <t> sheet details names and units of indicators and sub-indicators grouped by billion. </t>
    </r>
  </si>
  <si>
    <r>
      <t>- The </t>
    </r>
    <r>
      <rPr>
        <b/>
        <sz val="10"/>
        <rFont val="Calibri"/>
        <family val="2"/>
      </rPr>
      <t>summary sheet</t>
    </r>
    <r>
      <rPr>
        <sz val="10"/>
        <rFont val="Calibri"/>
        <family val="2"/>
      </rPr>
      <t> shows indicator and sub indicator data and how this is used to determine the overall country contribution to the billion. </t>
    </r>
  </si>
  <si>
    <r>
      <t>- The </t>
    </r>
    <r>
      <rPr>
        <b/>
        <sz val="10"/>
        <rFont val="Calibri"/>
        <family val="2"/>
      </rPr>
      <t>time series sheet</t>
    </r>
    <r>
      <rPr>
        <sz val="10"/>
        <rFont val="Calibri"/>
        <family val="2"/>
      </rPr>
      <t> shows the underlying timeseries data for 2000 to 2025 (including data projections). </t>
    </r>
  </si>
  <si>
    <r>
      <t>- The </t>
    </r>
    <r>
      <rPr>
        <b/>
        <sz val="10"/>
        <rFont val="Calibri"/>
        <family val="2"/>
      </rPr>
      <t>chart</t>
    </r>
    <r>
      <rPr>
        <sz val="10"/>
        <rFont val="Calibri"/>
        <family val="2"/>
      </rPr>
      <t> graphs the latest value and direction of the change for each indicator for 2018-2025 (on a normalised 0-100 scale). </t>
    </r>
  </si>
  <si>
    <r>
      <t>Please refer to the </t>
    </r>
    <r>
      <rPr>
        <u/>
        <sz val="10"/>
        <color rgb="FF0563C1"/>
        <rFont val="Calibri"/>
        <family val="2"/>
      </rPr>
      <t>GPW13 Methods report</t>
    </r>
    <r>
      <rPr>
        <sz val="10"/>
        <rFont val="Calibri"/>
        <family val="2"/>
      </rPr>
      <t> and the </t>
    </r>
    <r>
      <rPr>
        <u/>
        <sz val="10"/>
        <color rgb="FF0563C1"/>
        <rFont val="Calibri"/>
        <family val="2"/>
      </rPr>
      <t>Triple Billion Dashboard FAQ</t>
    </r>
    <r>
      <rPr>
        <sz val="10"/>
        <rFont val="Calibri"/>
        <family val="2"/>
      </rPr>
      <t>. </t>
    </r>
  </si>
  <si>
    <t>Indicators for measuring Triple Billion</t>
  </si>
  <si>
    <t>Billion</t>
  </si>
  <si>
    <t>UHC</t>
  </si>
  <si>
    <t>HEP</t>
  </si>
  <si>
    <t>C1. Legislation and Financing</t>
  </si>
  <si>
    <t>C4. Food safety</t>
  </si>
  <si>
    <t>C5. Laboratory</t>
  </si>
  <si>
    <t>C6. Surveillance</t>
  </si>
  <si>
    <t>C7. Human resources</t>
  </si>
  <si>
    <t>C2. IHR coordination and National IHR Focal Point Functions</t>
  </si>
  <si>
    <t>C3. Zoonotic events and the human-animal interface</t>
  </si>
  <si>
    <t>C8. National Health Emergency Framework</t>
  </si>
  <si>
    <t>C9. Health service provision</t>
  </si>
  <si>
    <t>C10. Risk communication</t>
  </si>
  <si>
    <t>C11. Points of entry</t>
  </si>
  <si>
    <t>C12. Chemical events</t>
  </si>
  <si>
    <t>C13. Radiation emergencies</t>
  </si>
  <si>
    <t>C2.IHR functions</t>
  </si>
  <si>
    <t>C3.Zoonotic interface</t>
  </si>
  <si>
    <t>C4.Food safety</t>
  </si>
  <si>
    <t>C5.Laboratory</t>
  </si>
  <si>
    <t>C6.Surveillance</t>
  </si>
  <si>
    <t>C7.Human resources</t>
  </si>
  <si>
    <t>C8.National Health Emergency Framework</t>
  </si>
  <si>
    <t>C9.Health service provision</t>
  </si>
  <si>
    <t>C10.Risk communication</t>
  </si>
  <si>
    <t>C11.Points of entry</t>
  </si>
  <si>
    <t>C12.Chemical events</t>
  </si>
  <si>
    <t>C13.Radiation emergencies</t>
  </si>
  <si>
    <t>Health Security</t>
  </si>
  <si>
    <t>International Health Regulations (IHR) core capacity index</t>
  </si>
  <si>
    <t>Demand satisfied with modern methods (married women or in-union) (%)</t>
  </si>
  <si>
    <t>Data refer to married women or in a union for data comparability reasons across countries.</t>
  </si>
  <si>
    <t>The reference year is not the year in which the year was conducted but the middle year of the data coverage period.</t>
  </si>
  <si>
    <t>HIV ART estimates are not publicly available for certain countries.</t>
  </si>
  <si>
    <t>ITN use only applies to malaria endemic countries in sub-Saharan Africa for which data on ITN use are available.</t>
  </si>
  <si>
    <t>Proxy indicator</t>
  </si>
  <si>
    <t>HIV ART coverage</t>
  </si>
  <si>
    <t>ITN use</t>
  </si>
  <si>
    <t>Antenatal care coverage (+4 visits) (%)</t>
  </si>
  <si>
    <t>Tobacco use prevalence</t>
  </si>
  <si>
    <t>Prevalence of raised blood pressure</t>
  </si>
  <si>
    <t>Mean fasting blood glucose (mmol/l)</t>
  </si>
  <si>
    <t>Hospital beds density</t>
  </si>
  <si>
    <t>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</si>
  <si>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ESPAR1</t>
  </si>
  <si>
    <t>ESPAR2</t>
  </si>
  <si>
    <t>ESPAR3</t>
  </si>
  <si>
    <t>ESPAR4</t>
  </si>
  <si>
    <t>ESPAR5</t>
  </si>
  <si>
    <t>ESPAR6</t>
  </si>
  <si>
    <t>ESPAR7</t>
  </si>
  <si>
    <t>ESPAR8</t>
  </si>
  <si>
    <t>ESPAR9</t>
  </si>
  <si>
    <t>ESPAR10</t>
  </si>
  <si>
    <t>ESPAR11</t>
  </si>
  <si>
    <t>ESPAR12</t>
  </si>
  <si>
    <t>ESPAR13</t>
  </si>
  <si>
    <t>HPOP</t>
  </si>
  <si>
    <t>For a number of countries Safely Managed Water was measured for the urban or rural population (not the total population).</t>
  </si>
  <si>
    <t>For a number of countries Safely Managed Sanitation was measured for the urban or rural population (not the total population).</t>
  </si>
  <si>
    <t>Safely Managed Water</t>
  </si>
  <si>
    <t>SDG 3.8.2. Proportion of population with household expenditures on health &gt;10% of total household expenditure or income</t>
  </si>
  <si>
    <t>PREV</t>
  </si>
  <si>
    <t>Date Summary Generated: DATEINSERT </t>
  </si>
  <si>
    <t>Emergency Detect and Respond Indicator</t>
  </si>
  <si>
    <t xml:space="preserve">Emergency Detect and Respond Indicator  (Timeliness) </t>
  </si>
  <si>
    <t>DECREP</t>
  </si>
  <si>
    <t>Emergency Prevent Indicator</t>
  </si>
  <si>
    <t>Vaccine coverage for epidemic prone diseases</t>
  </si>
  <si>
    <t>Average Detect and Respond</t>
  </si>
  <si>
    <t>Contribution (population in thousands)</t>
  </si>
  <si>
    <t>Additional information</t>
  </si>
  <si>
    <t>% of country population projected to be newly covered by universal healthcare by 2023</t>
  </si>
  <si>
    <t>% of country population projected to be newly protected from health emergencies by 2023</t>
  </si>
  <si>
    <t>% of country population projected to be newly healthier by 2023</t>
  </si>
  <si>
    <t>All code to generate those worksheets is available on github: https://github.com/gpw13/billionaiRe</t>
  </si>
  <si>
    <t xml:space="preserve">All population figures in those sheets are from the World Population Prospects figures from the UN Department of Economic and Social Affairs </t>
  </si>
  <si>
    <t>Country population in 2023 (Source: World Population Prospects)</t>
  </si>
  <si>
    <t>Proxy indicator. This indicator is slightly modified for the purpose of this exercise by the use of nested arithmetic means. See the Method Report for more details.</t>
  </si>
  <si>
    <t>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</si>
  <si>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This indicator is slightly modified for the purpose of this exercise by the use of nested arithmetic means. See the Method Report for more details.</t>
  </si>
  <si>
    <t>Direction of change</t>
  </si>
  <si>
    <t>- reported: value observed through surveys, records, etc.</t>
  </si>
  <si>
    <t>- estimated: calculations produced by WHO technical programmes</t>
  </si>
  <si>
    <t xml:space="preserve"> - imputed: in-filled values based on time series or other methods</t>
  </si>
  <si>
    <t>- projected: in-filled values based on projection technics</t>
  </si>
  <si>
    <t>- Type: type of data:</t>
  </si>
  <si>
    <r>
      <rPr>
        <vertAlign val="superscript"/>
        <sz val="8"/>
        <color theme="1"/>
        <rFont val="Calibri"/>
        <family val="2"/>
        <scheme val="minor"/>
      </rPr>
      <t>4</t>
    </r>
    <r>
      <rPr>
        <sz val="8"/>
        <color theme="1"/>
        <rFont val="Calibri"/>
        <family val="2"/>
        <scheme val="minor"/>
      </rPr>
      <t xml:space="preserve"> ITN use only applies to malaria endemic countries in sub-Saharan Africa for which data on ITN use are available.</t>
    </r>
  </si>
  <si>
    <r>
      <t xml:space="preserve">ITN use </t>
    </r>
    <r>
      <rPr>
        <vertAlign val="superscript"/>
        <sz val="8"/>
        <color theme="1"/>
        <rFont val="Calibri"/>
        <family val="2"/>
        <scheme val="minor"/>
      </rPr>
      <t>4</t>
    </r>
  </si>
  <si>
    <t>Please report any issues or feedback to *** find email address **** </t>
  </si>
  <si>
    <t>- Year: even if the time series might contain more data, only latest reported, baseline and last projected years are reported in the summary.</t>
  </si>
  <si>
    <r>
      <t xml:space="preserve">Average Service Coverage </t>
    </r>
    <r>
      <rPr>
        <b/>
        <vertAlign val="superscript"/>
        <sz val="10"/>
        <color theme="1"/>
        <rFont val="Calibri"/>
        <family val="2"/>
        <scheme val="minor"/>
      </rPr>
      <t>5</t>
    </r>
  </si>
  <si>
    <t>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</si>
  <si>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Scenarios</t>
  </si>
  <si>
    <t>Scenario</t>
  </si>
  <si>
    <t>Default</t>
  </si>
  <si>
    <t>Scenario 1</t>
  </si>
  <si>
    <t>Scenario 2</t>
  </si>
  <si>
    <t>Acceleration scenarios</t>
  </si>
  <si>
    <t>Raw values*</t>
  </si>
  <si>
    <t>Raw value *</t>
  </si>
  <si>
    <t>Raw values *</t>
  </si>
  <si>
    <t xml:space="preserve">Date Summary Generated: 2022-03-07</t>
  </si>
  <si>
    <t xml:space="preserve">Billion</t>
  </si>
  <si>
    <t xml:space="preserve">Indicator code</t>
  </si>
  <si>
    <t xml:space="preserve">Short Name</t>
  </si>
  <si>
    <t xml:space="preserve">Name</t>
  </si>
  <si>
    <t xml:space="preserve">Transformed name</t>
  </si>
  <si>
    <t xml:space="preserve">Additional information</t>
  </si>
  <si>
    <t xml:space="preserve">UHC</t>
  </si>
  <si>
    <t xml:space="preserve">SDG 3.8.1.1</t>
  </si>
  <si>
    <t xml:space="preserve">Family planning</t>
  </si>
  <si>
    <t xml:space="preserve">Demand satisfied with modern methods (married women or in-union) (%)</t>
  </si>
  <si>
    <t xml:space="preserve">Data refer to married women or in a union for data comparability reasons across countries.</t>
  </si>
  <si>
    <t xml:space="preserve">SDG 3.8.1.2</t>
  </si>
  <si>
    <t xml:space="preserve">Pregnancy and delivery care</t>
  </si>
  <si>
    <t xml:space="preserve">Antenatal care coverage (+4 visits) (%)</t>
  </si>
  <si>
    <t xml:space="preserve">Antenatal care</t>
  </si>
  <si>
    <t xml:space="preserve">The reference year is not the year in which the year was conducted but the middle year of the data coverage period.</t>
  </si>
  <si>
    <t xml:space="preserve">SDG 3.8.1.3</t>
  </si>
  <si>
    <t xml:space="preserve">Child immunization</t>
  </si>
  <si>
    <t xml:space="preserve">DPT3 Immunization coverage (%)</t>
  </si>
  <si>
    <t xml:space="preserve">Child immunization (DTP3)</t>
  </si>
  <si>
    <t xml:space="preserve">SDG 3.8.1.4</t>
  </si>
  <si>
    <t xml:space="preserve">Child treatment</t>
  </si>
  <si>
    <t xml:space="preserve">Care seeking for suspected pneumonia (%)</t>
  </si>
  <si>
    <t xml:space="preserve">Care-seeking for suspected pneumonia</t>
  </si>
  <si>
    <t xml:space="preserve">SDG 3.8.1.5</t>
  </si>
  <si>
    <t xml:space="preserve">TB treatment</t>
  </si>
  <si>
    <t xml:space="preserve">TB treatment coverage</t>
  </si>
  <si>
    <t xml:space="preserve">This indicator is slightly modified for the purpose of this exercise by the use of nested arithmetic means. See the Method Report for more details.</t>
  </si>
  <si>
    <t xml:space="preserve">SDG 3.8.1.6</t>
  </si>
  <si>
    <t xml:space="preserve">HIV treatment</t>
  </si>
  <si>
    <t xml:space="preserve">HIV ART coverage</t>
  </si>
  <si>
    <t xml:space="preserve">HIV ART estimates are not publicly available for certain countries.</t>
  </si>
  <si>
    <t xml:space="preserve">SDG 3.8.1.7</t>
  </si>
  <si>
    <t xml:space="preserve">Malaria prevention</t>
  </si>
  <si>
    <t xml:space="preserve">ITN use</t>
  </si>
  <si>
    <t xml:space="preserve">Insecticide-treated nets</t>
  </si>
  <si>
    <t xml:space="preserve">ITN use only applies to malaria endemic countries in sub-Saharan Africa for which data on ITN use are available.</t>
  </si>
  <si>
    <t xml:space="preserve">SDG 3.8.1.8</t>
  </si>
  <si>
    <t xml:space="preserve">Water and sanitation</t>
  </si>
  <si>
    <t xml:space="preserve">Use of basic sanitation</t>
  </si>
  <si>
    <t xml:space="preserve">At least basic sanitation</t>
  </si>
  <si>
    <t xml:space="preserve">SDG 3.8.1.9</t>
  </si>
  <si>
    <t xml:space="preserve">Prevention of cardiovascular disease</t>
  </si>
  <si>
    <t xml:space="preserve">Prevalence of raised blood pressure</t>
  </si>
  <si>
    <t xml:space="preserve">Non-elevated blood pressure</t>
  </si>
  <si>
    <t xml:space="preserve">Proxy indicator</t>
  </si>
  <si>
    <t xml:space="preserve">SDG 3.8.1.10</t>
  </si>
  <si>
    <t xml:space="preserve">Management of diabetes</t>
  </si>
  <si>
    <t xml:space="preserve">Mean fasting blood glucose (mmol/l)</t>
  </si>
  <si>
    <t xml:space="preserve">Mean fasting plasma glucose</t>
  </si>
  <si>
    <t xml:space="preserve">SDG 3.8.1.11</t>
  </si>
  <si>
    <t xml:space="preserve">Tobacco control</t>
  </si>
  <si>
    <t xml:space="preserve">Tobacco use prevalence</t>
  </si>
  <si>
    <t xml:space="preserve">Tobacco non-use</t>
  </si>
  <si>
    <t xml:space="preserve">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</si>
  <si>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 xml:space="preserve">SDG 3.8.1.12</t>
  </si>
  <si>
    <t xml:space="preserve">Hospital access</t>
  </si>
  <si>
    <t xml:space="preserve">Hospital beds density</t>
  </si>
  <si>
    <t xml:space="preserve">Hospital bed density</t>
  </si>
  <si>
    <t xml:space="preserve">SDG 3.8.1.13</t>
  </si>
  <si>
    <t xml:space="preserve">Health workforce</t>
  </si>
  <si>
    <t xml:space="preserve">Health worker density</t>
  </si>
  <si>
    <t xml:space="preserve">Proxy indicator. This indicator is slightly modified for the purpose of this exercise by the use of nested arithmetic means. See the Method Report for more details.</t>
  </si>
  <si>
    <t xml:space="preserve">SDG 3.8.1.14</t>
  </si>
  <si>
    <t xml:space="preserve">Health workforce - Density of doctors</t>
  </si>
  <si>
    <t xml:space="preserve">Density of doctors</t>
  </si>
  <si>
    <t xml:space="preserve">Doctor density</t>
  </si>
  <si>
    <t xml:space="preserve">SDG 3.8.1.15</t>
  </si>
  <si>
    <t xml:space="preserve">Health workforce - Density of nurses/midwives</t>
  </si>
  <si>
    <t xml:space="preserve">Density of nurses/midwives</t>
  </si>
  <si>
    <t xml:space="preserve">Nurses/midwives density</t>
  </si>
  <si>
    <t xml:space="preserve">SDG 3.8.1.16</t>
  </si>
  <si>
    <t xml:space="preserve">Health security</t>
  </si>
  <si>
    <t xml:space="preserve">International Health Regulations (IHR) core capacity index</t>
  </si>
  <si>
    <t xml:space="preserve">IHR core capacity index</t>
  </si>
  <si>
    <t xml:space="preserve">SDG 3.8.2</t>
  </si>
  <si>
    <t xml:space="preserve">Financial hardship</t>
  </si>
  <si>
    <t xml:space="preserve">SDG 3.8.2. Proportion of population with household expenditures on health &gt;10% of total household expenditure or income</t>
  </si>
  <si>
    <t xml:space="preserve">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</si>
  <si>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 xml:space="preserve">Country contribution to GPW13 Universal Health Coverage billion</t>
  </si>
  <si>
    <t xml:space="preserve">Afghanistan</t>
  </si>
  <si>
    <t xml:space="preserve">Projected number of persons newly covered by universal healthcare by 2025</t>
  </si>
  <si>
    <t xml:space="preserve">% of country population projected to be newly covered by universal healthcare by 2025</t>
  </si>
  <si>
    <t xml:space="preserve">Afghanistan population in 2025 (Source: World Population Prospects)</t>
  </si>
  <si>
    <t xml:space="preserve">Tracer area</t>
  </si>
  <si>
    <t xml:space="preserve">Tracer Indicator</t>
  </si>
  <si>
    <t xml:space="preserve">Latest Reported/Estimated Data Available</t>
  </si>
  <si>
    <t xml:space="preserve">Raw Value</t>
  </si>
  <si>
    <t xml:space="preserve">Transformed Value</t>
  </si>
  <si>
    <t xml:space="preserve">Year</t>
  </si>
  <si>
    <t xml:space="preserve">Type</t>
  </si>
  <si>
    <t xml:space="preserve">Source</t>
  </si>
  <si>
    <t xml:space="preserve">2018 Baseline, and 2025 Projection</t>
  </si>
  <si>
    <t xml:space="preserve"/>
  </si>
  <si>
    <t xml:space="preserve">Direction of change</t>
  </si>
  <si>
    <t xml:space="preserve">2018</t>
  </si>
  <si>
    <t xml:space="preserve">2025</t>
  </si>
  <si>
    <t xml:space="preserve">estimated</t>
  </si>
  <si>
    <t xml:space="preserve">reported</t>
  </si>
  <si>
    <t xml:space="preserve">projected</t>
  </si>
  <si>
    <t xml:space="preserve">UHC single measure</t>
  </si>
  <si>
    <t xml:space="preserve">Change in UHC single measure over 2018-2025</t>
  </si>
  <si>
    <t xml:space="preserve">UN Population 2025 (thousand)</t>
  </si>
  <si>
    <t xml:space="preserve">Country contribution to UHC billion target (population - thousand)</t>
  </si>
  <si>
    <t xml:space="preserve">% of country population newly covered by universal healthcare</t>
  </si>
  <si>
    <t xml:space="preserve">Notes:</t>
  </si>
  <si>
    <t xml:space="preserve">* proxy</t>
  </si>
  <si>
    <t xml:space="preserve">1 Data refer to married women or in a union for data comparability reasons across countries.</t>
  </si>
  <si>
    <t xml:space="preserve">2 The reference year is not the year in which the year was conducted but the middle year of the data coverage period.</t>
  </si>
  <si>
    <t xml:space="preserve">3 Data are imputed using linear interpolation between 2020 and 2025 projected values extracted from WHO Global Report on Trends in Tobacco Use 2000-2025.</t>
  </si>
  <si>
    <t xml:space="preserve">4 ITN use only applies to malaria endemic countries in sub-Saharan Africa for which data on ITN use are available.</t>
  </si>
  <si>
    <t xml:space="preserve">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</si>
  <si>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t>
  </si>
  <si>
    <t xml:space="preserve">Methode of transformation:</t>
  </si>
  <si>
    <t xml:space="preserve">The prevalence of raised blood pressure is converted into prevalence of non-raised blood pressure and is rescaled using a minimum value of 50% (i.e. rescaled value = (X - 50) / (100 - 50) * 100).</t>
  </si>
  <si>
    <t xml:space="preserve">Mean fasting plasma glucose, which is a continuous measure (units of mmol/L), is converted to a scale of 0 to 100 using the minimum theoretical biological risk (5.1 mmol/L) and observed maximum across countries (7.1 mmol/L) (i.e. rescaled value  =  (7.1  -  original value)  / (7.1 - 5.1) * 100).</t>
  </si>
  <si>
    <t xml:space="preserve">The prevalence of tobacco use is converted into prevalence of tobacco non-use.</t>
  </si>
  <si>
    <t xml:space="preserve">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</si>
  <si>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 xml:space="preserve">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</si>
  <si>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 xml:space="preserve">SDG 3.8.2 is converted into its complement (100 - SDG 3.8.2)</t>
  </si>
  <si>
    <t xml:space="preserve">For more information, please refer to the GPW13 dashboard, section 'Reference', which includes the Impact Measurement Framework, the Methods Report, the Metadata and the Summary of Methods:</t>
  </si>
  <si>
    <t xml:space="preserve">https://portal.who.int/triplebillions/PowerBIDashboards/UniversalHealthCoverage</t>
  </si>
  <si>
    <t xml:space="preserve">Time Series</t>
  </si>
  <si>
    <t xml:space="preserve">Indicator</t>
  </si>
  <si>
    <t xml:space="preserve">Time serie: Raw value*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</si>
  <si>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</si>
  <si>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</si>
  <si>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</si>
  <si>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</si>
  <si>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</si>
  <si>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</si>
  <si>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</si>
  <si>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</si>
  <si>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</si>
  <si>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</si>
  <si>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</si>
  <si>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</si>
  <si>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</si>
  <si>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</si>
  <si>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</si>
  <si>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</si>
  <si>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</si>
  <si>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</si>
  <si>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2019</t>
  </si>
  <si>
    <t xml:space="preserve">2020</t>
  </si>
  <si>
    <t xml:space="preserve">2021</t>
  </si>
  <si>
    <t xml:space="preserve">2022</t>
  </si>
  <si>
    <t xml:space="preserve">2023</t>
  </si>
  <si>
    <t xml:space="preserve">2024</t>
  </si>
  <si>
    <t xml:space="preserve">Average Service Coverage</t>
  </si>
  <si>
    <t xml:space="preserve">* Values are in bold if reported; normal if estimated; and faded if imputed/projected</t>
  </si>
  <si>
    <t xml:space="preserve">default</t>
  </si>
  <si>
    <t xml:space="preserve">covid_dip_lag</t>
  </si>
  <si>
    <t xml:space="preserve">pre_covid_trajectory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</si>
</sst>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9">
    <numFmt numFmtId="164" formatCode="0.0"/>
    <numFmt numFmtId="166" formatCode="TXT"/>
    <numFmt numFmtId="167" formatCode="TXT"/>
    <numFmt numFmtId="168" formatCode="TXT"/>
    <numFmt numFmtId="169" formatCode="TXT"/>
    <numFmt numFmtId="170" formatCode="TXT"/>
    <numFmt numFmtId="171" formatCode="TXT"/>
    <numFmt numFmtId="172" formatCode="TXT"/>
    <numFmt numFmtId="173" formatCode="TXT"/>
    <numFmt numFmtId="174" formatCode="TXT"/>
    <numFmt numFmtId="175" formatCode="TXT"/>
    <numFmt numFmtId="176" formatCode="TXT"/>
    <numFmt numFmtId="177" formatCode="TXT"/>
    <numFmt numFmtId="178" formatCode="TXT"/>
    <numFmt numFmtId="179" formatCode="TXT"/>
    <numFmt numFmtId="180" formatCode="TXT"/>
    <numFmt numFmtId="181" formatCode="TXT"/>
    <numFmt numFmtId="182" formatCode="TXT"/>
    <numFmt numFmtId="183" formatCode="0.00"/>
    <numFmt numFmtId="184" formatCode="0.00"/>
    <numFmt numFmtId="185" formatCode="0.0"/>
    <numFmt numFmtId="186" formatCode="0.0"/>
    <numFmt numFmtId="187" formatCode="0.0"/>
    <numFmt numFmtId="188" formatCode="0.0"/>
    <numFmt numFmtId="189" formatCode="0"/>
    <numFmt numFmtId="190" formatCode="0"/>
    <numFmt numFmtId="191" formatCode="0.0"/>
    <numFmt numFmtId="192" formatCode="0.0"/>
    <numFmt numFmtId="193" formatCode="0.0"/>
    <numFmt numFmtId="194" formatCode="0.0"/>
    <numFmt numFmtId="195" formatCode="0.0"/>
    <numFmt numFmtId="196" formatCode="0.0"/>
    <numFmt numFmtId="197" formatCode="0.0"/>
    <numFmt numFmtId="198" formatCode="0.0"/>
    <numFmt numFmtId="199" formatCode="0.0"/>
    <numFmt numFmtId="200" formatCode="0.0"/>
    <numFmt numFmtId="201" formatCode="0.0"/>
    <numFmt numFmtId="202" formatCode="0"/>
    <numFmt numFmtId="203" formatCode="0"/>
    <numFmt numFmtId="204" formatCode="0.0"/>
    <numFmt numFmtId="205" formatCode="0.0"/>
    <numFmt numFmtId="206" formatCode="0.0"/>
    <numFmt numFmtId="207" formatCode="0.0"/>
    <numFmt numFmtId="208" formatCode="0.0"/>
    <numFmt numFmtId="209" formatCode="0.0"/>
    <numFmt numFmtId="210" formatCode="0.0"/>
    <numFmt numFmtId="211" formatCode="0.0"/>
    <numFmt numFmtId="212" formatCode="0.0"/>
    <numFmt numFmtId="213" formatCode="0.0"/>
    <numFmt numFmtId="214" formatCode="0.0"/>
    <numFmt numFmtId="215" formatCode="0"/>
    <numFmt numFmtId="216" formatCode="0"/>
    <numFmt numFmtId="217" formatCode="0.0"/>
    <numFmt numFmtId="218" formatCode="0.0"/>
    <numFmt numFmtId="219" formatCode="0.0"/>
    <numFmt numFmtId="220" formatCode="0.0"/>
    <numFmt numFmtId="221" formatCode="0.0"/>
    <numFmt numFmtId="222" formatCode="0.0"/>
    <numFmt numFmtId="223" formatCode="0.0"/>
    <numFmt numFmtId="224" formatCode="0.0"/>
    <numFmt numFmtId="225" formatCode="0.0"/>
    <numFmt numFmtId="226" formatCode="0.0"/>
    <numFmt numFmtId="227" formatCode="0.0"/>
    <numFmt numFmtId="228" formatCode="0.0"/>
    <numFmt numFmtId="229" formatCode="0.0"/>
    <numFmt numFmtId="230" formatCode="0.0"/>
    <numFmt numFmtId="231" formatCode="0.0"/>
    <numFmt numFmtId="232" formatCode="0"/>
    <numFmt numFmtId="233" formatCode="0"/>
    <numFmt numFmtId="234" formatCode="0.0"/>
    <numFmt numFmtId="235" formatCode="0.0"/>
    <numFmt numFmtId="236" formatCode="0.0"/>
    <numFmt numFmtId="237" formatCode="0.0"/>
    <numFmt numFmtId="238" formatCode="0.0"/>
    <numFmt numFmtId="239" formatCode="0.0"/>
    <numFmt numFmtId="240" formatCode="0.0"/>
    <numFmt numFmtId="241" formatCode="0.0"/>
    <numFmt numFmtId="242" formatCode="0.0"/>
    <numFmt numFmtId="243" formatCode="0.0"/>
    <numFmt numFmtId="244" formatCode="0.0"/>
    <numFmt numFmtId="245" formatCode="0.00"/>
    <numFmt numFmtId="246" formatCode="0.0"/>
    <numFmt numFmtId="247" formatCode="0.0"/>
    <numFmt numFmtId="248" formatCode="0.0"/>
    <numFmt numFmtId="249" formatCode="0.0"/>
    <numFmt numFmtId="250" formatCode="0"/>
    <numFmt numFmtId="251" formatCode="0"/>
    <numFmt numFmtId="252" formatCode="0.0"/>
    <numFmt numFmtId="253" formatCode="0.0"/>
    <numFmt numFmtId="254" formatCode="0.0"/>
    <numFmt numFmtId="255" formatCode="0.0"/>
    <numFmt numFmtId="256" formatCode="0.0"/>
    <numFmt numFmtId="257" formatCode="0.0"/>
    <numFmt numFmtId="258" formatCode="0.0"/>
    <numFmt numFmtId="259" formatCode="0.0"/>
    <numFmt numFmtId="260" formatCode="0.0"/>
    <numFmt numFmtId="261" formatCode="0.0"/>
    <numFmt numFmtId="262" formatCode="0.0"/>
    <numFmt numFmtId="263" formatCode="0.0"/>
    <numFmt numFmtId="264" formatCode="0"/>
    <numFmt numFmtId="265" formatCode="0.0"/>
    <numFmt numFmtId="266" formatCode="0.00"/>
    <numFmt numFmtId="267" formatCode="0.00"/>
    <numFmt numFmtId="268" formatCode="0.00"/>
    <numFmt numFmtId="269" formatCode="0.00"/>
    <numFmt numFmtId="270" formatCode="0.00"/>
    <numFmt numFmtId="271" formatCode="0.00"/>
    <numFmt numFmtId="272" formatCode="0.00"/>
    <numFmt numFmtId="273" formatCode="0.00"/>
    <numFmt numFmtId="274" formatCode="0.00"/>
    <numFmt numFmtId="275" formatCode="0.00"/>
    <numFmt numFmtId="276" formatCode="0.00"/>
    <numFmt numFmtId="277" formatCode="0.00"/>
    <numFmt numFmtId="278" formatCode="0.00"/>
    <numFmt numFmtId="279" formatCode="0.00"/>
    <numFmt numFmtId="280" formatCode="0.00"/>
    <numFmt numFmtId="281" formatCode="0.00"/>
    <numFmt numFmtId="282" formatCode="0.00"/>
    <numFmt numFmtId="283" formatCode="0.00"/>
    <numFmt numFmtId="284" formatCode="0.00"/>
    <numFmt numFmtId="285" formatCode="0.00"/>
    <numFmt numFmtId="286" formatCode="0.00"/>
    <numFmt numFmtId="287" formatCode="0.00"/>
    <numFmt numFmtId="288" formatCode="0.00"/>
    <numFmt numFmtId="289" formatCode="0.00"/>
    <numFmt numFmtId="290" formatCode="0.00"/>
    <numFmt numFmtId="291" formatCode="0.00"/>
    <numFmt numFmtId="292" formatCode="0.00"/>
    <numFmt numFmtId="293" formatCode="0.00"/>
    <numFmt numFmtId="294" formatCode="0.00"/>
    <numFmt numFmtId="295" formatCode="0.00"/>
    <numFmt numFmtId="296" formatCode="0.00"/>
    <numFmt numFmtId="297" formatCode="0.00"/>
    <numFmt numFmtId="298" formatCode="0.00"/>
    <numFmt numFmtId="299" formatCode="0.00"/>
    <numFmt numFmtId="300" formatCode="0.00"/>
    <numFmt numFmtId="301" formatCode="0.0"/>
    <numFmt numFmtId="302" formatCode="0.00"/>
    <numFmt numFmtId="303" formatCode="0.00"/>
    <numFmt numFmtId="304" formatCode="0.00"/>
    <numFmt numFmtId="305" formatCode="0.00"/>
    <numFmt numFmtId="306" formatCode="0.00"/>
    <numFmt numFmtId="307" formatCode="0.00"/>
    <numFmt numFmtId="308" formatCode="0.00"/>
    <numFmt numFmtId="309" formatCode="0.00"/>
    <numFmt numFmtId="310" formatCode="0.00"/>
    <numFmt numFmtId="311" formatCode="0.00"/>
    <numFmt numFmtId="312" formatCode="0.00"/>
    <numFmt numFmtId="313" formatCode="0.00"/>
    <numFmt numFmtId="314" formatCode="0.00"/>
    <numFmt numFmtId="315" formatCode="0.00"/>
    <numFmt numFmtId="316" formatCode="0.00"/>
    <numFmt numFmtId="317" formatCode="0.00"/>
    <numFmt numFmtId="318" formatCode="0.00"/>
    <numFmt numFmtId="319" formatCode="0.00"/>
    <numFmt numFmtId="320" formatCode="0.00"/>
    <numFmt numFmtId="321" formatCode="0.00"/>
    <numFmt numFmtId="322" formatCode="0.00"/>
    <numFmt numFmtId="323" formatCode="0.00"/>
    <numFmt numFmtId="324" formatCode="0.00"/>
    <numFmt numFmtId="325" formatCode="0.00"/>
    <numFmt numFmtId="326" formatCode="0.00"/>
    <numFmt numFmtId="327" formatCode="0.00"/>
    <numFmt numFmtId="328" formatCode="0.00"/>
    <numFmt numFmtId="329" formatCode="0.00"/>
    <numFmt numFmtId="330" formatCode="0.00"/>
    <numFmt numFmtId="331" formatCode="0.00"/>
    <numFmt numFmtId="332" formatCode="0.00"/>
    <numFmt numFmtId="333" formatCode="0.00"/>
    <numFmt numFmtId="334" formatCode="0.00"/>
    <numFmt numFmtId="335" formatCode="0.00"/>
    <numFmt numFmtId="336" formatCode="0.00"/>
    <numFmt numFmtId="337" formatCode="0.00"/>
    <numFmt numFmtId="338" formatCode="0.00"/>
    <numFmt numFmtId="339" formatCode="0.00"/>
    <numFmt numFmtId="340" formatCode="0.00"/>
    <numFmt numFmtId="341" formatCode="0.00"/>
    <numFmt numFmtId="342" formatCode="0.00"/>
    <numFmt numFmtId="343" formatCode="0.00"/>
    <numFmt numFmtId="344" formatCode="0.00"/>
    <numFmt numFmtId="345" formatCode="0.00"/>
    <numFmt numFmtId="346" formatCode="0.00"/>
    <numFmt numFmtId="347" formatCode="0.00"/>
    <numFmt numFmtId="348" formatCode="0.00"/>
    <numFmt numFmtId="349" formatCode="0.00"/>
    <numFmt numFmtId="350" formatCode="0.00"/>
    <numFmt numFmtId="351" formatCode="0.00"/>
    <numFmt numFmtId="352" formatCode="0.00"/>
    <numFmt numFmtId="353" formatCode="0.00"/>
    <numFmt numFmtId="354" formatCode="0.00"/>
    <numFmt numFmtId="355" formatCode="0.00"/>
    <numFmt numFmtId="356" formatCode="0.00"/>
    <numFmt numFmtId="357" formatCode="0.00"/>
    <numFmt numFmtId="358" formatCode="0.00"/>
    <numFmt numFmtId="359" formatCode="0.00"/>
    <numFmt numFmtId="360" formatCode="0.00"/>
    <numFmt numFmtId="361" formatCode="0.00"/>
    <numFmt numFmtId="362" formatCode="0.00"/>
    <numFmt numFmtId="363" formatCode="0.00"/>
    <numFmt numFmtId="364" formatCode="0.00"/>
    <numFmt numFmtId="365" formatCode="0.00"/>
    <numFmt numFmtId="366" formatCode="0.00"/>
    <numFmt numFmtId="367" formatCode="0.00"/>
    <numFmt numFmtId="368" formatCode="0.00"/>
    <numFmt numFmtId="369" formatCode="0.00"/>
    <numFmt numFmtId="370" formatCode="0.00"/>
    <numFmt numFmtId="371" formatCode="0.00"/>
    <numFmt numFmtId="372" formatCode="0.00"/>
    <numFmt numFmtId="373" formatCode="0.00"/>
  </numFmts>
  <fonts count="41">
    <font>
      <sz val="11"/>
      <color theme="1"/>
      <name val="Calibri"/>
      <family val="2"/>
      <scheme val="minor"/>
    </font>
    <font>
      <sz val="11"/>
      <color theme="1"/>
      <name val="Calibri"/>
      <family val="2"/>
    </font>
    <font>
      <sz val="10"/>
      <color theme="1"/>
      <name val="Calibri"/>
      <family val="2"/>
    </font>
    <font>
      <sz val="14"/>
      <color theme="1"/>
      <name val="Calibri"/>
      <family val="2"/>
      <scheme val="minor"/>
      <b/>
    </font>
    <font>
      <sz val="10"/>
      <color theme="8" tint="-0.249977111117893"/>
      <name val="Calibri"/>
      <family val="2"/>
      <u val="single"/>
    </font>
    <font>
      <sz val="10"/>
      <color theme="10"/>
      <name val="Calibri"/>
      <family val="2"/>
      <scheme val="minor"/>
      <u val="single"/>
    </font>
    <font>
      <sz val="18"/>
      <color theme="1"/>
      <name val="Calibri"/>
      <family val="2"/>
      <scheme val="minor"/>
      <b/>
    </font>
    <font>
      <sz val="8"/>
      <color theme="1"/>
      <name val="Calibri Light"/>
      <family val="2"/>
      <scheme val="major"/>
    </font>
    <font>
      <sz val="16"/>
      <color theme="1"/>
      <name val="Calibri"/>
      <family val="2"/>
      <scheme val="minor"/>
      <b/>
    </font>
    <font>
      <sz val="11"/>
      <color theme="1"/>
      <name val="Calibri"/>
      <family val="2"/>
      <scheme val="minor"/>
      <b/>
    </font>
    <font>
      <sz val="10"/>
      <color theme="0"/>
      <name val="Calibri"/>
      <family val="2"/>
      <b/>
    </font>
    <font>
      <sz val="8"/>
      <color theme="1"/>
      <name val="Calibri"/>
      <family val="2"/>
    </font>
    <font>
      <sz val="11"/>
      <color theme="1"/>
      <name val="Calibri"/>
    </font>
    <font>
      <sz val="16"/>
      <color theme="1"/>
      <name val="Calibri"/>
      <family val="2"/>
      <scheme val="minor"/>
    </font>
    <font>
      <sz val="8"/>
      <color theme="1"/>
      <name val="Calibri"/>
      <family val="2"/>
      <scheme val="minor"/>
      <b/>
    </font>
    <font>
      <sz val="8"/>
      <color theme="1"/>
      <name val="Calibri"/>
      <family val="2"/>
      <scheme val="minor"/>
    </font>
    <font>
      <sz val="10"/>
      <color theme="1"/>
      <name val="Calibri"/>
      <family val="2"/>
      <scheme val="minor"/>
      <b/>
    </font>
    <font>
      <sz val="10"/>
      <color theme="1"/>
      <name val="Calibri"/>
      <family val="2"/>
      <scheme val="minor"/>
    </font>
    <font>
      <sz val="8"/>
      <color theme="1"/>
      <name val="Calibri"/>
      <family val="2"/>
      <scheme val="minor"/>
      <b/>
      <i/>
    </font>
    <font>
      <sz val="10"/>
      <color theme="0"/>
      <name val="Calibri"/>
      <family val="2"/>
      <scheme val="minor"/>
      <b/>
    </font>
    <font>
      <sz val="16"/>
      <color theme="1"/>
      <name val="Calibri"/>
      <family val="2"/>
      <b/>
    </font>
    <font>
      <sz val="14"/>
      <color theme="1"/>
      <name val="Calibri"/>
      <family val="2"/>
      <b/>
    </font>
    <font>
      <sz val="10"/>
      <color rgb="FFFFFFFF"/>
      <name val="Calibri"/>
      <family val="2"/>
      <b/>
    </font>
    <font>
      <sz val="8"/>
      <color theme="1"/>
      <name val="Calibri"/>
      <family val="2"/>
      <b/>
    </font>
    <font>
      <sz val="12"/>
      <color theme="1"/>
      <name val="Calibri"/>
      <family val="2"/>
      <scheme val="minor"/>
      <b/>
    </font>
    <font>
      <sz val="8"/>
      <color rgb="FFFF0000"/>
      <name val="Calibri"/>
      <family val="2"/>
      <scheme val="minor"/>
    </font>
    <font>
      <sz val="8"/>
      <color theme="10"/>
      <name val="Calibri"/>
      <family val="2"/>
      <scheme val="minor"/>
      <u val="single"/>
    </font>
    <font>
      <sz val="11"/>
      <color theme="10"/>
      <name val="Calibri"/>
      <family val="2"/>
      <scheme val="minor"/>
      <u val="single"/>
    </font>
    <font>
      <sz val="8"/>
      <color rgb="FFBEBEBE"/>
      <name val="Calibri Light"/>
      <family val="2"/>
      <scheme val="major"/>
    </font>
    <font>
      <sz val="18"/>
      <color theme="1"/>
      <name val="Calibri"/>
      <b/>
    </font>
    <font>
      <sz val="10"/>
      <color rgb="FFFFFFFF"/>
      <name val="Calibri"/>
      <b/>
    </font>
    <font>
      <sz val="8"/>
      <color theme="1"/>
      <name val="Calibri"/>
    </font>
    <font>
      <sz val="16"/>
      <color theme="1"/>
      <name val="Calibri"/>
      <b/>
    </font>
    <font>
      <sz val="10"/>
      <color theme="1"/>
      <name val="Calibri"/>
    </font>
    <font>
      <sz val="10"/>
      <color theme="1"/>
      <name val="Calibri"/>
      <b/>
    </font>
    <font>
      <sz val="8"/>
      <color rgb="FF000000"/>
      <name val="Calibri"/>
      <b/>
    </font>
    <font>
      <sz val="10"/>
      <color rgb="FF000000"/>
      <name val="Calibri"/>
      <b/>
    </font>
    <font>
      <sz val="8"/>
      <color theme="1"/>
      <name val="Calibri"/>
      <b/>
      <i/>
    </font>
    <font>
      <sz val="8"/>
      <color theme="1"/>
      <name val="Calibri"/>
      <b/>
    </font>
    <font>
      <sz val="8"/>
      <color rgb="FFFFFFFF"/>
      <name val="Calibri"/>
    </font>
    <font>
      <sz val="8"/>
      <color rgb="FFBEBEBE"/>
      <name val="Calibri"/>
    </font>
  </fonts>
  <fills count="20">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2DCEF"/>
        <bgColor indexed="64"/>
      </patternFill>
    </fill>
    <fill>
      <patternFill patternType="solid">
        <fgColor rgb="FFD1D9EB"/>
        <bgColor indexed="64"/>
      </patternFill>
    </fill>
    <fill>
      <patternFill patternType="solid">
        <fgColor rgb="FFA3DCCC"/>
        <bgColor indexed="64"/>
      </patternFill>
    </fill>
    <fill>
      <patternFill patternType="solid">
        <fgColor rgb="FF66C6AB"/>
        <bgColor indexed="64"/>
      </patternFill>
    </fill>
    <fill>
      <patternFill patternType="solid">
        <fgColor theme="0" tint="-0.14999847407452621"/>
        <bgColor indexed="64"/>
      </patternFill>
    </fill>
    <fill>
      <patternFill patternType="solid">
        <fgColor rgb="FFFFFFFF"/>
      </patternFill>
    </fill>
    <fill>
      <patternFill patternType="solid">
        <fgColor rgb="FF00A173"/>
        <bgColor indexed="64"/>
      </patternFill>
    </fill>
    <fill>
      <patternFill patternType="solid">
        <fgColor rgb="FF7FD0B9"/>
        <bgColor indexed="64"/>
      </patternFill>
    </fill>
    <fill>
      <patternFill patternType="solid">
        <fgColor rgb="FFA6A6A6"/>
      </patternFill>
    </fill>
    <fill>
      <patternFill patternType="solid">
        <fgColor rgb="FFA3DCCC"/>
      </patternFill>
    </fill>
    <fill>
      <patternFill patternType="solid">
        <fgColor rgb="FFFFFFFF"/>
      </patternFill>
    </fill>
    <fill>
      <patternFill patternType="solid">
        <fgColor rgb="FF66C6AB"/>
      </patternFill>
    </fill>
    <fill>
      <patternFill patternType="solid">
        <fgColor rgb="FF00A173"/>
      </patternFill>
    </fill>
    <fill>
      <patternFill patternType="solid">
        <fgColor rgb="FFD9D9D9"/>
      </patternFill>
    </fill>
  </fills>
  <borders count="14">
    <border>
      <left/>
      <right/>
      <top/>
      <bottom/>
      <diagonal/>
    </border>
    <border>
      <top style="thin">
        <color rgb="FF000000"/>
      </top>
      <bottom style="thin">
        <color rgb="FF000000"/>
      </bottom>
    </border>
    <border>
      <bottom style="thin">
        <color rgb="FF000000"/>
      </bottom>
    </border>
    <border>
      <top style="thin">
        <color theme="0" tint="-0.34998626667073579"/>
      </top>
    </border>
    <border>
      <top style="thin">
        <color theme="0" tint="-0.34998626667073579"/>
      </top>
      <bottom style="thin">
        <color theme="0" tint="-0.34998626667073579"/>
      </bottom>
    </border>
    <border>
      <bottom style="thin">
        <color theme="0" tint="-0.34998626667073579"/>
      </bottom>
    </border>
    <border>
      <top style="thin">
        <color theme="0" tint="-0.34998626667073579"/>
      </top>
      <bottom style="thin">
        <color auto="1"/>
      </bottom>
    </border>
    <border>
      <bottom style="thin">
        <color indexed="64"/>
      </bottom>
    </border>
    <border>
      <top style="thin">
        <color indexed="64"/>
      </top>
    </border>
    <border>
      <top style="medium">
        <color rgb="FF000000"/>
      </top>
    </border>
    <border>
      <top style="thin">
        <color indexed="64"/>
      </top>
      <bottom style="thin">
        <color rgb="FF000000"/>
      </bottom>
    </border>
    <border>
      <left style="thin">
        <color indexed="64"/>
      </left>
      <right style="thin">
        <color indexed="64"/>
      </right>
      <top style="thin">
        <color indexed="64"/>
      </top>
      <bottom style="thin">
        <color indexed="64"/>
      </bottom>
    </border>
    <border>
      <right style="thin">
        <color indexed="64"/>
      </right>
      <top style="thin">
        <color indexed="64"/>
      </top>
      <bottom style="thin">
        <color indexed="64"/>
      </bottom>
    </border>
    <border>
      <bottom style="thin">
        <color rgb="FFBEBEBE"/>
      </bottom>
    </border>
  </borders>
  <cellStyleXfs count="1">
    <xf numFmtId="0" fontId="0" fillId="0" borderId="0"/>
  </cellStyleXfs>
  <cellXfs count="397">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horizontal="left" vertical="top" wrapText="1"/>
    </xf>
    <xf numFmtId="0" fontId="5" fillId="2" borderId="0" xfId="0" applyFont="1" applyFill="1" applyAlignment="1">
      <alignment horizontal="left" vertical="top"/>
    </xf>
    <xf numFmtId="0" fontId="2" fillId="2" borderId="0" xfId="0" applyFont="1" applyFill="1" applyAlignment="1">
      <alignment horizontal="left" vertical="top" indent="3"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5" fillId="2" borderId="0" xfId="0" applyFont="1" applyFill="1" applyAlignment="1">
      <alignment horizontal="left" vertical="top" wrapText="1"/>
    </xf>
    <xf numFmtId="0" fontId="3" fillId="3" borderId="0" xfId="0" applyFont="1" applyFill="1" applyAlignment="1">
      <alignment horizontal="left" vertical="center" wrapText="1"/>
    </xf>
    <xf numFmtId="0" fontId="6" fillId="4" borderId="0" xfId="0" applyFont="1" applyFill="1" applyAlignment="1">
      <alignment horizontal="center" vertical="center"/>
    </xf>
    <xf numFmtId="0" fontId="7" fillId="2" borderId="0" xfId="0" applyFont="1" applyFill="1" applyAlignment="1">
      <alignment horizontal="left" vertical="center" wrapText="1"/>
    </xf>
    <xf numFmtId="0" fontId="6" fillId="2" borderId="0" xfId="0" applyFont="1" applyFill="1" applyAlignment="1">
      <alignment vertical="center"/>
    </xf>
    <xf numFmtId="0" fontId="8" fillId="2" borderId="0" xfId="0" applyFont="1" applyFill="1" applyAlignment="1">
      <alignment vertical="center" wrapText="1"/>
    </xf>
    <xf numFmtId="0" fontId="9" fillId="0" borderId="0" xfId="0" applyFont="1"/>
    <xf numFmtId="0" fontId="8" fillId="0" borderId="0" xfId="0" applyFont="1" applyAlignment="1">
      <alignment vertical="center"/>
    </xf>
    <xf numFmtId="0" fontId="10" fillId="5" borderId="1" xfId="0" applyFont="1" applyFill="1" applyBorder="1" applyAlignment="1">
      <alignment horizontal="center" vertical="center" wrapText="1"/>
    </xf>
    <xf numFmtId="1" fontId="11" fillId="6" borderId="2" xfId="0" applyFont="1" applyNumberFormat="1" applyFill="1" applyBorder="1" applyAlignment="1">
      <alignment wrapText="1"/>
    </xf>
    <xf numFmtId="1" fontId="11" fillId="6" borderId="2" xfId="0" applyFont="1" applyNumberFormat="1" applyFill="1" applyBorder="1" applyAlignment="1">
      <alignment horizontal="fill"/>
    </xf>
    <xf numFmtId="1" fontId="11" fillId="7" borderId="2" xfId="0" applyFont="1" applyNumberFormat="1" applyFill="1" applyBorder="1" applyAlignment="1">
      <alignment wrapText="1"/>
    </xf>
    <xf numFmtId="1" fontId="11" fillId="7" borderId="2" xfId="0" applyFont="1" applyNumberFormat="1" applyFill="1" applyBorder="1" applyAlignment="1">
      <alignment horizontal="fill"/>
    </xf>
    <xf numFmtId="1" fontId="11" fillId="8" borderId="2" xfId="0" applyFont="1" applyNumberFormat="1" applyFill="1" applyBorder="1" applyAlignment="1">
      <alignment wrapText="1"/>
    </xf>
    <xf numFmtId="1" fontId="11" fillId="8" borderId="2" xfId="0" applyFont="1" applyNumberFormat="1" applyFill="1" applyBorder="1" applyAlignment="1">
      <alignment horizontal="fill"/>
    </xf>
    <xf numFmtId="1" fontId="11" fillId="8" borderId="2" xfId="0" applyFont="1" applyNumberFormat="1" applyFill="1" applyBorder="1"/>
    <xf numFmtId="0" fontId="12" fillId="0" borderId="0" xfId="0" applyFont="1"/>
    <xf numFmtId="0" fontId="13" fillId="0" borderId="0" xfId="0" applyFont="1"/>
    <xf numFmtId="0" fontId="8" fillId="0" borderId="0" xfId="0" applyFont="1"/>
    <xf numFmtId="0" fontId="14" fillId="9" borderId="0" xfId="0" applyFont="1" applyFill="1" applyAlignment="1">
      <alignment horizontal="left" vertical="center"/>
    </xf>
    <xf numFmtId="2" fontId="15" fillId="2" borderId="0" xfId="0" applyFont="1" applyNumberFormat="1" applyFill="1" applyAlignment="1">
      <alignment horizontal="left" vertical="center"/>
    </xf>
    <xf numFmtId="2" fontId="15" fillId="2" borderId="3" xfId="0" applyFont="1" applyNumberFormat="1" applyFill="1" applyBorder="1" applyAlignment="1">
      <alignment horizontal="left" vertical="center"/>
    </xf>
    <xf numFmtId="2" fontId="15" fillId="2" borderId="4" xfId="0" applyFont="1" applyNumberFormat="1" applyFill="1" applyBorder="1" applyAlignment="1">
      <alignment horizontal="left" vertical="center"/>
    </xf>
    <xf numFmtId="2" fontId="15" fillId="8" borderId="0" xfId="0" applyFont="1" applyNumberFormat="1" applyFill="1" applyAlignment="1">
      <alignment horizontal="left" vertical="center"/>
    </xf>
    <xf numFmtId="2" fontId="15" fillId="2" borderId="5" xfId="0" applyFont="1" applyNumberFormat="1" applyFill="1" applyBorder="1" applyAlignment="1">
      <alignment horizontal="left" vertical="center"/>
    </xf>
    <xf numFmtId="0" fontId="16" fillId="9" borderId="0" xfId="0" applyFont="1" applyFill="1" applyAlignment="1">
      <alignment horizontal="left" vertical="center"/>
    </xf>
    <xf numFmtId="0" fontId="17" fillId="2" borderId="0" xfId="0" applyFont="1" applyFill="1" applyAlignment="1">
      <alignment vertical="center"/>
    </xf>
    <xf numFmtId="0" fontId="12" fillId="2" borderId="0" xfId="0" applyFont="1" applyFill="1"/>
    <xf numFmtId="2" fontId="14" fillId="8" borderId="0" xfId="0" applyFont="1" applyNumberFormat="1" applyFill="1" applyAlignment="1">
      <alignment horizontal="left" vertical="center"/>
    </xf>
    <xf numFmtId="0" fontId="18" fillId="10" borderId="0" xfId="0" applyFont="1" applyFill="1" applyAlignment="1">
      <alignment horizontal="left" vertical="center" wrapText="1"/>
    </xf>
    <xf numFmtId="2" fontId="15" fillId="10" borderId="0" xfId="0" applyFont="1" applyNumberFormat="1" applyFill="1" applyAlignment="1">
      <alignment horizontal="left" vertical="center"/>
    </xf>
    <xf numFmtId="0" fontId="15" fillId="10" borderId="0" xfId="0" applyFont="1" applyFill="1" applyAlignment="1">
      <alignment horizontal="left" vertical="center"/>
    </xf>
    <xf numFmtId="2" fontId="14" fillId="10" borderId="0" xfId="0" applyFont="1" applyNumberFormat="1" applyFill="1" applyAlignment="1">
      <alignment horizontal="left" vertical="center"/>
    </xf>
    <xf numFmtId="164" fontId="15" fillId="10" borderId="0" xfId="0" applyFont="1" applyNumberFormat="1" applyFill="1" applyAlignment="1">
      <alignment horizontal="left" vertical="center"/>
    </xf>
    <xf numFmtId="0" fontId="16" fillId="8" borderId="0" xfId="0" applyFont="1" applyFill="1" applyAlignment="1">
      <alignment horizontal="left" vertical="center"/>
    </xf>
    <xf numFmtId="2" fontId="16" fillId="9" borderId="0" xfId="0" applyFont="1" applyNumberFormat="1" applyFill="1" applyAlignment="1">
      <alignment horizontal="left" vertical="center"/>
    </xf>
    <xf numFmtId="10" fontId="16" fillId="9" borderId="0" xfId="0" applyFont="1" applyNumberFormat="1" applyFill="1" applyAlignment="1">
      <alignment horizontal="left" vertical="center"/>
    </xf>
    <xf numFmtId="0" fontId="18" fillId="10" borderId="0" xfId="0" applyFont="1" applyFill="1" applyAlignment="1">
      <alignment horizontal="right" vertical="center" wrapText="1"/>
    </xf>
    <xf numFmtId="0" fontId="15" fillId="8" borderId="0" xfId="0" applyFont="1" applyFill="1"/>
    <xf numFmtId="2" fontId="15" fillId="2" borderId="5" xfId="0" applyFont="1" applyNumberFormat="1" applyFill="1" applyBorder="1" applyAlignment="1">
      <alignment horizontal="center" vertical="center"/>
    </xf>
    <xf numFmtId="2" fontId="15" fillId="10" borderId="0" xfId="0" applyFont="1" applyNumberFormat="1" applyFill="1" applyAlignment="1">
      <alignment horizontal="center" vertical="center"/>
    </xf>
    <xf numFmtId="2" fontId="15" fillId="8" borderId="0" xfId="0" applyFont="1" applyNumberFormat="1" applyFill="1" applyAlignment="1">
      <alignment horizontal="center" vertical="center"/>
    </xf>
    <xf numFmtId="0" fontId="14" fillId="9" borderId="0" xfId="0" applyFont="1" applyFill="1" applyAlignment="1">
      <alignment horizontal="center" vertical="center"/>
    </xf>
    <xf numFmtId="2" fontId="15" fillId="2" borderId="3" xfId="0" applyFont="1" applyNumberFormat="1" applyFill="1" applyBorder="1" applyAlignment="1" applyProtection="1">
      <alignment horizontal="left" vertical="center"/>
      <protection hidden="1"/>
    </xf>
    <xf numFmtId="0" fontId="15" fillId="2" borderId="3" xfId="0" applyFont="1" applyFill="1" applyBorder="1" applyAlignment="1" applyProtection="1">
      <alignment horizontal="left" vertical="center"/>
      <protection hidden="1"/>
    </xf>
    <xf numFmtId="1" fontId="11" fillId="11" borderId="4" xfId="0" applyFont="1" applyNumberFormat="1" applyFill="1" applyBorder="1" applyAlignment="1" applyProtection="1">
      <alignment horizontal="left" vertical="center" indent="1"/>
      <protection hidden="1"/>
    </xf>
    <xf numFmtId="1" fontId="11" fillId="2" borderId="0" xfId="0" applyFont="1" applyNumberFormat="1" applyFill="1" applyAlignment="1" applyProtection="1">
      <alignment horizontal="left" wrapText="1"/>
      <protection hidden="1"/>
    </xf>
    <xf numFmtId="164" fontId="15" fillId="2" borderId="3" xfId="0" applyFont="1" applyNumberFormat="1" applyFill="1" applyBorder="1" applyAlignment="1" applyProtection="1">
      <alignment horizontal="left" vertical="center"/>
      <protection hidden="1"/>
    </xf>
    <xf numFmtId="2" fontId="15" fillId="2" borderId="5" xfId="0" applyFont="1" applyNumberFormat="1" applyFill="1" applyBorder="1" applyAlignment="1" applyProtection="1">
      <alignment horizontal="center" vertical="center"/>
      <protection hidden="1"/>
    </xf>
    <xf numFmtId="0" fontId="19" fillId="12" borderId="0" xfId="0" applyFont="1" applyFill="1" applyAlignment="1" applyProtection="1">
      <alignment horizontal="center" vertical="center" wrapText="1"/>
      <protection hidden="1"/>
    </xf>
    <xf numFmtId="49" fontId="2" fillId="11" borderId="0" xfId="0" applyFont="1" applyNumberFormat="1" applyFill="1" applyAlignment="1">
      <alignment horizontal="left"/>
    </xf>
    <xf numFmtId="0" fontId="14" fillId="9" borderId="3" xfId="0" applyFont="1" applyFill="1" applyBorder="1" applyAlignment="1">
      <alignment horizontal="left" vertical="center" wrapText="1"/>
    </xf>
    <xf numFmtId="0" fontId="15" fillId="9" borderId="3" xfId="0" applyFont="1" applyFill="1" applyBorder="1" applyAlignment="1">
      <alignment horizontal="left" vertical="center"/>
    </xf>
    <xf numFmtId="0" fontId="20" fillId="2" borderId="0" xfId="0" applyFont="1" applyFill="1"/>
    <xf numFmtId="0" fontId="15" fillId="9" borderId="0" xfId="0" applyFont="1" applyFill="1" applyAlignment="1">
      <alignment horizontal="left" vertical="center" wrapText="1"/>
    </xf>
    <xf numFmtId="0" fontId="15" fillId="9" borderId="0" xfId="0" applyFont="1" applyFill="1" applyAlignment="1">
      <alignment horizontal="left" vertical="center"/>
    </xf>
    <xf numFmtId="164" fontId="14" fillId="9" borderId="3" xfId="0" applyFont="1" applyNumberFormat="1" applyFill="1" applyBorder="1" applyAlignment="1">
      <alignment horizontal="left" vertical="center"/>
    </xf>
    <xf numFmtId="2" fontId="14" fillId="9" borderId="3" xfId="0" applyFont="1" applyNumberFormat="1" applyFill="1" applyBorder="1" applyAlignment="1">
      <alignment horizontal="left" vertical="center"/>
    </xf>
    <xf numFmtId="2" fontId="15" fillId="9" borderId="3" xfId="0" applyFont="1" applyNumberFormat="1" applyFill="1" applyBorder="1"/>
    <xf numFmtId="2" fontId="15" fillId="9" borderId="0" xfId="0" applyFont="1" applyNumberFormat="1" applyFill="1" applyAlignment="1">
      <alignment horizontal="left" vertical="center"/>
    </xf>
    <xf numFmtId="2" fontId="15" fillId="9" borderId="0" xfId="0" applyFont="1" applyNumberFormat="1" applyFill="1"/>
    <xf numFmtId="1" fontId="15" fillId="9" borderId="0" xfId="0" applyFont="1" applyNumberFormat="1" applyFill="1" applyAlignment="1">
      <alignment horizontal="left" vertical="center"/>
    </xf>
    <xf numFmtId="0" fontId="21" fillId="2" borderId="0" xfId="0" applyFont="1" applyFill="1"/>
    <xf numFmtId="1" fontId="15" fillId="9" borderId="0" xfId="0" applyFont="1" applyNumberFormat="1" applyFill="1"/>
    <xf numFmtId="1" fontId="14" fillId="9" borderId="0" xfId="0" applyFont="1" applyNumberFormat="1" applyFill="1" applyAlignment="1">
      <alignment horizontal="left" vertical="center"/>
    </xf>
    <xf numFmtId="10" fontId="14" fillId="9" borderId="0" xfId="0" applyFont="1" applyNumberFormat="1" applyFill="1" applyAlignment="1">
      <alignment horizontal="left" vertical="center"/>
    </xf>
    <xf numFmtId="10" fontId="15" fillId="9" borderId="0" xfId="0" applyFont="1" applyNumberFormat="1" applyFill="1"/>
    <xf numFmtId="0" fontId="22" fillId="2" borderId="0" xfId="0" applyFont="1" applyFill="1" applyAlignment="1">
      <alignment horizontal="center" vertical="center" wrapText="1"/>
    </xf>
    <xf numFmtId="0" fontId="15" fillId="2" borderId="6" xfId="0" applyFont="1" applyFill="1" applyBorder="1" applyAlignment="1">
      <alignment horizontal="left" vertical="center" wrapText="1"/>
    </xf>
    <xf numFmtId="0" fontId="23" fillId="2" borderId="0" xfId="0" applyFont="1" applyFill="1" applyAlignment="1">
      <alignment horizontal="center" vertical="center" wrapText="1"/>
    </xf>
    <xf numFmtId="2" fontId="15" fillId="2" borderId="6" xfId="0" applyFont="1" applyNumberFormat="1" applyFill="1" applyBorder="1" applyAlignment="1">
      <alignment horizontal="left" vertical="center"/>
    </xf>
    <xf numFmtId="0" fontId="15" fillId="2" borderId="6" xfId="0" applyFont="1" applyFill="1" applyBorder="1" applyAlignment="1">
      <alignment horizontal="left" vertical="center"/>
    </xf>
    <xf numFmtId="1" fontId="11" fillId="11" borderId="6" xfId="0" applyFont="1" applyNumberFormat="1" applyFill="1" applyBorder="1" applyAlignment="1">
      <alignment horizontal="left" vertical="center" indent="1"/>
    </xf>
    <xf numFmtId="164" fontId="15" fillId="2" borderId="6" xfId="0" applyFont="1" applyNumberFormat="1" applyFill="1" applyBorder="1" applyAlignment="1">
      <alignment horizontal="left" vertical="center"/>
    </xf>
    <xf numFmtId="2" fontId="15" fillId="2" borderId="6" xfId="0" applyFont="1" applyNumberFormat="1" applyFill="1" applyBorder="1" applyAlignment="1">
      <alignment horizontal="center" vertical="center"/>
    </xf>
    <xf numFmtId="0" fontId="14" fillId="9" borderId="7" xfId="0" applyFont="1" applyFill="1" applyBorder="1" applyAlignment="1">
      <alignment horizontal="center" vertical="center"/>
    </xf>
    <xf numFmtId="0" fontId="15" fillId="2" borderId="0" xfId="0" applyFont="1" applyFill="1" applyAlignment="1">
      <alignment horizontal="left" vertical="center" wrapText="1"/>
    </xf>
    <xf numFmtId="0" fontId="15" fillId="2" borderId="3" xfId="0" applyFont="1" applyFill="1" applyBorder="1" applyAlignment="1">
      <alignment horizontal="left" vertical="top" wrapText="1"/>
    </xf>
    <xf numFmtId="0" fontId="15" fillId="2" borderId="0" xfId="0" applyFont="1" applyFill="1" applyAlignment="1">
      <alignment horizontal="left" vertical="top" wrapText="1"/>
    </xf>
    <xf numFmtId="0" fontId="15" fillId="2" borderId="5" xfId="0" applyFont="1" applyFill="1" applyBorder="1" applyAlignment="1">
      <alignment horizontal="left" vertical="top" wrapText="1"/>
    </xf>
    <xf numFmtId="0" fontId="19" fillId="12" borderId="0" xfId="0" applyFont="1" applyFill="1" applyAlignment="1">
      <alignment horizontal="center" vertical="center"/>
    </xf>
    <xf numFmtId="0" fontId="14" fillId="9" borderId="7" xfId="0" applyFont="1" applyFill="1" applyBorder="1" applyAlignment="1">
      <alignment horizontal="center" vertical="center" wrapText="1"/>
    </xf>
    <xf numFmtId="0" fontId="14" fillId="9" borderId="8" xfId="0" applyFont="1" applyFill="1" applyBorder="1" applyAlignment="1">
      <alignment horizontal="center" vertical="center" wrapText="1"/>
    </xf>
    <xf numFmtId="0" fontId="14" fillId="9" borderId="8" xfId="0" applyFont="1" applyFill="1" applyBorder="1" applyAlignment="1">
      <alignment horizontal="center" vertical="center"/>
    </xf>
    <xf numFmtId="0" fontId="14" fillId="9" borderId="0" xfId="0" applyFont="1" applyFill="1" applyAlignment="1">
      <alignment horizontal="center" vertical="center" wrapText="1"/>
    </xf>
    <xf numFmtId="1" fontId="11" fillId="2" borderId="0" xfId="0" applyFont="1" applyNumberFormat="1" applyFill="1" applyAlignment="1">
      <alignment horizontal="left" wrapText="1"/>
    </xf>
    <xf numFmtId="0" fontId="15" fillId="2" borderId="0" xfId="0" applyFont="1" applyFill="1"/>
    <xf numFmtId="0" fontId="1" fillId="2" borderId="0" xfId="0" applyFont="1" applyFill="1"/>
    <xf numFmtId="0" fontId="12" fillId="2" borderId="0" xfId="0" applyFont="1" applyFill="1" applyAlignment="1">
      <alignment horizontal="center"/>
    </xf>
    <xf numFmtId="0" fontId="15" fillId="0" borderId="0" xfId="0" applyFont="1" applyAlignment="1">
      <alignment vertical="center" wrapText="1"/>
    </xf>
    <xf numFmtId="0" fontId="15" fillId="0" borderId="0" xfId="0" applyFont="1" applyAlignment="1">
      <alignment vertical="center"/>
    </xf>
    <xf numFmtId="0" fontId="24" fillId="2" borderId="0" xfId="0" applyFont="1" applyFill="1" applyAlignment="1">
      <alignment vertical="center" wrapText="1"/>
    </xf>
    <xf numFmtId="0" fontId="3" fillId="2" borderId="0" xfId="0" applyFont="1" applyFill="1" applyAlignment="1">
      <alignment horizontal="left" vertical="center" wrapText="1"/>
    </xf>
    <xf numFmtId="0" fontId="24" fillId="2" borderId="0" xfId="0" applyFont="1" applyFill="1" applyAlignment="1">
      <alignment horizontal="left" vertical="center" wrapText="1"/>
    </xf>
    <xf numFmtId="0" fontId="15" fillId="2" borderId="0" xfId="0" applyFont="1" applyFill="1" applyAlignment="1">
      <alignment horizontal="left" vertical="center"/>
    </xf>
    <xf numFmtId="0" fontId="25" fillId="2" borderId="0" xfId="0" applyFont="1" applyFill="1" applyAlignment="1">
      <alignment vertical="center" wrapText="1"/>
    </xf>
    <xf numFmtId="0" fontId="15" fillId="2" borderId="0" xfId="0" applyFont="1" applyFill="1" applyAlignment="1">
      <alignment vertical="center" wrapText="1"/>
    </xf>
    <xf numFmtId="0" fontId="15" fillId="2" borderId="0" xfId="0" applyFont="1" applyFill="1" applyAlignment="1">
      <alignment vertical="center"/>
    </xf>
    <xf numFmtId="0" fontId="14" fillId="2" borderId="0" xfId="0" applyFont="1" applyFill="1" applyAlignment="1">
      <alignment vertical="center" wrapText="1"/>
    </xf>
    <xf numFmtId="0" fontId="26" fillId="2" borderId="0" xfId="0" applyFont="1" applyFill="1" applyAlignment="1">
      <alignment vertical="center"/>
    </xf>
    <xf numFmtId="0" fontId="27" fillId="2" borderId="0" xfId="0" applyFont="1" applyFill="1" applyAlignment="1">
      <alignment vertical="center" wrapText="1"/>
    </xf>
    <xf numFmtId="0" fontId="15" fillId="0" borderId="0" xfId="0" applyFont="1"/>
    <xf numFmtId="0" fontId="19" fillId="12" borderId="0" xfId="0" applyFont="1" applyFill="1" applyAlignment="1">
      <alignment horizontal="center" vertical="center" wrapText="1"/>
    </xf>
    <xf numFmtId="0" fontId="19" fillId="12" borderId="0" xfId="0" applyFont="1" applyFill="1" applyAlignment="1">
      <alignment horizontal="left" vertical="center" wrapText="1"/>
    </xf>
    <xf numFmtId="0" fontId="15" fillId="2" borderId="3" xfId="0" applyFont="1" applyFill="1" applyBorder="1" applyAlignment="1">
      <alignment horizontal="left" vertical="center" wrapText="1"/>
    </xf>
    <xf numFmtId="164" fontId="15" fillId="2" borderId="3" xfId="0" applyFont="1" applyNumberFormat="1" applyFill="1" applyBorder="1" applyAlignment="1">
      <alignment horizontal="left" vertical="center"/>
    </xf>
    <xf numFmtId="0" fontId="15" fillId="2" borderId="3" xfId="0" applyFont="1" applyFill="1" applyBorder="1" applyAlignment="1">
      <alignment horizontal="left" vertical="center"/>
    </xf>
    <xf numFmtId="0" fontId="15" fillId="2" borderId="4" xfId="0" applyFont="1" applyFill="1" applyBorder="1" applyAlignment="1">
      <alignment horizontal="left" vertical="center" wrapText="1"/>
    </xf>
    <xf numFmtId="164" fontId="15" fillId="2" borderId="4" xfId="0" applyFont="1" applyNumberFormat="1" applyFill="1" applyBorder="1" applyAlignment="1">
      <alignment horizontal="left" vertical="center"/>
    </xf>
    <xf numFmtId="0" fontId="15" fillId="2" borderId="4" xfId="0" applyFont="1" applyFill="1" applyBorder="1" applyAlignment="1">
      <alignment horizontal="left" vertical="center"/>
    </xf>
    <xf numFmtId="164" fontId="15" fillId="2" borderId="0" xfId="0" applyFont="1" applyNumberFormat="1" applyFill="1" applyAlignment="1">
      <alignment horizontal="left" vertical="center"/>
    </xf>
    <xf numFmtId="1" fontId="11" fillId="11" borderId="5" xfId="0" applyFont="1" applyNumberFormat="1" applyFill="1" applyBorder="1" applyAlignment="1">
      <alignment horizontal="left" vertical="center" indent="1"/>
    </xf>
    <xf numFmtId="1" fontId="11" fillId="11" borderId="4" xfId="0" applyFont="1" applyNumberFormat="1" applyFill="1" applyBorder="1" applyAlignment="1">
      <alignment horizontal="left" vertical="center" indent="1"/>
    </xf>
    <xf numFmtId="0" fontId="15" fillId="8" borderId="0" xfId="0" applyFont="1" applyFill="1" applyAlignment="1">
      <alignment horizontal="left" vertical="center"/>
    </xf>
    <xf numFmtId="0" fontId="14" fillId="8" borderId="0" xfId="0" applyFont="1" applyFill="1" applyAlignment="1">
      <alignment horizontal="left" vertical="center"/>
    </xf>
    <xf numFmtId="0" fontId="15" fillId="2" borderId="5" xfId="0" applyFont="1" applyFill="1" applyBorder="1" applyAlignment="1">
      <alignment horizontal="left" vertical="center" wrapText="1"/>
    </xf>
    <xf numFmtId="0" fontId="23" fillId="2" borderId="5" xfId="0" applyFont="1" applyFill="1" applyBorder="1" applyAlignment="1">
      <alignment horizontal="center" vertical="center" wrapText="1"/>
    </xf>
    <xf numFmtId="164" fontId="15" fillId="2" borderId="5" xfId="0" applyFont="1" applyNumberFormat="1" applyFill="1" applyBorder="1" applyAlignment="1">
      <alignment horizontal="left" vertical="center"/>
    </xf>
    <xf numFmtId="0" fontId="15" fillId="2" borderId="5" xfId="0" applyFont="1" applyFill="1" applyBorder="1" applyAlignment="1">
      <alignment horizontal="left" vertical="center"/>
    </xf>
    <xf numFmtId="0" fontId="23" fillId="2" borderId="4" xfId="0" applyFont="1" applyFill="1" applyBorder="1" applyAlignment="1">
      <alignment horizontal="center" vertical="center" wrapText="1"/>
    </xf>
    <xf numFmtId="0" fontId="14" fillId="9" borderId="8" xfId="0" applyFont="1" applyFill="1" applyBorder="1" applyAlignment="1">
      <alignment horizontal="left" vertical="center"/>
    </xf>
    <xf numFmtId="0" fontId="8" fillId="2" borderId="0" xfId="0" applyFont="1" applyFill="1" applyAlignment="1">
      <alignment vertical="center"/>
    </xf>
    <xf numFmtId="0" fontId="12" fillId="2" borderId="0" xfId="0" applyFont="1" applyFill="1" applyAlignment="1">
      <alignment horizontal="left"/>
    </xf>
    <xf numFmtId="0" fontId="15" fillId="2" borderId="0" xfId="0" applyFont="1" applyFill="1" applyAlignment="1">
      <alignment horizontal="left"/>
    </xf>
    <xf numFmtId="0" fontId="12" fillId="2" borderId="7" xfId="0" applyFont="1" applyFill="1" applyBorder="1"/>
    <xf numFmtId="2" fontId="7" fillId="11" borderId="2" xfId="0" applyFont="1" applyNumberFormat="1" applyFill="1" applyBorder="1" applyAlignment="1">
      <alignment horizontal="right" wrapText="1"/>
    </xf>
    <xf numFmtId="2" fontId="28" fillId="0" borderId="2" xfId="0" applyFont="1" applyNumberFormat="1" applyBorder="1" applyAlignment="1">
      <alignment horizontal="right" wrapText="1"/>
    </xf>
    <xf numFmtId="0" fontId="12" fillId="2" borderId="7" xfId="0" applyFont="1" applyFill="1" applyBorder="1" applyAlignment="1">
      <alignment horizontal="left"/>
    </xf>
    <xf numFmtId="2" fontId="7" fillId="0" borderId="2" xfId="0" applyFont="1" applyNumberFormat="1" applyBorder="1" applyAlignment="1">
      <alignment horizontal="right" wrapText="1"/>
    </xf>
    <xf numFmtId="1" fontId="11" fillId="11" borderId="0" xfId="0" applyFont="1" applyNumberFormat="1" applyFill="1" applyAlignment="1">
      <alignment wrapText="1"/>
    </xf>
    <xf numFmtId="2" fontId="7" fillId="11" borderId="0" xfId="0" applyFont="1" applyNumberFormat="1" applyFill="1" applyAlignment="1">
      <alignment horizontal="right" wrapText="1"/>
    </xf>
    <xf numFmtId="1" fontId="23" fillId="11" borderId="9" xfId="0" applyFont="1" applyNumberFormat="1" applyFill="1" applyBorder="1" applyAlignment="1">
      <alignment wrapText="1"/>
    </xf>
    <xf numFmtId="2" fontId="7" fillId="11" borderId="9" xfId="0" applyFont="1" applyNumberFormat="1" applyFill="1" applyBorder="1" applyAlignment="1">
      <alignment horizontal="right" wrapText="1"/>
    </xf>
    <xf numFmtId="1" fontId="23" fillId="11" borderId="2" xfId="0" applyFont="1" applyNumberFormat="1" applyFill="1" applyBorder="1" applyAlignment="1">
      <alignment wrapText="1"/>
    </xf>
    <xf numFmtId="0" fontId="15" fillId="2" borderId="7" xfId="0" applyFont="1" applyFill="1" applyBorder="1" applyAlignment="1">
      <alignment horizontal="left"/>
    </xf>
    <xf numFmtId="1" fontId="11" fillId="11" borderId="2" xfId="0" applyFont="1" applyNumberFormat="1" applyFill="1" applyBorder="1" applyAlignment="1">
      <alignment wrapText="1"/>
    </xf>
    <xf numFmtId="0" fontId="22" fillId="12" borderId="8" xfId="0" applyFont="1" applyFill="1" applyBorder="1" applyAlignment="1">
      <alignment horizontal="center" vertical="center" wrapText="1"/>
    </xf>
    <xf numFmtId="0" fontId="22" fillId="12" borderId="2" xfId="0" applyFont="1" applyFill="1" applyBorder="1" applyAlignment="1">
      <alignment horizontal="center" vertical="center" wrapText="1"/>
    </xf>
    <xf numFmtId="0" fontId="22" fillId="12" borderId="10" xfId="0" applyFont="1" applyFill="1" applyBorder="1" applyAlignment="1">
      <alignment horizontal="center" vertical="center" wrapText="1"/>
    </xf>
    <xf numFmtId="0" fontId="11" fillId="0" borderId="0" xfId="0" applyFont="1"/>
    <xf numFmtId="0" fontId="23" fillId="13" borderId="2" xfId="0" applyFont="1" applyFill="1" applyBorder="1" applyAlignment="1">
      <alignment horizontal="center" vertical="center" wrapText="1"/>
    </xf>
    <xf numFmtId="0" fontId="17" fillId="2" borderId="0" xfId="0" applyFont="1" applyFill="1" applyAlignment="1">
      <alignment textRotation="90" horizontal="center" wrapText="1"/>
    </xf>
    <xf numFmtId="0" fontId="22" fillId="12" borderId="0" xfId="0" applyFont="1" applyFill="1" applyAlignment="1">
      <alignment vertical="center" wrapText="1"/>
    </xf>
    <xf numFmtId="0" fontId="22" fillId="2" borderId="0" xfId="0" applyFont="1" applyFill="1" applyAlignment="1">
      <alignment vertical="center" wrapText="1"/>
    </xf>
    <xf numFmtId="0" fontId="17" fillId="2" borderId="0" xfId="0" applyFont="1" applyFill="1" applyAlignment="1">
      <alignment textRotation="90" horizontal="center" vertical="center" wrapText="1"/>
    </xf>
    <xf numFmtId="0" fontId="12" fillId="2" borderId="0" xfId="0" applyFont="1" applyFill="1" applyAlignment="1">
      <alignment horizontal="center" vertical="center"/>
    </xf>
    <xf numFmtId="0" fontId="17" fillId="0" borderId="0" xfId="0" applyFont="1" applyAlignment="1">
      <alignment horizontal="center" vertical="top" wrapText="1"/>
    </xf>
    <xf numFmtId="1" fontId="15" fillId="2" borderId="11" xfId="0" applyFont="1" applyNumberFormat="1" applyFill="1" applyBorder="1"/>
    <xf numFmtId="0" fontId="15" fillId="2" borderId="0" xfId="0" applyFont="1" applyFill="1" applyAlignment="1" applyProtection="1">
      <alignment vertical="center"/>
      <protection hidden="1"/>
    </xf>
    <xf numFmtId="2" fontId="12" fillId="0" borderId="0" xfId="0" applyFont="1" applyNumberFormat="1"/>
    <xf numFmtId="0" fontId="15" fillId="2" borderId="3" xfId="0" applyFont="1" applyFill="1" applyBorder="1"/>
    <xf numFmtId="0" fontId="15" fillId="2" borderId="4" xfId="0" applyFont="1" applyFill="1" applyBorder="1"/>
    <xf numFmtId="0" fontId="15" fillId="2" borderId="5" xfId="0" applyFont="1" applyFill="1" applyBorder="1"/>
    <xf numFmtId="0" fontId="15" fillId="2" borderId="12" xfId="0" applyFont="1" applyFill="1" applyBorder="1"/>
    <xf numFmtId="164" fontId="15" fillId="2" borderId="11" xfId="0" applyFont="1" applyNumberFormat="1" applyFill="1" applyBorder="1"/>
    <xf numFmtId="164" fontId="15" fillId="0" borderId="11" xfId="0" applyFont="1" applyNumberFormat="1" applyBorder="1"/>
    <xf numFmtId="1" fontId="15" fillId="0" borderId="11" xfId="0" applyFont="1" applyNumberFormat="1" applyBorder="1"/>
    <xf numFmtId="0" fontId="29" fillId="0" borderId="0" xfId="0" applyFont="1"/>
    <xf numFmtId="0" fontId="30" fillId="14" borderId="1" xfId="0" applyFont="1" applyFill="1" applyBorder="1"/>
    <xf numFmtId="166" fontId="31" fillId="15" borderId="2" xfId="0" applyFont="1" applyNumberFormat="1" applyFill="1" applyBorder="1" applyAlignment="1">
      <alignment horizontal="left"/>
    </xf>
    <xf numFmtId="167" fontId="31" fillId="15" borderId="2" xfId="0" applyFont="1" applyNumberFormat="1" applyFill="1" applyBorder="1" applyAlignment="1">
      <alignment horizontal="left"/>
    </xf>
    <xf numFmtId="168" fontId="31" fillId="15" borderId="2" xfId="0" applyFont="1" applyNumberFormat="1" applyFill="1" applyBorder="1" applyAlignment="1">
      <alignment horizontal="left"/>
    </xf>
    <xf numFmtId="169" fontId="31" fillId="15" borderId="2" xfId="0" applyFont="1" applyNumberFormat="1" applyFill="1" applyBorder="1" applyAlignment="1">
      <alignment horizontal="left"/>
    </xf>
    <xf numFmtId="170" fontId="31" fillId="15" borderId="2" xfId="0" applyFont="1" applyNumberFormat="1" applyFill="1" applyBorder="1" applyAlignment="1">
      <alignment horizontal="left"/>
    </xf>
    <xf numFmtId="171" fontId="31" fillId="15" borderId="2" xfId="0" applyFont="1" applyNumberFormat="1" applyFill="1" applyBorder="1" applyAlignment="1">
      <alignment horizontal="left"/>
    </xf>
    <xf numFmtId="172" fontId="31" fillId="15" borderId="2" xfId="0" applyFont="1" applyNumberFormat="1" applyFill="1" applyBorder="1" applyAlignment="1">
      <alignment horizontal="left"/>
    </xf>
    <xf numFmtId="173" fontId="31" fillId="15" borderId="2" xfId="0" applyFont="1" applyNumberFormat="1" applyFill="1" applyBorder="1" applyAlignment="1">
      <alignment horizontal="left"/>
    </xf>
    <xf numFmtId="174" fontId="31" fillId="15" borderId="2" xfId="0" applyFont="1" applyNumberFormat="1" applyFill="1" applyBorder="1" applyAlignment="1">
      <alignment horizontal="left"/>
    </xf>
    <xf numFmtId="175" fontId="31" fillId="15" borderId="2" xfId="0" applyFont="1" applyNumberFormat="1" applyFill="1" applyBorder="1" applyAlignment="1">
      <alignment horizontal="left"/>
    </xf>
    <xf numFmtId="176" fontId="31" fillId="15" borderId="2" xfId="0" applyFont="1" applyNumberFormat="1" applyFill="1" applyBorder="1" applyAlignment="1">
      <alignment horizontal="left"/>
    </xf>
    <xf numFmtId="177" fontId="31" fillId="15" borderId="2" xfId="0" applyFont="1" applyNumberFormat="1" applyFill="1" applyBorder="1" applyAlignment="1">
      <alignment horizontal="left"/>
    </xf>
    <xf numFmtId="178" fontId="31" fillId="15" borderId="2" xfId="0" applyFont="1" applyNumberFormat="1" applyFill="1" applyBorder="1" applyAlignment="1">
      <alignment horizontal="left"/>
    </xf>
    <xf numFmtId="179" fontId="31" fillId="15" borderId="2" xfId="0" applyFont="1" applyNumberFormat="1" applyFill="1" applyBorder="1" applyAlignment="1">
      <alignment horizontal="left"/>
    </xf>
    <xf numFmtId="180" fontId="31" fillId="15" borderId="2" xfId="0" applyFont="1" applyNumberFormat="1" applyFill="1" applyBorder="1" applyAlignment="1">
      <alignment horizontal="left"/>
    </xf>
    <xf numFmtId="181" fontId="31" fillId="15" borderId="2" xfId="0" applyFont="1" applyNumberFormat="1" applyFill="1" applyBorder="1" applyAlignment="1">
      <alignment horizontal="left"/>
    </xf>
    <xf numFmtId="182" fontId="31" fillId="15" borderId="2" xfId="0" applyFont="1" applyNumberFormat="1" applyFill="1" applyBorder="1" applyAlignment="1">
      <alignment horizontal="left"/>
    </xf>
    <xf numFmtId="0" fontId="12" fillId="16" borderId="0" xfId="0" applyFont="1" applyFill="1"/>
    <xf numFmtId="0" fontId="32" fillId="0" borderId="0" xfId="0" applyFont="1"/>
    <xf numFmtId="49" fontId="33" fillId="16" borderId="0" xfId="0" applyFont="1" applyNumberFormat="1" applyFill="1" applyAlignment="1">
      <alignment horizontal="left"/>
    </xf>
    <xf numFmtId="183" fontId="34" fillId="17" borderId="0" xfId="0" applyFont="1" applyNumberFormat="1" applyFill="1" applyAlignment="1">
      <alignment horizontal="right"/>
    </xf>
    <xf numFmtId="184" fontId="34" fillId="17" borderId="0" xfId="0" applyFont="1" applyNumberFormat="1" applyFill="1" applyAlignment="1">
      <alignment horizontal="left"/>
    </xf>
    <xf numFmtId="0" fontId="30" fillId="18" borderId="0" xfId="0" applyFont="1" applyFill="1" applyAlignment="1">
      <alignment horizontal="left" vertical="center" wrapText="1"/>
    </xf>
    <xf numFmtId="0" fontId="30" fillId="18" borderId="0" xfId="0" applyFont="1" applyFill="1" applyAlignment="1">
      <alignment horizontal="center" vertical="center" wrapText="1"/>
    </xf>
    <xf numFmtId="0" fontId="35" fillId="17" borderId="0" xfId="0" applyFont="1" applyFill="1" applyAlignment="1">
      <alignment horizontal="center" vertical="center" wrapText="1"/>
    </xf>
    <xf numFmtId="0" fontId="35" fillId="17" borderId="2" xfId="0" applyFont="1" applyFill="1" applyBorder="1" applyAlignment="1">
      <alignment horizontal="left" vertical="center" wrapText="1"/>
    </xf>
    <xf numFmtId="0" fontId="36" fillId="15" borderId="0" xfId="0" applyFont="1" applyFill="1" applyAlignment="1">
      <alignment horizontal="left" vertical="center"/>
    </xf>
    <xf numFmtId="49" fontId="31" fillId="16" borderId="13" xfId="0" applyFont="1" applyNumberFormat="1" applyFill="1" applyBorder="1" applyAlignment="1">
      <alignment horizontal="left" vertical="center" wrapText="1"/>
    </xf>
    <xf numFmtId="49" fontId="31" fillId="16" borderId="13" xfId="0" applyFont="1" applyNumberFormat="1" applyFill="1" applyBorder="1" applyAlignment="1">
      <alignment horizontal="left" vertical="center"/>
    </xf>
    <xf numFmtId="185" fontId="31" fillId="16" borderId="13" xfId="0" applyFont="1" applyNumberFormat="1" applyFill="1" applyBorder="1" applyAlignment="1">
      <alignment wrapText="1"/>
    </xf>
    <xf numFmtId="186" fontId="31" fillId="16" borderId="2" xfId="0" applyFont="1" applyNumberFormat="1" applyFill="1" applyBorder="1" applyAlignment="1">
      <alignment wrapText="1"/>
    </xf>
    <xf numFmtId="187" fontId="31" fillId="16" borderId="13" xfId="0" applyFont="1" applyNumberFormat="1" applyFill="1" applyBorder="1" applyAlignment="1">
      <alignment wrapText="1"/>
    </xf>
    <xf numFmtId="188" fontId="31" fillId="16" borderId="2" xfId="0" applyFont="1" applyNumberFormat="1" applyFill="1" applyBorder="1" applyAlignment="1">
      <alignment wrapText="1"/>
    </xf>
    <xf numFmtId="189" fontId="31" fillId="16" borderId="13" xfId="0" applyFont="1" applyNumberFormat="1" applyFill="1" applyBorder="1" applyAlignment="1">
      <alignment wrapText="1"/>
    </xf>
    <xf numFmtId="190" fontId="31" fillId="16" borderId="2" xfId="0" applyFont="1" applyNumberFormat="1" applyFill="1" applyBorder="1" applyAlignment="1">
      <alignment wrapText="1"/>
    </xf>
    <xf numFmtId="49" fontId="31" fillId="16" borderId="13" xfId="0" applyFont="1" applyNumberFormat="1" applyFill="1" applyBorder="1" applyAlignment="1">
      <alignment horizontal="center"/>
    </xf>
    <xf numFmtId="49" fontId="31" fillId="16" borderId="2" xfId="0" applyFont="1" applyNumberFormat="1" applyFill="1" applyBorder="1" applyAlignment="1">
      <alignment horizontal="center"/>
    </xf>
    <xf numFmtId="191" fontId="31" fillId="16" borderId="13" xfId="0" applyFont="1" applyNumberFormat="1" applyFill="1" applyBorder="1" applyAlignment="1">
      <alignment wrapText="1"/>
    </xf>
    <xf numFmtId="192" fontId="31" fillId="16" borderId="2" xfId="0" applyFont="1" applyNumberFormat="1" applyFill="1" applyBorder="1" applyAlignment="1">
      <alignment wrapText="1"/>
    </xf>
    <xf numFmtId="193" fontId="31" fillId="16" borderId="13" xfId="0" applyFont="1" applyNumberFormat="1" applyFill="1" applyBorder="1" applyAlignment="1">
      <alignment wrapText="1"/>
    </xf>
    <xf numFmtId="194" fontId="31" fillId="16" borderId="2" xfId="0" applyFont="1" applyNumberFormat="1" applyFill="1" applyBorder="1" applyAlignment="1">
      <alignment wrapText="1"/>
    </xf>
    <xf numFmtId="195" fontId="31" fillId="16" borderId="13" xfId="0" applyFont="1" applyNumberFormat="1" applyFill="1" applyBorder="1" applyAlignment="1">
      <alignment wrapText="1"/>
    </xf>
    <xf numFmtId="196" fontId="31" fillId="16" borderId="2" xfId="0" applyFont="1" applyNumberFormat="1" applyFill="1" applyBorder="1" applyAlignment="1">
      <alignment wrapText="1"/>
    </xf>
    <xf numFmtId="49" fontId="37" fillId="19" borderId="13" xfId="0" applyFont="1" applyNumberFormat="1" applyFill="1" applyBorder="1" applyAlignment="1">
      <alignment horizontal="right" vertical="center" wrapText="1"/>
    </xf>
    <xf numFmtId="197" fontId="38" fillId="19" borderId="13" xfId="0" applyFont="1" applyNumberFormat="1" applyFill="1" applyBorder="1" applyAlignment="1">
      <alignment horizontal="center" vertical="center" wrapText="1"/>
    </xf>
    <xf numFmtId="198" fontId="31" fillId="16" borderId="13" xfId="0" applyFont="1" applyNumberFormat="1" applyFill="1" applyBorder="1" applyAlignment="1">
      <alignment wrapText="1"/>
    </xf>
    <xf numFmtId="199" fontId="31" fillId="16" borderId="2" xfId="0" applyFont="1" applyNumberFormat="1" applyFill="1" applyBorder="1" applyAlignment="1">
      <alignment wrapText="1"/>
    </xf>
    <xf numFmtId="200" fontId="31" fillId="16" borderId="13" xfId="0" applyFont="1" applyNumberFormat="1" applyFill="1" applyBorder="1" applyAlignment="1">
      <alignment wrapText="1"/>
    </xf>
    <xf numFmtId="201" fontId="31" fillId="16" borderId="2" xfId="0" applyFont="1" applyNumberFormat="1" applyFill="1" applyBorder="1" applyAlignment="1">
      <alignment wrapText="1"/>
    </xf>
    <xf numFmtId="202" fontId="31" fillId="16" borderId="13" xfId="0" applyFont="1" applyNumberFormat="1" applyFill="1" applyBorder="1" applyAlignment="1">
      <alignment wrapText="1"/>
    </xf>
    <xf numFmtId="203" fontId="31" fillId="16" borderId="2" xfId="0" applyFont="1" applyNumberFormat="1" applyFill="1" applyBorder="1" applyAlignment="1">
      <alignment wrapText="1"/>
    </xf>
    <xf numFmtId="204" fontId="31" fillId="16" borderId="13" xfId="0" applyFont="1" applyNumberFormat="1" applyFill="1" applyBorder="1" applyAlignment="1">
      <alignment wrapText="1"/>
    </xf>
    <xf numFmtId="205" fontId="31" fillId="16" borderId="2" xfId="0" applyFont="1" applyNumberFormat="1" applyFill="1" applyBorder="1" applyAlignment="1">
      <alignment wrapText="1"/>
    </xf>
    <xf numFmtId="206" fontId="31" fillId="16" borderId="13" xfId="0" applyFont="1" applyNumberFormat="1" applyFill="1" applyBorder="1" applyAlignment="1">
      <alignment wrapText="1"/>
    </xf>
    <xf numFmtId="207" fontId="31" fillId="16" borderId="2" xfId="0" applyFont="1" applyNumberFormat="1" applyFill="1" applyBorder="1" applyAlignment="1">
      <alignment wrapText="1"/>
    </xf>
    <xf numFmtId="208" fontId="31" fillId="16" borderId="13" xfId="0" applyFont="1" applyNumberFormat="1" applyFill="1" applyBorder="1" applyAlignment="1">
      <alignment wrapText="1"/>
    </xf>
    <xf numFmtId="209" fontId="31" fillId="16" borderId="2" xfId="0" applyFont="1" applyNumberFormat="1" applyFill="1" applyBorder="1" applyAlignment="1">
      <alignment wrapText="1"/>
    </xf>
    <xf numFmtId="210" fontId="38" fillId="19" borderId="13" xfId="0" applyFont="1" applyNumberFormat="1" applyFill="1" applyBorder="1" applyAlignment="1">
      <alignment horizontal="center" vertical="center" wrapText="1"/>
    </xf>
    <xf numFmtId="211" fontId="31" fillId="16" borderId="13" xfId="0" applyFont="1" applyNumberFormat="1" applyFill="1" applyBorder="1" applyAlignment="1">
      <alignment wrapText="1"/>
    </xf>
    <xf numFmtId="212" fontId="31" fillId="16" borderId="2" xfId="0" applyFont="1" applyNumberFormat="1" applyFill="1" applyBorder="1" applyAlignment="1">
      <alignment wrapText="1"/>
    </xf>
    <xf numFmtId="213" fontId="31" fillId="16" borderId="13" xfId="0" applyFont="1" applyNumberFormat="1" applyFill="1" applyBorder="1" applyAlignment="1">
      <alignment wrapText="1"/>
    </xf>
    <xf numFmtId="214" fontId="31" fillId="16" borderId="2" xfId="0" applyFont="1" applyNumberFormat="1" applyFill="1" applyBorder="1" applyAlignment="1">
      <alignment wrapText="1"/>
    </xf>
    <xf numFmtId="215" fontId="31" fillId="16" borderId="13" xfId="0" applyFont="1" applyNumberFormat="1" applyFill="1" applyBorder="1" applyAlignment="1">
      <alignment wrapText="1"/>
    </xf>
    <xf numFmtId="216" fontId="31" fillId="16" borderId="2" xfId="0" applyFont="1" applyNumberFormat="1" applyFill="1" applyBorder="1" applyAlignment="1">
      <alignment wrapText="1"/>
    </xf>
    <xf numFmtId="217" fontId="31" fillId="16" borderId="13" xfId="0" applyFont="1" applyNumberFormat="1" applyFill="1" applyBorder="1" applyAlignment="1">
      <alignment wrapText="1"/>
    </xf>
    <xf numFmtId="218" fontId="31" fillId="16" borderId="2" xfId="0" applyFont="1" applyNumberFormat="1" applyFill="1" applyBorder="1" applyAlignment="1">
      <alignment wrapText="1"/>
    </xf>
    <xf numFmtId="219" fontId="31" fillId="16" borderId="13" xfId="0" applyFont="1" applyNumberFormat="1" applyFill="1" applyBorder="1" applyAlignment="1">
      <alignment wrapText="1"/>
    </xf>
    <xf numFmtId="220" fontId="31" fillId="16" borderId="2" xfId="0" applyFont="1" applyNumberFormat="1" applyFill="1" applyBorder="1" applyAlignment="1">
      <alignment wrapText="1"/>
    </xf>
    <xf numFmtId="221" fontId="31" fillId="16" borderId="13" xfId="0" applyFont="1" applyNumberFormat="1" applyFill="1" applyBorder="1" applyAlignment="1">
      <alignment wrapText="1"/>
    </xf>
    <xf numFmtId="222" fontId="31" fillId="16" borderId="2" xfId="0" applyFont="1" applyNumberFormat="1" applyFill="1" applyBorder="1" applyAlignment="1">
      <alignment wrapText="1"/>
    </xf>
    <xf numFmtId="223" fontId="31" fillId="16" borderId="13" xfId="0" applyFont="1" applyNumberFormat="1" applyFill="1" applyBorder="1" applyAlignment="1">
      <alignment wrapText="1"/>
    </xf>
    <xf numFmtId="224" fontId="31" fillId="16" borderId="2" xfId="0" applyFont="1" applyNumberFormat="1" applyFill="1" applyBorder="1" applyAlignment="1">
      <alignment wrapText="1"/>
    </xf>
    <xf numFmtId="225" fontId="31" fillId="16" borderId="13" xfId="0" applyFont="1" applyNumberFormat="1" applyFill="1" applyBorder="1" applyAlignment="1">
      <alignment wrapText="1"/>
    </xf>
    <xf numFmtId="226" fontId="31" fillId="16" borderId="2" xfId="0" applyFont="1" applyNumberFormat="1" applyFill="1" applyBorder="1" applyAlignment="1">
      <alignment wrapText="1"/>
    </xf>
    <xf numFmtId="227" fontId="38" fillId="19" borderId="13" xfId="0" applyFont="1" applyNumberFormat="1" applyFill="1" applyBorder="1" applyAlignment="1">
      <alignment horizontal="center" vertical="center" wrapText="1"/>
    </xf>
    <xf numFmtId="228" fontId="31" fillId="16" borderId="13" xfId="0" applyFont="1" applyNumberFormat="1" applyFill="1" applyBorder="1" applyAlignment="1">
      <alignment wrapText="1"/>
    </xf>
    <xf numFmtId="229" fontId="31" fillId="16" borderId="2" xfId="0" applyFont="1" applyNumberFormat="1" applyFill="1" applyBorder="1" applyAlignment="1">
      <alignment wrapText="1"/>
    </xf>
    <xf numFmtId="230" fontId="31" fillId="16" borderId="13" xfId="0" applyFont="1" applyNumberFormat="1" applyFill="1" applyBorder="1" applyAlignment="1">
      <alignment wrapText="1"/>
    </xf>
    <xf numFmtId="231" fontId="31" fillId="16" borderId="2" xfId="0" applyFont="1" applyNumberFormat="1" applyFill="1" applyBorder="1" applyAlignment="1">
      <alignment wrapText="1"/>
    </xf>
    <xf numFmtId="232" fontId="31" fillId="16" borderId="13" xfId="0" applyFont="1" applyNumberFormat="1" applyFill="1" applyBorder="1" applyAlignment="1">
      <alignment wrapText="1"/>
    </xf>
    <xf numFmtId="233" fontId="31" fillId="16" borderId="2" xfId="0" applyFont="1" applyNumberFormat="1" applyFill="1" applyBorder="1" applyAlignment="1">
      <alignment wrapText="1"/>
    </xf>
    <xf numFmtId="234" fontId="31" fillId="16" borderId="13" xfId="0" applyFont="1" applyNumberFormat="1" applyFill="1" applyBorder="1" applyAlignment="1">
      <alignment wrapText="1"/>
    </xf>
    <xf numFmtId="235" fontId="31" fillId="16" borderId="2" xfId="0" applyFont="1" applyNumberFormat="1" applyFill="1" applyBorder="1" applyAlignment="1">
      <alignment wrapText="1"/>
    </xf>
    <xf numFmtId="236" fontId="31" fillId="16" borderId="13" xfId="0" applyFont="1" applyNumberFormat="1" applyFill="1" applyBorder="1" applyAlignment="1">
      <alignment wrapText="1"/>
    </xf>
    <xf numFmtId="237" fontId="31" fillId="16" borderId="2" xfId="0" applyFont="1" applyNumberFormat="1" applyFill="1" applyBorder="1" applyAlignment="1">
      <alignment wrapText="1"/>
    </xf>
    <xf numFmtId="238" fontId="31" fillId="16" borderId="13" xfId="0" applyFont="1" applyNumberFormat="1" applyFill="1" applyBorder="1" applyAlignment="1">
      <alignment wrapText="1"/>
    </xf>
    <xf numFmtId="239" fontId="31" fillId="16" borderId="2" xfId="0" applyFont="1" applyNumberFormat="1" applyFill="1" applyBorder="1" applyAlignment="1">
      <alignment wrapText="1"/>
    </xf>
    <xf numFmtId="240" fontId="31" fillId="16" borderId="13" xfId="0" applyFont="1" applyNumberFormat="1" applyFill="1" applyBorder="1" applyAlignment="1">
      <alignment wrapText="1"/>
    </xf>
    <xf numFmtId="241" fontId="31" fillId="16" borderId="2" xfId="0" applyFont="1" applyNumberFormat="1" applyFill="1" applyBorder="1" applyAlignment="1">
      <alignment wrapText="1"/>
    </xf>
    <xf numFmtId="242" fontId="31" fillId="16" borderId="13" xfId="0" applyFont="1" applyNumberFormat="1" applyFill="1" applyBorder="1" applyAlignment="1">
      <alignment wrapText="1"/>
    </xf>
    <xf numFmtId="243" fontId="31" fillId="16" borderId="2" xfId="0" applyFont="1" applyNumberFormat="1" applyFill="1" applyBorder="1" applyAlignment="1">
      <alignment wrapText="1"/>
    </xf>
    <xf numFmtId="244" fontId="38" fillId="19" borderId="13" xfId="0" applyFont="1" applyNumberFormat="1" applyFill="1" applyBorder="1" applyAlignment="1">
      <alignment horizontal="center" vertical="center" wrapText="1"/>
    </xf>
    <xf numFmtId="245" fontId="35" fillId="15" borderId="0" xfId="0" applyFont="1" applyNumberFormat="1" applyFill="1" applyAlignment="1">
      <alignment horizontal="center" vertical="center"/>
    </xf>
    <xf numFmtId="246" fontId="31" fillId="16" borderId="13" xfId="0" applyFont="1" applyNumberFormat="1" applyFill="1" applyBorder="1" applyAlignment="1">
      <alignment wrapText="1"/>
    </xf>
    <xf numFmtId="247" fontId="31" fillId="16" borderId="2" xfId="0" applyFont="1" applyNumberFormat="1" applyFill="1" applyBorder="1" applyAlignment="1">
      <alignment wrapText="1"/>
    </xf>
    <xf numFmtId="248" fontId="31" fillId="16" borderId="13" xfId="0" applyFont="1" applyNumberFormat="1" applyFill="1" applyBorder="1" applyAlignment="1">
      <alignment wrapText="1"/>
    </xf>
    <xf numFmtId="249" fontId="31" fillId="16" borderId="2" xfId="0" applyFont="1" applyNumberFormat="1" applyFill="1" applyBorder="1" applyAlignment="1">
      <alignment wrapText="1"/>
    </xf>
    <xf numFmtId="250" fontId="31" fillId="16" borderId="13" xfId="0" applyFont="1" applyNumberFormat="1" applyFill="1" applyBorder="1" applyAlignment="1">
      <alignment wrapText="1"/>
    </xf>
    <xf numFmtId="251" fontId="31" fillId="16" borderId="2" xfId="0" applyFont="1" applyNumberFormat="1" applyFill="1" applyBorder="1" applyAlignment="1">
      <alignment wrapText="1"/>
    </xf>
    <xf numFmtId="252" fontId="31" fillId="16" borderId="13" xfId="0" applyFont="1" applyNumberFormat="1" applyFill="1" applyBorder="1" applyAlignment="1">
      <alignment wrapText="1"/>
    </xf>
    <xf numFmtId="253" fontId="31" fillId="16" borderId="2" xfId="0" applyFont="1" applyNumberFormat="1" applyFill="1" applyBorder="1" applyAlignment="1">
      <alignment wrapText="1"/>
    </xf>
    <xf numFmtId="254" fontId="31" fillId="16" borderId="13" xfId="0" applyFont="1" applyNumberFormat="1" applyFill="1" applyBorder="1" applyAlignment="1">
      <alignment wrapText="1"/>
    </xf>
    <xf numFmtId="255" fontId="31" fillId="16" borderId="2" xfId="0" applyFont="1" applyNumberFormat="1" applyFill="1" applyBorder="1" applyAlignment="1">
      <alignment wrapText="1"/>
    </xf>
    <xf numFmtId="256" fontId="31" fillId="16" borderId="13" xfId="0" applyFont="1" applyNumberFormat="1" applyFill="1" applyBorder="1" applyAlignment="1">
      <alignment wrapText="1"/>
    </xf>
    <xf numFmtId="257" fontId="31" fillId="16" borderId="2" xfId="0" applyFont="1" applyNumberFormat="1" applyFill="1" applyBorder="1" applyAlignment="1">
      <alignment wrapText="1"/>
    </xf>
    <xf numFmtId="258" fontId="31" fillId="16" borderId="13" xfId="0" applyFont="1" applyNumberFormat="1" applyFill="1" applyBorder="1" applyAlignment="1">
      <alignment wrapText="1"/>
    </xf>
    <xf numFmtId="259" fontId="31" fillId="16" borderId="2" xfId="0" applyFont="1" applyNumberFormat="1" applyFill="1" applyBorder="1" applyAlignment="1">
      <alignment wrapText="1"/>
    </xf>
    <xf numFmtId="260" fontId="31" fillId="16" borderId="13" xfId="0" applyFont="1" applyNumberFormat="1" applyFill="1" applyBorder="1" applyAlignment="1">
      <alignment wrapText="1"/>
    </xf>
    <xf numFmtId="261" fontId="31" fillId="16" borderId="2" xfId="0" applyFont="1" applyNumberFormat="1" applyFill="1" applyBorder="1" applyAlignment="1">
      <alignment wrapText="1"/>
    </xf>
    <xf numFmtId="49" fontId="39" fillId="16" borderId="0" xfId="0" applyFont="1" applyNumberFormat="1" applyFill="1" applyAlignment="1" applyProtection="1">
      <alignment horizontal="left"/>
      <protection hidden="1"/>
    </xf>
    <xf numFmtId="49" fontId="38" fillId="17" borderId="0" xfId="0" applyFont="1" applyNumberFormat="1" applyFill="1"/>
    <xf numFmtId="49" fontId="31" fillId="17" borderId="0" xfId="0" applyFont="1" applyNumberFormat="1" applyFill="1"/>
    <xf numFmtId="262" fontId="31" fillId="17" borderId="0" xfId="0" applyFont="1" applyNumberFormat="1" applyFill="1"/>
    <xf numFmtId="263" fontId="38" fillId="17" borderId="0" xfId="0" applyFont="1" applyNumberFormat="1" applyFill="1"/>
    <xf numFmtId="264" fontId="38" fillId="17" borderId="0" xfId="0" applyFont="1" applyNumberFormat="1" applyFill="1"/>
    <xf numFmtId="49" fontId="38" fillId="16" borderId="0" xfId="0" applyFont="1" applyNumberFormat="1" applyFill="1" applyAlignment="1">
      <alignment horizontal="left"/>
    </xf>
    <xf numFmtId="49" fontId="31" fillId="16" borderId="0" xfId="0" applyFont="1" applyNumberFormat="1" applyFill="1" applyAlignment="1">
      <alignment horizontal="left"/>
    </xf>
    <xf numFmtId="0" fontId="35" fillId="17" borderId="0" xfId="0" applyFont="1" applyFill="1" applyAlignment="1">
      <alignment horizontal="right" vertical="center" wrapText="1"/>
    </xf>
    <xf numFmtId="265" fontId="31" fillId="16" borderId="13" xfId="0" applyFont="1" applyNumberFormat="1" applyFill="1" applyBorder="1" applyAlignment="1">
      <alignment wrapText="1"/>
    </xf>
    <xf numFmtId="266" fontId="38" fillId="0" borderId="13" xfId="0" applyFont="1" applyNumberFormat="1" applyBorder="1" applyAlignment="1">
      <alignment horizontal="right" wrapText="1"/>
    </xf>
    <xf numFmtId="267" fontId="38" fillId="0" borderId="13" xfId="0" applyFont="1" applyNumberFormat="1" applyBorder="1" applyAlignment="1">
      <alignment horizontal="right" wrapText="1"/>
    </xf>
    <xf numFmtId="268" fontId="38" fillId="0" borderId="13" xfId="0" applyFont="1" applyNumberFormat="1" applyBorder="1" applyAlignment="1">
      <alignment horizontal="right" wrapText="1"/>
    </xf>
    <xf numFmtId="269" fontId="38" fillId="0" borderId="13" xfId="0" applyFont="1" applyNumberFormat="1" applyBorder="1" applyAlignment="1">
      <alignment horizontal="right" wrapText="1"/>
    </xf>
    <xf numFmtId="270" fontId="38" fillId="0" borderId="13" xfId="0" applyFont="1" applyNumberFormat="1" applyBorder="1" applyAlignment="1">
      <alignment horizontal="right" wrapText="1"/>
    </xf>
    <xf numFmtId="271" fontId="38" fillId="0" borderId="13" xfId="0" applyFont="1" applyNumberFormat="1" applyBorder="1" applyAlignment="1">
      <alignment horizontal="right" wrapText="1"/>
    </xf>
    <xf numFmtId="272" fontId="38" fillId="0" borderId="13" xfId="0" applyFont="1" applyNumberFormat="1" applyBorder="1" applyAlignment="1">
      <alignment horizontal="right" wrapText="1"/>
    </xf>
    <xf numFmtId="273" fontId="38" fillId="0" borderId="13" xfId="0" applyFont="1" applyNumberFormat="1" applyBorder="1" applyAlignment="1">
      <alignment horizontal="right" wrapText="1"/>
    </xf>
    <xf numFmtId="274" fontId="38" fillId="0" borderId="13" xfId="0" applyFont="1" applyNumberFormat="1" applyBorder="1" applyAlignment="1">
      <alignment horizontal="right" wrapText="1"/>
    </xf>
    <xf numFmtId="275" fontId="40" fillId="0" borderId="13" xfId="0" applyFont="1" applyNumberFormat="1" applyBorder="1" applyAlignment="1">
      <alignment horizontal="right" wrapText="1"/>
    </xf>
    <xf numFmtId="276" fontId="40" fillId="0" borderId="13" xfId="0" applyFont="1" applyNumberFormat="1" applyBorder="1" applyAlignment="1">
      <alignment horizontal="right" wrapText="1"/>
    </xf>
    <xf numFmtId="277" fontId="40" fillId="0" borderId="13" xfId="0" applyFont="1" applyNumberFormat="1" applyBorder="1" applyAlignment="1">
      <alignment horizontal="right" wrapText="1"/>
    </xf>
    <xf numFmtId="278" fontId="40" fillId="0" borderId="13" xfId="0" applyFont="1" applyNumberFormat="1" applyBorder="1" applyAlignment="1">
      <alignment horizontal="right" wrapText="1"/>
    </xf>
    <xf numFmtId="279" fontId="40" fillId="0" borderId="13" xfId="0" applyFont="1" applyNumberFormat="1" applyBorder="1" applyAlignment="1">
      <alignment horizontal="right" wrapText="1"/>
    </xf>
    <xf numFmtId="280" fontId="40" fillId="0" borderId="13" xfId="0" applyFont="1" applyNumberFormat="1" applyBorder="1" applyAlignment="1">
      <alignment horizontal="right" wrapText="1"/>
    </xf>
    <xf numFmtId="281" fontId="40" fillId="0" borderId="13" xfId="0" applyFont="1" applyNumberFormat="1" applyBorder="1" applyAlignment="1">
      <alignment horizontal="right" wrapText="1"/>
    </xf>
    <xf numFmtId="282" fontId="40" fillId="0" borderId="13" xfId="0" applyFont="1" applyNumberFormat="1" applyBorder="1" applyAlignment="1">
      <alignment horizontal="right" wrapText="1"/>
    </xf>
    <xf numFmtId="283" fontId="40" fillId="0" borderId="13" xfId="0" applyFont="1" applyNumberFormat="1" applyBorder="1" applyAlignment="1">
      <alignment horizontal="right" wrapText="1"/>
    </xf>
    <xf numFmtId="284" fontId="40" fillId="0" borderId="13" xfId="0" applyFont="1" applyNumberFormat="1" applyBorder="1" applyAlignment="1">
      <alignment horizontal="right" wrapText="1"/>
    </xf>
    <xf numFmtId="285" fontId="40" fillId="0" borderId="13" xfId="0" applyFont="1" applyNumberFormat="1" applyBorder="1" applyAlignment="1">
      <alignment horizontal="right" wrapText="1"/>
    </xf>
    <xf numFmtId="286" fontId="40" fillId="0" borderId="13" xfId="0" applyFont="1" applyNumberFormat="1" applyBorder="1" applyAlignment="1">
      <alignment horizontal="right" wrapText="1"/>
    </xf>
    <xf numFmtId="287" fontId="40" fillId="0" borderId="13" xfId="0" applyFont="1" applyNumberFormat="1" applyBorder="1" applyAlignment="1">
      <alignment horizontal="right" wrapText="1"/>
    </xf>
    <xf numFmtId="288" fontId="40" fillId="0" borderId="13" xfId="0" applyFont="1" applyNumberFormat="1" applyBorder="1" applyAlignment="1">
      <alignment horizontal="right" wrapText="1"/>
    </xf>
    <xf numFmtId="289" fontId="40" fillId="0" borderId="13" xfId="0" applyFont="1" applyNumberFormat="1" applyBorder="1" applyAlignment="1">
      <alignment horizontal="right" wrapText="1"/>
    </xf>
    <xf numFmtId="290" fontId="40" fillId="0" borderId="13" xfId="0" applyFont="1" applyNumberFormat="1" applyBorder="1" applyAlignment="1">
      <alignment horizontal="right" wrapText="1"/>
    </xf>
    <xf numFmtId="291" fontId="40" fillId="0" borderId="13" xfId="0" applyFont="1" applyNumberFormat="1" applyBorder="1" applyAlignment="1">
      <alignment horizontal="right" wrapText="1"/>
    </xf>
    <xf numFmtId="292" fontId="40" fillId="0" borderId="13" xfId="0" applyFont="1" applyNumberFormat="1" applyBorder="1" applyAlignment="1">
      <alignment horizontal="right" wrapText="1"/>
    </xf>
    <xf numFmtId="293" fontId="40" fillId="0" borderId="13" xfId="0" applyFont="1" applyNumberFormat="1" applyBorder="1" applyAlignment="1">
      <alignment horizontal="right" wrapText="1"/>
    </xf>
    <xf numFmtId="294" fontId="40" fillId="0" borderId="13" xfId="0" applyFont="1" applyNumberFormat="1" applyBorder="1" applyAlignment="1">
      <alignment horizontal="right" wrapText="1"/>
    </xf>
    <xf numFmtId="295" fontId="40" fillId="0" borderId="13" xfId="0" applyFont="1" applyNumberFormat="1" applyBorder="1" applyAlignment="1">
      <alignment horizontal="right" wrapText="1"/>
    </xf>
    <xf numFmtId="296" fontId="40" fillId="0" borderId="13" xfId="0" applyFont="1" applyNumberFormat="1" applyBorder="1" applyAlignment="1">
      <alignment horizontal="right" wrapText="1"/>
    </xf>
    <xf numFmtId="297" fontId="40" fillId="0" borderId="13" xfId="0" applyFont="1" applyNumberFormat="1" applyBorder="1" applyAlignment="1">
      <alignment horizontal="right" wrapText="1"/>
    </xf>
    <xf numFmtId="298" fontId="40" fillId="0" borderId="13" xfId="0" applyFont="1" applyNumberFormat="1" applyBorder="1" applyAlignment="1">
      <alignment horizontal="right" wrapText="1"/>
    </xf>
    <xf numFmtId="299" fontId="40" fillId="0" borderId="13" xfId="0" applyFont="1" applyNumberFormat="1" applyBorder="1" applyAlignment="1">
      <alignment horizontal="right" wrapText="1"/>
    </xf>
    <xf numFmtId="300" fontId="31" fillId="0" borderId="13" xfId="0" applyFont="1" applyNumberFormat="1" applyBorder="1" applyAlignment="1">
      <alignment horizontal="right" wrapText="1"/>
    </xf>
    <xf numFmtId="301" fontId="31" fillId="16" borderId="13" xfId="0" applyFont="1" applyNumberFormat="1" applyFill="1" applyBorder="1" applyAlignment="1">
      <alignment wrapText="1"/>
    </xf>
    <xf numFmtId="302" fontId="38" fillId="0" borderId="13" xfId="0" applyFont="1" applyNumberFormat="1" applyBorder="1" applyAlignment="1">
      <alignment horizontal="right" wrapText="1"/>
    </xf>
    <xf numFmtId="303" fontId="38" fillId="0" borderId="13" xfId="0" applyFont="1" applyNumberFormat="1" applyBorder="1" applyAlignment="1">
      <alignment horizontal="right" wrapText="1"/>
    </xf>
    <xf numFmtId="304" fontId="38" fillId="0" borderId="13" xfId="0" applyFont="1" applyNumberFormat="1" applyBorder="1" applyAlignment="1">
      <alignment horizontal="right" wrapText="1"/>
    </xf>
    <xf numFmtId="305" fontId="38" fillId="0" borderId="13" xfId="0" applyFont="1" applyNumberFormat="1" applyBorder="1" applyAlignment="1">
      <alignment horizontal="right" wrapText="1"/>
    </xf>
    <xf numFmtId="306" fontId="38" fillId="0" borderId="13" xfId="0" applyFont="1" applyNumberFormat="1" applyBorder="1" applyAlignment="1">
      <alignment horizontal="right" wrapText="1"/>
    </xf>
    <xf numFmtId="307" fontId="38" fillId="0" borderId="13" xfId="0" applyFont="1" applyNumberFormat="1" applyBorder="1" applyAlignment="1">
      <alignment horizontal="right" wrapText="1"/>
    </xf>
    <xf numFmtId="308" fontId="38" fillId="0" borderId="13" xfId="0" applyFont="1" applyNumberFormat="1" applyBorder="1" applyAlignment="1">
      <alignment horizontal="right" wrapText="1"/>
    </xf>
    <xf numFmtId="309" fontId="38" fillId="0" borderId="13" xfId="0" applyFont="1" applyNumberFormat="1" applyBorder="1" applyAlignment="1">
      <alignment horizontal="right" wrapText="1"/>
    </xf>
    <xf numFmtId="310" fontId="38" fillId="0" borderId="13" xfId="0" applyFont="1" applyNumberFormat="1" applyBorder="1" applyAlignment="1">
      <alignment horizontal="right" wrapText="1"/>
    </xf>
    <xf numFmtId="311" fontId="38" fillId="0" borderId="13" xfId="0" applyFont="1" applyNumberFormat="1" applyBorder="1" applyAlignment="1">
      <alignment horizontal="right" wrapText="1"/>
    </xf>
    <xf numFmtId="312" fontId="38" fillId="0" borderId="13" xfId="0" applyFont="1" applyNumberFormat="1" applyBorder="1" applyAlignment="1">
      <alignment horizontal="right" wrapText="1"/>
    </xf>
    <xf numFmtId="313" fontId="38" fillId="0" borderId="13" xfId="0" applyFont="1" applyNumberFormat="1" applyBorder="1" applyAlignment="1">
      <alignment horizontal="right" wrapText="1"/>
    </xf>
    <xf numFmtId="314" fontId="38" fillId="0" borderId="13" xfId="0" applyFont="1" applyNumberFormat="1" applyBorder="1" applyAlignment="1">
      <alignment horizontal="right" wrapText="1"/>
    </xf>
    <xf numFmtId="315" fontId="38" fillId="0" borderId="13" xfId="0" applyFont="1" applyNumberFormat="1" applyBorder="1" applyAlignment="1">
      <alignment horizontal="right" wrapText="1"/>
    </xf>
    <xf numFmtId="316" fontId="38" fillId="0" borderId="13" xfId="0" applyFont="1" applyNumberFormat="1" applyBorder="1" applyAlignment="1">
      <alignment horizontal="right" wrapText="1"/>
    </xf>
    <xf numFmtId="317" fontId="40" fillId="0" borderId="13" xfId="0" applyFont="1" applyNumberFormat="1" applyBorder="1" applyAlignment="1">
      <alignment horizontal="right" wrapText="1"/>
    </xf>
    <xf numFmtId="318" fontId="40" fillId="0" borderId="13" xfId="0" applyFont="1" applyNumberFormat="1" applyBorder="1" applyAlignment="1">
      <alignment horizontal="right" wrapText="1"/>
    </xf>
    <xf numFmtId="319" fontId="40" fillId="0" borderId="13" xfId="0" applyFont="1" applyNumberFormat="1" applyBorder="1" applyAlignment="1">
      <alignment horizontal="right" wrapText="1"/>
    </xf>
    <xf numFmtId="320" fontId="40" fillId="0" borderId="13" xfId="0" applyFont="1" applyNumberFormat="1" applyBorder="1" applyAlignment="1">
      <alignment horizontal="right" wrapText="1"/>
    </xf>
    <xf numFmtId="321" fontId="40" fillId="0" borderId="13" xfId="0" applyFont="1" applyNumberFormat="1" applyBorder="1" applyAlignment="1">
      <alignment horizontal="right" wrapText="1"/>
    </xf>
    <xf numFmtId="322" fontId="40" fillId="0" borderId="13" xfId="0" applyFont="1" applyNumberFormat="1" applyBorder="1" applyAlignment="1">
      <alignment horizontal="right" wrapText="1"/>
    </xf>
    <xf numFmtId="323" fontId="40" fillId="0" borderId="13" xfId="0" applyFont="1" applyNumberFormat="1" applyBorder="1" applyAlignment="1">
      <alignment horizontal="right" wrapText="1"/>
    </xf>
    <xf numFmtId="324" fontId="40" fillId="0" borderId="13" xfId="0" applyFont="1" applyNumberFormat="1" applyBorder="1" applyAlignment="1">
      <alignment horizontal="right" wrapText="1"/>
    </xf>
    <xf numFmtId="325" fontId="40" fillId="0" borderId="13" xfId="0" applyFont="1" applyNumberFormat="1" applyBorder="1" applyAlignment="1">
      <alignment horizontal="right" wrapText="1"/>
    </xf>
    <xf numFmtId="326" fontId="40" fillId="0" borderId="13" xfId="0" applyFont="1" applyNumberFormat="1" applyBorder="1" applyAlignment="1">
      <alignment horizontal="right" wrapText="1"/>
    </xf>
    <xf numFmtId="327" fontId="40" fillId="0" borderId="13" xfId="0" applyFont="1" applyNumberFormat="1" applyBorder="1" applyAlignment="1">
      <alignment horizontal="right" wrapText="1"/>
    </xf>
    <xf numFmtId="328" fontId="40" fillId="0" borderId="13" xfId="0" applyFont="1" applyNumberFormat="1" applyBorder="1" applyAlignment="1">
      <alignment horizontal="right" wrapText="1"/>
    </xf>
    <xf numFmtId="329" fontId="40" fillId="0" borderId="13" xfId="0" applyFont="1" applyNumberFormat="1" applyBorder="1" applyAlignment="1">
      <alignment horizontal="right" wrapText="1"/>
    </xf>
    <xf numFmtId="330" fontId="40" fillId="0" borderId="13" xfId="0" applyFont="1" applyNumberFormat="1" applyBorder="1" applyAlignment="1">
      <alignment horizontal="right" wrapText="1"/>
    </xf>
    <xf numFmtId="331" fontId="40" fillId="0" borderId="13" xfId="0" applyFont="1" applyNumberFormat="1" applyBorder="1" applyAlignment="1">
      <alignment horizontal="right" wrapText="1"/>
    </xf>
    <xf numFmtId="332" fontId="40" fillId="0" borderId="13" xfId="0" applyFont="1" applyNumberFormat="1" applyBorder="1" applyAlignment="1">
      <alignment horizontal="right" wrapText="1"/>
    </xf>
    <xf numFmtId="333" fontId="40" fillId="0" borderId="13" xfId="0" applyFont="1" applyNumberFormat="1" applyBorder="1" applyAlignment="1">
      <alignment horizontal="right" wrapText="1"/>
    </xf>
    <xf numFmtId="334" fontId="40" fillId="0" borderId="13" xfId="0" applyFont="1" applyNumberFormat="1" applyBorder="1" applyAlignment="1">
      <alignment horizontal="right" wrapText="1"/>
    </xf>
    <xf numFmtId="335" fontId="40" fillId="0" borderId="13" xfId="0" applyFont="1" applyNumberFormat="1" applyBorder="1" applyAlignment="1">
      <alignment horizontal="right" wrapText="1"/>
    </xf>
    <xf numFmtId="336" fontId="40" fillId="0" borderId="13" xfId="0" applyFont="1" applyNumberFormat="1" applyBorder="1" applyAlignment="1">
      <alignment horizontal="right" wrapText="1"/>
    </xf>
    <xf numFmtId="337" fontId="40" fillId="0" borderId="13" xfId="0" applyFont="1" applyNumberFormat="1" applyBorder="1" applyAlignment="1">
      <alignment horizontal="right" wrapText="1"/>
    </xf>
    <xf numFmtId="338" fontId="40" fillId="0" borderId="13" xfId="0" applyFont="1" applyNumberFormat="1" applyBorder="1" applyAlignment="1">
      <alignment horizontal="right" wrapText="1"/>
    </xf>
    <xf numFmtId="339" fontId="40" fillId="0" borderId="13" xfId="0" applyFont="1" applyNumberFormat="1" applyBorder="1" applyAlignment="1">
      <alignment horizontal="right" wrapText="1"/>
    </xf>
    <xf numFmtId="340" fontId="40" fillId="0" borderId="13" xfId="0" applyFont="1" applyNumberFormat="1" applyBorder="1" applyAlignment="1">
      <alignment horizontal="right" wrapText="1"/>
    </xf>
    <xf numFmtId="341" fontId="40" fillId="0" borderId="13" xfId="0" applyFont="1" applyNumberFormat="1" applyBorder="1" applyAlignment="1">
      <alignment horizontal="right" wrapText="1"/>
    </xf>
    <xf numFmtId="342" fontId="40" fillId="0" borderId="13" xfId="0" applyFont="1" applyNumberFormat="1" applyBorder="1" applyAlignment="1">
      <alignment horizontal="right" wrapText="1"/>
    </xf>
    <xf numFmtId="343" fontId="40" fillId="0" borderId="13" xfId="0" applyFont="1" applyNumberFormat="1" applyBorder="1" applyAlignment="1">
      <alignment horizontal="right" wrapText="1"/>
    </xf>
    <xf numFmtId="344" fontId="40" fillId="0" borderId="13" xfId="0" applyFont="1" applyNumberFormat="1" applyBorder="1" applyAlignment="1">
      <alignment horizontal="right" wrapText="1"/>
    </xf>
    <xf numFmtId="345" fontId="40" fillId="0" borderId="13" xfId="0" applyFont="1" applyNumberFormat="1" applyBorder="1" applyAlignment="1">
      <alignment horizontal="right" wrapText="1"/>
    </xf>
    <xf numFmtId="346" fontId="40" fillId="0" borderId="13" xfId="0" applyFont="1" applyNumberFormat="1" applyBorder="1" applyAlignment="1">
      <alignment horizontal="right" wrapText="1"/>
    </xf>
    <xf numFmtId="347" fontId="40" fillId="0" borderId="13" xfId="0" applyFont="1" applyNumberFormat="1" applyBorder="1" applyAlignment="1">
      <alignment horizontal="right" wrapText="1"/>
    </xf>
    <xf numFmtId="348" fontId="40" fillId="0" borderId="13" xfId="0" applyFont="1" applyNumberFormat="1" applyBorder="1" applyAlignment="1">
      <alignment horizontal="right" wrapText="1"/>
    </xf>
    <xf numFmtId="349" fontId="40" fillId="0" borderId="13" xfId="0" applyFont="1" applyNumberFormat="1" applyBorder="1" applyAlignment="1">
      <alignment horizontal="right" wrapText="1"/>
    </xf>
    <xf numFmtId="350" fontId="40" fillId="0" borderId="13" xfId="0" applyFont="1" applyNumberFormat="1" applyBorder="1" applyAlignment="1">
      <alignment horizontal="right" wrapText="1"/>
    </xf>
    <xf numFmtId="351" fontId="40" fillId="0" borderId="13" xfId="0" applyFont="1" applyNumberFormat="1" applyBorder="1" applyAlignment="1">
      <alignment horizontal="right" wrapText="1"/>
    </xf>
    <xf numFmtId="352" fontId="40" fillId="0" borderId="13" xfId="0" applyFont="1" applyNumberFormat="1" applyBorder="1" applyAlignment="1">
      <alignment horizontal="right" wrapText="1"/>
    </xf>
    <xf numFmtId="353" fontId="40" fillId="0" borderId="13" xfId="0" applyFont="1" applyNumberFormat="1" applyBorder="1" applyAlignment="1">
      <alignment horizontal="right" wrapText="1"/>
    </xf>
    <xf numFmtId="354" fontId="40" fillId="0" borderId="13" xfId="0" applyFont="1" applyNumberFormat="1" applyBorder="1" applyAlignment="1">
      <alignment horizontal="right" wrapText="1"/>
    </xf>
    <xf numFmtId="355" fontId="40" fillId="0" borderId="13" xfId="0" applyFont="1" applyNumberFormat="1" applyBorder="1" applyAlignment="1">
      <alignment horizontal="right" wrapText="1"/>
    </xf>
    <xf numFmtId="356" fontId="40" fillId="0" borderId="13" xfId="0" applyFont="1" applyNumberFormat="1" applyBorder="1" applyAlignment="1">
      <alignment horizontal="right" wrapText="1"/>
    </xf>
    <xf numFmtId="357" fontId="40" fillId="0" borderId="13" xfId="0" applyFont="1" applyNumberFormat="1" applyBorder="1" applyAlignment="1">
      <alignment horizontal="right" wrapText="1"/>
    </xf>
    <xf numFmtId="358" fontId="40" fillId="0" borderId="13" xfId="0" applyFont="1" applyNumberFormat="1" applyBorder="1" applyAlignment="1">
      <alignment horizontal="right" wrapText="1"/>
    </xf>
    <xf numFmtId="359" fontId="40" fillId="0" borderId="13" xfId="0" applyFont="1" applyNumberFormat="1" applyBorder="1" applyAlignment="1">
      <alignment horizontal="right" wrapText="1"/>
    </xf>
    <xf numFmtId="360" fontId="40" fillId="0" borderId="13" xfId="0" applyFont="1" applyNumberFormat="1" applyBorder="1" applyAlignment="1">
      <alignment horizontal="right" wrapText="1"/>
    </xf>
    <xf numFmtId="361" fontId="40" fillId="0" borderId="13" xfId="0" applyFont="1" applyNumberFormat="1" applyBorder="1" applyAlignment="1">
      <alignment horizontal="right" wrapText="1"/>
    </xf>
    <xf numFmtId="362" fontId="40" fillId="0" borderId="13" xfId="0" applyFont="1" applyNumberFormat="1" applyBorder="1" applyAlignment="1">
      <alignment horizontal="right" wrapText="1"/>
    </xf>
    <xf numFmtId="363" fontId="40" fillId="0" borderId="13" xfId="0" applyFont="1" applyNumberFormat="1" applyBorder="1" applyAlignment="1">
      <alignment horizontal="right" wrapText="1"/>
    </xf>
    <xf numFmtId="364" fontId="40" fillId="0" borderId="13" xfId="0" applyFont="1" applyNumberFormat="1" applyBorder="1" applyAlignment="1">
      <alignment horizontal="right" wrapText="1"/>
    </xf>
    <xf numFmtId="365" fontId="40" fillId="0" borderId="13" xfId="0" applyFont="1" applyNumberFormat="1" applyBorder="1" applyAlignment="1">
      <alignment horizontal="right" wrapText="1"/>
    </xf>
    <xf numFmtId="366" fontId="40" fillId="0" borderId="13" xfId="0" applyFont="1" applyNumberFormat="1" applyBorder="1" applyAlignment="1">
      <alignment horizontal="right" wrapText="1"/>
    </xf>
    <xf numFmtId="367" fontId="40" fillId="0" borderId="13" xfId="0" applyFont="1" applyNumberFormat="1" applyBorder="1" applyAlignment="1">
      <alignment horizontal="right" wrapText="1"/>
    </xf>
    <xf numFmtId="368" fontId="40" fillId="0" borderId="13" xfId="0" applyFont="1" applyNumberFormat="1" applyBorder="1" applyAlignment="1">
      <alignment horizontal="right" wrapText="1"/>
    </xf>
    <xf numFmtId="369" fontId="40" fillId="0" borderId="13" xfId="0" applyFont="1" applyNumberFormat="1" applyBorder="1" applyAlignment="1">
      <alignment horizontal="right" wrapText="1"/>
    </xf>
    <xf numFmtId="370" fontId="40" fillId="0" borderId="13" xfId="0" applyFont="1" applyNumberFormat="1" applyBorder="1" applyAlignment="1">
      <alignment horizontal="right" wrapText="1"/>
    </xf>
    <xf numFmtId="371" fontId="40" fillId="0" borderId="13" xfId="0" applyFont="1" applyNumberFormat="1" applyBorder="1" applyAlignment="1">
      <alignment horizontal="right" wrapText="1"/>
    </xf>
    <xf numFmtId="372" fontId="40" fillId="0" borderId="13" xfId="0" applyFont="1" applyNumberFormat="1" applyBorder="1" applyAlignment="1">
      <alignment horizontal="right" wrapText="1"/>
    </xf>
    <xf numFmtId="373" fontId="40" fillId="0" borderId="13" xfId="0" applyFont="1" applyNumberFormat="1" applyBorder="1" applyAlignment="1">
      <alignment horizontal="right" wrapText="1"/>
    </xf>
    <xf numFmtId="0" fontId="31" fillId="16" borderId="0" xfId="0" applyFont="1" applyFill="1" applyAlignment="1">
      <alignment textRotation="90" horizontal="center" vertical="center" wrapText="1"/>
    </xf>
  </cellXfs>
  <cellStyles count="1">
    <cellStyle name="Normal" xfId="0" builtinId="0"/>
  </cellStyles>
  <dxfs count="7">
    <dxf>
      <font>
        <color rgb="FFFF0000"/>
      </font>
      <fill>
        <patternFill patternType="none">
          <bgColor auto="1"/>
        </patternFill>
      </fill>
    </dxf>
    <dxf>
      <font>
        <b/>
        <i val="0"/>
      </font>
    </dxf>
    <dxf>
      <fill>
        <patternFill>
          <bgColor rgb="FFD68353"/>
        </patternFill>
      </fill>
    </dxf>
    <dxf>
      <fill>
        <patternFill patternType="solid">
          <bgColor rgb="FFFDCF81"/>
        </patternFill>
      </fill>
    </dxf>
    <dxf>
      <fill>
        <patternFill>
          <bgColor rgb="FF99C9EC"/>
        </patternFill>
      </fill>
    </dxf>
    <dxf>
      <fill>
        <patternFill>
          <bgColor rgb="FF257CB2"/>
        </patternFill>
      </fill>
    </dxf>
    <dxf>
      <fill>
        <patternFill patternType="solid">
          <bgColor rgb="FFBD2D0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Average Service Coverage sub-indicators (%), 2018-2023</a:t>
            </a:r>
            <a:endParaRPr lang="en-US" b="1"/>
          </a:p>
        </c:rich>
      </c:tx>
      <c:overlay val="0"/>
      <c:spPr>
        <a:noFill/>
        <a:ln>
          <a:noFill/>
        </a:ln>
        <a:effectLst/>
      </c:spPr>
    </c:title>
    <c:autoTitleDeleted val="0"/>
    <c:plotArea>
      <c:layout/>
      <c:scatterChart>
        <c:scatterStyle val="lineMarker"/>
        <c:varyColors val="0"/>
        <c:ser>
          <c:idx val="0"/>
          <c:order val="0"/>
          <c:tx>
            <c:strRef>
              <c:f>UHC_Inter!$E$2</c:f>
              <c:strCache>
                <c:ptCount val="1"/>
                <c:pt idx="0">
                  <c:v>Positive Change</c:v>
                </c:pt>
              </c:strCache>
            </c:strRef>
          </c:tx>
          <c:spPr>
            <a:ln w="25400" cap="rnd">
              <a:noFill/>
              <a:round/>
            </a:ln>
            <a:effectLst/>
          </c:spPr>
          <c:marker>
            <c:symbol val="triangle"/>
            <c:size val="8"/>
            <c:spPr>
              <a:solidFill>
                <a:srgbClr val="00B050"/>
              </a:solidFill>
              <a:ln w="9525">
                <a:noFill/>
              </a:ln>
              <a:effectLst/>
            </c:spPr>
          </c:marker>
          <c:dPt>
            <c:idx val="4"/>
            <c:bubble3D val="0"/>
            <c:extLst>
              <c:ext xmlns:c16="http://schemas.microsoft.com/office/drawing/2014/chart" uri="{C3380CC4-5D6E-409C-BE32-E72D297353CC}">
                <c16:uniqueId val="{00000000-FCDE-419E-B47B-A34DE35D7D4C}"/>
              </c:ext>
            </c:extLst>
          </c:dPt>
          <c:errBars>
            <c:errDir val="y"/>
            <c:errBarType val="minus"/>
            <c:errValType val="cust"/>
            <c:noEndCap val="1"/>
            <c:plus>
              <c:numLit>
                <c:formatCode>General</c:formatCode>
                <c:ptCount val="1"/>
                <c:pt idx="0">
                  <c:v>1</c:v>
                </c:pt>
              </c:numLit>
            </c:plus>
            <c:minus>
              <c:numRef>
                <c:f>UHC_Inter!$G$3:$G$19</c:f>
                <c:numCache>
                  <c:formatCode>General</c:formatCode>
                  <c:ptCount val="17"/>
                  <c:pt idx="0">
                    <c:v>4.1999999999999957</c:v>
                  </c:pt>
                  <c:pt idx="1">
                    <c:v>#N/A</c:v>
                  </c:pt>
                  <c:pt idx="2">
                    <c:v>0.54000000000000625</c:v>
                  </c:pt>
                  <c:pt idx="3">
                    <c:v>0.90999999999999659</c:v>
                  </c:pt>
                  <c:pt idx="4">
                    <c:v>#N/A</c:v>
                  </c:pt>
                  <c:pt idx="5">
                    <c:v>0</c:v>
                  </c:pt>
                  <c:pt idx="6">
                    <c:v>#N/A</c:v>
                  </c:pt>
                  <c:pt idx="7">
                    <c:v>#N/A</c:v>
                  </c:pt>
                  <c:pt idx="8">
                    <c:v>#N/A</c:v>
                  </c:pt>
                  <c:pt idx="9">
                    <c:v>#N/A</c:v>
                  </c:pt>
                  <c:pt idx="10">
                    <c:v>1.460000000000008</c:v>
                  </c:pt>
                  <c:pt idx="11">
                    <c:v>20.919999999999987</c:v>
                  </c:pt>
                  <c:pt idx="12">
                    <c:v>#N/A</c:v>
                  </c:pt>
                  <c:pt idx="13">
                    <c:v>0</c:v>
                  </c:pt>
                </c:numCache>
              </c:numRef>
            </c:minus>
            <c:spPr>
              <a:ln w="25400">
                <a:solidFill>
                  <a:srgbClr val="00B05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UHC_Inter!$E$3:$E$16</c:f>
              <c:numCache>
                <c:formatCode>0.0</c:formatCode>
                <c:ptCount val="14"/>
                <c:pt idx="0">
                  <c:v>60.55</c:v>
                </c:pt>
                <c:pt idx="1">
                  <c:v>#N/A</c:v>
                </c:pt>
                <c:pt idx="2">
                  <c:v>98.54</c:v>
                </c:pt>
                <c:pt idx="3">
                  <c:v>90.82</c:v>
                </c:pt>
                <c:pt idx="4">
                  <c:v>#N/A</c:v>
                </c:pt>
                <c:pt idx="5">
                  <c:v>0</c:v>
                </c:pt>
                <c:pt idx="6">
                  <c:v>#N/A</c:v>
                </c:pt>
                <c:pt idx="7">
                  <c:v>#N/A</c:v>
                </c:pt>
                <c:pt idx="8">
                  <c:v>#N/A</c:v>
                </c:pt>
                <c:pt idx="9">
                  <c:v>#N/A</c:v>
                </c:pt>
                <c:pt idx="10">
                  <c:v>130.5</c:v>
                </c:pt>
                <c:pt idx="11">
                  <c:v>172.69</c:v>
                </c:pt>
                <c:pt idx="12">
                  <c:v>#N/A</c:v>
                </c:pt>
                <c:pt idx="13">
                  <c:v>0</c:v>
                </c:pt>
              </c:numCache>
            </c:numRef>
          </c:yVal>
          <c:smooth val="0"/>
          <c:extLst>
            <c:ext xmlns:c16="http://schemas.microsoft.com/office/drawing/2014/chart" uri="{C3380CC4-5D6E-409C-BE32-E72D297353CC}">
              <c16:uniqueId val="{00000001-FCDE-419E-B47B-A34DE35D7D4C}"/>
            </c:ext>
          </c:extLst>
        </c:ser>
        <c:ser>
          <c:idx val="1"/>
          <c:order val="1"/>
          <c:tx>
            <c:strRef>
              <c:f>UHC_Inter!$F$2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1"/>
            <c:pl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plus>
            <c:min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minus>
            <c:spPr>
              <a:ln w="25400">
                <a:solidFill>
                  <a:srgbClr val="FF000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UHC_Inter!$F$3:$F$16</c:f>
              <c:numCache>
                <c:formatCode>0.0</c:formatCode>
                <c:ptCount val="14"/>
                <c:pt idx="0">
                  <c:v>#N/A</c:v>
                </c:pt>
                <c:pt idx="1">
                  <c:v>98.46</c:v>
                </c:pt>
                <c:pt idx="2">
                  <c:v>#N/A</c:v>
                </c:pt>
                <c:pt idx="3">
                  <c:v>#N/A</c:v>
                </c:pt>
                <c:pt idx="4">
                  <c:v>#N/A</c:v>
                </c:pt>
                <c:pt idx="5">
                  <c:v>0</c:v>
                </c:pt>
                <c:pt idx="6">
                  <c:v>#N/A</c:v>
                </c:pt>
                <c:pt idx="7">
                  <c:v>15.29</c:v>
                </c:pt>
                <c:pt idx="8">
                  <c:v>5.03</c:v>
                </c:pt>
                <c:pt idx="9">
                  <c:v>19.5</c:v>
                </c:pt>
                <c:pt idx="10">
                  <c:v>#N/A</c:v>
                </c:pt>
                <c:pt idx="11">
                  <c:v>#N/A</c:v>
                </c:pt>
                <c:pt idx="12">
                  <c:v>94.99</c:v>
                </c:pt>
                <c:pt idx="13">
                  <c:v>0</c:v>
                </c:pt>
              </c:numCache>
            </c:numRef>
          </c:yVal>
          <c:smooth val="0"/>
          <c:extLst>
            <c:ext xmlns:c16="http://schemas.microsoft.com/office/drawing/2014/chart" uri="{C3380CC4-5D6E-409C-BE32-E72D297353CC}">
              <c16:uniqueId val="{00000002-FCDE-419E-B47B-A34DE35D7D4C}"/>
            </c:ext>
          </c:extLst>
        </c:ser>
        <c:ser>
          <c:idx val="2"/>
          <c:order val="2"/>
          <c:tx>
            <c:strRef>
              <c:f>UHC_Inter!$I$2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FCDE-419E-B47B-A34DE35D7D4C}"/>
              </c:ext>
            </c:extLst>
          </c:dPt>
          <c:dLbls>
            <c:dLbl>
              <c:idx val="0"/>
              <c:tx>
                <c:rich>
                  <a:bodyPr/>
                  <a:lstStyle/>
                  <a:p>
                    <a:fld id="{3AC83D7F-981F-466D-98F6-83EEA20B918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DE-419E-B47B-A34DE35D7D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FCDE-419E-B47B-A34DE35D7D4C}"/>
                </c:ext>
              </c:extLst>
            </c:dLbl>
            <c:dLbl>
              <c:idx val="2"/>
              <c:tx>
                <c:rich>
                  <a:bodyPr/>
                  <a:lstStyle/>
                  <a:p>
                    <a:fld id="{25AAFC2A-4901-4950-8084-F929FBD275E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DE-419E-B47B-A34DE35D7D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FCDE-419E-B47B-A34DE35D7D4C}"/>
                </c:ext>
              </c:extLst>
            </c:dLbl>
            <c:dLbl>
              <c:idx val="4"/>
              <c:tx>
                <c:rich>
                  <a:bodyPr/>
                  <a:lstStyle/>
                  <a:p>
                    <a:fld id="{61A24C0A-034E-44B3-BCEE-12E1DAE270B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DE-419E-B47B-A34DE35D7D4C}"/>
                </c:ext>
              </c:extLst>
            </c:dLbl>
            <c:dLbl>
              <c:idx val="5"/>
              <c:tx>
                <c:rich>
                  <a:bodyPr/>
                  <a:lstStyle/>
                  <a:p>
                    <a:fld id="{4371BC8A-6A2E-4FDF-9689-3E65751E216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CDE-419E-B47B-A34DE35D7D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FCDE-419E-B47B-A34DE35D7D4C}"/>
                </c:ext>
              </c:extLst>
            </c:dLbl>
            <c:dLbl>
              <c:idx val="7"/>
              <c:tx>
                <c:rich>
                  <a:bodyPr/>
                  <a:lstStyle/>
                  <a:p>
                    <a:fld id="{8B05C793-46A3-41A6-A602-83A0F74A5F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CDE-419E-B47B-A34DE35D7D4C}"/>
                </c:ext>
              </c:extLst>
            </c:dLbl>
            <c:dLbl>
              <c:idx val="8"/>
              <c:tx>
                <c:rich>
                  <a:bodyPr/>
                  <a:lstStyle/>
                  <a:p>
                    <a:fld id="{08725E2D-E2ED-4A71-94FD-AD0ED8C2C61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CDE-419E-B47B-A34DE35D7D4C}"/>
                </c:ext>
              </c:extLst>
            </c:dLbl>
            <c:dLbl>
              <c:idx val="9"/>
              <c:tx>
                <c:rich>
                  <a:bodyPr/>
                  <a:lstStyle/>
                  <a:p>
                    <a:fld id="{DAD362E5-671C-43EE-9B18-E8C07E16EB4F}"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CDE-419E-B47B-A34DE35D7D4C}"/>
                </c:ext>
              </c:extLst>
            </c:dLbl>
            <c:dLbl>
              <c:idx val="10"/>
              <c:tx>
                <c:rich>
                  <a:bodyPr/>
                  <a:lstStyle/>
                  <a:p>
                    <a:fld id="{84747548-2A3D-4886-878D-8EA6BC120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CDE-419E-B47B-A34DE35D7D4C}"/>
                </c:ext>
              </c:extLst>
            </c:dLbl>
            <c:dLbl>
              <c:idx val="11"/>
              <c:tx>
                <c:rich>
                  <a:bodyPr/>
                  <a:lstStyle/>
                  <a:p>
                    <a:fld id="{147DCD00-4C69-470B-942D-0120532A3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CDE-419E-B47B-A34DE35D7D4C}"/>
                </c:ext>
              </c:extLst>
            </c:dLbl>
            <c:dLbl>
              <c:idx val="12"/>
              <c:tx>
                <c:rich>
                  <a:bodyPr/>
                  <a:lstStyle/>
                  <a:p>
                    <a:fld id="{467FC473-F0A4-4245-938B-D0445DC22EB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CDE-419E-B47B-A34DE35D7D4C}"/>
                </c:ext>
              </c:extLst>
            </c:dLbl>
            <c:dLbl>
              <c:idx val="13"/>
              <c:tx>
                <c:rich>
                  <a:bodyPr/>
                  <a:lstStyle/>
                  <a:p>
                    <a:fld id="{F9C84C0F-4533-4592-A44A-8C2FBFB830A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FCDE-419E-B47B-A34DE35D7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UHC_Inter!$I$3:$I$16</c:f>
              <c:numCache>
                <c:formatCode>0.0</c:formatCode>
                <c:ptCount val="14"/>
                <c:pt idx="0">
                  <c:v>57.99</c:v>
                </c:pt>
                <c:pt idx="1">
                  <c:v>0</c:v>
                </c:pt>
                <c:pt idx="2">
                  <c:v>98</c:v>
                </c:pt>
                <c:pt idx="3">
                  <c:v>0</c:v>
                </c:pt>
                <c:pt idx="4">
                  <c:v>86.96</c:v>
                </c:pt>
                <c:pt idx="5">
                  <c:v>0</c:v>
                </c:pt>
                <c:pt idx="6">
                  <c:v>99.89</c:v>
                </c:pt>
                <c:pt idx="7">
                  <c:v>17.55</c:v>
                </c:pt>
                <c:pt idx="8">
                  <c:v>5.2</c:v>
                </c:pt>
                <c:pt idx="9">
                  <c:v>21.9</c:v>
                </c:pt>
                <c:pt idx="10">
                  <c:v>129.04</c:v>
                </c:pt>
                <c:pt idx="11">
                  <c:v>151.77000000000001</c:v>
                </c:pt>
                <c:pt idx="12">
                  <c:v>95</c:v>
                </c:pt>
                <c:pt idx="13">
                  <c:v>0</c:v>
                </c:pt>
              </c:numCache>
            </c:numRef>
          </c:yVal>
          <c:smooth val="0"/>
          <c:extLst>
            <c:ext xmlns:c15="http://schemas.microsoft.com/office/drawing/2012/chart" uri="{02D57815-91ED-43cb-92C2-25804820EDAC}">
              <c15:datalabelsRange>
                <c15:f>UHC_Inter!$J$3:$J$19</c15:f>
                <c15:dlblRangeCache>
                  <c:ptCount val="17"/>
                  <c:pt idx="0">
                    <c:v>2020</c:v>
                  </c:pt>
                  <c:pt idx="2">
                    <c:v>2019</c:v>
                  </c:pt>
                  <c:pt idx="4">
                    <c:v>2019</c:v>
                  </c:pt>
                  <c:pt idx="6">
                    <c:v>2017</c:v>
                  </c:pt>
                  <c:pt idx="7">
                    <c:v>2015</c:v>
                  </c:pt>
                  <c:pt idx="8">
                    <c:v>2014</c:v>
                  </c:pt>
                  <c:pt idx="9">
                    <c:v>2018</c:v>
                  </c:pt>
                  <c:pt idx="10">
                    <c:v>2018</c:v>
                  </c:pt>
                  <c:pt idx="11">
                    <c:v>2018</c:v>
                  </c:pt>
                  <c:pt idx="12">
                    <c:v>2020</c:v>
                  </c:pt>
                </c15:dlblRangeCache>
              </c15:datalabelsRange>
            </c:ext>
            <c:ext xmlns:c16="http://schemas.microsoft.com/office/drawing/2014/chart" uri="{C3380CC4-5D6E-409C-BE32-E72D297353CC}">
              <c16:uniqueId val="{00000014-FCDE-419E-B47B-A34DE35D7D4C}"/>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 Emergencies Protection (%), 2018-2023</a:t>
            </a:r>
            <a:endParaRPr lang="en-US" b="1"/>
          </a:p>
        </c:rich>
      </c:tx>
      <c:overlay val="0"/>
      <c:spPr>
        <a:noFill/>
        <a:ln>
          <a:noFill/>
        </a:ln>
        <a:effectLst/>
      </c:spPr>
    </c:title>
    <c:autoTitleDeleted val="0"/>
    <c:plotArea>
      <c:layout/>
      <c:scatterChart>
        <c:scatterStyle val="lineMarker"/>
        <c:varyColors val="0"/>
        <c:ser>
          <c:idx val="0"/>
          <c:order val="0"/>
          <c:tx>
            <c:strRef>
              <c:f>HEP_Inter!$E$2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84A2-4BD1-B39D-937DD508C939}"/>
              </c:ext>
            </c:extLst>
          </c:dPt>
          <c:dLbls>
            <c:delete val="1"/>
          </c:dLbls>
          <c:errBars>
            <c:errDir val="y"/>
            <c:errBarType val="minus"/>
            <c:errValType val="cust"/>
            <c:noEndCap val="1"/>
            <c:plus>
              <c:numLit>
                <c:formatCode>General</c:formatCode>
                <c:ptCount val="1"/>
                <c:pt idx="0">
                  <c:v>1</c:v>
                </c:pt>
              </c:numLit>
            </c:plus>
            <c:minus>
              <c:numRef>
                <c:f>HEP_Inter!$G$3:$G$19</c:f>
                <c:numCache>
                  <c:formatCode>General</c:formatCode>
                  <c:ptCount val="17"/>
                  <c:pt idx="0">
                    <c:v>24.762179487179488</c:v>
                  </c:pt>
                  <c:pt idx="1">
                    <c:v>1</c:v>
                  </c:pt>
                  <c:pt idx="2">
                    <c:v>#N/A</c:v>
                  </c:pt>
                  <c:pt idx="3">
                    <c:v>0</c:v>
                  </c:pt>
                </c:numCache>
              </c:numRef>
            </c:minus>
            <c:spPr>
              <a:ln w="25400">
                <a:solidFill>
                  <a:srgbClr val="1E7FB8"/>
                </a:solidFill>
              </a:ln>
            </c:spPr>
          </c:errBars>
          <c:xVal>
            <c:numRef>
              <c:f>HEP_Inter!$B$3:$B$19</c:f>
              <c:numCache>
                <c:formatCode>General</c:formatCode>
                <c:ptCount val="17"/>
                <c:pt idx="0">
                  <c:v>1</c:v>
                </c:pt>
                <c:pt idx="1">
                  <c:v>2</c:v>
                </c:pt>
                <c:pt idx="2">
                  <c:v>3</c:v>
                </c:pt>
                <c:pt idx="3">
                  <c:v>4</c:v>
                </c:pt>
              </c:numCache>
            </c:numRef>
          </c:xVal>
          <c:yVal>
            <c:numRef>
              <c:f>HEP_Inter!$E$3:$E$19</c:f>
              <c:numCache>
                <c:formatCode>0.0</c:formatCode>
                <c:ptCount val="17"/>
                <c:pt idx="0">
                  <c:v>78.28653846153847</c:v>
                </c:pt>
                <c:pt idx="1">
                  <c:v>58.92307692307692</c:v>
                </c:pt>
                <c:pt idx="2">
                  <c:v>#N/A</c:v>
                </c:pt>
                <c:pt idx="3">
                  <c:v>0</c:v>
                </c:pt>
              </c:numCache>
            </c:numRef>
          </c:yVal>
          <c:smooth val="0"/>
          <c:extLst>
            <c:ext xmlns:c16="http://schemas.microsoft.com/office/drawing/2014/chart" uri="{C3380CC4-5D6E-409C-BE32-E72D297353CC}">
              <c16:uniqueId val="{00000001-84A2-4BD1-B39D-937DD508C939}"/>
            </c:ext>
          </c:extLst>
        </c:ser>
        <c:ser>
          <c:idx val="1"/>
          <c:order val="1"/>
          <c:tx>
            <c:strRef>
              <c:f>HEP_Inter!$F$2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delete val="1"/>
          </c:dLbls>
          <c:errBars>
            <c:errDir val="y"/>
            <c:errBarType val="plus"/>
            <c:errValType val="cust"/>
            <c:noEndCap val="0"/>
            <c:plus>
              <c:numRef>
                <c:f>HEP_Inter!$H$3:$H$19</c:f>
                <c:numCache>
                  <c:formatCode>General</c:formatCode>
                  <c:ptCount val="17"/>
                  <c:pt idx="0">
                    <c:v>#N/A</c:v>
                  </c:pt>
                  <c:pt idx="1">
                    <c:v>#N/A</c:v>
                  </c:pt>
                  <c:pt idx="2">
                    <c:v>#N/A</c:v>
                  </c:pt>
                  <c:pt idx="3">
                    <c:v>0</c:v>
                  </c:pt>
                </c:numCache>
              </c:numRef>
            </c:plus>
            <c:minus>
              <c:numRef>
                <c:f>HEP_Inter!$H$3:$H$19</c:f>
                <c:numCache>
                  <c:formatCode>General</c:formatCode>
                  <c:ptCount val="17"/>
                  <c:pt idx="0">
                    <c:v>#N/A</c:v>
                  </c:pt>
                  <c:pt idx="1">
                    <c:v>#N/A</c:v>
                  </c:pt>
                  <c:pt idx="2">
                    <c:v>#N/A</c:v>
                  </c:pt>
                  <c:pt idx="3">
                    <c:v>0</c:v>
                  </c:pt>
                </c:numCache>
              </c:numRef>
            </c:minus>
            <c:spPr>
              <a:ln w="25400">
                <a:solidFill>
                  <a:srgbClr val="FF0000"/>
                </a:solidFill>
              </a:ln>
            </c:spPr>
          </c:errBars>
          <c:xVal>
            <c:numRef>
              <c:f>HEP_Inter!$B$3:$B$19</c:f>
              <c:numCache>
                <c:formatCode>General</c:formatCode>
                <c:ptCount val="17"/>
                <c:pt idx="0">
                  <c:v>1</c:v>
                </c:pt>
                <c:pt idx="1">
                  <c:v>2</c:v>
                </c:pt>
                <c:pt idx="2">
                  <c:v>3</c:v>
                </c:pt>
                <c:pt idx="3">
                  <c:v>4</c:v>
                </c:pt>
              </c:numCache>
            </c:numRef>
          </c:xVal>
          <c:yVal>
            <c:numRef>
              <c:f>HEP_Inter!$F$3:$F$19</c:f>
              <c:numCache>
                <c:formatCode>0.0</c:formatCode>
                <c:ptCount val="17"/>
                <c:pt idx="0">
                  <c:v>#N/A</c:v>
                </c:pt>
                <c:pt idx="1">
                  <c:v>#N/A</c:v>
                </c:pt>
                <c:pt idx="2">
                  <c:v>#N/A</c:v>
                </c:pt>
                <c:pt idx="3">
                  <c:v>0</c:v>
                </c:pt>
              </c:numCache>
            </c:numRef>
          </c:yVal>
          <c:smooth val="0"/>
          <c:extLst>
            <c:ext xmlns:c16="http://schemas.microsoft.com/office/drawing/2014/chart" uri="{C3380CC4-5D6E-409C-BE32-E72D297353CC}">
              <c16:uniqueId val="{00000002-84A2-4BD1-B39D-937DD508C939}"/>
            </c:ext>
          </c:extLst>
        </c:ser>
        <c:ser>
          <c:idx val="2"/>
          <c:order val="2"/>
          <c:tx>
            <c:strRef>
              <c:f>HEP_Inter!$C$2</c:f>
              <c:strCache>
                <c:ptCount val="1"/>
                <c:pt idx="0">
                  <c:v>2018</c:v>
                </c:pt>
              </c:strCache>
            </c:strRef>
          </c:tx>
          <c:spPr>
            <a:ln w="19050">
              <a:noFill/>
            </a:ln>
          </c:spPr>
          <c:marker>
            <c:symbol val="circle"/>
            <c:size val="6"/>
            <c:spPr>
              <a:solidFill>
                <a:srgbClr val="BD2D0D"/>
              </a:solidFill>
              <a:ln>
                <a:no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HEP_Inter!$C$3:$C$6</c:f>
              <c:numCache>
                <c:formatCode>0.0</c:formatCode>
                <c:ptCount val="4"/>
                <c:pt idx="0">
                  <c:v>53.524358974358982</c:v>
                </c:pt>
                <c:pt idx="1">
                  <c:v>57.92307692307692</c:v>
                </c:pt>
                <c:pt idx="2">
                  <c:v>97.65</c:v>
                </c:pt>
                <c:pt idx="3">
                  <c:v>5</c:v>
                </c:pt>
              </c:numCache>
            </c:numRef>
          </c:yVal>
          <c:smooth val="0"/>
          <c:extLst>
            <c:ext xmlns:c16="http://schemas.microsoft.com/office/drawing/2014/chart" uri="{C3380CC4-5D6E-409C-BE32-E72D297353CC}">
              <c16:uniqueId val="{00000004-ABB7-4350-B6BE-1B345C097D19}"/>
            </c:ext>
          </c:extLst>
        </c:ser>
        <c:ser>
          <c:idx val="3"/>
          <c:order val="3"/>
          <c:tx>
            <c:strRef>
              <c:f>HEP_Inter!$D$2</c:f>
              <c:strCache>
                <c:ptCount val="1"/>
                <c:pt idx="0">
                  <c:v>2023</c:v>
                </c:pt>
              </c:strCache>
            </c:strRef>
          </c:tx>
          <c:spPr>
            <a:ln w="19050">
              <a:noFill/>
            </a:ln>
          </c:spPr>
          <c:marker>
            <c:symbol val="circle"/>
            <c:size val="6"/>
            <c:spPr>
              <a:solidFill>
                <a:schemeClr val="accent5"/>
              </a:solidFill>
              <a:ln>
                <a:noFill/>
              </a:ln>
            </c:spPr>
          </c:marker>
          <c:dLbls>
            <c:spPr>
              <a:noFill/>
              <a:ln>
                <a:noFill/>
              </a:ln>
              <a:effectLst/>
            </c:spPr>
            <c:dLblPos val="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HEP_Inter!$D$3:$D$6</c:f>
              <c:numCache>
                <c:formatCode>0.0</c:formatCode>
                <c:ptCount val="4"/>
                <c:pt idx="0">
                  <c:v>78.28653846153847</c:v>
                </c:pt>
                <c:pt idx="1">
                  <c:v>58.92307692307692</c:v>
                </c:pt>
                <c:pt idx="2">
                  <c:v>97.65</c:v>
                </c:pt>
                <c:pt idx="3">
                  <c:v>0</c:v>
                </c:pt>
              </c:numCache>
            </c:numRef>
          </c:yVal>
          <c:smooth val="0"/>
          <c:extLst>
            <c:ext xmlns:c16="http://schemas.microsoft.com/office/drawing/2014/chart" uri="{C3380CC4-5D6E-409C-BE32-E72D297353CC}">
              <c16:uniqueId val="{00000005-ABB7-4350-B6BE-1B345C097D19}"/>
            </c:ext>
          </c:extLst>
        </c:ser>
        <c:dLbls>
          <c:dLblPos val="t"/>
          <c:showLegendKey val="0"/>
          <c:showVal val="1"/>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Healthier Population Indicators (%), 2018-2023</a:t>
            </a:r>
            <a:endParaRPr lang="en-US" b="1"/>
          </a:p>
        </c:rich>
      </c:tx>
      <c:overlay val="0"/>
      <c:spPr>
        <a:noFill/>
        <a:ln>
          <a:noFill/>
        </a:ln>
        <a:effectLst/>
      </c:spPr>
    </c:title>
    <c:autoTitleDeleted val="0"/>
    <c:plotArea>
      <c:layout/>
      <c:scatterChart>
        <c:scatterStyle val="lineMarker"/>
        <c:varyColors val="0"/>
        <c:ser>
          <c:idx val="0"/>
          <c:order val="0"/>
          <c:tx>
            <c:strRef>
              <c:f>HPOP_Inter!$E$2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AB75-4336-95F5-EDB04951EBCD}"/>
              </c:ext>
            </c:extLst>
          </c:dPt>
          <c:errBars>
            <c:errDir val="y"/>
            <c:errBarType val="minus"/>
            <c:errValType val="cust"/>
            <c:noEndCap val="1"/>
            <c:plus>
              <c:numLit>
                <c:formatCode>General</c:formatCode>
                <c:ptCount val="1"/>
                <c:pt idx="0">
                  <c:v>1</c:v>
                </c:pt>
              </c:numLit>
            </c:plus>
            <c:minus>
              <c:numRef>
                <c:f>HPOP_Inter!$G$3:$G$19</c:f>
                <c:numCache>
                  <c:formatCode>General</c:formatCode>
                  <c:ptCount val="17"/>
                  <c:pt idx="0">
                    <c:v>#N/A</c:v>
                  </c:pt>
                  <c:pt idx="1">
                    <c:v>#N/A</c:v>
                  </c:pt>
                  <c:pt idx="2">
                    <c:v>#N/A</c:v>
                  </c:pt>
                  <c:pt idx="3">
                    <c:v>#N/A</c:v>
                  </c:pt>
                  <c:pt idx="4">
                    <c:v>#N/A</c:v>
                  </c:pt>
                  <c:pt idx="5">
                    <c:v>#N/A</c:v>
                  </c:pt>
                  <c:pt idx="6">
                    <c:v>#N/A</c:v>
                  </c:pt>
                  <c:pt idx="7">
                    <c:v>1.069504327799109E-2</c:v>
                  </c:pt>
                  <c:pt idx="8">
                    <c:v>0.19820477906660017</c:v>
                  </c:pt>
                  <c:pt idx="9">
                    <c:v>1.3905632505100129E-3</c:v>
                  </c:pt>
                  <c:pt idx="10">
                    <c:v>4.0160768055680904</c:v>
                  </c:pt>
                  <c:pt idx="11">
                    <c:v>#N/A</c:v>
                  </c:pt>
                  <c:pt idx="12">
                    <c:v>#N/A</c:v>
                  </c:pt>
                  <c:pt idx="13">
                    <c:v>0.21805974299999775</c:v>
                  </c:pt>
                  <c:pt idx="14">
                    <c:v>2.2999999999999972</c:v>
                  </c:pt>
                  <c:pt idx="15">
                    <c:v>#N/A</c:v>
                  </c:pt>
                  <c:pt idx="16">
                    <c:v>#N/A</c:v>
                  </c:pt>
                </c:numCache>
              </c:numRef>
            </c:minus>
            <c:spPr>
              <a:ln w="25400">
                <a:solidFill>
                  <a:srgbClr val="1E7FB8"/>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HPOP_Inter!$E$3:$E$19</c:f>
              <c:numCache>
                <c:formatCode>0.0</c:formatCode>
                <c:ptCount val="17"/>
                <c:pt idx="0">
                  <c:v>#N/A</c:v>
                </c:pt>
                <c:pt idx="1">
                  <c:v>#N/A</c:v>
                </c:pt>
                <c:pt idx="2">
                  <c:v>#N/A</c:v>
                </c:pt>
                <c:pt idx="3">
                  <c:v>#N/A</c:v>
                </c:pt>
                <c:pt idx="4">
                  <c:v>#N/A</c:v>
                </c:pt>
                <c:pt idx="5">
                  <c:v>#N/A</c:v>
                </c:pt>
                <c:pt idx="6">
                  <c:v>#N/A</c:v>
                </c:pt>
                <c:pt idx="7">
                  <c:v>98.766085043277997</c:v>
                </c:pt>
                <c:pt idx="8">
                  <c:v>97.333180905210298</c:v>
                </c:pt>
                <c:pt idx="9">
                  <c:v>98.803670013585304</c:v>
                </c:pt>
                <c:pt idx="10">
                  <c:v>80.504821017838694</c:v>
                </c:pt>
                <c:pt idx="11">
                  <c:v>#N/A</c:v>
                </c:pt>
                <c:pt idx="12">
                  <c:v>#N/A</c:v>
                </c:pt>
                <c:pt idx="13">
                  <c:v>93.145748699999999</c:v>
                </c:pt>
                <c:pt idx="14">
                  <c:v>86.8</c:v>
                </c:pt>
                <c:pt idx="15">
                  <c:v>#N/A</c:v>
                </c:pt>
                <c:pt idx="16">
                  <c:v>#N/A</c:v>
                </c:pt>
              </c:numCache>
            </c:numRef>
          </c:yVal>
          <c:smooth val="0"/>
          <c:extLst>
            <c:ext xmlns:c16="http://schemas.microsoft.com/office/drawing/2014/chart" uri="{C3380CC4-5D6E-409C-BE32-E72D297353CC}">
              <c16:uniqueId val="{00000001-AB75-4336-95F5-EDB04951EBCD}"/>
            </c:ext>
          </c:extLst>
        </c:ser>
        <c:ser>
          <c:idx val="1"/>
          <c:order val="1"/>
          <c:tx>
            <c:strRef>
              <c:f>HPOP_Inter!$F$2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0"/>
            <c:pl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plus>
            <c:min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minus>
            <c:spPr>
              <a:ln w="25400">
                <a:solidFill>
                  <a:srgbClr val="FF0000"/>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HPOP_Inter!$F$3:$F$19</c:f>
              <c:numCache>
                <c:formatCode>0.0</c:formatCode>
                <c:ptCount val="17"/>
                <c:pt idx="0">
                  <c:v>97.849470738931601</c:v>
                </c:pt>
                <c:pt idx="1">
                  <c:v>#N/A</c:v>
                </c:pt>
                <c:pt idx="2">
                  <c:v>79.214631750720002</c:v>
                </c:pt>
                <c:pt idx="3">
                  <c:v>#N/A</c:v>
                </c:pt>
                <c:pt idx="4">
                  <c:v>86.3</c:v>
                </c:pt>
                <c:pt idx="5">
                  <c:v>#N/A</c:v>
                </c:pt>
                <c:pt idx="6">
                  <c:v>#N/A</c:v>
                </c:pt>
                <c:pt idx="7">
                  <c:v>#N/A</c:v>
                </c:pt>
                <c:pt idx="8">
                  <c:v>#N/A</c:v>
                </c:pt>
                <c:pt idx="9">
                  <c:v>#N/A</c:v>
                </c:pt>
                <c:pt idx="10">
                  <c:v>#N/A</c:v>
                </c:pt>
                <c:pt idx="11">
                  <c:v>#N/A</c:v>
                </c:pt>
                <c:pt idx="12">
                  <c:v>#N/A</c:v>
                </c:pt>
                <c:pt idx="13">
                  <c:v>#N/A</c:v>
                </c:pt>
                <c:pt idx="14">
                  <c:v>#N/A</c:v>
                </c:pt>
                <c:pt idx="15">
                  <c:v>65.7</c:v>
                </c:pt>
                <c:pt idx="16">
                  <c:v>#N/A</c:v>
                </c:pt>
              </c:numCache>
            </c:numRef>
          </c:yVal>
          <c:smooth val="0"/>
          <c:extLst>
            <c:ext xmlns:c16="http://schemas.microsoft.com/office/drawing/2014/chart" uri="{C3380CC4-5D6E-409C-BE32-E72D297353CC}">
              <c16:uniqueId val="{00000002-AB75-4336-95F5-EDB04951EBCD}"/>
            </c:ext>
          </c:extLst>
        </c:ser>
        <c:ser>
          <c:idx val="2"/>
          <c:order val="2"/>
          <c:tx>
            <c:strRef>
              <c:f>HPOP_Inter!$I$2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AB75-4336-95F5-EDB04951EBCD}"/>
              </c:ext>
            </c:extLst>
          </c:dPt>
          <c:dLbls>
            <c:dLbl>
              <c:idx val="0"/>
              <c:tx>
                <c:rich>
                  <a:bodyPr/>
                  <a:lstStyle/>
                  <a:p>
                    <a:fld id="{581296CC-8A4F-459C-BDA4-3DA900375A2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75-4336-95F5-EDB04951EBC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B75-4336-95F5-EDB04951EBCD}"/>
                </c:ext>
              </c:extLst>
            </c:dLbl>
            <c:dLbl>
              <c:idx val="2"/>
              <c:tx>
                <c:rich>
                  <a:bodyPr/>
                  <a:lstStyle/>
                  <a:p>
                    <a:fld id="{8968AA64-C1EC-4B2E-8622-BD9083129AF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75-4336-95F5-EDB04951EBC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B75-4336-95F5-EDB04951EBCD}"/>
                </c:ext>
              </c:extLst>
            </c:dLbl>
            <c:dLbl>
              <c:idx val="4"/>
              <c:tx>
                <c:rich>
                  <a:bodyPr/>
                  <a:lstStyle/>
                  <a:p>
                    <a:fld id="{F334D934-EC6F-4B36-9DBC-3C53F5435AC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75-4336-95F5-EDB04951EBCD}"/>
                </c:ext>
              </c:extLst>
            </c:dLbl>
            <c:dLbl>
              <c:idx val="5"/>
              <c:tx>
                <c:rich>
                  <a:bodyPr/>
                  <a:lstStyle/>
                  <a:p>
                    <a:fld id="{625BFFCA-F1A7-408F-B502-E4B047DFFE3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75-4336-95F5-EDB04951EBC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B75-4336-95F5-EDB04951EBCD}"/>
                </c:ext>
              </c:extLst>
            </c:dLbl>
            <c:dLbl>
              <c:idx val="7"/>
              <c:tx>
                <c:rich>
                  <a:bodyPr/>
                  <a:lstStyle/>
                  <a:p>
                    <a:fld id="{A78D15AF-608D-4C19-8CD2-843F395854B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75-4336-95F5-EDB04951EBCD}"/>
                </c:ext>
              </c:extLst>
            </c:dLbl>
            <c:dLbl>
              <c:idx val="8"/>
              <c:tx>
                <c:rich>
                  <a:bodyPr/>
                  <a:lstStyle/>
                  <a:p>
                    <a:fld id="{E22DC3DE-CCBF-493A-86DC-898FE7A5141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75-4336-95F5-EDB04951EBCD}"/>
                </c:ext>
              </c:extLst>
            </c:dLbl>
            <c:dLbl>
              <c:idx val="9"/>
              <c:tx>
                <c:rich>
                  <a:bodyPr/>
                  <a:lstStyle/>
                  <a:p>
                    <a:fld id="{086ACC98-DFB6-41A9-BB37-AC6B41BC6CE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75-4336-95F5-EDB04951EBCD}"/>
                </c:ext>
              </c:extLst>
            </c:dLbl>
            <c:dLbl>
              <c:idx val="10"/>
              <c:tx>
                <c:rich>
                  <a:bodyPr/>
                  <a:lstStyle/>
                  <a:p>
                    <a:fld id="{81E6BE68-99DB-4C17-8DDF-609E7D8FF708}"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75-4336-95F5-EDB04951EBCD}"/>
                </c:ext>
              </c:extLst>
            </c:dLbl>
            <c:dLbl>
              <c:idx val="11"/>
              <c:tx>
                <c:rich>
                  <a:bodyPr/>
                  <a:lstStyle/>
                  <a:p>
                    <a:fld id="{BF0F91D0-9095-4956-A58B-350BCB9C0FD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75-4336-95F5-EDB04951EBCD}"/>
                </c:ext>
              </c:extLst>
            </c:dLbl>
            <c:dLbl>
              <c:idx val="12"/>
              <c:tx>
                <c:rich>
                  <a:bodyPr/>
                  <a:lstStyle/>
                  <a:p>
                    <a:fld id="{60EA28E9-96C2-4929-B2A7-74312C7BD9B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75-4336-95F5-EDB04951EBCD}"/>
                </c:ext>
              </c:extLst>
            </c:dLbl>
            <c:dLbl>
              <c:idx val="13"/>
              <c:tx>
                <c:rich>
                  <a:bodyPr/>
                  <a:lstStyle/>
                  <a:p>
                    <a:fld id="{85963D58-32FF-4D17-AF91-0BBDAB6BEC5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75-4336-95F5-EDB04951EBCD}"/>
                </c:ext>
              </c:extLst>
            </c:dLbl>
            <c:dLbl>
              <c:idx val="14"/>
              <c:tx>
                <c:rich>
                  <a:bodyPr/>
                  <a:lstStyle/>
                  <a:p>
                    <a:fld id="{10F0B6A4-D86B-4733-A78D-0E4AEC6A66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75-4336-95F5-EDB04951EBCD}"/>
                </c:ext>
              </c:extLst>
            </c:dLbl>
            <c:dLbl>
              <c:idx val="15"/>
              <c:tx>
                <c:rich>
                  <a:bodyPr/>
                  <a:lstStyle/>
                  <a:p>
                    <a:fld id="{9AEB8C3D-16BD-4D12-A0F1-A95C3AB661C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75-4336-95F5-EDB04951EBC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B75-4336-95F5-EDB04951E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HPOP_Inter!$I$3:$I$19</c:f>
              <c:numCache>
                <c:formatCode>0.0</c:formatCode>
                <c:ptCount val="17"/>
                <c:pt idx="0">
                  <c:v>97.9</c:v>
                </c:pt>
                <c:pt idx="1">
                  <c:v>#N/A</c:v>
                </c:pt>
                <c:pt idx="2">
                  <c:v>81.5</c:v>
                </c:pt>
                <c:pt idx="3">
                  <c:v>#N/A</c:v>
                </c:pt>
                <c:pt idx="4">
                  <c:v>87.6</c:v>
                </c:pt>
                <c:pt idx="5">
                  <c:v>75</c:v>
                </c:pt>
                <c:pt idx="6">
                  <c:v>#N/A</c:v>
                </c:pt>
                <c:pt idx="7">
                  <c:v>98.750249999999994</c:v>
                </c:pt>
                <c:pt idx="8">
                  <c:v>97.047324360326897</c:v>
                </c:pt>
                <c:pt idx="9">
                  <c:v>98.800650000000005</c:v>
                </c:pt>
                <c:pt idx="10">
                  <c:v>75.639870000000002</c:v>
                </c:pt>
                <c:pt idx="11">
                  <c:v>100</c:v>
                </c:pt>
                <c:pt idx="12">
                  <c:v>58.566847439999997</c:v>
                </c:pt>
                <c:pt idx="13">
                  <c:v>92.858207891999996</c:v>
                </c:pt>
                <c:pt idx="14">
                  <c:v>84.5</c:v>
                </c:pt>
                <c:pt idx="15">
                  <c:v>69.599999999999994</c:v>
                </c:pt>
                <c:pt idx="16">
                  <c:v>#N/A</c:v>
                </c:pt>
              </c:numCache>
            </c:numRef>
          </c:yVal>
          <c:smooth val="0"/>
          <c:extLst>
            <c:ext xmlns:c15="http://schemas.microsoft.com/office/drawing/2012/chart" uri="{02D57815-91ED-43cb-92C2-25804820EDAC}">
              <c15:datalabelsRange>
                <c15:f>HPOP_Inter!$J$3:$J$19</c15:f>
                <c15:dlblRangeCache>
                  <c:ptCount val="17"/>
                  <c:pt idx="0">
                    <c:v>2020</c:v>
                  </c:pt>
                  <c:pt idx="1">
                    <c:v>#N/A</c:v>
                  </c:pt>
                  <c:pt idx="2">
                    <c:v>2020</c:v>
                  </c:pt>
                  <c:pt idx="3">
                    <c:v>#N/A</c:v>
                  </c:pt>
                  <c:pt idx="4">
                    <c:v>2016</c:v>
                  </c:pt>
                  <c:pt idx="5">
                    <c:v>2018</c:v>
                  </c:pt>
                  <c:pt idx="6">
                    <c:v>#N/A</c:v>
                  </c:pt>
                  <c:pt idx="7">
                    <c:v>2019</c:v>
                  </c:pt>
                  <c:pt idx="8">
                    <c:v>2019</c:v>
                  </c:pt>
                  <c:pt idx="9">
                    <c:v>2017</c:v>
                  </c:pt>
                  <c:pt idx="10">
                    <c:v>2017</c:v>
                  </c:pt>
                  <c:pt idx="11">
                    <c:v>2018</c:v>
                  </c:pt>
                  <c:pt idx="12">
                    <c:v>2019</c:v>
                  </c:pt>
                  <c:pt idx="13">
                    <c:v>2016</c:v>
                  </c:pt>
                  <c:pt idx="14">
                    <c:v>2018</c:v>
                  </c:pt>
                  <c:pt idx="15">
                    <c:v>2016</c:v>
                  </c:pt>
                  <c:pt idx="16">
                    <c:v>#N/A</c:v>
                  </c:pt>
                </c15:dlblRangeCache>
              </c15:datalabelsRange>
            </c:ext>
            <c:ext xmlns:c16="http://schemas.microsoft.com/office/drawing/2014/chart" uri="{C3380CC4-5D6E-409C-BE32-E72D297353CC}">
              <c16:uniqueId val="{00000010-AB75-4336-95F5-EDB04951EBCD}"/>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drawings/_rels/drawing6.xml.rels><?xml version="1.0" encoding="UTF-8" standalone="yes"?><Relationships xmlns="http://schemas.openxmlformats.org/package/2006/relationships"><Relationship Id="rId1" Type="http://schemas.openxmlformats.org/officeDocument/2006/relationships/chart" Target="../charts/chart1.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0</xdr:col>
      <xdr:colOff>464344</xdr:colOff>
      <xdr:row>1</xdr:row>
      <xdr:rowOff>11907</xdr:rowOff>
    </xdr:from>
    <xdr:to>
      <xdr:col>16</xdr:col>
      <xdr:colOff>488156</xdr:colOff>
      <xdr:row>21</xdr:row>
      <xdr:rowOff>30957</xdr:rowOff>
    </xdr:to>
    <xdr:graphicFrame macro="">
      <xdr:nvGraphicFramePr>
        <xdr:cNvPr id="3" name="Chart 2">
          <a:extLst>
            <a:ext uri="{FF2B5EF4-FFF2-40B4-BE49-F238E27FC236}">
              <a16:creationId xmlns:a16="http://schemas.microsoft.com/office/drawing/2014/main" id="{541B69D4-6353-42C7-885F-E3F155978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2h" Type="http://schemas.openxmlformats.org/officeDocument/2006/relationships/hyperlink" Target="https://www.who.int/data/stories/the-triple-billion-targets-a-visual-summary-of-methods-to-deliver-impact" TargetMode="External"/><Relationship Id="rId3h" Type="http://schemas.openxmlformats.org/officeDocument/2006/relationships/hyperlink" Target="https://cdn.who.int/media/docs/default-source/documents/metadata-v11-final_16julydd1799c1-ee97-49cc-a793-7aea445d94cc.pdf?sfvrsn=c3021a38_1&amp;download=true" TargetMode="External"/><Relationship Id="rId4h" Type="http://schemas.openxmlformats.org/officeDocument/2006/relationships/hyperlink" Target="https://github.com/gpw13/billionaiRe" TargetMode="External"/><Relationship Id="rId5h" Type="http://schemas.openxmlformats.org/officeDocument/2006/relationships/hyperlink" Target="https://population.un.org/wpp/Download/Standard/Population/" TargetMode="External"/><Relationship Id="rId6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portal.who.int/triplebillions/PowerBIDashboards/UniversalHealthCoverage"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topLeftCell="A22" workbookViewId="0">
      <selection activeCell="B34" sqref="B34:M34"/>
    </sheetView>
  </sheetViews>
  <sheetFormatPr defaultRowHeight="15.0" baseColWidth="10"/>
  <cols>
    <col min="1" max="1" width="1.81640625" hidden="0" customWidth="1"/>
    <col min="13" max="13" width="25.08984375" hidden="0" customWidth="1"/>
  </cols>
  <sheetData>
    <row r="1" ht="10.5" customHeight="1"/>
    <row r="2" ht="36" customHeight="1">
      <c r="B2" s="12" t="s">
        <v>337</v>
      </c>
      <c r="C2" s="12"/>
      <c r="D2" s="12"/>
      <c r="E2" s="12"/>
      <c r="F2" s="12"/>
      <c r="G2" s="12"/>
      <c r="H2" s="12"/>
      <c r="I2" s="12"/>
      <c r="J2" s="12"/>
      <c r="K2" s="12"/>
      <c r="L2" s="12"/>
      <c r="M2" s="12"/>
      <c r="N2" s="14"/>
      <c r="O2" s="14"/>
    </row>
    <row r="3" ht="15" customHeight="1">
      <c r="B3" s="13" t="s">
        <v>474</v>
      </c>
      <c r="C3" s="13"/>
      <c r="D3" s="13"/>
      <c r="E3" s="13"/>
      <c r="F3" s="13"/>
      <c r="G3" s="13"/>
      <c r="H3" s="13"/>
      <c r="I3" s="13"/>
      <c r="J3" s="13"/>
      <c r="K3" s="13"/>
      <c r="L3" s="13"/>
      <c r="M3" s="13"/>
      <c r="N3" s="2"/>
      <c r="O3" s="2"/>
    </row>
    <row r="4" ht="18.75" customHeight="1">
      <c r="B4" s="11" t="s">
        <v>338</v>
      </c>
      <c r="C4" s="11"/>
      <c r="D4" s="11"/>
      <c r="E4" s="11"/>
      <c r="F4" s="11"/>
      <c r="G4" s="11"/>
      <c r="H4" s="11"/>
      <c r="I4" s="11"/>
      <c r="J4" s="11"/>
      <c r="K4" s="11"/>
      <c r="L4" s="11"/>
      <c r="M4" s="11"/>
      <c r="N4" s="3"/>
      <c r="O4" s="3"/>
    </row>
    <row r="5" ht="15" customHeight="1">
      <c r="B5" s="9" t="s">
        <v>358</v>
      </c>
      <c r="C5" s="9"/>
      <c r="D5" s="9"/>
      <c r="E5" s="9"/>
      <c r="F5" s="9"/>
      <c r="G5" s="9"/>
      <c r="H5" s="9"/>
      <c r="I5" s="9"/>
      <c r="J5" s="9"/>
      <c r="K5" s="9"/>
      <c r="L5" s="9"/>
      <c r="M5" s="9"/>
      <c r="N5" s="2"/>
      <c r="O5" s="2"/>
    </row>
    <row r="6" ht="15" customHeight="1">
      <c r="B6" s="7" t="s">
        <v>359</v>
      </c>
      <c r="C6" s="7"/>
      <c r="D6" s="7"/>
      <c r="E6" s="7"/>
      <c r="F6" s="7"/>
      <c r="G6" s="7"/>
      <c r="H6" s="7"/>
      <c r="I6" s="7"/>
      <c r="J6" s="7"/>
      <c r="K6" s="7"/>
      <c r="L6" s="7"/>
      <c r="M6" s="7"/>
      <c r="N6" s="4"/>
      <c r="O6" s="4"/>
    </row>
    <row r="7" ht="15" customHeight="1">
      <c r="B7" s="7" t="s">
        <v>360</v>
      </c>
      <c r="C7" s="7"/>
      <c r="D7" s="7"/>
      <c r="E7" s="7"/>
      <c r="F7" s="7"/>
      <c r="G7" s="7"/>
      <c r="H7" s="7"/>
      <c r="I7" s="7"/>
      <c r="J7" s="7"/>
      <c r="K7" s="7"/>
      <c r="L7" s="7"/>
      <c r="M7" s="7"/>
      <c r="N7" s="4"/>
      <c r="O7" s="4"/>
    </row>
    <row r="8" ht="21.75" customHeight="1">
      <c r="B8" s="7" t="s">
        <v>361</v>
      </c>
      <c r="C8" s="7"/>
      <c r="D8" s="7"/>
      <c r="E8" s="7"/>
      <c r="F8" s="7"/>
      <c r="G8" s="7"/>
      <c r="H8" s="7"/>
      <c r="I8" s="7"/>
      <c r="J8" s="7"/>
      <c r="K8" s="7"/>
      <c r="L8" s="7"/>
      <c r="M8" s="7"/>
      <c r="N8" s="4"/>
      <c r="O8" s="4"/>
    </row>
    <row r="9" ht="30" customHeight="1">
      <c r="B9" s="9" t="s">
        <v>339</v>
      </c>
      <c r="C9" s="9"/>
      <c r="D9" s="9"/>
      <c r="E9" s="9"/>
      <c r="F9" s="9"/>
      <c r="G9" s="9"/>
      <c r="H9" s="9"/>
      <c r="I9" s="9"/>
      <c r="J9" s="9"/>
      <c r="K9" s="9"/>
      <c r="L9" s="9"/>
    </row>
    <row r="10" ht="33.75" customHeight="1">
      <c r="B10" s="9" t="s">
        <v>340</v>
      </c>
      <c r="C10" s="9"/>
      <c r="D10" s="9"/>
      <c r="E10" s="9"/>
      <c r="F10" s="9"/>
      <c r="G10" s="9"/>
      <c r="H10" s="9"/>
      <c r="I10" s="9"/>
      <c r="J10" s="9"/>
      <c r="K10" s="9"/>
      <c r="L10" s="9"/>
    </row>
    <row r="11" ht="21" customHeight="1">
      <c r="B11" s="11" t="s">
        <v>341</v>
      </c>
      <c r="C11" s="11"/>
      <c r="D11" s="11"/>
      <c r="E11" s="11"/>
      <c r="F11" s="11"/>
      <c r="G11" s="11"/>
      <c r="H11" s="11"/>
      <c r="I11" s="11"/>
      <c r="J11" s="11"/>
      <c r="K11" s="11"/>
      <c r="L11" s="11"/>
      <c r="M11" s="11"/>
      <c r="N11" s="15"/>
      <c r="O11" s="15"/>
    </row>
    <row r="12">
      <c r="B12" s="9" t="s">
        <v>342</v>
      </c>
      <c r="C12" s="9"/>
      <c r="D12" s="9"/>
      <c r="E12" s="9"/>
      <c r="F12" s="9"/>
      <c r="G12" s="9"/>
      <c r="H12" s="9"/>
      <c r="I12" s="9"/>
      <c r="J12" s="9"/>
      <c r="K12" s="9"/>
      <c r="L12" s="9"/>
      <c r="M12" s="9"/>
    </row>
    <row r="13">
      <c r="B13" s="7" t="s">
        <v>367</v>
      </c>
      <c r="C13" s="7"/>
      <c r="D13" s="7"/>
      <c r="E13" s="7"/>
      <c r="F13" s="7"/>
      <c r="G13" s="7"/>
      <c r="H13" s="7"/>
      <c r="I13" s="7"/>
      <c r="J13" s="7"/>
      <c r="K13" s="7"/>
      <c r="L13" s="7"/>
      <c r="M13" s="7"/>
    </row>
    <row r="14">
      <c r="B14" s="7" t="s">
        <v>368</v>
      </c>
      <c r="C14" s="7"/>
      <c r="D14" s="7"/>
      <c r="E14" s="7"/>
      <c r="F14" s="7"/>
      <c r="G14" s="7"/>
      <c r="H14" s="7"/>
      <c r="I14" s="7"/>
      <c r="J14" s="7"/>
      <c r="K14" s="7"/>
      <c r="L14" s="7"/>
      <c r="M14" s="7"/>
    </row>
    <row r="15" ht="17.25" customHeight="1">
      <c r="B15" s="7" t="s">
        <v>369</v>
      </c>
      <c r="C15" s="7"/>
      <c r="D15" s="7"/>
      <c r="E15" s="7"/>
      <c r="F15" s="7"/>
      <c r="G15" s="7"/>
      <c r="H15" s="7"/>
      <c r="I15" s="7"/>
      <c r="J15" s="7"/>
      <c r="K15" s="7"/>
      <c r="L15" s="7"/>
      <c r="M15" s="7"/>
    </row>
    <row r="16">
      <c r="B16" s="9" t="s">
        <v>366</v>
      </c>
      <c r="C16" s="9"/>
      <c r="D16" s="9"/>
      <c r="E16" s="9"/>
      <c r="F16" s="9"/>
      <c r="G16" s="9"/>
      <c r="H16" s="9"/>
      <c r="I16" s="9"/>
      <c r="J16" s="9"/>
      <c r="K16" s="9"/>
      <c r="L16" s="9"/>
      <c r="M16" s="9"/>
    </row>
    <row r="17" ht="18.5" customHeight="1">
      <c r="B17" s="11" t="s">
        <v>343</v>
      </c>
      <c r="C17" s="11"/>
      <c r="D17" s="11"/>
      <c r="E17" s="11"/>
      <c r="F17" s="11"/>
      <c r="G17" s="11"/>
      <c r="H17" s="11"/>
      <c r="I17" s="11"/>
      <c r="J17" s="11"/>
      <c r="K17" s="11"/>
      <c r="L17" s="11"/>
      <c r="M17" s="11"/>
    </row>
    <row r="18">
      <c r="B18" s="9" t="s">
        <v>344</v>
      </c>
      <c r="C18" s="9"/>
      <c r="D18" s="9"/>
      <c r="E18" s="9"/>
      <c r="F18" s="9"/>
      <c r="G18" s="9"/>
      <c r="H18" s="9"/>
      <c r="I18" s="9"/>
      <c r="J18" s="9"/>
      <c r="K18" s="9"/>
      <c r="L18" s="9"/>
      <c r="M18" s="9"/>
    </row>
    <row r="19" ht="14.4" customHeight="1">
      <c r="B19" s="8"/>
      <c r="C19" s="9" t="s">
        <v>362</v>
      </c>
      <c r="D19" s="9"/>
      <c r="E19" s="9"/>
      <c r="F19" s="9"/>
      <c r="G19" s="9"/>
      <c r="H19" s="9"/>
      <c r="I19" s="9"/>
      <c r="J19" s="9"/>
      <c r="K19" s="9"/>
      <c r="L19" s="9"/>
      <c r="M19" s="9"/>
    </row>
    <row r="20">
      <c r="B20" s="8"/>
      <c r="C20" s="9" t="s">
        <v>363</v>
      </c>
      <c r="D20" s="9"/>
      <c r="E20" s="9"/>
      <c r="F20" s="9"/>
      <c r="G20" s="9"/>
      <c r="H20" s="9"/>
      <c r="I20" s="9"/>
      <c r="J20" s="9"/>
      <c r="K20" s="9"/>
      <c r="L20" s="9"/>
      <c r="M20" s="9"/>
    </row>
    <row r="21" ht="14.4" customHeight="1">
      <c r="B21" s="8"/>
      <c r="C21" s="9" t="s">
        <v>462</v>
      </c>
      <c r="D21" s="9"/>
      <c r="E21" s="9"/>
      <c r="F21" s="9"/>
      <c r="G21" s="9"/>
      <c r="H21" s="9"/>
      <c r="I21" s="9"/>
      <c r="J21" s="9"/>
      <c r="K21" s="9"/>
      <c r="L21" s="9"/>
      <c r="M21" s="9"/>
    </row>
    <row r="22">
      <c r="B22" s="8"/>
      <c r="C22" s="9" t="s">
        <v>458</v>
      </c>
      <c r="D22" s="9"/>
      <c r="E22" s="9"/>
      <c r="F22" s="9"/>
      <c r="G22" s="9"/>
      <c r="H22" s="9"/>
      <c r="I22" s="9"/>
      <c r="J22" s="9"/>
      <c r="K22" s="9"/>
      <c r="L22" s="9"/>
      <c r="M22" s="9"/>
    </row>
    <row r="23" ht="14.4" customHeight="1">
      <c r="B23" s="8"/>
      <c r="C23" s="8"/>
      <c r="D23" s="9" t="s">
        <v>454</v>
      </c>
      <c r="E23" s="9"/>
      <c r="F23" s="9"/>
      <c r="G23" s="9"/>
      <c r="H23" s="9"/>
      <c r="I23" s="9"/>
      <c r="J23" s="9"/>
      <c r="K23" s="9"/>
      <c r="L23" s="9"/>
      <c r="M23" s="9"/>
    </row>
    <row r="24" ht="14.4" customHeight="1">
      <c r="B24" s="8"/>
      <c r="C24" s="8"/>
      <c r="D24" s="9" t="s">
        <v>455</v>
      </c>
      <c r="E24" s="9"/>
      <c r="F24" s="9"/>
      <c r="G24" s="9"/>
      <c r="H24" s="9"/>
      <c r="I24" s="9"/>
      <c r="J24" s="9"/>
      <c r="K24" s="9"/>
      <c r="L24" s="9"/>
      <c r="M24" s="9"/>
    </row>
    <row r="25">
      <c r="B25" s="7"/>
      <c r="C25" s="7"/>
      <c r="D25" s="9" t="s">
        <v>456</v>
      </c>
      <c r="E25" s="9"/>
      <c r="F25" s="9"/>
      <c r="G25" s="9"/>
      <c r="H25" s="9"/>
      <c r="I25" s="9"/>
      <c r="J25" s="9"/>
      <c r="K25" s="9"/>
      <c r="L25" s="9"/>
      <c r="M25" s="9"/>
    </row>
    <row r="26">
      <c r="B26" s="7"/>
      <c r="C26" s="7"/>
      <c r="D26" s="9" t="s">
        <v>457</v>
      </c>
      <c r="E26" s="9"/>
      <c r="F26" s="9"/>
      <c r="G26" s="9"/>
      <c r="H26" s="9"/>
      <c r="I26" s="9"/>
      <c r="J26" s="9"/>
      <c r="K26" s="9"/>
      <c r="L26" s="9"/>
      <c r="M26" s="9"/>
    </row>
    <row r="27" ht="15" customHeight="1">
      <c r="B27" s="7" t="s">
        <v>364</v>
      </c>
      <c r="C27" s="7"/>
      <c r="D27" s="7"/>
      <c r="E27" s="7"/>
      <c r="F27" s="7"/>
      <c r="G27" s="7"/>
      <c r="H27" s="7"/>
      <c r="I27" s="7"/>
      <c r="J27" s="7"/>
      <c r="K27" s="7"/>
      <c r="L27" s="7"/>
      <c r="M27" s="7"/>
    </row>
    <row r="28" ht="15" customHeight="1">
      <c r="B28" s="7" t="s">
        <v>365</v>
      </c>
      <c r="C28" s="7"/>
      <c r="D28" s="7"/>
      <c r="E28" s="7"/>
      <c r="F28" s="7"/>
      <c r="G28" s="7"/>
      <c r="H28" s="7"/>
      <c r="I28" s="7"/>
      <c r="J28" s="7"/>
      <c r="K28" s="7"/>
      <c r="L28" s="7"/>
      <c r="M28" s="7"/>
    </row>
    <row r="29">
      <c r="B29" s="1"/>
    </row>
    <row r="30" ht="18.5" customHeight="1">
      <c r="B30" s="11" t="s">
        <v>345</v>
      </c>
      <c r="C30" s="11"/>
      <c r="D30" s="11"/>
      <c r="E30" s="11"/>
      <c r="F30" s="11"/>
      <c r="G30" s="11"/>
      <c r="H30" s="11"/>
      <c r="I30" s="11"/>
      <c r="J30" s="11"/>
      <c r="K30" s="11"/>
      <c r="L30" s="11"/>
      <c r="M30" s="11"/>
    </row>
    <row r="31" ht="15" customHeight="1">
      <c r="B31" s="9" t="s">
        <v>370</v>
      </c>
      <c r="C31" s="9"/>
      <c r="D31" s="9"/>
      <c r="E31" s="9"/>
      <c r="F31" s="9"/>
      <c r="G31" s="9"/>
      <c r="H31" s="9"/>
      <c r="I31" s="9"/>
      <c r="J31" s="9"/>
      <c r="K31" s="9"/>
      <c r="L31" s="9"/>
      <c r="M31" s="9"/>
    </row>
    <row r="32" ht="31.5" customHeight="1">
      <c r="B32" s="9" t="s">
        <v>346</v>
      </c>
      <c r="C32" s="9"/>
      <c r="D32" s="9"/>
      <c r="E32" s="9"/>
      <c r="F32" s="9"/>
      <c r="G32" s="9"/>
      <c r="H32" s="9"/>
      <c r="I32" s="9"/>
      <c r="J32" s="9"/>
      <c r="K32" s="9"/>
      <c r="L32" s="9"/>
      <c r="M32" s="9"/>
    </row>
    <row r="33" ht="28.5" customHeight="1">
      <c r="B33" s="9" t="s">
        <v>347</v>
      </c>
      <c r="C33" s="9"/>
      <c r="D33" s="9"/>
      <c r="E33" s="9"/>
      <c r="F33" s="9"/>
      <c r="G33" s="9"/>
      <c r="H33" s="9"/>
      <c r="I33" s="9"/>
      <c r="J33" s="9"/>
      <c r="K33" s="9"/>
      <c r="L33" s="9"/>
      <c r="M33" s="9"/>
    </row>
    <row r="34">
      <c r="B34" s="9" t="s">
        <v>348</v>
      </c>
      <c r="C34" s="9"/>
      <c r="D34" s="9"/>
      <c r="E34" s="9"/>
      <c r="F34" s="9"/>
      <c r="G34" s="9"/>
      <c r="H34" s="9"/>
      <c r="I34" s="9"/>
      <c r="J34" s="9"/>
      <c r="K34" s="9"/>
      <c r="L34" s="9"/>
      <c r="M34" s="9"/>
    </row>
    <row r="35">
      <c r="B35" s="9" t="s">
        <v>349</v>
      </c>
      <c r="C35" s="9"/>
      <c r="D35" s="9"/>
      <c r="E35" s="9"/>
      <c r="F35" s="9"/>
      <c r="G35" s="9"/>
      <c r="H35" s="9"/>
      <c r="I35" s="9"/>
      <c r="J35" s="9"/>
      <c r="K35" s="9"/>
      <c r="L35" s="9"/>
      <c r="M35" s="9"/>
    </row>
    <row r="36" ht="18.5" customHeight="1">
      <c r="B36" s="11" t="s">
        <v>350</v>
      </c>
      <c r="C36" s="11"/>
      <c r="D36" s="11"/>
      <c r="E36" s="11"/>
      <c r="F36" s="11"/>
      <c r="G36" s="11"/>
      <c r="H36" s="11"/>
      <c r="I36" s="11"/>
      <c r="J36" s="11"/>
      <c r="K36" s="11"/>
      <c r="L36" s="11"/>
      <c r="M36" s="11"/>
    </row>
    <row r="37" ht="30.75" customHeight="1">
      <c r="B37" s="9" t="s">
        <v>351</v>
      </c>
      <c r="C37" s="9"/>
      <c r="D37" s="9"/>
      <c r="E37" s="9"/>
      <c r="F37" s="9"/>
      <c r="G37" s="9"/>
      <c r="H37" s="9"/>
      <c r="I37" s="9"/>
      <c r="J37" s="9"/>
      <c r="K37" s="9"/>
      <c r="L37" s="9"/>
      <c r="M37" s="9"/>
    </row>
    <row r="38">
      <c r="B38" s="9" t="s">
        <v>352</v>
      </c>
      <c r="C38" s="9"/>
      <c r="D38" s="9"/>
      <c r="E38" s="9"/>
      <c r="F38" s="9"/>
      <c r="G38" s="9"/>
      <c r="H38" s="9"/>
      <c r="I38" s="9"/>
      <c r="J38" s="9"/>
      <c r="K38" s="9"/>
      <c r="L38" s="9"/>
      <c r="M38" s="9"/>
    </row>
    <row r="39">
      <c r="B39" s="1"/>
    </row>
    <row r="40" ht="18.5" customHeight="1">
      <c r="B40" s="11" t="s">
        <v>353</v>
      </c>
      <c r="C40" s="11"/>
      <c r="D40" s="11"/>
      <c r="E40" s="11"/>
      <c r="F40" s="11"/>
      <c r="G40" s="11"/>
      <c r="H40" s="11"/>
      <c r="I40" s="11"/>
      <c r="J40" s="11"/>
      <c r="K40" s="11"/>
      <c r="L40" s="11"/>
      <c r="M40" s="11"/>
    </row>
    <row r="41">
      <c r="B41" s="5" t="s">
        <v>354</v>
      </c>
      <c r="C41" s="5"/>
      <c r="D41" s="5"/>
      <c r="E41" s="5"/>
      <c r="F41" s="5"/>
      <c r="G41" s="5"/>
      <c r="H41" s="5"/>
      <c r="I41" s="5"/>
      <c r="J41" s="5"/>
      <c r="K41" s="5"/>
      <c r="L41" s="5"/>
      <c r="M41" s="5"/>
    </row>
    <row r="42">
      <c r="B42" s="5" t="s">
        <v>355</v>
      </c>
      <c r="C42" s="5"/>
      <c r="D42" s="5"/>
      <c r="E42" s="5"/>
      <c r="F42" s="5"/>
      <c r="G42" s="5"/>
      <c r="H42" s="5"/>
      <c r="I42" s="5"/>
      <c r="J42" s="5"/>
      <c r="K42" s="5"/>
      <c r="L42" s="5"/>
      <c r="M42" s="5"/>
    </row>
    <row r="43">
      <c r="B43" s="5" t="s">
        <v>356</v>
      </c>
      <c r="C43" s="5"/>
      <c r="D43" s="5"/>
      <c r="E43" s="5"/>
      <c r="F43" s="5"/>
      <c r="G43" s="5"/>
      <c r="H43" s="5"/>
      <c r="I43" s="5"/>
      <c r="J43" s="5"/>
      <c r="K43" s="5"/>
      <c r="L43" s="5"/>
      <c r="M43" s="5"/>
    </row>
    <row r="44">
      <c r="B44" s="6" t="s">
        <v>448</v>
      </c>
      <c r="C44" s="5"/>
      <c r="D44" s="5"/>
      <c r="E44" s="5"/>
      <c r="F44" s="5"/>
      <c r="G44" s="5"/>
      <c r="H44" s="5"/>
      <c r="I44" s="5"/>
      <c r="J44" s="5"/>
      <c r="K44" s="5"/>
      <c r="L44" s="5"/>
      <c r="M44" s="5"/>
    </row>
    <row r="45" ht="18.5" customHeight="1">
      <c r="B45" s="11" t="s">
        <v>357</v>
      </c>
      <c r="C45" s="11"/>
      <c r="D45" s="11"/>
      <c r="E45" s="11"/>
      <c r="F45" s="11"/>
      <c r="G45" s="11"/>
      <c r="H45" s="11"/>
      <c r="I45" s="11"/>
      <c r="J45" s="11"/>
      <c r="K45" s="11"/>
      <c r="L45" s="11"/>
      <c r="M45" s="11"/>
    </row>
    <row r="46">
      <c r="B46" s="9" t="s">
        <v>461</v>
      </c>
      <c r="C46" s="9"/>
      <c r="D46" s="9"/>
      <c r="E46" s="9"/>
      <c r="F46" s="9"/>
      <c r="G46" s="9"/>
      <c r="H46" s="9"/>
      <c r="I46" s="9"/>
      <c r="J46" s="9"/>
      <c r="K46" s="9"/>
      <c r="L46" s="9"/>
      <c r="M46" s="9"/>
    </row>
    <row r="47">
      <c r="B47" s="10" t="s">
        <v>447</v>
      </c>
      <c r="C47" s="10"/>
      <c r="D47" s="10"/>
      <c r="E47" s="10"/>
      <c r="F47" s="10"/>
      <c r="G47" s="10"/>
      <c r="H47" s="10"/>
      <c r="I47" s="10"/>
      <c r="J47" s="10"/>
      <c r="K47" s="10"/>
      <c r="L47" s="10"/>
      <c r="M47" s="10"/>
    </row>
  </sheetData>
  <mergeCells count="43">
    <mergeCell ref="B7:M7"/>
    <mergeCell ref="B8:M8"/>
    <mergeCell ref="B11:M11"/>
    <mergeCell ref="B12:M12"/>
    <mergeCell ref="B13:M13"/>
    <mergeCell ref="B2:M2"/>
    <mergeCell ref="B3:M3"/>
    <mergeCell ref="B4:M4"/>
    <mergeCell ref="B5:M5"/>
    <mergeCell ref="B6:M6"/>
    <mergeCell ref="C21:M21"/>
    <mergeCell ref="C22:M22"/>
    <mergeCell ref="B15:M15"/>
    <mergeCell ref="B9:L9"/>
    <mergeCell ref="B10:L10"/>
    <mergeCell ref="B14:M14"/>
    <mergeCell ref="B16:M16"/>
    <mergeCell ref="B17:M17"/>
    <mergeCell ref="B18:M18"/>
    <mergeCell ref="C19:M19"/>
    <mergeCell ref="C20:M20"/>
    <mergeCell ref="B33:M33"/>
    <mergeCell ref="B34:M34"/>
    <mergeCell ref="B35:M35"/>
    <mergeCell ref="B27:M27"/>
    <mergeCell ref="B28:M28"/>
    <mergeCell ref="B30:M30"/>
    <mergeCell ref="D23:M23"/>
    <mergeCell ref="D24:M24"/>
    <mergeCell ref="D25:M25"/>
    <mergeCell ref="D26:M26"/>
    <mergeCell ref="B47:M47"/>
    <mergeCell ref="B42:M42"/>
    <mergeCell ref="B43:M43"/>
    <mergeCell ref="B45:M45"/>
    <mergeCell ref="B46:M46"/>
    <mergeCell ref="B37:M37"/>
    <mergeCell ref="B38:M38"/>
    <mergeCell ref="B36:M36"/>
    <mergeCell ref="B40:M40"/>
    <mergeCell ref="B41:M41"/>
    <mergeCell ref="B31:M31"/>
    <mergeCell ref="B32:M32"/>
  </mergeCells>
  <hyperlinks>
    <hyperlink ref="B41" r:id="rId1h" display="https://cdn.who.int/media/docs/default-source/documents/about-us/thirteenth-general-programme/gpw13_methodology_nov9_online-version1b3170f8-98ea-4fcc-aa3a-059ede7e51ad.pdf?sfvrsn=12dfeb0d_1&amp;download=true"/>
    <hyperlink ref="B42" r:id="rId2h" display="https://www.who.int/data/stories/the-triple-billion-targets-a-visual-summary-of-methods-to-deliver-impact"/>
    <hyperlink ref="B43" r:id="rId3h" display="https://cdn.who.int/media/docs/default-source/documents/metadata-v11-final_16julydd1799c1-ee97-49cc-a793-7aea445d94cc.pdf?sfvrsn=c3021a38_1&amp;download=true"/>
    <hyperlink ref="B47:M47" r:id="rId4h" display="All code to generate those worksheets is available on github: https://github.com/gpw13/billionaiRe"/>
    <hyperlink ref="B44" r:id="rId5h"/>
    <hyperlink ref="C20" r:id="rId6h" display="https://cdn.who.int/media/docs/default-source/documents/about-us/thirteenth-general-programme/gpw13_methodology_nov9_online-version1b3170f8-98ea-4fcc-aa3a-059ede7e51ad.pdf?sfvrsn=12dfeb0d_1&amp;download=true"/>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showGridLines="0" zoomScale="85" zoomScaleNormal="85" workbookViewId="0">
      <selection activeCell="E18" sqref="E18"/>
    </sheetView>
  </sheetViews>
  <sheetFormatPr defaultRowHeight="15.0" baseColWidth="10"/>
  <cols>
    <col min="1" max="1" width="0.81640625" hidden="0" customWidth="1"/>
    <col min="2" max="2" width="7" hidden="0" customWidth="1"/>
    <col min="3" max="3" width="12" hidden="0" customWidth="1"/>
    <col min="4" max="4" width="37.81640625" hidden="0" customWidth="1"/>
    <col min="5" max="5" width="86" hidden="0" customWidth="1"/>
    <col min="6" max="6" width="27.81640625" hidden="0" customWidth="1"/>
    <col min="7" max="7" width="63.453125" hidden="0" customWidth="1"/>
  </cols>
  <sheetData>
    <row r="2" ht="30" customHeight="1">
      <c r="B2" s="167" t="s">
        <v>371</v>
      </c>
      <c r="C2" s="28"/>
      <c r="D2" s="27"/>
      <c r="E2" s="27"/>
    </row>
    <row r="3">
      <c r="B3" s="16"/>
      <c r="C3" s="16"/>
      <c r="D3" s="26"/>
      <c r="E3" s="26"/>
    </row>
    <row r="4" ht="15" customHeight="1">
      <c r="A4" s="26"/>
      <c r="B4" s="168" t="s">
        <v>475</v>
      </c>
      <c r="C4" s="168" t="s">
        <v>476</v>
      </c>
      <c r="D4" s="168" t="s">
        <v>477</v>
      </c>
      <c r="E4" s="168" t="s">
        <v>478</v>
      </c>
      <c r="F4" s="168" t="s">
        <v>479</v>
      </c>
      <c r="G4" s="168" t="s">
        <v>480</v>
      </c>
    </row>
    <row r="5">
      <c r="B5" s="169" t="s">
        <v>481</v>
      </c>
      <c r="C5" s="169" t="s">
        <v>482</v>
      </c>
      <c r="D5" s="169" t="s">
        <v>483</v>
      </c>
      <c r="E5" s="169" t="s">
        <v>484</v>
      </c>
      <c r="F5" s="169" t="s">
        <v>483</v>
      </c>
      <c r="G5" s="169" t="s">
        <v>485</v>
      </c>
    </row>
    <row r="6">
      <c r="B6" s="170" t="s">
        <v>481</v>
      </c>
      <c r="C6" s="170" t="s">
        <v>486</v>
      </c>
      <c r="D6" s="170" t="s">
        <v>487</v>
      </c>
      <c r="E6" s="170" t="s">
        <v>488</v>
      </c>
      <c r="F6" s="170" t="s">
        <v>489</v>
      </c>
      <c r="G6" s="170" t="s">
        <v>490</v>
      </c>
    </row>
    <row r="7">
      <c r="B7" s="171" t="s">
        <v>481</v>
      </c>
      <c r="C7" s="171" t="s">
        <v>491</v>
      </c>
      <c r="D7" s="171" t="s">
        <v>492</v>
      </c>
      <c r="E7" s="171" t="s">
        <v>493</v>
      </c>
      <c r="F7" s="171" t="s">
        <v>494</v>
      </c>
      <c r="G7" s="171"/>
    </row>
    <row r="8">
      <c r="B8" s="172" t="s">
        <v>481</v>
      </c>
      <c r="C8" s="172" t="s">
        <v>495</v>
      </c>
      <c r="D8" s="172" t="s">
        <v>496</v>
      </c>
      <c r="E8" s="172" t="s">
        <v>497</v>
      </c>
      <c r="F8" s="172" t="s">
        <v>498</v>
      </c>
      <c r="G8" s="172"/>
    </row>
    <row r="9">
      <c r="B9" s="173" t="s">
        <v>481</v>
      </c>
      <c r="C9" s="173" t="s">
        <v>499</v>
      </c>
      <c r="D9" s="173" t="s">
        <v>500</v>
      </c>
      <c r="E9" s="173" t="s">
        <v>501</v>
      </c>
      <c r="F9" s="173" t="s">
        <v>501</v>
      </c>
      <c r="G9" s="173" t="s">
        <v>502</v>
      </c>
    </row>
    <row r="10">
      <c r="B10" s="174" t="s">
        <v>481</v>
      </c>
      <c r="C10" s="174" t="s">
        <v>503</v>
      </c>
      <c r="D10" s="174" t="s">
        <v>504</v>
      </c>
      <c r="E10" s="174" t="s">
        <v>505</v>
      </c>
      <c r="F10" s="174" t="s">
        <v>504</v>
      </c>
      <c r="G10" s="174" t="s">
        <v>506</v>
      </c>
    </row>
    <row r="11">
      <c r="B11" s="175" t="s">
        <v>481</v>
      </c>
      <c r="C11" s="175" t="s">
        <v>507</v>
      </c>
      <c r="D11" s="175" t="s">
        <v>508</v>
      </c>
      <c r="E11" s="175" t="s">
        <v>509</v>
      </c>
      <c r="F11" s="175" t="s">
        <v>510</v>
      </c>
      <c r="G11" s="175" t="s">
        <v>511</v>
      </c>
    </row>
    <row r="12">
      <c r="B12" s="176" t="s">
        <v>481</v>
      </c>
      <c r="C12" s="176" t="s">
        <v>512</v>
      </c>
      <c r="D12" s="176" t="s">
        <v>513</v>
      </c>
      <c r="E12" s="176" t="s">
        <v>514</v>
      </c>
      <c r="F12" s="176" t="s">
        <v>515</v>
      </c>
      <c r="G12" s="176"/>
    </row>
    <row r="13">
      <c r="B13" s="177" t="s">
        <v>481</v>
      </c>
      <c r="C13" s="177" t="s">
        <v>516</v>
      </c>
      <c r="D13" s="177" t="s">
        <v>517</v>
      </c>
      <c r="E13" s="177" t="s">
        <v>518</v>
      </c>
      <c r="F13" s="177" t="s">
        <v>519</v>
      </c>
      <c r="G13" s="177" t="s">
        <v>520</v>
      </c>
    </row>
    <row r="14">
      <c r="B14" s="178" t="s">
        <v>481</v>
      </c>
      <c r="C14" s="178" t="s">
        <v>521</v>
      </c>
      <c r="D14" s="178" t="s">
        <v>522</v>
      </c>
      <c r="E14" s="178" t="s">
        <v>523</v>
      </c>
      <c r="F14" s="178" t="s">
        <v>524</v>
      </c>
      <c r="G14" s="178" t="s">
        <v>520</v>
      </c>
    </row>
    <row r="15">
      <c r="B15" s="179" t="s">
        <v>481</v>
      </c>
      <c r="C15" s="179" t="s">
        <v>525</v>
      </c>
      <c r="D15" s="179" t="s">
        <v>526</v>
      </c>
      <c r="E15" s="179" t="s">
        <v>527</v>
      </c>
      <c r="F15" s="179" t="s">
        <v>528</v>
      </c>
      <c r="G15" s="179" t="s">
        <v>529</v>
      </c>
    </row>
    <row r="16">
      <c r="B16" s="180" t="s">
        <v>481</v>
      </c>
      <c r="C16" s="180" t="s">
        <v>530</v>
      </c>
      <c r="D16" s="180" t="s">
        <v>531</v>
      </c>
      <c r="E16" s="180" t="s">
        <v>532</v>
      </c>
      <c r="F16" s="180" t="s">
        <v>533</v>
      </c>
      <c r="G16" s="180" t="s">
        <v>520</v>
      </c>
    </row>
    <row r="17">
      <c r="B17" s="181" t="s">
        <v>481</v>
      </c>
      <c r="C17" s="181" t="s">
        <v>534</v>
      </c>
      <c r="D17" s="181" t="s">
        <v>535</v>
      </c>
      <c r="E17" s="181" t="s">
        <v>536</v>
      </c>
      <c r="F17" s="181" t="s">
        <v>536</v>
      </c>
      <c r="G17" s="181" t="s">
        <v>537</v>
      </c>
    </row>
    <row r="18">
      <c r="B18" s="182" t="s">
        <v>481</v>
      </c>
      <c r="C18" s="182" t="s">
        <v>538</v>
      </c>
      <c r="D18" s="182" t="s">
        <v>539</v>
      </c>
      <c r="E18" s="182" t="s">
        <v>540</v>
      </c>
      <c r="F18" s="182" t="s">
        <v>541</v>
      </c>
      <c r="G18" s="182"/>
    </row>
    <row r="19">
      <c r="B19" s="183" t="s">
        <v>481</v>
      </c>
      <c r="C19" s="183" t="s">
        <v>542</v>
      </c>
      <c r="D19" s="183" t="s">
        <v>543</v>
      </c>
      <c r="E19" s="183" t="s">
        <v>544</v>
      </c>
      <c r="F19" s="183" t="s">
        <v>545</v>
      </c>
      <c r="G19" s="183"/>
    </row>
    <row r="20">
      <c r="B20" s="184" t="s">
        <v>481</v>
      </c>
      <c r="C20" s="184" t="s">
        <v>546</v>
      </c>
      <c r="D20" s="184" t="s">
        <v>547</v>
      </c>
      <c r="E20" s="184" t="s">
        <v>548</v>
      </c>
      <c r="F20" s="184" t="s">
        <v>549</v>
      </c>
      <c r="G20" s="184" t="s">
        <v>520</v>
      </c>
    </row>
    <row r="21">
      <c r="B21" s="185" t="s">
        <v>481</v>
      </c>
      <c r="C21" s="185" t="s">
        <v>550</v>
      </c>
      <c r="D21" s="185" t="s">
        <v>551</v>
      </c>
      <c r="E21" s="185" t="s">
        <v>552</v>
      </c>
      <c r="F21" s="185" t="s">
        <v>551</v>
      </c>
      <c r="G21" s="185" t="s">
        <v>553</v>
      </c>
    </row>
    <row r="22">
      <c r="B22" s="186"/>
      <c r="C22" s="186"/>
      <c r="D22" s="186"/>
      <c r="E22" s="186"/>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c r="AE22" s="186"/>
      <c r="AF22" s="186"/>
    </row>
    <row r="23">
      <c r="B23" s="186"/>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c r="AE23" s="186"/>
      <c r="AF23" s="186"/>
    </row>
    <row r="24">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c r="AF24" s="186"/>
    </row>
    <row r="25">
      <c r="B25" s="186"/>
      <c r="C25" s="186"/>
      <c r="D25" s="186"/>
      <c r="E25" s="186"/>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c r="AE25" s="186"/>
      <c r="AF25" s="186"/>
    </row>
    <row r="26">
      <c r="B26" s="186"/>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c r="AE26" s="186"/>
      <c r="AF26" s="186"/>
    </row>
    <row r="27">
      <c r="B27" s="186"/>
      <c r="C27" s="186"/>
      <c r="D27" s="186"/>
      <c r="E27" s="186"/>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c r="AE27" s="186"/>
      <c r="AF27" s="186"/>
    </row>
    <row r="28">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c r="AE28" s="186"/>
      <c r="AF28" s="186"/>
    </row>
    <row r="29">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c r="AE29" s="186"/>
      <c r="AF29" s="186"/>
    </row>
    <row r="30">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c r="AE30" s="186"/>
      <c r="AF30" s="186"/>
    </row>
    <row r="31">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c r="AE31" s="186"/>
      <c r="AF31" s="186"/>
    </row>
    <row r="32">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c r="AE32" s="186"/>
      <c r="AF32" s="186"/>
    </row>
    <row r="33">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c r="AE33" s="186"/>
      <c r="AF33" s="186"/>
    </row>
    <row r="34">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c r="AE34" s="186"/>
      <c r="AF34" s="186"/>
    </row>
    <row r="35">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c r="AE35" s="186"/>
      <c r="AF35" s="186"/>
    </row>
    <row r="3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c r="AE36" s="186"/>
      <c r="AF36" s="186"/>
    </row>
    <row r="37">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c r="AE37" s="186"/>
      <c r="AF37" s="186"/>
    </row>
    <row r="38">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c r="AE38" s="186"/>
      <c r="AF38" s="186"/>
    </row>
    <row r="39">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row>
    <row r="40">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c r="AE40" s="186"/>
      <c r="AF40" s="186"/>
    </row>
    <row r="41">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c r="AE41" s="186"/>
      <c r="AF41" s="186"/>
    </row>
    <row r="42">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c r="AF42" s="186"/>
    </row>
    <row r="43">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c r="AF43" s="186"/>
    </row>
    <row r="44">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c r="AF44" s="186"/>
    </row>
    <row r="4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c r="AF45" s="186"/>
    </row>
    <row r="46">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row>
    <row r="47">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c r="AF47" s="186"/>
    </row>
    <row r="48">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c r="AF48" s="186"/>
    </row>
    <row r="49">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c r="AF49" s="186"/>
    </row>
    <row r="50">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c r="AF50" s="186"/>
    </row>
    <row r="51">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c r="AF51" s="186"/>
    </row>
    <row r="52">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c r="AF52" s="186"/>
    </row>
    <row r="53">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c r="AF53" s="186"/>
    </row>
    <row r="54">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c r="AF54" s="186"/>
    </row>
    <row r="5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c r="AF55" s="186"/>
    </row>
    <row r="56">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c r="AF56" s="186"/>
    </row>
    <row r="57">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c r="AF57" s="186"/>
    </row>
    <row r="58">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c r="AF58" s="186"/>
    </row>
    <row r="59">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c r="AF59" s="186"/>
    </row>
    <row r="60">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c r="AF60" s="186"/>
    </row>
    <row r="61">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c r="AF61" s="186"/>
    </row>
    <row r="62">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c r="AF62" s="186"/>
    </row>
    <row r="63">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c r="AF63" s="186"/>
    </row>
    <row r="64">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c r="AF64" s="186"/>
    </row>
    <row r="6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c r="AF65" s="186"/>
    </row>
    <row r="66">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c r="AF66" s="186"/>
    </row>
    <row r="67">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c r="AF67" s="186"/>
    </row>
    <row r="68">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c r="AF68" s="186"/>
    </row>
    <row r="69">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c r="AF69" s="186"/>
    </row>
    <row r="70">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c r="AF70" s="186"/>
    </row>
    <row r="71">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c r="AF71" s="186"/>
    </row>
    <row r="72">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c r="AF72" s="186"/>
    </row>
    <row r="73">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c r="AF73" s="186"/>
    </row>
    <row r="74">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c r="AF74" s="186"/>
    </row>
    <row r="7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c r="AF75" s="186"/>
    </row>
    <row r="76">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c r="AF76" s="186"/>
    </row>
    <row r="77">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c r="AF77" s="186"/>
    </row>
    <row r="78">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c r="AF78" s="186"/>
    </row>
    <row r="79">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c r="AF79" s="186"/>
    </row>
    <row r="80">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c r="AF80" s="186"/>
    </row>
    <row r="81">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c r="AF81" s="186"/>
    </row>
    <row r="82">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c r="AF82" s="186"/>
    </row>
    <row r="83">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c r="AF83" s="186"/>
    </row>
    <row r="84">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c r="AF84" s="186"/>
    </row>
    <row r="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c r="AF85" s="186"/>
    </row>
    <row r="86">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c r="AF86" s="186"/>
    </row>
    <row r="87">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c r="AF87" s="186"/>
    </row>
    <row r="88">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c r="AF88" s="186"/>
    </row>
    <row r="89">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c r="AF89" s="186"/>
    </row>
    <row r="90">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c r="AF90" s="186"/>
    </row>
    <row r="91">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c r="AF91" s="186"/>
    </row>
    <row r="92">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c r="AF92" s="186"/>
    </row>
    <row r="93">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c r="AF93" s="186"/>
    </row>
    <row r="94">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c r="AF94" s="186"/>
    </row>
    <row r="9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c r="AF95" s="186"/>
    </row>
    <row r="96">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c r="AF96" s="186"/>
    </row>
    <row r="97">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c r="AF97" s="186"/>
    </row>
    <row r="98">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c r="AF98" s="186"/>
    </row>
    <row r="99">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c r="AF99" s="186"/>
    </row>
    <row r="100">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c r="AF100" s="186"/>
    </row>
    <row r="101">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c r="AF101" s="186"/>
    </row>
    <row r="102">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c r="AF102" s="186"/>
    </row>
    <row r="103">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c r="AF103" s="186"/>
    </row>
    <row r="104">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c r="AF104" s="186"/>
    </row>
    <row r="10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c r="AF105" s="186"/>
    </row>
    <row r="106">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c r="AF106" s="186"/>
    </row>
    <row r="107">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c r="AF107" s="186"/>
    </row>
    <row r="108">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c r="AF108" s="186"/>
    </row>
    <row r="109">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c r="AF109" s="186"/>
    </row>
    <row r="110">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c r="AF110" s="186"/>
    </row>
    <row r="111">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row>
    <row r="112">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c r="AF112" s="186"/>
    </row>
    <row r="113">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c r="AF113" s="186"/>
    </row>
    <row r="114">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c r="AF114" s="186"/>
    </row>
    <row r="11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c r="AF115" s="186"/>
    </row>
    <row r="116">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c r="AF116" s="186"/>
    </row>
    <row r="117">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c r="AF117" s="186"/>
    </row>
    <row r="118">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c r="AF118" s="186"/>
    </row>
    <row r="119">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c r="AF119" s="186"/>
    </row>
    <row r="120">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c r="AF120" s="186"/>
    </row>
    <row r="121">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c r="AF121" s="186"/>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pageSetUpPr fitToPage="1"/>
  </sheetPr>
  <dimension ref="A1"/>
  <sheetViews>
    <sheetView topLeftCell="A19" zoomScale="85" zoomScaleNormal="85" workbookViewId="0">
      <pane xSplit="2" topLeftCell="C1" activePane="topRight" state="frozen"/>
      <selection pane="topRight" activeCell="D37" sqref="D37"/>
    </sheetView>
  </sheetViews>
  <sheetFormatPr defaultRowHeight="15.0" baseColWidth="10"/>
  <cols>
    <col min="1" max="1" width="28.6" hidden="0" customWidth="1"/>
    <col min="2" max="2" width="28.6" hidden="0" customWidth="1"/>
    <col min="3" max="3" width="10.15" hidden="0" customWidth="1"/>
    <col min="4" max="4" width="10.15" hidden="0" customWidth="1"/>
    <col min="5" max="5" width="6.15" hidden="0" customWidth="1"/>
    <col min="6" max="6" width="7.93" hidden="0" customWidth="1"/>
    <col min="7" max="7" width="26.71" hidden="0" customWidth="1"/>
    <col min="8" max="8" width="0.81640625" hidden="0" customWidth="1"/>
    <col min="9" max="9" width="7.71" hidden="0" customWidth="1"/>
    <col min="10" max="10" width="7.71" hidden="0" customWidth="1"/>
    <col min="11" max="11" width="1.21" hidden="0" customWidth="1"/>
    <col min="12" max="12" width="7.71" hidden="0" customWidth="1"/>
    <col min="13" max="13" width="7.71" hidden="0" customWidth="1"/>
    <col min="14" max="14" width="1.21" hidden="0" customWidth="1"/>
    <col min="15" max="15" width="7.71" hidden="0" customWidth="1"/>
    <col min="16" max="16" width="1.21" hidden="0" customWidth="1"/>
    <col min="17" max="17" width="7.93" hidden="0" customWidth="1"/>
    <col min="18" max="18" width="7.93" hidden="0" customWidth="1"/>
    <col min="19" max="19" width="1.21" hidden="0" customWidth="1"/>
    <col min="20" max="20" width="26.71" hidden="0" customWidth="1"/>
    <col min="21" max="21" width="26.71" hidden="0" customWidth="1"/>
  </cols>
  <sheetData>
    <row r="1" ht="9" customHeight="1">
      <c r="A1" s="37"/>
      <c r="B1" s="37"/>
      <c r="C1" s="37"/>
      <c r="D1" s="37"/>
      <c r="E1" s="37"/>
      <c r="F1" s="37"/>
      <c r="G1" s="37"/>
      <c r="I1" s="37"/>
      <c r="J1" s="37"/>
      <c r="K1" s="37"/>
      <c r="L1" s="37"/>
      <c r="M1" s="37"/>
      <c r="N1" s="37"/>
      <c r="O1" s="97"/>
      <c r="P1" s="37"/>
      <c r="Q1" s="37"/>
      <c r="R1" s="37"/>
      <c r="S1" s="37"/>
      <c r="T1" s="37"/>
      <c r="U1" s="37"/>
      <c r="V1" s="37"/>
      <c r="W1" s="37"/>
      <c r="X1" s="37"/>
      <c r="Y1" s="37"/>
      <c r="Z1" s="37"/>
      <c r="AA1" s="37"/>
      <c r="AB1" s="37"/>
      <c r="AC1" s="37"/>
      <c r="AD1" s="37"/>
      <c r="AE1" s="37"/>
    </row>
    <row r="2" ht="23.25" customHeight="1">
      <c r="A2" s="167" t="s">
        <v>554</v>
      </c>
      <c r="B2" s="37"/>
      <c r="C2" s="37"/>
      <c r="D2" s="37"/>
      <c r="E2" s="37"/>
      <c r="F2" s="37"/>
      <c r="G2" s="37"/>
      <c r="H2" s="63"/>
      <c r="I2" s="37"/>
      <c r="J2" s="37"/>
      <c r="K2" s="37"/>
      <c r="L2" s="37"/>
      <c r="M2" s="37"/>
      <c r="N2" s="37"/>
      <c r="O2" s="97"/>
      <c r="P2" s="37"/>
      <c r="Q2" s="37"/>
      <c r="R2" s="37"/>
      <c r="S2" s="37"/>
      <c r="T2" s="37"/>
      <c r="U2" s="37"/>
      <c r="V2" s="37"/>
      <c r="W2" s="37"/>
      <c r="X2" s="37"/>
      <c r="Y2" s="37"/>
      <c r="Z2" s="37"/>
      <c r="AA2" s="37"/>
      <c r="AB2" s="37"/>
      <c r="AC2" s="37"/>
      <c r="AD2" s="37"/>
      <c r="AE2" s="37"/>
    </row>
    <row r="3">
      <c r="A3" s="37"/>
      <c r="B3" s="37"/>
      <c r="C3" s="37"/>
      <c r="D3" s="37"/>
      <c r="E3" s="37"/>
      <c r="F3" s="37"/>
      <c r="G3" s="37"/>
      <c r="I3" s="37"/>
      <c r="J3" s="37"/>
      <c r="K3" s="37"/>
      <c r="L3" s="37"/>
      <c r="M3" s="37"/>
      <c r="N3" s="37"/>
      <c r="O3" s="97"/>
      <c r="P3" s="37"/>
      <c r="Q3" s="37"/>
      <c r="R3" s="37"/>
      <c r="S3" s="37"/>
      <c r="T3" s="37"/>
      <c r="U3" s="37"/>
      <c r="V3" s="37"/>
      <c r="W3" s="37"/>
      <c r="X3" s="37"/>
      <c r="Y3" s="37"/>
      <c r="Z3" s="37"/>
      <c r="AA3" s="37"/>
      <c r="AB3" s="37"/>
      <c r="AC3" s="37"/>
      <c r="AD3" s="37"/>
      <c r="AE3" s="37"/>
    </row>
    <row r="4" ht="21" customHeight="1">
      <c r="A4" s="187" t="s">
        <v>555</v>
      </c>
      <c r="B4" s="101"/>
      <c r="C4" s="37"/>
      <c r="D4" s="37"/>
      <c r="E4" s="37"/>
      <c r="F4" s="37"/>
      <c r="G4" s="37"/>
      <c r="H4" s="72"/>
      <c r="I4" s="37"/>
      <c r="J4" s="37"/>
      <c r="K4" s="37"/>
      <c r="L4" s="37"/>
      <c r="M4" s="37"/>
      <c r="N4" s="37"/>
      <c r="O4" s="97"/>
      <c r="P4" s="37"/>
      <c r="Q4" s="37"/>
      <c r="R4" s="37"/>
      <c r="S4" s="37"/>
      <c r="T4" s="37"/>
      <c r="U4" s="37"/>
      <c r="V4" s="96"/>
      <c r="W4" s="96"/>
      <c r="X4" s="96"/>
      <c r="Y4" s="96"/>
      <c r="Z4" s="37"/>
      <c r="AA4" s="37"/>
      <c r="AB4" s="37"/>
      <c r="AC4" s="37"/>
      <c r="AD4" s="37"/>
      <c r="AE4" s="37"/>
    </row>
    <row r="5" ht="18.5" customHeight="1">
      <c r="A5" s="188" t="s">
        <v>556</v>
      </c>
      <c r="B5" s="36"/>
      <c r="C5" s="36"/>
      <c r="D5" s="37"/>
      <c r="E5" s="189" t="str">
        <f>=M41/1000</f>
      </c>
      <c r="F5" s="190" t="s">
        <v>152</v>
      </c>
      <c r="G5" s="37"/>
      <c r="H5" s="72"/>
      <c r="I5" s="37"/>
      <c r="J5" s="37"/>
      <c r="K5" s="37"/>
      <c r="L5" s="37"/>
      <c r="M5" s="37"/>
      <c r="N5" s="37"/>
      <c r="O5" s="97"/>
      <c r="P5" s="37"/>
      <c r="Q5" s="37"/>
      <c r="R5" s="37"/>
      <c r="S5" s="37"/>
      <c r="T5" s="37"/>
      <c r="U5" s="37"/>
      <c r="V5" s="96"/>
      <c r="W5" s="96"/>
      <c r="X5" s="96"/>
      <c r="Y5" s="96"/>
      <c r="Z5" s="37"/>
      <c r="AA5" s="37"/>
      <c r="AB5" s="37"/>
      <c r="AC5" s="37"/>
      <c r="AD5" s="37"/>
      <c r="AE5" s="37"/>
    </row>
    <row r="6" ht="18.5" customHeight="1">
      <c r="A6" s="188" t="s">
        <v>557</v>
      </c>
      <c r="B6" s="36"/>
      <c r="C6" s="36"/>
      <c r="D6" s="37"/>
      <c r="E6" s="189" t="str">
        <f>=M42</f>
      </c>
      <c r="F6" s="190" t="s">
        <v>46</v>
      </c>
      <c r="G6" s="37"/>
      <c r="H6" s="72"/>
      <c r="I6" s="37"/>
      <c r="J6" s="37"/>
      <c r="K6" s="37"/>
      <c r="L6" s="37"/>
      <c r="M6" s="37"/>
      <c r="N6" s="37"/>
      <c r="O6" s="97"/>
      <c r="P6" s="37"/>
      <c r="Q6" s="37"/>
      <c r="R6" s="37"/>
      <c r="S6" s="37"/>
      <c r="T6" s="37"/>
      <c r="U6" s="37"/>
      <c r="V6" s="96"/>
      <c r="W6" s="96"/>
      <c r="X6" s="96"/>
      <c r="Y6" s="96"/>
      <c r="Z6" s="37"/>
      <c r="AA6" s="37"/>
      <c r="AB6" s="37"/>
      <c r="AC6" s="37"/>
      <c r="AD6" s="37"/>
      <c r="AE6" s="37"/>
    </row>
    <row r="7" ht="18.5" customHeight="1">
      <c r="A7" s="188" t="s">
        <v>558</v>
      </c>
      <c r="B7" s="36"/>
      <c r="C7" s="36"/>
      <c r="D7" s="37"/>
      <c r="E7" s="189" t="str">
        <f>=43531523/1000000</f>
      </c>
      <c r="F7" s="190" t="s">
        <v>152</v>
      </c>
      <c r="G7" s="37"/>
      <c r="H7" s="72"/>
      <c r="I7" s="37"/>
      <c r="J7" s="37"/>
      <c r="K7" s="37"/>
      <c r="L7" s="37"/>
      <c r="M7" s="37"/>
      <c r="N7" s="37"/>
      <c r="O7" s="97"/>
      <c r="P7" s="37"/>
      <c r="Q7" s="37"/>
      <c r="R7" s="37"/>
      <c r="S7" s="37"/>
      <c r="T7" s="37"/>
      <c r="U7" s="37"/>
      <c r="V7" s="96"/>
      <c r="W7" s="96"/>
      <c r="X7" s="96"/>
      <c r="Y7" s="96"/>
      <c r="Z7" s="37"/>
      <c r="AA7" s="37"/>
      <c r="AB7" s="37"/>
      <c r="AC7" s="37"/>
      <c r="AD7" s="37"/>
      <c r="AE7" s="37"/>
    </row>
    <row r="8" ht="15" customHeight="1">
      <c r="A8" s="102"/>
      <c r="B8" s="103"/>
      <c r="C8" s="104"/>
      <c r="D8" s="104"/>
      <c r="E8" s="104"/>
      <c r="F8" s="104"/>
      <c r="G8" s="104"/>
      <c r="H8" s="72"/>
      <c r="I8" s="104"/>
      <c r="J8" s="104"/>
      <c r="K8" s="104"/>
      <c r="L8" s="104"/>
      <c r="M8" s="104"/>
      <c r="N8" s="104"/>
      <c r="O8" s="96"/>
      <c r="P8" s="104"/>
      <c r="Q8" s="104"/>
      <c r="R8" s="104"/>
      <c r="S8" s="104"/>
      <c r="T8" s="104"/>
      <c r="U8" s="104"/>
      <c r="V8" s="96"/>
      <c r="W8" s="96"/>
      <c r="X8" s="96"/>
      <c r="Y8" s="96"/>
      <c r="Z8" s="37"/>
      <c r="AA8" s="37"/>
      <c r="AB8" s="37"/>
      <c r="AC8" s="37"/>
      <c r="AD8" s="37"/>
      <c r="AE8" s="37"/>
    </row>
    <row r="9" ht="18.5" customHeight="1">
      <c r="A9" s="112"/>
      <c r="B9" s="59"/>
      <c r="C9" s="192" t="s">
        <v>561</v>
      </c>
      <c r="D9" s="192"/>
      <c r="E9" s="192"/>
      <c r="F9" s="192"/>
      <c r="G9" s="192"/>
      <c r="H9" s="72"/>
      <c r="I9" s="192" t="s">
        <v>567</v>
      </c>
      <c r="J9" s="192"/>
      <c r="K9" s="192"/>
      <c r="L9" s="192"/>
      <c r="M9" s="192"/>
      <c r="N9" s="192"/>
      <c r="O9" s="192"/>
      <c r="P9" s="192"/>
      <c r="Q9" s="192"/>
      <c r="R9" s="192"/>
      <c r="S9" s="192"/>
      <c r="T9" s="192"/>
      <c r="U9" s="192"/>
      <c r="V9" s="37"/>
      <c r="W9" s="37"/>
      <c r="X9" s="37"/>
      <c r="Y9" s="37"/>
      <c r="Z9" s="37"/>
      <c r="AA9" s="37"/>
      <c r="AB9" s="37"/>
      <c r="AC9" s="37"/>
      <c r="AD9" s="37"/>
      <c r="AE9" s="37"/>
    </row>
    <row r="10" ht="14.5" customHeight="1">
      <c r="A10" s="113"/>
      <c r="B10" s="113"/>
      <c r="C10" s="193" t="s">
        <v>562</v>
      </c>
      <c r="D10" s="193" t="s">
        <v>563</v>
      </c>
      <c r="E10" s="193" t="s">
        <v>564</v>
      </c>
      <c r="F10" s="193" t="s">
        <v>565</v>
      </c>
      <c r="G10" s="193" t="s">
        <v>566</v>
      </c>
      <c r="H10" s="98"/>
      <c r="I10" s="194" t="s">
        <v>562</v>
      </c>
      <c r="J10" s="194" t="s">
        <v>568</v>
      </c>
      <c r="K10" s="193" t="s">
        <v>568</v>
      </c>
      <c r="L10" s="194" t="s">
        <v>563</v>
      </c>
      <c r="M10" s="194" t="s">
        <v>568</v>
      </c>
      <c r="N10" s="193" t="s">
        <v>568</v>
      </c>
      <c r="O10" s="193" t="s">
        <v>569</v>
      </c>
      <c r="P10" s="193" t="s">
        <v>568</v>
      </c>
      <c r="Q10" s="194" t="s">
        <v>565</v>
      </c>
      <c r="R10" s="194" t="s">
        <v>568</v>
      </c>
      <c r="S10" s="193" t="s">
        <v>568</v>
      </c>
      <c r="T10" s="194" t="s">
        <v>566</v>
      </c>
      <c r="U10" s="194"/>
      <c r="V10" s="96"/>
      <c r="W10" s="96"/>
      <c r="X10" s="96"/>
      <c r="Y10" s="96"/>
      <c r="Z10" s="37"/>
      <c r="AA10" s="37"/>
      <c r="AB10" s="37"/>
      <c r="AC10" s="37"/>
      <c r="AD10" s="37"/>
      <c r="AE10" s="37"/>
    </row>
    <row r="11">
      <c r="A11" s="191" t="s">
        <v>559</v>
      </c>
      <c r="B11" s="191" t="s">
        <v>560</v>
      </c>
      <c r="C11" s="193"/>
      <c r="D11" s="193"/>
      <c r="E11" s="193"/>
      <c r="F11" s="193"/>
      <c r="G11" s="193"/>
      <c r="H11" s="77"/>
      <c r="I11" s="193" t="s">
        <v>570</v>
      </c>
      <c r="J11" s="193" t="s">
        <v>571</v>
      </c>
      <c r="K11" s="193" t="s">
        <v>568</v>
      </c>
      <c r="L11" s="193" t="s">
        <v>570</v>
      </c>
      <c r="M11" s="193" t="s">
        <v>571</v>
      </c>
      <c r="N11" s="193" t="s">
        <v>568</v>
      </c>
      <c r="O11" s="193" t="s">
        <v>568</v>
      </c>
      <c r="P11" s="193" t="s">
        <v>568</v>
      </c>
      <c r="Q11" s="193" t="s">
        <v>570</v>
      </c>
      <c r="R11" s="193" t="s">
        <v>571</v>
      </c>
      <c r="S11" s="193" t="s">
        <v>568</v>
      </c>
      <c r="T11" s="193" t="s">
        <v>570</v>
      </c>
      <c r="U11" s="193" t="s">
        <v>571</v>
      </c>
      <c r="V11" s="96" t="s">
        <v>568</v>
      </c>
      <c r="W11" s="96"/>
      <c r="X11" s="96"/>
      <c r="Y11" s="96"/>
      <c r="Z11" s="37"/>
      <c r="AA11" s="37"/>
      <c r="AB11" s="37"/>
      <c r="AC11" s="37"/>
      <c r="AD11" s="37"/>
      <c r="AE11" s="37"/>
    </row>
    <row r="12" ht="15" customHeight="1">
      <c r="A12" s="195" t="s">
        <v>157</v>
      </c>
      <c r="B12" s="195"/>
      <c r="C12" s="195"/>
      <c r="D12" s="195"/>
      <c r="E12" s="195"/>
      <c r="F12" s="195"/>
      <c r="G12" s="195"/>
      <c r="H12" s="104"/>
      <c r="I12" s="195"/>
      <c r="J12" s="195"/>
      <c r="K12" s="195"/>
      <c r="L12" s="195"/>
      <c r="M12" s="195"/>
      <c r="N12" s="195"/>
      <c r="O12" s="195"/>
      <c r="P12" s="195"/>
      <c r="Q12" s="195"/>
      <c r="R12" s="195"/>
      <c r="S12" s="195"/>
      <c r="T12" s="195"/>
      <c r="U12" s="195"/>
      <c r="V12" s="96"/>
      <c r="W12" s="96"/>
      <c r="X12" s="96"/>
      <c r="Y12" s="96"/>
      <c r="Z12" s="37"/>
      <c r="AA12" s="37"/>
      <c r="AB12" s="37"/>
      <c r="AC12" s="37"/>
      <c r="AD12" s="37"/>
      <c r="AE12" s="37"/>
    </row>
    <row r="13" ht="25.5" customHeight="1">
      <c r="A13" s="196" t="s">
        <v>158</v>
      </c>
      <c r="B13" s="196" t="s">
        <v>159</v>
      </c>
      <c r="C13" s="198" t="n">
        <v>45.01</v>
      </c>
      <c r="D13" s="200" t="n">
        <v>45.01</v>
      </c>
      <c r="E13" s="202" t="n">
        <v>2020</v>
      </c>
      <c r="F13" s="204" t="s">
        <v>572</v>
      </c>
      <c r="G13" s="204"/>
      <c r="H13" s="79"/>
      <c r="I13" s="206" t="n">
        <v>42.97</v>
      </c>
      <c r="J13" s="208" t="n">
        <v>50.78</v>
      </c>
      <c r="K13" s="204"/>
      <c r="L13" s="204"/>
      <c r="M13" s="204"/>
      <c r="N13" s="204"/>
      <c r="O13" s="210" t="str">
        <f>=IF(OR(ISBLANK(J13),ISBLANK(I13)),"",J13-I13)</f>
      </c>
      <c r="P13" s="204"/>
      <c r="Q13" s="204" t="s">
        <v>572</v>
      </c>
      <c r="R13" s="204" t="s">
        <v>574</v>
      </c>
      <c r="S13" s="204"/>
      <c r="T13" s="204"/>
      <c r="U13" s="204"/>
      <c r="V13" s="96"/>
      <c r="W13" s="96"/>
      <c r="X13" s="96"/>
      <c r="Y13" s="96"/>
      <c r="Z13" s="37"/>
      <c r="AA13" s="37"/>
      <c r="AB13" s="37"/>
      <c r="AC13" s="37"/>
      <c r="AD13" s="37"/>
      <c r="AE13" s="37"/>
    </row>
    <row r="14" ht="25.5" customHeight="1">
      <c r="A14" s="196" t="s">
        <v>161</v>
      </c>
      <c r="B14" s="196" t="s">
        <v>162</v>
      </c>
      <c r="C14" s="198" t="n">
        <v>20.9</v>
      </c>
      <c r="D14" s="200" t="n">
        <v>20.9</v>
      </c>
      <c r="E14" s="202" t="n">
        <v>2017</v>
      </c>
      <c r="F14" s="204" t="s">
        <v>573</v>
      </c>
      <c r="G14" s="204"/>
      <c r="H14" s="95"/>
      <c r="I14" s="206" t="n">
        <v>21.22</v>
      </c>
      <c r="J14" s="208" t="n">
        <v>27.36</v>
      </c>
      <c r="K14" s="204"/>
      <c r="L14" s="204"/>
      <c r="M14" s="204"/>
      <c r="N14" s="204"/>
      <c r="O14" s="210" t="str">
        <f>=IF(OR(ISBLANK(J14),ISBLANK(I14)),"",J14-I14)</f>
      </c>
      <c r="P14" s="204"/>
      <c r="Q14" s="204" t="s">
        <v>574</v>
      </c>
      <c r="R14" s="204" t="s">
        <v>574</v>
      </c>
      <c r="S14" s="204"/>
      <c r="T14" s="204"/>
      <c r="U14" s="204"/>
      <c r="V14" s="96"/>
      <c r="W14" s="96"/>
      <c r="X14" s="96"/>
      <c r="Y14" s="96"/>
      <c r="Z14" s="37"/>
      <c r="AA14" s="37"/>
      <c r="AB14" s="37"/>
      <c r="AC14" s="37"/>
      <c r="AD14" s="37"/>
      <c r="AE14" s="37"/>
    </row>
    <row r="15" ht="25.5" customHeight="1">
      <c r="A15" s="196" t="s">
        <v>166</v>
      </c>
      <c r="B15" s="196" t="s">
        <v>167</v>
      </c>
      <c r="C15" s="198" t="n">
        <v>70</v>
      </c>
      <c r="D15" s="200" t="n">
        <v>70</v>
      </c>
      <c r="E15" s="202" t="n">
        <v>2020</v>
      </c>
      <c r="F15" s="204" t="s">
        <v>572</v>
      </c>
      <c r="G15" s="204"/>
      <c r="H15" s="95"/>
      <c r="I15" s="206" t="n">
        <v>72</v>
      </c>
      <c r="J15" s="208" t="n">
        <v>70.09</v>
      </c>
      <c r="K15" s="204"/>
      <c r="L15" s="204"/>
      <c r="M15" s="204"/>
      <c r="N15" s="204"/>
      <c r="O15" s="210" t="str">
        <f>=IF(OR(ISBLANK(J15),ISBLANK(I15)),"",J15-I15)</f>
      </c>
      <c r="P15" s="204"/>
      <c r="Q15" s="204" t="s">
        <v>572</v>
      </c>
      <c r="R15" s="204" t="s">
        <v>574</v>
      </c>
      <c r="S15" s="204"/>
      <c r="T15" s="204"/>
      <c r="U15" s="204"/>
      <c r="V15" s="96"/>
      <c r="W15" s="96"/>
      <c r="X15" s="96"/>
      <c r="Y15" s="96"/>
      <c r="Z15" s="37"/>
      <c r="AA15" s="37"/>
      <c r="AB15" s="37"/>
      <c r="AC15" s="37"/>
      <c r="AD15" s="37"/>
      <c r="AE15" s="37"/>
    </row>
    <row r="16" ht="25.5" customHeight="1">
      <c r="A16" s="197" t="s">
        <v>169</v>
      </c>
      <c r="B16" s="197" t="s">
        <v>170</v>
      </c>
      <c r="C16" s="199" t="n">
        <v>67.7</v>
      </c>
      <c r="D16" s="201" t="n">
        <v>67.7</v>
      </c>
      <c r="E16" s="203" t="n">
        <v>2018</v>
      </c>
      <c r="F16" s="205" t="s">
        <v>573</v>
      </c>
      <c r="G16" s="205"/>
      <c r="H16" s="95"/>
      <c r="I16" s="207" t="n">
        <v>67.7</v>
      </c>
      <c r="J16" s="209" t="n">
        <v>76.52</v>
      </c>
      <c r="K16" s="205"/>
      <c r="L16" s="205"/>
      <c r="M16" s="205"/>
      <c r="N16" s="205"/>
      <c r="O16" s="211" t="str">
        <f>=IF(OR(ISBLANK(J16),ISBLANK(I16)),"",J16-I16)</f>
      </c>
      <c r="P16" s="205"/>
      <c r="Q16" s="205" t="s">
        <v>573</v>
      </c>
      <c r="R16" s="205" t="s">
        <v>574</v>
      </c>
      <c r="S16" s="205"/>
      <c r="T16" s="205"/>
      <c r="U16" s="205"/>
      <c r="V16" s="96"/>
      <c r="W16" s="96"/>
      <c r="X16" s="96"/>
      <c r="Y16" s="96"/>
      <c r="Z16" s="37"/>
      <c r="AA16" s="37"/>
      <c r="AB16" s="37"/>
      <c r="AC16" s="37"/>
      <c r="AD16" s="37"/>
      <c r="AE16" s="37"/>
    </row>
    <row r="17" ht="15" customHeight="1">
      <c r="A17" s="39"/>
      <c r="B17" s="212" t="s">
        <v>172</v>
      </c>
      <c r="C17" s="213"/>
      <c r="D17" s="213"/>
      <c r="E17" s="213"/>
      <c r="F17" s="213"/>
      <c r="G17" s="213"/>
      <c r="H17" s="95"/>
      <c r="I17" s="213"/>
      <c r="J17" s="213"/>
      <c r="K17" s="213"/>
      <c r="L17" s="213" t="str">
        <f>=AVERAGE(I13:I16)</f>
      </c>
      <c r="M17" s="213" t="str">
        <f>=AVERAGE(J13:J16)</f>
      </c>
      <c r="N17" s="213"/>
      <c r="O17" s="213"/>
      <c r="P17" s="213"/>
      <c r="Q17" s="213"/>
      <c r="R17" s="213"/>
      <c r="S17" s="213"/>
      <c r="T17" s="213"/>
      <c r="U17" s="213"/>
      <c r="V17" s="96"/>
      <c r="W17" s="96"/>
      <c r="X17" s="96"/>
      <c r="Y17" s="96"/>
      <c r="Z17" s="37"/>
      <c r="AA17" s="37"/>
      <c r="AB17" s="37"/>
      <c r="AC17" s="37"/>
      <c r="AD17" s="37"/>
      <c r="AE17" s="37"/>
    </row>
    <row r="18" ht="15" customHeight="1">
      <c r="A18" s="195" t="s">
        <v>173</v>
      </c>
      <c r="B18" s="195"/>
      <c r="C18" s="195"/>
      <c r="D18" s="195"/>
      <c r="E18" s="195"/>
      <c r="F18" s="195"/>
      <c r="G18" s="195"/>
      <c r="H18" s="104"/>
      <c r="I18" s="195"/>
      <c r="J18" s="195"/>
      <c r="K18" s="195"/>
      <c r="L18" s="195"/>
      <c r="M18" s="195"/>
      <c r="N18" s="195"/>
      <c r="O18" s="195"/>
      <c r="P18" s="195"/>
      <c r="Q18" s="195"/>
      <c r="R18" s="195"/>
      <c r="S18" s="195"/>
      <c r="T18" s="195"/>
      <c r="U18" s="195"/>
      <c r="V18" s="96"/>
      <c r="W18" s="96"/>
      <c r="X18" s="96"/>
      <c r="Y18" s="96"/>
      <c r="Z18" s="37"/>
      <c r="AA18" s="37"/>
      <c r="AB18" s="37"/>
      <c r="AC18" s="37"/>
      <c r="AD18" s="37"/>
      <c r="AE18" s="37"/>
    </row>
    <row r="19" ht="25.5" customHeight="1">
      <c r="A19" s="196" t="s">
        <v>174</v>
      </c>
      <c r="B19" s="196" t="s">
        <v>175</v>
      </c>
      <c r="C19" s="214" t="n">
        <v>61</v>
      </c>
      <c r="D19" s="216" t="n">
        <v>61</v>
      </c>
      <c r="E19" s="218" t="n">
        <v>2020</v>
      </c>
      <c r="F19" s="204" t="s">
        <v>572</v>
      </c>
      <c r="G19" s="204"/>
      <c r="H19" s="79"/>
      <c r="I19" s="220" t="n">
        <v>69</v>
      </c>
      <c r="J19" s="222" t="n">
        <v>61</v>
      </c>
      <c r="K19" s="204"/>
      <c r="L19" s="204"/>
      <c r="M19" s="204"/>
      <c r="N19" s="204"/>
      <c r="O19" s="224" t="str">
        <f>=IF(OR(ISBLANK(J19),ISBLANK(I19)),"",J19-I19)</f>
      </c>
      <c r="P19" s="204"/>
      <c r="Q19" s="204" t="s">
        <v>572</v>
      </c>
      <c r="R19" s="204" t="s">
        <v>574</v>
      </c>
      <c r="S19" s="204"/>
      <c r="T19" s="204"/>
      <c r="U19" s="204"/>
      <c r="V19" s="96"/>
      <c r="W19" s="96"/>
      <c r="X19" s="96"/>
      <c r="Y19" s="96"/>
      <c r="Z19" s="37"/>
      <c r="AA19" s="37"/>
      <c r="AB19" s="37"/>
      <c r="AC19" s="37"/>
      <c r="AD19" s="37"/>
      <c r="AE19" s="37"/>
    </row>
    <row r="20" ht="25.5" customHeight="1">
      <c r="A20" s="196" t="s">
        <v>177</v>
      </c>
      <c r="B20" s="196" t="s">
        <v>408</v>
      </c>
      <c r="C20" s="214" t="n">
        <v>9.22</v>
      </c>
      <c r="D20" s="216" t="n">
        <v>9.22</v>
      </c>
      <c r="E20" s="218" t="n">
        <v>2020</v>
      </c>
      <c r="F20" s="204" t="s">
        <v>573</v>
      </c>
      <c r="G20" s="204"/>
      <c r="H20" s="56"/>
      <c r="I20" s="220" t="n">
        <v>9.21</v>
      </c>
      <c r="J20" s="222" t="n">
        <v>12.62</v>
      </c>
      <c r="K20" s="204"/>
      <c r="L20" s="204"/>
      <c r="M20" s="204"/>
      <c r="N20" s="204"/>
      <c r="O20" s="224" t="str">
        <f>=IF(OR(ISBLANK(J20),ISBLANK(I20)),"",J20-I20)</f>
      </c>
      <c r="P20" s="204"/>
      <c r="Q20" s="204" t="s">
        <v>573</v>
      </c>
      <c r="R20" s="204" t="s">
        <v>574</v>
      </c>
      <c r="S20" s="204"/>
      <c r="T20" s="204"/>
      <c r="U20" s="204"/>
      <c r="V20" s="96"/>
      <c r="W20" s="96"/>
      <c r="X20" s="96"/>
      <c r="Y20" s="96"/>
      <c r="Z20" s="37"/>
      <c r="AA20" s="37"/>
      <c r="AB20" s="37"/>
      <c r="AC20" s="37"/>
      <c r="AD20" s="37"/>
      <c r="AE20" s="37"/>
    </row>
    <row r="21" ht="25.5" customHeight="1">
      <c r="A21" s="196" t="s">
        <v>180</v>
      </c>
      <c r="B21" s="196" t="s">
        <v>460</v>
      </c>
      <c r="C21" s="214"/>
      <c r="D21" s="216"/>
      <c r="E21" s="218"/>
      <c r="F21" s="204"/>
      <c r="G21" s="204"/>
      <c r="H21" s="95"/>
      <c r="I21" s="220"/>
      <c r="J21" s="222"/>
      <c r="K21" s="204"/>
      <c r="L21" s="204"/>
      <c r="M21" s="204"/>
      <c r="N21" s="204"/>
      <c r="O21" s="224" t="str">
        <f>=IF(OR(ISBLANK(J21),ISBLANK(I21)),"",J21-I21)</f>
      </c>
      <c r="P21" s="204"/>
      <c r="Q21" s="204"/>
      <c r="R21" s="204"/>
      <c r="S21" s="204"/>
      <c r="T21" s="204"/>
      <c r="U21" s="204"/>
      <c r="V21" s="96"/>
      <c r="W21" s="96"/>
      <c r="X21" s="96"/>
      <c r="Y21" s="96"/>
      <c r="Z21" s="37"/>
      <c r="AA21" s="37"/>
      <c r="AB21" s="37"/>
      <c r="AC21" s="37"/>
      <c r="AD21" s="37"/>
      <c r="AE21" s="37"/>
    </row>
    <row r="22" ht="25.5" customHeight="1">
      <c r="A22" s="197" t="s">
        <v>181</v>
      </c>
      <c r="B22" s="197" t="s">
        <v>182</v>
      </c>
      <c r="C22" s="215" t="n">
        <v>50.5</v>
      </c>
      <c r="D22" s="217" t="n">
        <v>50.5</v>
      </c>
      <c r="E22" s="219" t="n">
        <v>2020</v>
      </c>
      <c r="F22" s="205" t="s">
        <v>572</v>
      </c>
      <c r="G22" s="205"/>
      <c r="H22" s="95"/>
      <c r="I22" s="221" t="n">
        <v>47.39</v>
      </c>
      <c r="J22" s="223" t="n">
        <v>58.6</v>
      </c>
      <c r="K22" s="205"/>
      <c r="L22" s="205"/>
      <c r="M22" s="205"/>
      <c r="N22" s="205"/>
      <c r="O22" s="225" t="str">
        <f>=IF(OR(ISBLANK(J22),ISBLANK(I22)),"",J22-I22)</f>
      </c>
      <c r="P22" s="205"/>
      <c r="Q22" s="205" t="s">
        <v>572</v>
      </c>
      <c r="R22" s="205" t="s">
        <v>574</v>
      </c>
      <c r="S22" s="205"/>
      <c r="T22" s="205"/>
      <c r="U22" s="205"/>
      <c r="V22" s="96"/>
      <c r="W22" s="96"/>
      <c r="X22" s="96"/>
      <c r="Y22" s="96"/>
      <c r="Z22" s="37"/>
      <c r="AA22" s="37"/>
      <c r="AB22" s="37"/>
      <c r="AC22" s="37"/>
      <c r="AD22" s="37"/>
      <c r="AE22" s="37"/>
    </row>
    <row r="23" ht="15" customHeight="1">
      <c r="A23" s="39"/>
      <c r="B23" s="212" t="s">
        <v>184</v>
      </c>
      <c r="C23" s="226"/>
      <c r="D23" s="226"/>
      <c r="E23" s="226"/>
      <c r="F23" s="226"/>
      <c r="G23" s="226"/>
      <c r="H23" s="95"/>
      <c r="I23" s="226"/>
      <c r="J23" s="226"/>
      <c r="K23" s="226"/>
      <c r="L23" s="226" t="str">
        <f>=AVERAGE(I19:I22)</f>
      </c>
      <c r="M23" s="226" t="str">
        <f>=AVERAGE(J19:J22)</f>
      </c>
      <c r="N23" s="226"/>
      <c r="O23" s="226"/>
      <c r="P23" s="226"/>
      <c r="Q23" s="226"/>
      <c r="R23" s="226"/>
      <c r="S23" s="226"/>
      <c r="T23" s="226"/>
      <c r="U23" s="226"/>
      <c r="V23" s="96"/>
      <c r="W23" s="96"/>
      <c r="X23" s="96"/>
      <c r="Y23" s="96"/>
      <c r="Z23" s="37"/>
      <c r="AA23" s="37"/>
      <c r="AB23" s="37"/>
      <c r="AC23" s="37"/>
      <c r="AD23" s="37"/>
      <c r="AE23" s="37"/>
    </row>
    <row r="24" ht="15" customHeight="1">
      <c r="A24" s="195" t="s">
        <v>185</v>
      </c>
      <c r="B24" s="195"/>
      <c r="C24" s="195"/>
      <c r="D24" s="195"/>
      <c r="E24" s="195"/>
      <c r="F24" s="195"/>
      <c r="G24" s="195"/>
      <c r="H24" s="104"/>
      <c r="I24" s="195"/>
      <c r="J24" s="195"/>
      <c r="K24" s="195"/>
      <c r="L24" s="195"/>
      <c r="M24" s="195"/>
      <c r="N24" s="195"/>
      <c r="O24" s="195"/>
      <c r="P24" s="195"/>
      <c r="Q24" s="195"/>
      <c r="R24" s="195"/>
      <c r="S24" s="195"/>
      <c r="T24" s="195"/>
      <c r="U24" s="195"/>
      <c r="V24" s="96"/>
      <c r="W24" s="96"/>
      <c r="X24" s="96"/>
      <c r="Y24" s="96"/>
      <c r="Z24" s="37"/>
      <c r="AA24" s="37"/>
      <c r="AB24" s="37"/>
      <c r="AC24" s="37"/>
      <c r="AD24" s="37"/>
      <c r="AE24" s="37"/>
    </row>
    <row r="25" ht="25.5" customHeight="1">
      <c r="A25" s="196" t="s">
        <v>186</v>
      </c>
      <c r="B25" s="196" t="s">
        <v>187</v>
      </c>
      <c r="C25" s="227" t="n">
        <v>40.4</v>
      </c>
      <c r="D25" s="229" t="str">
        <f>=IF(C25&lt;&gt;"",IF((100-C25)&lt;=50,0,round(((100-C25)-50)/(100-50)*100,2)),"")</f>
      </c>
      <c r="E25" s="231" t="n">
        <v>2019</v>
      </c>
      <c r="F25" s="204" t="s">
        <v>572</v>
      </c>
      <c r="G25" s="204"/>
      <c r="H25" s="126"/>
      <c r="I25" s="233" t="n">
        <v>40.14</v>
      </c>
      <c r="J25" s="235" t="n">
        <v>41.96</v>
      </c>
      <c r="K25" s="204"/>
      <c r="L25" s="237" t="str">
        <f>=IF(I25&lt;&gt;"",IF((100-I25)&lt;=50,0,round(((100-I25)-50)/(100-50)*100,2)),"")</f>
      </c>
      <c r="M25" s="239" t="str">
        <f>=IF(J25&lt;&gt;"",IF((100-J25)&lt;=50,0,round(((100-J25)-50)/(100-50)*100,2)),"")</f>
      </c>
      <c r="N25" s="204"/>
      <c r="O25" s="241" t="str">
        <f>=IF(OR(ISBLANK(J25),ISBLANK(I25)),"",J25-I25)</f>
      </c>
      <c r="P25" s="204"/>
      <c r="Q25" s="204" t="s">
        <v>572</v>
      </c>
      <c r="R25" s="204" t="s">
        <v>574</v>
      </c>
      <c r="S25" s="204"/>
      <c r="T25" s="204"/>
      <c r="U25" s="204"/>
      <c r="V25" s="96"/>
      <c r="W25" s="96"/>
      <c r="X25" s="96"/>
      <c r="Y25" s="96"/>
      <c r="Z25" s="37"/>
      <c r="AA25" s="37"/>
      <c r="AB25" s="37"/>
      <c r="AC25" s="37"/>
      <c r="AD25" s="37"/>
      <c r="AE25" s="37"/>
    </row>
    <row r="26" ht="25.5" customHeight="1">
      <c r="A26" s="196" t="s">
        <v>189</v>
      </c>
      <c r="B26" s="196" t="s">
        <v>190</v>
      </c>
      <c r="C26" s="227" t="n">
        <v>5.37</v>
      </c>
      <c r="D26" s="229" t="str">
        <f>=IF(C26&lt;&gt;"",IF(C26&lt;=5.1,100,IF(C26&gt;=7.1,100,round((7.1-C26)/(7.1-5.1)*100,2))),"")</f>
      </c>
      <c r="E26" s="231" t="n">
        <v>2014</v>
      </c>
      <c r="F26" s="204" t="s">
        <v>572</v>
      </c>
      <c r="G26" s="204"/>
      <c r="H26" s="129"/>
      <c r="I26" s="233" t="n">
        <v>5.47</v>
      </c>
      <c r="J26" s="235" t="n">
        <v>5.65</v>
      </c>
      <c r="K26" s="204"/>
      <c r="L26" s="237" t="str">
        <f>=IF(I26&lt;&gt;"",IF(I26&lt;=5.1,100,IF(I26&gt;=7.1,100,round((7.1-I26)/(7.1-5.1)*100,2))),"")</f>
      </c>
      <c r="M26" s="239" t="str">
        <f>=IF(J26&lt;&gt;"",IF(J26&lt;=5.1,100,IF(J26&gt;=7.1,100,round((7.1-J26)/(7.1-5.1)*100,2))),"")</f>
      </c>
      <c r="N26" s="204"/>
      <c r="O26" s="241" t="str">
        <f>=IF(OR(ISBLANK(J26),ISBLANK(I26)),"",J26-I26)</f>
      </c>
      <c r="P26" s="204"/>
      <c r="Q26" s="204" t="s">
        <v>574</v>
      </c>
      <c r="R26" s="204" t="s">
        <v>574</v>
      </c>
      <c r="S26" s="204"/>
      <c r="T26" s="204"/>
      <c r="U26" s="204"/>
      <c r="V26" s="96"/>
      <c r="W26" s="96"/>
      <c r="X26" s="96"/>
      <c r="Y26" s="96"/>
      <c r="Z26" s="37"/>
      <c r="AA26" s="37"/>
      <c r="AB26" s="37"/>
      <c r="AC26" s="37"/>
      <c r="AD26" s="37"/>
      <c r="AE26" s="37"/>
    </row>
    <row r="27" ht="25.5" customHeight="1">
      <c r="A27" s="197" t="s">
        <v>191</v>
      </c>
      <c r="B27" s="197" t="s">
        <v>192</v>
      </c>
      <c r="C27" s="228" t="n">
        <v>23.8</v>
      </c>
      <c r="D27" s="230" t="str">
        <f>=IF(C27&lt;&gt;"",round(100-C27,2),"")</f>
      </c>
      <c r="E27" s="232" t="n">
        <v>2019</v>
      </c>
      <c r="F27" s="205" t="s">
        <v>572</v>
      </c>
      <c r="G27" s="205"/>
      <c r="H27" s="95"/>
      <c r="I27" s="234" t="n">
        <v>24.35</v>
      </c>
      <c r="J27" s="236" t="n">
        <v>21</v>
      </c>
      <c r="K27" s="205"/>
      <c r="L27" s="238" t="str">
        <f>=IF(I27&lt;&gt;"",round(100-I27,2),"")</f>
      </c>
      <c r="M27" s="240" t="str">
        <f>=IF(J27&lt;&gt;"",round(100-J27,2),"")</f>
      </c>
      <c r="N27" s="205"/>
      <c r="O27" s="242" t="str">
        <f>=IF(OR(ISBLANK(J27),ISBLANK(I27)),"",J27-I27)</f>
      </c>
      <c r="P27" s="205"/>
      <c r="Q27" s="205" t="s">
        <v>572</v>
      </c>
      <c r="R27" s="205" t="s">
        <v>574</v>
      </c>
      <c r="S27" s="205"/>
      <c r="T27" s="205"/>
      <c r="U27" s="205"/>
      <c r="V27" s="96"/>
      <c r="W27" s="96"/>
      <c r="X27" s="96"/>
      <c r="Y27" s="96"/>
      <c r="Z27" s="37"/>
      <c r="AA27" s="37"/>
      <c r="AB27" s="37"/>
      <c r="AC27" s="37"/>
      <c r="AD27" s="37"/>
      <c r="AE27" s="37"/>
    </row>
    <row r="28" ht="15" customHeight="1">
      <c r="A28" s="39"/>
      <c r="B28" s="212" t="s">
        <v>194</v>
      </c>
      <c r="C28" s="243"/>
      <c r="D28" s="243"/>
      <c r="E28" s="243"/>
      <c r="F28" s="243"/>
      <c r="G28" s="243"/>
      <c r="H28" s="95"/>
      <c r="I28" s="243"/>
      <c r="J28" s="243"/>
      <c r="K28" s="243"/>
      <c r="L28" s="243" t="str">
        <f>=AVERAGE(L25:L27)</f>
      </c>
      <c r="M28" s="243" t="str">
        <f>=AVERAGE(L25:L27)</f>
      </c>
      <c r="N28" s="243"/>
      <c r="O28" s="243"/>
      <c r="P28" s="243"/>
      <c r="Q28" s="243"/>
      <c r="R28" s="243"/>
      <c r="S28" s="243"/>
      <c r="T28" s="243"/>
      <c r="U28" s="243"/>
      <c r="V28" s="96"/>
      <c r="W28" s="96"/>
      <c r="X28" s="96"/>
      <c r="Y28" s="96"/>
      <c r="Z28" s="37"/>
      <c r="AA28" s="37"/>
      <c r="AB28" s="37"/>
      <c r="AC28" s="37"/>
      <c r="AD28" s="37"/>
      <c r="AE28" s="37"/>
    </row>
    <row r="29" ht="15" customHeight="1">
      <c r="A29" s="195" t="s">
        <v>195</v>
      </c>
      <c r="B29" s="195"/>
      <c r="C29" s="195"/>
      <c r="D29" s="195"/>
      <c r="E29" s="195"/>
      <c r="F29" s="195"/>
      <c r="G29" s="195"/>
      <c r="H29" s="104"/>
      <c r="I29" s="195"/>
      <c r="J29" s="195"/>
      <c r="K29" s="195"/>
      <c r="L29" s="195"/>
      <c r="M29" s="195"/>
      <c r="N29" s="195"/>
      <c r="O29" s="195"/>
      <c r="P29" s="195"/>
      <c r="Q29" s="195"/>
      <c r="R29" s="195"/>
      <c r="S29" s="195"/>
      <c r="T29" s="195"/>
      <c r="U29" s="195"/>
      <c r="V29" s="96"/>
      <c r="W29" s="96"/>
      <c r="X29" s="96"/>
      <c r="Y29" s="96"/>
      <c r="Z29" s="37"/>
      <c r="AA29" s="37"/>
      <c r="AB29" s="37"/>
      <c r="AC29" s="37"/>
      <c r="AD29" s="37"/>
      <c r="AE29" s="37"/>
    </row>
    <row r="30" ht="25.5" customHeight="1">
      <c r="A30" s="196" t="s">
        <v>196</v>
      </c>
      <c r="B30" s="196" t="s">
        <v>197</v>
      </c>
      <c r="C30" s="244" t="n">
        <v>3.36</v>
      </c>
      <c r="D30" s="246" t="str">
        <f>=IF(C30&lt;&gt;"",IF(C30&lt;18,round(C30/18*100,2),100),"")</f>
      </c>
      <c r="E30" s="248" t="n">
        <v>2020</v>
      </c>
      <c r="F30" s="204" t="s">
        <v>573</v>
      </c>
      <c r="G30" s="204"/>
      <c r="H30" s="126"/>
      <c r="I30" s="250" t="n">
        <v>3.96</v>
      </c>
      <c r="J30" s="252" t="n">
        <v>2.97</v>
      </c>
      <c r="K30" s="204"/>
      <c r="L30" s="254" t="str">
        <f>=IF(I30&lt;&gt;"",IF(I30&lt;18,round(I30/18*100,2),100),"")</f>
      </c>
      <c r="M30" s="256" t="str">
        <f>=IF(J30&lt;&gt;"",IF(J30&lt;18,round(J30/18*100,2),100),"")</f>
      </c>
      <c r="N30" s="204"/>
      <c r="O30" s="258" t="str">
        <f>=IF(OR(ISBLANK(J30),ISBLANK(I30)),"",J30-I30)</f>
      </c>
      <c r="P30" s="204"/>
      <c r="Q30" s="204" t="s">
        <v>573</v>
      </c>
      <c r="R30" s="204" t="s">
        <v>574</v>
      </c>
      <c r="S30" s="204"/>
      <c r="T30" s="204"/>
      <c r="U30" s="204"/>
      <c r="V30" s="96"/>
      <c r="W30" s="96"/>
      <c r="X30" s="96"/>
      <c r="Y30" s="96"/>
      <c r="Z30" s="37"/>
      <c r="AA30" s="37"/>
      <c r="AB30" s="37"/>
      <c r="AC30" s="37"/>
      <c r="AD30" s="37"/>
      <c r="AE30" s="37"/>
    </row>
    <row r="31" ht="25.5" customHeight="1">
      <c r="A31" s="196" t="s">
        <v>199</v>
      </c>
      <c r="B31" s="196" t="s">
        <v>200</v>
      </c>
      <c r="C31" s="244" t="n">
        <v>4.26</v>
      </c>
      <c r="D31" s="246" t="str">
        <f>=IF(C31&lt;&gt;"",IF(C31&lt;154.74,round(C31/154.74*100,2),100),"")</f>
      </c>
      <c r="E31" s="248" t="n">
        <v>2016</v>
      </c>
      <c r="F31" s="204" t="s">
        <v>573</v>
      </c>
      <c r="G31" s="204"/>
      <c r="H31" s="129"/>
      <c r="I31" s="250" t="n">
        <v>7.24</v>
      </c>
      <c r="J31" s="252" t="n">
        <v>10.89</v>
      </c>
      <c r="K31" s="204"/>
      <c r="L31" s="254" t="str">
        <f>=IF(I31&lt;&gt;"",IF(I31&lt;154.74,round(I31/154.74*100,2),100),"")</f>
      </c>
      <c r="M31" s="256" t="str">
        <f>=IF(J31&lt;&gt;"",IF(J31&lt;154.74,round(J31/154.74*100,2),100),"")</f>
      </c>
      <c r="N31" s="204"/>
      <c r="O31" s="258" t="str">
        <f>=IF(OR(ISBLANK(J31),ISBLANK(I31)),"",J31-I31)</f>
      </c>
      <c r="P31" s="204"/>
      <c r="Q31" s="204" t="s">
        <v>574</v>
      </c>
      <c r="R31" s="204" t="s">
        <v>574</v>
      </c>
      <c r="S31" s="204"/>
      <c r="T31" s="204"/>
      <c r="U31" s="204"/>
      <c r="V31" s="96"/>
      <c r="W31" s="96"/>
      <c r="X31" s="96"/>
      <c r="Y31" s="96"/>
      <c r="Z31" s="37"/>
      <c r="AA31" s="37"/>
      <c r="AB31" s="37"/>
      <c r="AC31" s="37"/>
      <c r="AD31" s="37"/>
      <c r="AE31" s="37"/>
    </row>
    <row r="32" ht="25.5" customHeight="1">
      <c r="A32" s="196"/>
      <c r="B32" s="196" t="s">
        <v>201</v>
      </c>
      <c r="C32" s="244" t="n">
        <v>2.78</v>
      </c>
      <c r="D32" s="246" t="str">
        <f/>
      </c>
      <c r="E32" s="248" t="n">
        <v>2016</v>
      </c>
      <c r="F32" s="204" t="s">
        <v>573</v>
      </c>
      <c r="G32" s="204"/>
      <c r="H32" s="129"/>
      <c r="I32" s="250" t="n">
        <v>2.78</v>
      </c>
      <c r="J32" s="252" t="n">
        <v>3</v>
      </c>
      <c r="K32" s="204"/>
      <c r="L32" s="254" t="str">
        <f/>
      </c>
      <c r="M32" s="256" t="str">
        <f/>
      </c>
      <c r="N32" s="204"/>
      <c r="O32" s="258" t="str">
        <f>=IF(OR(ISBLANK(J32),ISBLANK(I32)),"",J32-I32)</f>
      </c>
      <c r="P32" s="204"/>
      <c r="Q32" s="204" t="s">
        <v>574</v>
      </c>
      <c r="R32" s="204" t="s">
        <v>574</v>
      </c>
      <c r="S32" s="204"/>
      <c r="T32" s="204"/>
      <c r="U32" s="204"/>
      <c r="V32" s="96"/>
      <c r="W32" s="96"/>
      <c r="X32" s="96"/>
      <c r="Y32" s="96"/>
      <c r="Z32" s="37"/>
      <c r="AA32" s="37"/>
      <c r="AB32" s="37"/>
      <c r="AC32" s="37"/>
      <c r="AD32" s="37"/>
      <c r="AE32" s="37"/>
    </row>
    <row r="33" ht="25.5" customHeight="1">
      <c r="A33" s="196"/>
      <c r="B33" s="196" t="s">
        <v>204</v>
      </c>
      <c r="C33" s="244" t="n">
        <v>4.46</v>
      </c>
      <c r="D33" s="246" t="str">
        <f/>
      </c>
      <c r="E33" s="248" t="n">
        <v>2018</v>
      </c>
      <c r="F33" s="204" t="s">
        <v>573</v>
      </c>
      <c r="G33" s="204"/>
      <c r="H33" s="129"/>
      <c r="I33" s="250" t="n">
        <v>4.46</v>
      </c>
      <c r="J33" s="252" t="n">
        <v>7.89</v>
      </c>
      <c r="K33" s="204"/>
      <c r="L33" s="254" t="str">
        <f/>
      </c>
      <c r="M33" s="256" t="str">
        <f/>
      </c>
      <c r="N33" s="204"/>
      <c r="O33" s="258" t="str">
        <f>=IF(OR(ISBLANK(J33),ISBLANK(I33)),"",J33-I33)</f>
      </c>
      <c r="P33" s="204"/>
      <c r="Q33" s="204" t="s">
        <v>573</v>
      </c>
      <c r="R33" s="204" t="s">
        <v>574</v>
      </c>
      <c r="S33" s="204"/>
      <c r="T33" s="204"/>
      <c r="U33" s="204"/>
      <c r="V33" s="96"/>
      <c r="W33" s="96"/>
      <c r="X33" s="96"/>
      <c r="Y33" s="96"/>
      <c r="Z33" s="37"/>
      <c r="AA33" s="37"/>
      <c r="AB33" s="37"/>
      <c r="AC33" s="37"/>
      <c r="AD33" s="37"/>
      <c r="AE33" s="37"/>
    </row>
    <row r="34" ht="25.5" customHeight="1">
      <c r="A34" s="197" t="s">
        <v>205</v>
      </c>
      <c r="B34" s="197" t="s">
        <v>206</v>
      </c>
      <c r="C34" s="245" t="n">
        <v>47</v>
      </c>
      <c r="D34" s="247" t="str">
        <f/>
      </c>
      <c r="E34" s="249" t="n">
        <v>2020</v>
      </c>
      <c r="F34" s="205" t="s">
        <v>573</v>
      </c>
      <c r="G34" s="205"/>
      <c r="H34" s="95"/>
      <c r="I34" s="251" t="n">
        <v>35</v>
      </c>
      <c r="J34" s="253" t="n">
        <v>61</v>
      </c>
      <c r="K34" s="205"/>
      <c r="L34" s="255" t="str">
        <f/>
      </c>
      <c r="M34" s="257" t="str">
        <f/>
      </c>
      <c r="N34" s="205"/>
      <c r="O34" s="259" t="str">
        <f>=IF(OR(ISBLANK(J34),ISBLANK(I34)),"",J34-I34)</f>
      </c>
      <c r="P34" s="205"/>
      <c r="Q34" s="205" t="s">
        <v>573</v>
      </c>
      <c r="R34" s="205" t="s">
        <v>574</v>
      </c>
      <c r="S34" s="205"/>
      <c r="T34" s="205"/>
      <c r="U34" s="205"/>
      <c r="V34" s="96"/>
      <c r="W34" s="96"/>
      <c r="X34" s="96"/>
      <c r="Y34" s="96"/>
      <c r="Z34" s="37"/>
      <c r="AA34" s="37"/>
      <c r="AB34" s="37"/>
      <c r="AC34" s="37"/>
      <c r="AD34" s="37"/>
      <c r="AE34" s="37"/>
    </row>
    <row r="35" ht="15" customHeight="1">
      <c r="A35" s="39"/>
      <c r="B35" s="212" t="s">
        <v>208</v>
      </c>
      <c r="C35" s="260"/>
      <c r="D35" s="260"/>
      <c r="E35" s="260"/>
      <c r="F35" s="260"/>
      <c r="G35" s="260"/>
      <c r="H35" s="95"/>
      <c r="I35" s="260"/>
      <c r="J35" s="260"/>
      <c r="K35" s="260"/>
      <c r="L35" s="260" t="str">
        <f>=AVERAGE(L30:L34)</f>
      </c>
      <c r="M35" s="260" t="str">
        <f>=AVERAGE(L30:L34)</f>
      </c>
      <c r="N35" s="260"/>
      <c r="O35" s="260"/>
      <c r="P35" s="260"/>
      <c r="Q35" s="260"/>
      <c r="R35" s="260"/>
      <c r="S35" s="260"/>
      <c r="T35" s="260"/>
      <c r="U35" s="260"/>
      <c r="V35" s="96"/>
      <c r="W35" s="96"/>
      <c r="X35" s="96"/>
      <c r="Y35" s="96"/>
      <c r="Z35" s="37"/>
      <c r="AA35" s="37"/>
      <c r="AB35" s="37"/>
      <c r="AC35" s="37"/>
      <c r="AD35" s="37"/>
      <c r="AE35" s="37"/>
    </row>
    <row r="36" ht="15" customHeight="1">
      <c r="A36" s="195" t="s">
        <v>463</v>
      </c>
      <c r="B36" s="195"/>
      <c r="C36" s="195"/>
      <c r="D36" s="195"/>
      <c r="E36" s="195"/>
      <c r="F36" s="195"/>
      <c r="G36" s="195"/>
      <c r="H36" s="195"/>
      <c r="I36" s="261"/>
      <c r="J36" s="261"/>
      <c r="K36" s="261"/>
      <c r="L36" s="261" t="str">
        <f>=AVERAGE(L17,L23,L28,L35)</f>
      </c>
      <c r="M36" s="261" t="str">
        <f>=AVERAGE(M17,M23,M28,M35)</f>
      </c>
      <c r="N36" s="261"/>
      <c r="O36" s="261"/>
      <c r="P36" s="261"/>
      <c r="Q36" s="261"/>
      <c r="R36" s="261"/>
      <c r="S36" s="261"/>
      <c r="T36" s="261"/>
      <c r="U36" s="261"/>
      <c r="V36" s="96"/>
      <c r="W36" s="96"/>
      <c r="X36" s="96"/>
      <c r="Y36" s="96"/>
      <c r="Z36" s="37"/>
      <c r="AA36" s="37"/>
      <c r="AB36" s="37"/>
      <c r="AC36" s="37"/>
      <c r="AD36" s="37"/>
      <c r="AE36" s="37"/>
    </row>
    <row r="37" ht="37" customHeight="1">
      <c r="A37" s="196" t="s">
        <v>210</v>
      </c>
      <c r="B37" s="196" t="s">
        <v>262</v>
      </c>
      <c r="C37" s="263" t="n">
        <v>24.35</v>
      </c>
      <c r="D37" s="265" t="str">
        <f>=IF(C37&lt;&gt;"",round(100-C37,2),"")</f>
      </c>
      <c r="E37" s="267" t="n">
        <v>2017</v>
      </c>
      <c r="F37" s="205" t="s">
        <v>572</v>
      </c>
      <c r="G37" s="205"/>
      <c r="H37" s="95"/>
      <c r="I37" s="278" t="n">
        <v>26.71</v>
      </c>
      <c r="J37" s="278" t="n">
        <v>43.16</v>
      </c>
      <c r="K37" s="278"/>
      <c r="L37" s="278" t="str">
        <f>=IF(I37&lt;&gt;"",round(100-I37,2),"")</f>
      </c>
      <c r="M37" s="278" t="str">
        <f>=IF(J37&lt;&gt;"",round(100-J37,2),"")</f>
      </c>
      <c r="N37" s="278"/>
      <c r="O37" s="278" t="str">
        <f>=IF(OR(ISBLANK(M37),ISBLANK(L37)),"",M37-L37)</f>
      </c>
      <c r="P37" s="278"/>
      <c r="Q37" s="278" t="s">
        <v>574</v>
      </c>
      <c r="R37" s="278" t="s">
        <v>574</v>
      </c>
      <c r="S37" s="278"/>
      <c r="T37" s="278"/>
      <c r="U37" s="278"/>
      <c r="V37" s="96"/>
      <c r="W37" s="96"/>
      <c r="X37" s="96"/>
      <c r="Y37" s="96"/>
      <c r="Z37" s="37"/>
      <c r="AA37" s="37"/>
      <c r="AB37" s="37"/>
      <c r="AC37" s="37"/>
      <c r="AD37" s="37"/>
      <c r="AE37" s="37"/>
    </row>
    <row r="38" ht="15" customHeight="1">
      <c r="A38" s="61"/>
      <c r="B38" s="279" t="s">
        <v>575</v>
      </c>
      <c r="C38" s="62"/>
      <c r="D38" s="62"/>
      <c r="E38" s="62"/>
      <c r="F38" s="62"/>
      <c r="G38" s="62"/>
      <c r="I38" s="62"/>
      <c r="J38" s="62"/>
      <c r="K38" s="62"/>
      <c r="L38" s="282" t="n">
        <f>L36*L37/100</f>
        <v>61.09664039777099</v>
      </c>
      <c r="M38" s="282" t="n">
        <f>M36*M37/100</f>
        <v>63.310803650646406</v>
      </c>
      <c r="N38" s="62"/>
      <c r="O38" s="68"/>
      <c r="P38" s="62"/>
      <c r="Q38" s="62"/>
      <c r="R38" s="62"/>
      <c r="S38" s="62"/>
      <c r="T38" s="62"/>
      <c r="U38" s="62"/>
      <c r="V38" s="96"/>
      <c r="W38" s="96"/>
      <c r="X38" s="96"/>
      <c r="Y38" s="96"/>
      <c r="Z38" s="37"/>
      <c r="AA38" s="37"/>
      <c r="AB38" s="37"/>
      <c r="AC38" s="37"/>
      <c r="AD38" s="37"/>
      <c r="AE38" s="37"/>
    </row>
    <row r="39" ht="15" customHeight="1">
      <c r="A39" s="64"/>
      <c r="B39" s="280" t="s">
        <v>576</v>
      </c>
      <c r="C39" s="65"/>
      <c r="D39" s="65"/>
      <c r="E39" s="65"/>
      <c r="F39" s="65"/>
      <c r="G39" s="65"/>
      <c r="I39" s="65"/>
      <c r="J39" s="65"/>
      <c r="K39" s="65"/>
      <c r="L39" s="65"/>
      <c r="M39" s="69" t="str">
        <f>=M38-L38</f>
      </c>
      <c r="N39" s="65"/>
      <c r="O39" s="70"/>
      <c r="P39" s="65"/>
      <c r="Q39" s="65"/>
      <c r="R39" s="65"/>
      <c r="S39" s="65"/>
      <c r="T39" s="65"/>
      <c r="U39" s="65"/>
      <c r="V39" s="96"/>
      <c r="W39" s="96"/>
      <c r="X39" s="96"/>
      <c r="Y39" s="96"/>
      <c r="Z39" s="37"/>
      <c r="AA39" s="37"/>
      <c r="AB39" s="37"/>
      <c r="AC39" s="37"/>
      <c r="AD39" s="37"/>
      <c r="AE39" s="37"/>
    </row>
    <row r="40" ht="15" customHeight="1">
      <c r="A40" s="64"/>
      <c r="B40" s="280" t="s">
        <v>577</v>
      </c>
      <c r="C40" s="65"/>
      <c r="D40" s="65"/>
      <c r="E40" s="65"/>
      <c r="F40" s="65"/>
      <c r="G40" s="65"/>
      <c r="I40" s="65"/>
      <c r="J40" s="65"/>
      <c r="K40" s="65"/>
      <c r="L40" s="65"/>
      <c r="M40" s="71" t="str">
        <f>=E7*1000</f>
      </c>
      <c r="N40" s="65"/>
      <c r="O40" s="73"/>
      <c r="P40" s="65"/>
      <c r="Q40" s="65"/>
      <c r="R40" s="65"/>
      <c r="S40" s="65"/>
      <c r="T40" s="65"/>
      <c r="U40" s="65"/>
      <c r="V40" s="96"/>
      <c r="W40" s="96"/>
      <c r="X40" s="96"/>
      <c r="Y40" s="96"/>
      <c r="Z40" s="37"/>
      <c r="AA40" s="37"/>
      <c r="AB40" s="37"/>
      <c r="AC40" s="37"/>
      <c r="AD40" s="37"/>
      <c r="AE40" s="37"/>
    </row>
    <row r="41" ht="15" customHeight="1">
      <c r="A41" s="29"/>
      <c r="B41" s="279" t="s">
        <v>578</v>
      </c>
      <c r="C41" s="65"/>
      <c r="D41" s="65"/>
      <c r="E41" s="65"/>
      <c r="F41" s="65"/>
      <c r="G41" s="65"/>
      <c r="I41" s="65"/>
      <c r="J41" s="65"/>
      <c r="K41" s="65"/>
      <c r="L41" s="283"/>
      <c r="M41" s="283" t="str">
        <f>=M39*M40/100</f>
      </c>
      <c r="N41" s="65"/>
      <c r="O41" s="73"/>
      <c r="P41" s="65"/>
      <c r="Q41" s="65"/>
      <c r="R41" s="65"/>
      <c r="S41" s="65"/>
      <c r="T41" s="65"/>
      <c r="U41" s="65"/>
      <c r="V41" s="96"/>
      <c r="W41" s="96"/>
      <c r="X41" s="96"/>
      <c r="Y41" s="96"/>
      <c r="Z41" s="37"/>
      <c r="AA41" s="37"/>
      <c r="AB41" s="37"/>
      <c r="AC41" s="37"/>
      <c r="AD41" s="37"/>
      <c r="AE41" s="37"/>
    </row>
    <row r="42" ht="15" customHeight="1">
      <c r="A42" s="29"/>
      <c r="B42" s="279" t="s">
        <v>579</v>
      </c>
      <c r="C42" s="65"/>
      <c r="D42" s="65"/>
      <c r="E42" s="65"/>
      <c r="F42" s="65"/>
      <c r="G42" s="65"/>
      <c r="I42" s="65"/>
      <c r="J42" s="65"/>
      <c r="K42" s="65"/>
      <c r="L42" s="282"/>
      <c r="M42" s="282" t="str">
        <f>=M41/M40*100</f>
      </c>
      <c r="N42" s="65"/>
      <c r="O42" s="76"/>
      <c r="P42" s="65"/>
      <c r="Q42" s="65"/>
      <c r="R42" s="65"/>
      <c r="S42" s="65"/>
      <c r="T42" s="65"/>
      <c r="U42" s="65"/>
      <c r="V42" s="96"/>
      <c r="W42" s="96"/>
      <c r="X42" s="96"/>
      <c r="Y42" s="96"/>
      <c r="Z42" s="37"/>
      <c r="AA42" s="37"/>
      <c r="AB42" s="37"/>
      <c r="AC42" s="37"/>
      <c r="AD42" s="37"/>
      <c r="AE42" s="37"/>
    </row>
    <row r="43" ht="15" customHeight="1">
      <c r="A43" s="106"/>
      <c r="B43" s="106"/>
      <c r="C43" s="96"/>
      <c r="D43" s="96"/>
      <c r="E43" s="96"/>
      <c r="F43" s="96"/>
      <c r="G43" s="107"/>
      <c r="I43" s="96"/>
      <c r="J43" s="96"/>
      <c r="K43" s="96"/>
      <c r="L43" s="96"/>
      <c r="M43" s="96"/>
      <c r="N43" s="96"/>
      <c r="O43" s="96"/>
      <c r="P43" s="96"/>
      <c r="Q43" s="96"/>
      <c r="R43" s="96"/>
      <c r="S43" s="96"/>
      <c r="T43" s="107"/>
      <c r="U43" s="107"/>
      <c r="V43" s="96"/>
      <c r="W43" s="96"/>
      <c r="X43" s="96"/>
      <c r="Y43" s="96"/>
      <c r="Z43" s="37"/>
      <c r="AA43" s="37"/>
      <c r="AB43" s="37"/>
      <c r="AC43" s="37"/>
      <c r="AD43" s="37"/>
      <c r="AE43" s="37"/>
    </row>
    <row r="44" ht="15" customHeight="1">
      <c r="A44" s="284" t="s">
        <v>580</v>
      </c>
      <c r="B44" s="284"/>
      <c r="C44" s="284"/>
      <c r="D44" s="284"/>
      <c r="E44" s="284"/>
      <c r="F44" s="284"/>
      <c r="G44" s="284"/>
      <c r="H44" s="284"/>
      <c r="I44" s="284"/>
      <c r="J44" s="284"/>
      <c r="K44" s="284"/>
      <c r="L44" s="284"/>
      <c r="M44" s="284"/>
      <c r="N44" s="284"/>
      <c r="O44" s="284"/>
      <c r="P44" s="284"/>
      <c r="Q44" s="284"/>
      <c r="R44" s="284"/>
      <c r="S44" s="284"/>
      <c r="T44" s="284"/>
      <c r="U44" s="284"/>
      <c r="V44" s="96"/>
      <c r="W44" s="96"/>
      <c r="X44" s="96"/>
      <c r="Y44" s="96"/>
      <c r="Z44" s="37"/>
      <c r="AA44" s="37"/>
      <c r="AB44" s="37"/>
      <c r="AC44" s="37"/>
      <c r="AD44" s="37"/>
      <c r="AE44" s="37"/>
    </row>
    <row r="45" ht="15" customHeight="1">
      <c r="A45" s="285" t="s">
        <v>581</v>
      </c>
      <c r="B45" s="285"/>
      <c r="C45" s="285"/>
      <c r="D45" s="285"/>
      <c r="E45" s="285"/>
      <c r="F45" s="285"/>
      <c r="G45" s="285"/>
      <c r="H45" s="285"/>
      <c r="I45" s="285"/>
      <c r="J45" s="285"/>
      <c r="K45" s="285"/>
      <c r="L45" s="285"/>
      <c r="M45" s="285"/>
      <c r="N45" s="285"/>
      <c r="O45" s="285"/>
      <c r="P45" s="285"/>
      <c r="Q45" s="285"/>
      <c r="R45" s="285"/>
      <c r="S45" s="285"/>
      <c r="T45" s="285"/>
      <c r="U45" s="285"/>
      <c r="V45" s="37"/>
      <c r="W45" s="37"/>
      <c r="X45" s="37"/>
      <c r="Y45" s="37"/>
      <c r="Z45" s="37"/>
      <c r="AA45" s="37"/>
      <c r="AB45" s="37"/>
      <c r="AC45" s="37"/>
      <c r="AD45" s="37"/>
      <c r="AE45" s="37"/>
    </row>
    <row r="46" ht="15" customHeight="1">
      <c r="A46" s="285" t="s">
        <v>582</v>
      </c>
      <c r="B46" s="285"/>
      <c r="C46" s="285"/>
      <c r="D46" s="285"/>
      <c r="E46" s="285"/>
      <c r="F46" s="285"/>
      <c r="G46" s="285"/>
      <c r="H46" s="285"/>
      <c r="I46" s="285"/>
      <c r="J46" s="285"/>
      <c r="K46" s="285"/>
      <c r="L46" s="285"/>
      <c r="M46" s="285"/>
      <c r="N46" s="285"/>
      <c r="O46" s="285"/>
      <c r="P46" s="285"/>
      <c r="Q46" s="285"/>
      <c r="R46" s="285"/>
      <c r="S46" s="285"/>
      <c r="T46" s="285"/>
      <c r="U46" s="285"/>
      <c r="V46" s="37"/>
      <c r="W46" s="37"/>
      <c r="X46" s="37"/>
      <c r="Y46" s="37"/>
      <c r="Z46" s="37"/>
      <c r="AA46" s="37"/>
      <c r="AB46" s="37"/>
      <c r="AC46" s="37"/>
      <c r="AD46" s="37"/>
      <c r="AE46" s="37"/>
    </row>
    <row r="47" ht="15" customHeight="1">
      <c r="A47" s="285" t="s">
        <v>583</v>
      </c>
      <c r="B47" s="285"/>
      <c r="C47" s="285"/>
      <c r="D47" s="285"/>
      <c r="E47" s="285"/>
      <c r="F47" s="285"/>
      <c r="G47" s="285"/>
      <c r="H47" s="285"/>
      <c r="I47" s="285"/>
      <c r="J47" s="285"/>
      <c r="K47" s="285"/>
      <c r="L47" s="285"/>
      <c r="M47" s="285"/>
      <c r="N47" s="285"/>
      <c r="O47" s="285"/>
      <c r="P47" s="285"/>
      <c r="Q47" s="285"/>
      <c r="R47" s="285"/>
      <c r="S47" s="285"/>
      <c r="T47" s="285"/>
      <c r="U47" s="285"/>
      <c r="V47" s="37"/>
      <c r="W47" s="37"/>
      <c r="X47" s="37"/>
      <c r="Y47" s="37"/>
      <c r="Z47" s="37"/>
      <c r="AA47" s="37"/>
      <c r="AB47" s="37"/>
      <c r="AC47" s="37"/>
      <c r="AD47" s="37"/>
      <c r="AE47" s="37"/>
    </row>
    <row r="48" ht="15" customHeight="1">
      <c r="A48" s="285" t="s">
        <v>584</v>
      </c>
      <c r="B48" s="285"/>
      <c r="C48" s="285"/>
      <c r="D48" s="285"/>
      <c r="E48" s="285"/>
      <c r="F48" s="285"/>
      <c r="G48" s="285"/>
      <c r="H48" s="285"/>
      <c r="I48" s="285"/>
      <c r="J48" s="285"/>
      <c r="K48" s="285"/>
      <c r="L48" s="285"/>
      <c r="M48" s="285"/>
      <c r="N48" s="285"/>
      <c r="O48" s="285"/>
      <c r="P48" s="285"/>
      <c r="Q48" s="285"/>
      <c r="R48" s="285"/>
      <c r="S48" s="285"/>
      <c r="T48" s="285"/>
      <c r="U48" s="285"/>
      <c r="V48" s="37"/>
      <c r="W48" s="37"/>
      <c r="X48" s="37"/>
      <c r="Y48" s="37"/>
      <c r="Z48" s="37"/>
      <c r="AA48" s="37"/>
      <c r="AB48" s="37"/>
      <c r="AC48" s="37"/>
      <c r="AD48" s="37"/>
      <c r="AE48" s="37"/>
    </row>
    <row r="49" ht="15" customHeight="1">
      <c r="A49" s="285" t="s">
        <v>585</v>
      </c>
      <c r="B49" s="285"/>
      <c r="C49" s="285"/>
      <c r="D49" s="285"/>
      <c r="E49" s="285"/>
      <c r="F49" s="285"/>
      <c r="G49" s="285"/>
      <c r="H49" s="285"/>
      <c r="I49" s="285"/>
      <c r="J49" s="285"/>
      <c r="K49" s="285"/>
      <c r="L49" s="285"/>
      <c r="M49" s="285"/>
      <c r="N49" s="285"/>
      <c r="O49" s="285"/>
      <c r="P49" s="285"/>
      <c r="Q49" s="285"/>
      <c r="R49" s="285"/>
      <c r="S49" s="285"/>
      <c r="T49" s="285"/>
      <c r="U49" s="285"/>
      <c r="V49" s="37"/>
      <c r="W49" s="37"/>
      <c r="X49" s="37"/>
      <c r="Y49" s="37"/>
      <c r="Z49" s="37"/>
      <c r="AA49" s="37"/>
      <c r="AB49" s="37"/>
      <c r="AC49" s="37"/>
      <c r="AD49" s="37"/>
      <c r="AE49" s="37"/>
    </row>
    <row r="50" ht="15" customHeight="1">
      <c r="A50" s="285" t="s">
        <v>586</v>
      </c>
      <c r="B50" s="285"/>
      <c r="C50" s="285"/>
      <c r="D50" s="285"/>
      <c r="E50" s="285"/>
      <c r="F50" s="285"/>
      <c r="G50" s="285"/>
      <c r="H50" s="285"/>
      <c r="I50" s="285"/>
      <c r="J50" s="285"/>
      <c r="K50" s="285"/>
      <c r="L50" s="285"/>
      <c r="M50" s="285"/>
      <c r="N50" s="285"/>
      <c r="O50" s="285"/>
      <c r="P50" s="285"/>
      <c r="Q50" s="285"/>
      <c r="R50" s="285"/>
      <c r="S50" s="285"/>
      <c r="T50" s="285"/>
      <c r="U50" s="285"/>
      <c r="V50" s="105"/>
      <c r="W50" s="37"/>
      <c r="X50" s="37"/>
      <c r="Y50" s="37"/>
      <c r="Z50" s="37"/>
      <c r="AA50" s="37"/>
      <c r="AB50" s="37"/>
      <c r="AC50" s="37"/>
      <c r="AD50" s="37"/>
      <c r="AE50" s="37"/>
    </row>
    <row r="51" ht="15" customHeight="1">
      <c r="A51" s="285" t="s">
        <v>587</v>
      </c>
      <c r="B51" s="285"/>
      <c r="C51" s="285"/>
      <c r="D51" s="285"/>
      <c r="E51" s="285"/>
      <c r="F51" s="285"/>
      <c r="G51" s="285"/>
      <c r="H51" s="285"/>
      <c r="I51" s="285"/>
      <c r="J51" s="285"/>
      <c r="K51" s="285"/>
      <c r="L51" s="285"/>
      <c r="M51" s="285"/>
      <c r="N51" s="285"/>
      <c r="O51" s="285"/>
      <c r="P51" s="285"/>
      <c r="Q51" s="285"/>
      <c r="R51" s="285"/>
      <c r="S51" s="285"/>
      <c r="T51" s="285"/>
      <c r="U51" s="285"/>
      <c r="V51" s="105"/>
      <c r="W51" s="37"/>
      <c r="X51" s="37"/>
      <c r="Y51" s="37"/>
      <c r="Z51" s="37"/>
      <c r="AA51" s="37"/>
      <c r="AB51" s="37"/>
      <c r="AC51" s="37"/>
      <c r="AD51" s="37"/>
      <c r="AE51" s="37"/>
    </row>
    <row r="52" ht="15" customHeight="1">
      <c r="A52" s="285"/>
      <c r="B52" s="285"/>
      <c r="C52" s="285"/>
      <c r="D52" s="285"/>
      <c r="E52" s="285"/>
      <c r="F52" s="285"/>
      <c r="G52" s="285"/>
      <c r="H52" s="285"/>
      <c r="I52" s="285"/>
      <c r="J52" s="285"/>
      <c r="K52" s="285"/>
      <c r="L52" s="285"/>
      <c r="M52" s="285"/>
      <c r="N52" s="285"/>
      <c r="O52" s="285"/>
      <c r="P52" s="285"/>
      <c r="Q52" s="285"/>
      <c r="R52" s="285"/>
      <c r="S52" s="285"/>
      <c r="T52" s="285"/>
      <c r="U52" s="285"/>
      <c r="V52" s="105"/>
      <c r="W52" s="37"/>
      <c r="X52" s="37"/>
      <c r="Y52" s="37"/>
      <c r="Z52" s="37"/>
      <c r="AA52" s="37"/>
      <c r="AB52" s="37"/>
      <c r="AC52" s="37"/>
      <c r="AD52" s="37"/>
      <c r="AE52" s="37"/>
    </row>
    <row r="53" ht="15" customHeight="1">
      <c r="A53" s="284" t="s">
        <v>588</v>
      </c>
      <c r="B53" s="284"/>
      <c r="C53" s="284"/>
      <c r="D53" s="284"/>
      <c r="E53" s="284"/>
      <c r="F53" s="284"/>
      <c r="G53" s="284"/>
      <c r="H53" s="284"/>
      <c r="I53" s="284"/>
      <c r="J53" s="284"/>
      <c r="K53" s="284"/>
      <c r="L53" s="284"/>
      <c r="M53" s="284"/>
      <c r="N53" s="284"/>
      <c r="O53" s="284"/>
      <c r="P53" s="284"/>
      <c r="Q53" s="284"/>
      <c r="R53" s="284"/>
      <c r="S53" s="284"/>
      <c r="T53" s="284"/>
      <c r="U53" s="284"/>
      <c r="V53" s="37"/>
      <c r="W53" s="37"/>
      <c r="X53" s="37"/>
      <c r="Y53" s="37"/>
      <c r="Z53" s="37"/>
      <c r="AA53" s="37"/>
      <c r="AB53" s="37"/>
      <c r="AC53" s="37"/>
      <c r="AD53" s="37"/>
      <c r="AE53" s="37"/>
    </row>
    <row r="54" ht="15" customHeight="1">
      <c r="A54" s="285" t="s">
        <v>589</v>
      </c>
      <c r="B54" s="285"/>
      <c r="C54" s="285"/>
      <c r="D54" s="285"/>
      <c r="E54" s="285"/>
      <c r="F54" s="285"/>
      <c r="G54" s="285"/>
      <c r="H54" s="285"/>
      <c r="I54" s="285"/>
      <c r="J54" s="285"/>
      <c r="K54" s="285"/>
      <c r="L54" s="285"/>
      <c r="M54" s="285"/>
      <c r="N54" s="285"/>
      <c r="O54" s="285"/>
      <c r="P54" s="285"/>
      <c r="Q54" s="285"/>
      <c r="R54" s="285"/>
      <c r="S54" s="285"/>
      <c r="T54" s="285"/>
      <c r="U54" s="285"/>
      <c r="V54" s="37"/>
      <c r="W54" s="37"/>
      <c r="X54" s="37"/>
      <c r="Y54" s="37"/>
      <c r="Z54" s="37"/>
      <c r="AA54" s="37"/>
      <c r="AB54" s="37"/>
      <c r="AC54" s="37"/>
      <c r="AD54" s="37"/>
      <c r="AE54" s="37"/>
    </row>
    <row r="55" ht="15" customHeight="1">
      <c r="A55" s="285" t="s">
        <v>590</v>
      </c>
      <c r="B55" s="285"/>
      <c r="C55" s="285"/>
      <c r="D55" s="285"/>
      <c r="E55" s="285"/>
      <c r="F55" s="285"/>
      <c r="G55" s="285"/>
      <c r="H55" s="285"/>
      <c r="I55" s="285"/>
      <c r="J55" s="285"/>
      <c r="K55" s="285"/>
      <c r="L55" s="285"/>
      <c r="M55" s="285"/>
      <c r="N55" s="285"/>
      <c r="O55" s="285"/>
      <c r="P55" s="285"/>
      <c r="Q55" s="285"/>
      <c r="R55" s="285"/>
      <c r="S55" s="285"/>
      <c r="T55" s="285"/>
      <c r="U55" s="285"/>
      <c r="V55" s="37"/>
      <c r="W55" s="37"/>
      <c r="X55" s="37"/>
      <c r="Y55" s="37"/>
      <c r="Z55" s="37"/>
      <c r="AA55" s="37"/>
      <c r="AB55" s="37"/>
      <c r="AC55" s="37"/>
      <c r="AD55" s="37"/>
      <c r="AE55" s="37"/>
    </row>
    <row r="56" ht="15" customHeight="1">
      <c r="A56" s="285" t="s">
        <v>591</v>
      </c>
      <c r="B56" s="285"/>
      <c r="C56" s="285"/>
      <c r="D56" s="285"/>
      <c r="E56" s="285"/>
      <c r="F56" s="285"/>
      <c r="G56" s="285"/>
      <c r="H56" s="285"/>
      <c r="I56" s="285"/>
      <c r="J56" s="285"/>
      <c r="K56" s="285"/>
      <c r="L56" s="285"/>
      <c r="M56" s="285"/>
      <c r="N56" s="285"/>
      <c r="O56" s="285"/>
      <c r="P56" s="285"/>
      <c r="Q56" s="285"/>
      <c r="R56" s="285"/>
      <c r="S56" s="285"/>
      <c r="T56" s="285"/>
      <c r="U56" s="285"/>
      <c r="V56" s="37"/>
      <c r="W56" s="37"/>
      <c r="X56" s="37"/>
      <c r="Y56" s="37"/>
      <c r="Z56" s="37"/>
      <c r="AA56" s="37"/>
      <c r="AB56" s="37"/>
      <c r="AC56" s="37"/>
      <c r="AD56" s="37"/>
      <c r="AE56" s="37"/>
    </row>
    <row r="57" ht="15" customHeight="1">
      <c r="A57" s="285" t="s">
        <v>592</v>
      </c>
      <c r="B57" s="285"/>
      <c r="C57" s="285"/>
      <c r="D57" s="285"/>
      <c r="E57" s="285"/>
      <c r="F57" s="285"/>
      <c r="G57" s="285"/>
      <c r="H57" s="285"/>
      <c r="I57" s="285"/>
      <c r="J57" s="285"/>
      <c r="K57" s="285"/>
      <c r="L57" s="285"/>
      <c r="M57" s="285"/>
      <c r="N57" s="285"/>
      <c r="O57" s="285"/>
      <c r="P57" s="285"/>
      <c r="Q57" s="285"/>
      <c r="R57" s="285"/>
      <c r="S57" s="285"/>
      <c r="T57" s="285"/>
      <c r="U57" s="285"/>
      <c r="V57" s="37"/>
      <c r="W57" s="37"/>
      <c r="X57" s="37"/>
      <c r="Y57" s="37"/>
      <c r="Z57" s="37"/>
      <c r="AA57" s="37"/>
      <c r="AB57" s="37"/>
      <c r="AC57" s="37"/>
      <c r="AD57" s="37"/>
      <c r="AE57" s="37"/>
    </row>
    <row r="58" ht="15" customHeight="1">
      <c r="A58" s="285" t="s">
        <v>593</v>
      </c>
      <c r="B58" s="285"/>
      <c r="C58" s="285"/>
      <c r="D58" s="285"/>
      <c r="E58" s="285"/>
      <c r="F58" s="285"/>
      <c r="G58" s="285"/>
      <c r="H58" s="285"/>
      <c r="I58" s="285"/>
      <c r="J58" s="285"/>
      <c r="K58" s="285"/>
      <c r="L58" s="285"/>
      <c r="M58" s="285"/>
      <c r="N58" s="285"/>
      <c r="O58" s="285"/>
      <c r="P58" s="285"/>
      <c r="Q58" s="285"/>
      <c r="R58" s="285"/>
      <c r="S58" s="285"/>
      <c r="T58" s="285"/>
      <c r="U58" s="285"/>
      <c r="V58" s="37"/>
      <c r="W58" s="37"/>
      <c r="X58" s="37"/>
      <c r="Y58" s="37"/>
      <c r="Z58" s="37"/>
      <c r="AA58" s="37"/>
      <c r="AB58" s="37"/>
      <c r="AC58" s="37"/>
      <c r="AD58" s="37"/>
      <c r="AE58" s="37"/>
    </row>
    <row r="59" ht="15" customHeight="1">
      <c r="A59" s="285" t="s">
        <v>594</v>
      </c>
      <c r="B59" s="285"/>
      <c r="C59" s="285"/>
      <c r="D59" s="285"/>
      <c r="E59" s="285"/>
      <c r="F59" s="285"/>
      <c r="G59" s="285"/>
      <c r="H59" s="285"/>
      <c r="I59" s="285"/>
      <c r="J59" s="285"/>
      <c r="K59" s="285"/>
      <c r="L59" s="285"/>
      <c r="M59" s="285"/>
      <c r="N59" s="285"/>
      <c r="O59" s="285"/>
      <c r="P59" s="285"/>
      <c r="Q59" s="285"/>
      <c r="R59" s="285"/>
      <c r="S59" s="285"/>
      <c r="T59" s="285"/>
      <c r="U59" s="285"/>
      <c r="V59" s="37"/>
      <c r="W59" s="37"/>
      <c r="X59" s="37"/>
      <c r="Y59" s="37"/>
      <c r="Z59" s="37"/>
      <c r="AA59" s="37"/>
      <c r="AB59" s="37"/>
      <c r="AC59" s="37"/>
      <c r="AD59" s="37"/>
      <c r="AE59" s="37"/>
    </row>
    <row r="60" ht="15" customHeight="1">
      <c r="A60" s="285" t="s">
        <v>595</v>
      </c>
      <c r="B60" s="285"/>
      <c r="C60" s="285"/>
      <c r="D60" s="285"/>
      <c r="E60" s="285"/>
      <c r="F60" s="285"/>
      <c r="G60" s="285"/>
      <c r="H60" s="285"/>
      <c r="I60" s="285"/>
      <c r="J60" s="285"/>
      <c r="K60" s="285"/>
      <c r="L60" s="285"/>
      <c r="M60" s="285"/>
      <c r="N60" s="285"/>
      <c r="O60" s="285"/>
      <c r="P60" s="285"/>
      <c r="Q60" s="285"/>
      <c r="R60" s="285"/>
      <c r="S60" s="285"/>
      <c r="T60" s="285"/>
      <c r="U60" s="285"/>
      <c r="V60" s="37"/>
      <c r="W60" s="37"/>
      <c r="X60" s="37"/>
      <c r="Y60" s="37"/>
      <c r="Z60" s="37"/>
      <c r="AA60" s="37"/>
      <c r="AB60" s="37"/>
      <c r="AC60" s="37"/>
      <c r="AD60" s="37"/>
      <c r="AE60" s="37"/>
    </row>
    <row r="61" ht="15" customHeight="1">
      <c r="A61" s="285" t="s">
        <v>596</v>
      </c>
      <c r="B61" s="285"/>
      <c r="C61" s="285"/>
      <c r="D61" s="285"/>
      <c r="E61" s="285"/>
      <c r="F61" s="285"/>
      <c r="G61" s="285"/>
      <c r="H61" s="285"/>
      <c r="I61" s="285"/>
      <c r="J61" s="285"/>
      <c r="K61" s="285"/>
      <c r="L61" s="285"/>
      <c r="M61" s="285"/>
      <c r="N61" s="285"/>
      <c r="O61" s="285"/>
      <c r="P61" s="285"/>
      <c r="Q61" s="285"/>
      <c r="R61" s="285"/>
      <c r="S61" s="285"/>
      <c r="T61" s="285"/>
      <c r="U61" s="285"/>
      <c r="V61" s="37"/>
      <c r="W61" s="37"/>
      <c r="X61" s="37"/>
      <c r="Y61" s="37"/>
      <c r="Z61" s="37"/>
      <c r="AA61" s="37"/>
      <c r="AB61" s="37"/>
      <c r="AC61" s="37"/>
      <c r="AD61" s="37"/>
      <c r="AE61" s="37"/>
    </row>
    <row r="62" ht="15" customHeight="1">
      <c r="A62" s="285" t="s">
        <v>226</v>
      </c>
      <c r="B62" s="285"/>
      <c r="C62" s="285"/>
      <c r="D62" s="285"/>
      <c r="E62" s="285"/>
      <c r="F62" s="285"/>
      <c r="G62" s="285"/>
      <c r="H62" s="285"/>
      <c r="I62" s="285"/>
      <c r="J62" s="285"/>
      <c r="K62" s="285"/>
      <c r="L62" s="285"/>
      <c r="M62" s="285"/>
      <c r="N62" s="285"/>
      <c r="O62" s="285"/>
      <c r="P62" s="285"/>
      <c r="Q62" s="285"/>
      <c r="R62" s="285"/>
      <c r="S62" s="285"/>
      <c r="T62" s="285"/>
      <c r="U62" s="285"/>
      <c r="V62" s="37"/>
      <c r="W62" s="37"/>
      <c r="X62" s="37"/>
      <c r="Y62" s="37"/>
      <c r="Z62" s="37"/>
      <c r="AA62" s="37"/>
      <c r="AB62" s="37"/>
      <c r="AC62" s="37"/>
      <c r="AD62" s="37"/>
      <c r="AE62" s="37"/>
    </row>
    <row r="63" ht="15" customHeight="1">
      <c r="A63" s="109" t="s">
        <v>227</v>
      </c>
      <c r="B63" s="110"/>
      <c r="C63" s="37"/>
      <c r="D63" s="37"/>
      <c r="E63" s="37"/>
      <c r="F63" s="106"/>
      <c r="G63" s="96"/>
      <c r="I63" s="37"/>
      <c r="J63" s="37"/>
      <c r="K63" s="37"/>
      <c r="L63" s="37"/>
      <c r="M63" s="37"/>
      <c r="N63" s="37"/>
      <c r="O63" s="97"/>
      <c r="P63" s="37"/>
      <c r="Q63" s="37"/>
      <c r="R63" s="107"/>
      <c r="S63" s="37"/>
      <c r="T63" s="37"/>
      <c r="U63" s="37"/>
      <c r="V63" s="96"/>
      <c r="W63" s="96"/>
      <c r="X63" s="96"/>
      <c r="Y63" s="37"/>
      <c r="Z63" s="37"/>
      <c r="AA63" s="37"/>
      <c r="AB63" s="37"/>
      <c r="AC63" s="37"/>
      <c r="AD63" s="37"/>
      <c r="AE63" s="37"/>
    </row>
    <row r="64" ht="15" customHeight="1">
      <c r="A64" s="37"/>
      <c r="B64" s="37"/>
      <c r="C64" s="37"/>
      <c r="D64" s="37"/>
      <c r="E64" s="37"/>
      <c r="F64" s="106"/>
      <c r="G64" s="96"/>
      <c r="I64" s="37"/>
      <c r="J64" s="37"/>
      <c r="K64" s="37"/>
      <c r="L64" s="37"/>
      <c r="M64" s="37"/>
      <c r="N64" s="37"/>
      <c r="O64" s="97"/>
      <c r="P64" s="37"/>
      <c r="Q64" s="37"/>
      <c r="R64" s="107"/>
      <c r="S64" s="37"/>
      <c r="T64" s="37"/>
      <c r="U64" s="37"/>
      <c r="V64" s="37"/>
      <c r="W64" s="37"/>
      <c r="X64" s="37"/>
      <c r="Y64" s="37"/>
      <c r="Z64" s="37"/>
      <c r="AA64" s="37"/>
      <c r="AB64" s="37"/>
      <c r="AC64" s="37"/>
      <c r="AD64" s="37"/>
      <c r="AE64" s="37"/>
    </row>
    <row r="65" ht="15" customHeight="1">
      <c r="A65" s="110"/>
      <c r="B65" s="37"/>
      <c r="C65" s="37"/>
      <c r="D65" s="37"/>
      <c r="E65" s="37"/>
      <c r="F65" s="37"/>
      <c r="G65" s="96"/>
      <c r="I65" s="37"/>
      <c r="J65" s="37"/>
      <c r="K65" s="37"/>
      <c r="L65" s="37"/>
      <c r="M65" s="37"/>
      <c r="N65" s="37"/>
      <c r="O65" s="97"/>
      <c r="P65" s="37"/>
      <c r="Q65" s="37"/>
      <c r="R65" s="37"/>
      <c r="S65" s="37"/>
      <c r="T65" s="96"/>
      <c r="U65" s="37"/>
      <c r="V65" s="96"/>
      <c r="W65" s="96"/>
      <c r="X65" s="96"/>
      <c r="Y65" s="96"/>
      <c r="Z65" s="37"/>
      <c r="AA65" s="37"/>
      <c r="AB65" s="37"/>
      <c r="AC65" s="37"/>
      <c r="AD65" s="37"/>
      <c r="AE65" s="37"/>
    </row>
    <row r="66" ht="15" customHeight="1">
      <c r="A66" s="37"/>
      <c r="B66" s="37"/>
      <c r="C66" s="37"/>
      <c r="D66" s="37"/>
      <c r="E66" s="37"/>
      <c r="F66" s="106"/>
      <c r="G66" s="96"/>
      <c r="I66" s="37"/>
      <c r="J66" s="37"/>
      <c r="K66" s="37"/>
      <c r="L66" s="37"/>
      <c r="M66" s="37"/>
      <c r="N66" s="37"/>
      <c r="O66" s="97"/>
      <c r="P66" s="37"/>
      <c r="Q66" s="37"/>
      <c r="R66" s="107"/>
      <c r="S66" s="37"/>
      <c r="T66" s="37"/>
      <c r="U66" s="37"/>
      <c r="V66" s="37"/>
      <c r="W66" s="37"/>
      <c r="X66" s="37"/>
      <c r="Y66" s="37"/>
      <c r="Z66" s="37"/>
      <c r="AA66" s="37"/>
      <c r="AB66" s="37"/>
      <c r="AC66" s="37"/>
      <c r="AD66" s="37"/>
      <c r="AE66" s="37"/>
    </row>
    <row r="67" ht="15" customHeight="1">
      <c r="A67" s="37"/>
      <c r="B67" s="37"/>
      <c r="C67" s="37"/>
      <c r="D67" s="37"/>
      <c r="E67" s="37"/>
      <c r="F67" s="106"/>
      <c r="G67" s="96"/>
      <c r="I67" s="37"/>
      <c r="J67" s="37"/>
      <c r="K67" s="37"/>
      <c r="L67" s="37"/>
      <c r="M67" s="37"/>
      <c r="N67" s="37"/>
      <c r="O67" s="97"/>
      <c r="P67" s="37"/>
      <c r="Q67" s="37"/>
      <c r="R67" s="107"/>
      <c r="S67" s="37"/>
      <c r="T67" s="37"/>
      <c r="U67" s="37"/>
      <c r="V67" s="37"/>
      <c r="W67" s="37"/>
      <c r="X67" s="37"/>
      <c r="Y67" s="37"/>
      <c r="Z67" s="37"/>
      <c r="AA67" s="37"/>
      <c r="AB67" s="37"/>
      <c r="AC67" s="37"/>
      <c r="AD67" s="37"/>
      <c r="AE67" s="37"/>
    </row>
    <row r="68" ht="15" customHeight="1">
      <c r="A68" s="37"/>
      <c r="B68" s="37"/>
      <c r="C68" s="37"/>
      <c r="D68" s="37"/>
      <c r="E68" s="37"/>
      <c r="F68" s="106"/>
      <c r="G68" s="96"/>
      <c r="I68" s="37"/>
      <c r="J68" s="37"/>
      <c r="K68" s="37"/>
      <c r="L68" s="37"/>
      <c r="M68" s="37"/>
      <c r="N68" s="37"/>
      <c r="O68" s="97"/>
      <c r="P68" s="37"/>
      <c r="Q68" s="37"/>
      <c r="R68" s="107"/>
      <c r="S68" s="37"/>
      <c r="T68" s="37"/>
      <c r="U68" s="37"/>
      <c r="V68" s="37"/>
      <c r="W68" s="37"/>
      <c r="X68" s="37"/>
      <c r="Y68" s="37"/>
      <c r="Z68" s="37"/>
      <c r="AA68" s="37"/>
      <c r="AB68" s="37"/>
      <c r="AC68" s="37"/>
      <c r="AD68" s="37"/>
      <c r="AE68" s="37"/>
    </row>
    <row r="69" ht="15" customHeight="1">
      <c r="A69" s="37"/>
      <c r="B69" s="37"/>
      <c r="C69" s="37"/>
      <c r="D69" s="37"/>
      <c r="E69" s="37"/>
      <c r="F69" s="106"/>
      <c r="G69" s="96"/>
      <c r="I69" s="37"/>
      <c r="J69" s="37"/>
      <c r="K69" s="37"/>
      <c r="L69" s="37"/>
      <c r="M69" s="37"/>
      <c r="N69" s="37"/>
      <c r="O69" s="97"/>
      <c r="P69" s="37"/>
      <c r="Q69" s="37"/>
      <c r="R69" s="107"/>
      <c r="S69" s="37"/>
      <c r="T69" s="37"/>
      <c r="U69" s="37"/>
      <c r="V69" s="37"/>
      <c r="W69" s="37"/>
      <c r="X69" s="37"/>
      <c r="Y69" s="37"/>
      <c r="Z69" s="37"/>
      <c r="AA69" s="37"/>
      <c r="AB69" s="37"/>
      <c r="AC69" s="37"/>
      <c r="AD69" s="37"/>
      <c r="AE69" s="37"/>
    </row>
    <row r="70" ht="15" customHeight="1">
      <c r="F70" s="99"/>
      <c r="G70" s="111"/>
      <c r="R70" s="100"/>
    </row>
    <row r="71" ht="15" customHeight="1">
      <c r="F71" s="99"/>
      <c r="G71" s="111"/>
      <c r="R71" s="100"/>
    </row>
    <row r="72" ht="15" customHeight="1">
      <c r="F72" s="99"/>
      <c r="G72" s="111"/>
      <c r="R72" s="100"/>
    </row>
    <row r="73" ht="15" customHeight="1">
      <c r="F73" s="99"/>
      <c r="G73" s="111"/>
      <c r="R73" s="100"/>
    </row>
    <row r="74" ht="15" customHeight="1">
      <c r="F74" s="99"/>
      <c r="G74" s="111"/>
      <c r="R74" s="100"/>
    </row>
    <row r="75" ht="15" customHeight="1">
      <c r="F75" s="99"/>
      <c r="G75" s="111"/>
      <c r="R75" s="100"/>
    </row>
    <row r="76" ht="15" customHeight="1">
      <c r="F76" s="99"/>
      <c r="G76" s="111"/>
      <c r="R76" s="100"/>
    </row>
    <row r="77" ht="15" customHeight="1">
      <c r="F77" s="99"/>
      <c r="G77" s="111"/>
      <c r="R77" s="100"/>
    </row>
    <row r="78" ht="15" customHeight="1">
      <c r="F78" s="99"/>
      <c r="G78" s="111"/>
      <c r="R78" s="100"/>
    </row>
    <row r="79" ht="15" customHeight="1">
      <c r="F79" s="99"/>
      <c r="G79" s="111"/>
      <c r="R79" s="100"/>
    </row>
  </sheetData>
  <sheetProtection password="F5D3" sheet="1"/>
  <mergeCells count="32">
    <mergeCell ref="Q10:R10"/>
    <mergeCell ref="T10:U10"/>
    <mergeCell ref="A31:A33"/>
    <mergeCell ref="I10:J10"/>
    <mergeCell ref="L10:M10"/>
    <mergeCell ref="C9:G9"/>
    <mergeCell ref="C10:C11"/>
    <mergeCell ref="D10:D11"/>
    <mergeCell ref="E10:E11"/>
    <mergeCell ref="F10:F11"/>
    <mergeCell ref="G10:G11"/>
    <mergeCell ref="I9:U9"/>
    <mergeCell ref="O10:O11"/>
    <mergeCell ref="A44:U44"/>
    <mergeCell ref="A45:U45"/>
    <mergeCell ref="A46:U46"/>
    <mergeCell ref="A47:U47"/>
    <mergeCell ref="A48:U48"/>
    <mergeCell ref="A49:U49"/>
    <mergeCell ref="A50:U50"/>
    <mergeCell ref="A51:U51"/>
    <mergeCell ref="A52:U52"/>
    <mergeCell ref="A53:U53"/>
    <mergeCell ref="A54:U54"/>
    <mergeCell ref="A55:U55"/>
    <mergeCell ref="A56:U56"/>
    <mergeCell ref="A57:U57"/>
    <mergeCell ref="A58:U58"/>
    <mergeCell ref="A59:U59"/>
    <mergeCell ref="A60:U60"/>
    <mergeCell ref="A61:U61"/>
    <mergeCell ref="A62:U62"/>
  </mergeCells>
  <hyperlinks>
    <hyperlink ref="A63" r:id="rId1h"/>
  </hyperlinks>
  <pageMargins left="0.7" right="0.7" top="0.75" bottom="0.75" header="0.3" footer="0.3"/>
  <pageSetup paperSize="9" scale="34" orientation="landscape" horizontalDpi="4294967293" r:id="rId2"/>
  <extLst>
    <ext xmlns:x14="http://schemas.microsoft.com/office/spreadsheetml/2009/9/main" uri="{78C0D931-6437-407d-A8EE-F0AAD7539E65}">
      <x14:conditionalFormattings>
        <x14:conditionalFormatting xmlns:xm="http://schemas.microsoft.com/office/excel/2006/main">
          <x14:cfRule type="iconSet" priority="8" id="{EAFDFEA2-7E28-42E2-B792-CBF43C344CF6}">
            <x14:iconSet showValue="0" custom="1">
              <x14:cfvo type="percent">
                <xm:f>0</xm:f>
              </x14:cfvo>
              <x14:cfvo type="num">
                <xm:f>0</xm:f>
              </x14:cfvo>
              <x14:cfvo type="num">
                <xm:f>9.9999999999999996E-24</xm:f>
              </x14:cfvo>
              <x14:cfIcon iconSet="3Arrows" iconId="0"/>
              <x14:cfIcon iconSet="3Arrows" iconId="1"/>
              <x14:cfIcon iconSet="3Arrows" iconId="2"/>
            </x14:iconSet>
          </x14:cfRule>
          <xm:sqref>O13:O21 O23:O26 O28:O33 O35:O36</xm:sqref>
        </x14:conditionalFormatting>
        <x14:conditionalFormatting xmlns:xm="http://schemas.microsoft.com/office/excel/2006/main">
          <x14:cfRule type="iconSet" priority="4" id="{752CC88D-E031-43EF-B5C3-E6A0BC24CB01}">
            <x14:iconSet showValue="0" custom="1">
              <x14:cfvo type="percent">
                <xm:f>0</xm:f>
              </x14:cfvo>
              <x14:cfvo type="num">
                <xm:f>0</xm:f>
              </x14:cfvo>
              <x14:cfvo type="num">
                <xm:f>9.9999999999999996E-24</xm:f>
              </x14:cfvo>
              <x14:cfIcon iconSet="3Arrows" iconId="0"/>
              <x14:cfIcon iconSet="3Arrows" iconId="1"/>
              <x14:cfIcon iconSet="3Arrows" iconId="2"/>
            </x14:iconSet>
          </x14:cfRule>
          <xm:sqref>O22</xm:sqref>
        </x14:conditionalFormatting>
        <x14:conditionalFormatting xmlns:xm="http://schemas.microsoft.com/office/excel/2006/main">
          <x14:cfRule type="iconSet" priority="3" id="{DAAB0C85-939B-4BEC-A3DB-89AC78A39B22}">
            <x14:iconSet showValue="0" custom="1">
              <x14:cfvo type="percent">
                <xm:f>0</xm:f>
              </x14:cfvo>
              <x14:cfvo type="num">
                <xm:f>0</xm:f>
              </x14:cfvo>
              <x14:cfvo type="num">
                <xm:f>9.9999999999999996E-24</xm:f>
              </x14:cfvo>
              <x14:cfIcon iconSet="3Arrows" iconId="0"/>
              <x14:cfIcon iconSet="3Arrows" iconId="1"/>
              <x14:cfIcon iconSet="3Arrows" iconId="2"/>
            </x14:iconSet>
          </x14:cfRule>
          <xm:sqref>O27</xm:sqref>
        </x14:conditionalFormatting>
        <x14:conditionalFormatting xmlns:xm="http://schemas.microsoft.com/office/excel/2006/main">
          <x14:cfRule type="iconSet" priority="2" id="{EC5175B7-5FA2-4022-BC69-F616B393ACD7}">
            <x14:iconSet showValue="0" custom="1">
              <x14:cfvo type="percent">
                <xm:f>0</xm:f>
              </x14:cfvo>
              <x14:cfvo type="num">
                <xm:f>0</xm:f>
              </x14:cfvo>
              <x14:cfvo type="num">
                <xm:f>9.9999999999999996E-24</xm:f>
              </x14:cfvo>
              <x14:cfIcon iconSet="3Arrows" iconId="0"/>
              <x14:cfIcon iconSet="3Arrows" iconId="1"/>
              <x14:cfIcon iconSet="3Arrows" iconId="2"/>
            </x14:iconSet>
          </x14:cfRule>
          <xm:sqref>O34</xm:sqref>
        </x14:conditionalFormatting>
        <x14:conditionalFormatting xmlns:xm="http://schemas.microsoft.com/office/excel/2006/main">
          <x14:cfRule type="iconSet" priority="1" id="{A8861394-679B-4878-B807-C6362F73E1DC}">
            <x14:iconSet showValue="0" custom="1">
              <x14:cfvo type="percent">
                <xm:f>0</xm:f>
              </x14:cfvo>
              <x14:cfvo type="num">
                <xm:f>0</xm:f>
              </x14:cfvo>
              <x14:cfvo type="num">
                <xm:f>9.9999999999999996E-24</xm:f>
              </x14:cfvo>
              <x14:cfIcon iconSet="3Arrows" iconId="0"/>
              <x14:cfIcon iconSet="3Arrows" iconId="1"/>
              <x14:cfIcon iconSet="3Arrows" iconId="2"/>
            </x14:iconSet>
          </x14:cfRule>
          <xm:sqref>O37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sheetPr>
  <dimension ref="A1"/>
  <sheetViews>
    <sheetView showGridLines="0" zoomScale="80" zoomScaleNormal="80" workbookViewId="0">
      <selection activeCell="B25" sqref="B25:W25"/>
    </sheetView>
  </sheetViews>
  <sheetFormatPr defaultRowHeight="15.0" baseColWidth="10"/>
  <cols>
    <col min="1" max="1" width="0.81640625" hidden="0" customWidth="1"/>
    <col min="2" max="2" width="27.89" hidden="0" customWidth="1"/>
    <col min="3" max="3" width="6.71" hidden="0" customWidth="1"/>
    <col min="4" max="4" width="6.71" hidden="0" customWidth="1"/>
    <col min="5" max="5" width="6.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s>
  <sheetData>
    <row r="1">
      <c r="C1" s="132"/>
      <c r="D1" s="132"/>
      <c r="E1" s="132"/>
      <c r="F1" s="132"/>
      <c r="G1" s="132"/>
      <c r="H1" s="132"/>
      <c r="I1" s="132"/>
      <c r="J1" s="132"/>
      <c r="K1" s="132"/>
      <c r="L1" s="132"/>
      <c r="M1" s="132"/>
      <c r="N1" s="132"/>
      <c r="O1" s="132"/>
      <c r="P1" s="132"/>
      <c r="Q1" s="132"/>
      <c r="R1" s="132"/>
      <c r="S1" s="132"/>
      <c r="T1" s="132"/>
      <c r="U1" s="132"/>
      <c r="V1" s="133"/>
      <c r="W1" s="133"/>
      <c r="X1" s="133"/>
      <c r="Y1" s="133"/>
      <c r="Z1" s="133"/>
      <c r="AA1" s="37"/>
    </row>
    <row r="2" ht="21" customHeight="1">
      <c r="B2" s="131" t="s">
        <v>597</v>
      </c>
      <c r="C2" s="132"/>
      <c r="D2" s="132"/>
      <c r="E2" s="132"/>
      <c r="F2" s="132"/>
      <c r="G2" s="132"/>
      <c r="H2" s="132"/>
      <c r="I2" s="132"/>
      <c r="J2" s="132"/>
      <c r="K2" s="132"/>
      <c r="L2" s="132"/>
      <c r="M2" s="132"/>
      <c r="N2" s="132"/>
      <c r="O2" s="132"/>
      <c r="P2" s="132"/>
      <c r="Q2" s="132"/>
      <c r="R2" s="132"/>
      <c r="S2" s="132"/>
      <c r="T2" s="132"/>
      <c r="U2" s="132"/>
      <c r="V2" s="133"/>
      <c r="W2" s="133"/>
      <c r="X2" s="133"/>
      <c r="Y2" s="133"/>
      <c r="Z2" s="133"/>
    </row>
    <row r="3">
      <c r="B3" s="134"/>
      <c r="C3" s="137"/>
      <c r="D3" s="137"/>
      <c r="E3" s="137"/>
      <c r="F3" s="137"/>
      <c r="G3" s="137"/>
      <c r="H3" s="137"/>
      <c r="I3" s="137"/>
      <c r="J3" s="137"/>
      <c r="K3" s="137"/>
      <c r="L3" s="137"/>
      <c r="M3" s="137"/>
      <c r="N3" s="137"/>
      <c r="O3" s="137"/>
      <c r="P3" s="137"/>
      <c r="Q3" s="137"/>
      <c r="R3" s="137"/>
      <c r="S3" s="137"/>
      <c r="T3" s="137"/>
      <c r="U3" s="137"/>
      <c r="V3" s="144"/>
      <c r="W3" s="144"/>
      <c r="X3" s="144"/>
      <c r="Y3" s="144"/>
      <c r="Z3" s="144"/>
    </row>
    <row r="4" ht="15" customHeight="1">
      <c r="A4" s="37"/>
      <c r="B4" s="192" t="s">
        <v>598</v>
      </c>
      <c r="C4" s="192" t="s">
        <v>599</v>
      </c>
      <c r="D4" s="192"/>
      <c r="E4" s="192"/>
      <c r="F4" s="192"/>
      <c r="G4" s="192"/>
      <c r="H4" s="192"/>
      <c r="I4" s="192"/>
      <c r="J4" s="192"/>
      <c r="K4" s="192"/>
      <c r="L4" s="192"/>
      <c r="M4" s="192"/>
      <c r="N4" s="192"/>
      <c r="O4" s="192"/>
      <c r="P4" s="192"/>
      <c r="Q4" s="192"/>
      <c r="R4" s="192"/>
      <c r="S4" s="192"/>
      <c r="T4" s="192"/>
      <c r="U4" s="192"/>
      <c r="V4" s="192"/>
      <c r="W4" s="192"/>
      <c r="X4" s="192"/>
      <c r="Y4" s="192"/>
      <c r="Z4" s="192"/>
      <c r="AA4" s="192"/>
      <c r="AB4" s="192"/>
      <c r="AC4" s="37"/>
      <c r="AD4" s="37"/>
      <c r="AE4" s="37"/>
      <c r="AF4" s="37"/>
      <c r="AG4" s="37"/>
      <c r="AH4" s="37"/>
      <c r="AI4" s="37"/>
      <c r="AJ4" s="37"/>
      <c r="AK4" s="37"/>
      <c r="AL4" s="37"/>
      <c r="AM4" s="37"/>
    </row>
    <row r="5">
      <c r="A5" s="37"/>
      <c r="B5" s="192"/>
      <c r="C5" s="286" t="s">
        <v>600</v>
      </c>
      <c r="D5" s="286" t="s">
        <v>601</v>
      </c>
      <c r="E5" s="286" t="s">
        <v>602</v>
      </c>
      <c r="F5" s="286" t="s">
        <v>603</v>
      </c>
      <c r="G5" s="286" t="s">
        <v>604</v>
      </c>
      <c r="H5" s="286" t="s">
        <v>605</v>
      </c>
      <c r="I5" s="286" t="s">
        <v>606</v>
      </c>
      <c r="J5" s="286" t="s">
        <v>607</v>
      </c>
      <c r="K5" s="286" t="s">
        <v>608</v>
      </c>
      <c r="L5" s="286" t="s">
        <v>609</v>
      </c>
      <c r="M5" s="286" t="s">
        <v>610</v>
      </c>
      <c r="N5" s="286" t="s">
        <v>611</v>
      </c>
      <c r="O5" s="286" t="s">
        <v>612</v>
      </c>
      <c r="P5" s="286" t="s">
        <v>613</v>
      </c>
      <c r="Q5" s="286" t="s">
        <v>614</v>
      </c>
      <c r="R5" s="286" t="s">
        <v>615</v>
      </c>
      <c r="S5" s="286" t="s">
        <v>616</v>
      </c>
      <c r="T5" s="286" t="s">
        <v>617</v>
      </c>
      <c r="U5" s="286" t="s">
        <v>570</v>
      </c>
      <c r="V5" s="286" t="s">
        <v>618</v>
      </c>
      <c r="W5" s="286" t="s">
        <v>619</v>
      </c>
      <c r="X5" s="286" t="s">
        <v>620</v>
      </c>
      <c r="Y5" s="286" t="s">
        <v>621</v>
      </c>
      <c r="Z5" s="286" t="s">
        <v>622</v>
      </c>
      <c r="AA5" s="286" t="s">
        <v>623</v>
      </c>
      <c r="AB5" s="286" t="s">
        <v>571</v>
      </c>
      <c r="AC5" s="37"/>
      <c r="AD5" s="37"/>
      <c r="AE5" s="37"/>
      <c r="AF5" s="37"/>
      <c r="AG5" s="37"/>
      <c r="AH5" s="37"/>
      <c r="AI5" s="37"/>
      <c r="AJ5" s="37"/>
      <c r="AK5" s="37"/>
      <c r="AL5" s="37"/>
      <c r="AM5" s="37"/>
    </row>
    <row r="6">
      <c r="B6" s="287" t="s">
        <v>483</v>
      </c>
      <c r="C6" s="287" t="n">
        <v>21.05</v>
      </c>
      <c r="D6" s="287" t="n">
        <v>22.64</v>
      </c>
      <c r="E6" s="287" t="n">
        <v>24.54</v>
      </c>
      <c r="F6" s="287" t="n">
        <v>26.74</v>
      </c>
      <c r="G6" s="287" t="n">
        <v>29.04</v>
      </c>
      <c r="H6" s="287" t="n">
        <v>31.42</v>
      </c>
      <c r="I6" s="287" t="n">
        <v>33.31</v>
      </c>
      <c r="J6" s="287" t="n">
        <v>34.41</v>
      </c>
      <c r="K6" s="287" t="n">
        <v>35.28</v>
      </c>
      <c r="L6" s="287" t="n">
        <v>35.97</v>
      </c>
      <c r="M6" s="287" t="n">
        <v>36.39</v>
      </c>
      <c r="N6" s="287" t="n">
        <v>36.19</v>
      </c>
      <c r="O6" s="287" t="n">
        <v>35.93</v>
      </c>
      <c r="P6" s="287" t="n">
        <v>36.95</v>
      </c>
      <c r="Q6" s="287" t="n">
        <v>38.43</v>
      </c>
      <c r="R6" s="287" t="n">
        <v>40.04</v>
      </c>
      <c r="S6" s="287" t="n">
        <v>41.28</v>
      </c>
      <c r="T6" s="287" t="n">
        <v>42.14</v>
      </c>
      <c r="U6" s="287" t="n">
        <v>42.97</v>
      </c>
      <c r="V6" s="287" t="n">
        <v>43.92</v>
      </c>
      <c r="W6" s="287" t="n">
        <v>45.01</v>
      </c>
      <c r="X6" s="297" t="n">
        <v>46.16</v>
      </c>
      <c r="Y6" s="297" t="n">
        <v>47.34</v>
      </c>
      <c r="Z6" s="297" t="n">
        <v>48.48</v>
      </c>
      <c r="AA6" s="297" t="n">
        <v>49.7</v>
      </c>
      <c r="AB6" s="297" t="n">
        <v>50.78</v>
      </c>
    </row>
    <row r="7">
      <c r="B7" s="287" t="s">
        <v>487</v>
      </c>
      <c r="C7" s="315" t="n">
        <v>9.81</v>
      </c>
      <c r="D7" s="315" t="n">
        <v>10.13</v>
      </c>
      <c r="E7" s="315" t="n">
        <v>10.72</v>
      </c>
      <c r="F7" s="315" t="n">
        <v>11.34</v>
      </c>
      <c r="G7" s="315" t="n">
        <v>11.89</v>
      </c>
      <c r="H7" s="315" t="n">
        <v>12.44</v>
      </c>
      <c r="I7" s="315" t="n">
        <v>12.86</v>
      </c>
      <c r="J7" s="315" t="n">
        <v>13.35</v>
      </c>
      <c r="K7" s="288" t="n">
        <v>16.1</v>
      </c>
      <c r="L7" s="288" t="n">
        <v>9.9</v>
      </c>
      <c r="M7" s="288" t="n">
        <v>14.6</v>
      </c>
      <c r="N7" s="315" t="n">
        <v>16.13</v>
      </c>
      <c r="O7" s="288" t="n">
        <v>22.7</v>
      </c>
      <c r="P7" s="288" t="n">
        <v>17.8</v>
      </c>
      <c r="Q7" s="288" t="n">
        <v>16.3</v>
      </c>
      <c r="R7" s="315" t="n">
        <v>19.03</v>
      </c>
      <c r="S7" s="315" t="n">
        <v>19.67</v>
      </c>
      <c r="T7" s="288" t="n">
        <v>20.9</v>
      </c>
      <c r="U7" s="298" t="n">
        <v>21.22</v>
      </c>
      <c r="V7" s="298" t="n">
        <v>22.18</v>
      </c>
      <c r="W7" s="298" t="n">
        <v>23.13</v>
      </c>
      <c r="X7" s="298" t="n">
        <v>23.66</v>
      </c>
      <c r="Y7" s="298" t="n">
        <v>24.78</v>
      </c>
      <c r="Z7" s="298" t="n">
        <v>25.59</v>
      </c>
      <c r="AA7" s="298" t="n">
        <v>26.19</v>
      </c>
      <c r="AB7" s="298" t="n">
        <v>27.36</v>
      </c>
    </row>
    <row r="8">
      <c r="B8" s="287" t="s">
        <v>492</v>
      </c>
      <c r="C8" s="287" t="n">
        <v>24</v>
      </c>
      <c r="D8" s="287" t="n">
        <v>33</v>
      </c>
      <c r="E8" s="287" t="n">
        <v>36</v>
      </c>
      <c r="F8" s="287" t="n">
        <v>41</v>
      </c>
      <c r="G8" s="287" t="n">
        <v>50</v>
      </c>
      <c r="H8" s="287" t="n">
        <v>58</v>
      </c>
      <c r="I8" s="287" t="n">
        <v>58</v>
      </c>
      <c r="J8" s="287" t="n">
        <v>63</v>
      </c>
      <c r="K8" s="287" t="n">
        <v>64</v>
      </c>
      <c r="L8" s="287" t="n">
        <v>63</v>
      </c>
      <c r="M8" s="287" t="n">
        <v>66</v>
      </c>
      <c r="N8" s="287" t="n">
        <v>68</v>
      </c>
      <c r="O8" s="287" t="n">
        <v>67</v>
      </c>
      <c r="P8" s="287" t="n">
        <v>64</v>
      </c>
      <c r="Q8" s="287" t="n">
        <v>62</v>
      </c>
      <c r="R8" s="287" t="n">
        <v>64</v>
      </c>
      <c r="S8" s="287" t="n">
        <v>66</v>
      </c>
      <c r="T8" s="287" t="n">
        <v>66</v>
      </c>
      <c r="U8" s="287" t="n">
        <v>72</v>
      </c>
      <c r="V8" s="287" t="n">
        <v>72</v>
      </c>
      <c r="W8" s="287" t="n">
        <v>70</v>
      </c>
      <c r="X8" s="299" t="n">
        <v>70.36</v>
      </c>
      <c r="Y8" s="299" t="n">
        <v>70.1</v>
      </c>
      <c r="Z8" s="299" t="n">
        <v>70.15</v>
      </c>
      <c r="AA8" s="299" t="n">
        <v>70.08</v>
      </c>
      <c r="AB8" s="299" t="n">
        <v>70.09</v>
      </c>
    </row>
    <row r="9">
      <c r="B9" s="287" t="s">
        <v>496</v>
      </c>
      <c r="C9" s="316" t="n">
        <v>36.77</v>
      </c>
      <c r="D9" s="316" t="n">
        <v>36.71</v>
      </c>
      <c r="E9" s="316" t="n">
        <v>40.6</v>
      </c>
      <c r="F9" s="316" t="n">
        <v>44.8</v>
      </c>
      <c r="G9" s="316" t="n">
        <v>46.6</v>
      </c>
      <c r="H9" s="316" t="n">
        <v>47.65</v>
      </c>
      <c r="I9" s="316" t="n">
        <v>47.22</v>
      </c>
      <c r="J9" s="316" t="n">
        <v>51.14</v>
      </c>
      <c r="K9" s="316" t="n">
        <v>53.19</v>
      </c>
      <c r="L9" s="316" t="n">
        <v>54.32</v>
      </c>
      <c r="M9" s="316" t="n">
        <v>56.2</v>
      </c>
      <c r="N9" s="289" t="n">
        <v>60.5</v>
      </c>
      <c r="O9" s="316" t="n">
        <v>59.58</v>
      </c>
      <c r="P9" s="316" t="n">
        <v>61.77</v>
      </c>
      <c r="Q9" s="316" t="n">
        <v>63.22</v>
      </c>
      <c r="R9" s="289" t="n">
        <v>61.5</v>
      </c>
      <c r="S9" s="316" t="n">
        <v>66.5</v>
      </c>
      <c r="T9" s="316" t="n">
        <v>67.51</v>
      </c>
      <c r="U9" s="289" t="n">
        <v>67.7</v>
      </c>
      <c r="V9" s="300" t="n">
        <v>69.51</v>
      </c>
      <c r="W9" s="300" t="n">
        <v>71.52</v>
      </c>
      <c r="X9" s="300" t="n">
        <v>72.9</v>
      </c>
      <c r="Y9" s="300" t="n">
        <v>73.14</v>
      </c>
      <c r="Z9" s="300" t="n">
        <v>74.48</v>
      </c>
      <c r="AA9" s="300" t="n">
        <v>75.68</v>
      </c>
      <c r="AB9" s="300" t="n">
        <v>76.52</v>
      </c>
    </row>
    <row r="10">
      <c r="B10" s="287" t="s">
        <v>500</v>
      </c>
      <c r="C10" s="287" t="n">
        <v>18</v>
      </c>
      <c r="D10" s="287" t="n">
        <v>25</v>
      </c>
      <c r="E10" s="287" t="n">
        <v>32</v>
      </c>
      <c r="F10" s="287" t="n">
        <v>31</v>
      </c>
      <c r="G10" s="287" t="n">
        <v>39</v>
      </c>
      <c r="H10" s="287" t="n">
        <v>45</v>
      </c>
      <c r="I10" s="287" t="n">
        <v>51</v>
      </c>
      <c r="J10" s="287" t="n">
        <v>56</v>
      </c>
      <c r="K10" s="287" t="n">
        <v>54</v>
      </c>
      <c r="L10" s="287" t="n">
        <v>49</v>
      </c>
      <c r="M10" s="287" t="n">
        <v>51</v>
      </c>
      <c r="N10" s="287" t="n">
        <v>49</v>
      </c>
      <c r="O10" s="287" t="n">
        <v>49</v>
      </c>
      <c r="P10" s="287" t="n">
        <v>50</v>
      </c>
      <c r="Q10" s="287" t="n">
        <v>50</v>
      </c>
      <c r="R10" s="287" t="n">
        <v>55</v>
      </c>
      <c r="S10" s="287" t="n">
        <v>63</v>
      </c>
      <c r="T10" s="287" t="n">
        <v>68</v>
      </c>
      <c r="U10" s="287" t="n">
        <v>69</v>
      </c>
      <c r="V10" s="287" t="n">
        <v>73</v>
      </c>
      <c r="W10" s="287" t="n">
        <v>61</v>
      </c>
      <c r="X10" s="301" t="n">
        <v>61</v>
      </c>
      <c r="Y10" s="301" t="n">
        <v>61</v>
      </c>
      <c r="Z10" s="301" t="n">
        <v>61</v>
      </c>
      <c r="AA10" s="301" t="n">
        <v>61</v>
      </c>
      <c r="AB10" s="301" t="n">
        <v>61</v>
      </c>
    </row>
    <row r="11">
      <c r="B11" s="287" t="s">
        <v>504</v>
      </c>
      <c r="C11" s="290" t="n">
        <v>0</v>
      </c>
      <c r="D11" s="290" t="n">
        <v>0</v>
      </c>
      <c r="E11" s="290" t="n">
        <v>0</v>
      </c>
      <c r="F11" s="290" t="n">
        <v>0</v>
      </c>
      <c r="G11" s="290" t="n">
        <v>0</v>
      </c>
      <c r="H11" s="290" t="n">
        <v>0</v>
      </c>
      <c r="I11" s="290" t="n">
        <v>0</v>
      </c>
      <c r="J11" s="290" t="n">
        <v>0</v>
      </c>
      <c r="K11" s="290" t="n">
        <v>0</v>
      </c>
      <c r="L11" s="290" t="n">
        <v>0.51</v>
      </c>
      <c r="M11" s="290" t="n">
        <v>1.31</v>
      </c>
      <c r="N11" s="290" t="n">
        <v>2.25</v>
      </c>
      <c r="O11" s="290" t="n">
        <v>2.86</v>
      </c>
      <c r="P11" s="290" t="n">
        <v>3.42</v>
      </c>
      <c r="Q11" s="290" t="n">
        <v>4.06</v>
      </c>
      <c r="R11" s="290" t="n">
        <v>4.59</v>
      </c>
      <c r="S11" s="290" t="n">
        <v>6.62</v>
      </c>
      <c r="T11" s="290" t="n">
        <v>9.24</v>
      </c>
      <c r="U11" s="290" t="n">
        <v>9.21</v>
      </c>
      <c r="V11" s="290" t="n">
        <v>9.53</v>
      </c>
      <c r="W11" s="290" t="n">
        <v>9.22</v>
      </c>
      <c r="X11" s="302" t="n">
        <v>10.57</v>
      </c>
      <c r="Y11" s="302" t="n">
        <v>10.82</v>
      </c>
      <c r="Z11" s="302" t="n">
        <v>11.47</v>
      </c>
      <c r="AA11" s="302" t="n">
        <v>12.02</v>
      </c>
      <c r="AB11" s="302" t="n">
        <v>12.62</v>
      </c>
    </row>
    <row r="12">
      <c r="B12" s="287" t="s">
        <v>508</v>
      </c>
      <c r="C12" s="287"/>
      <c r="D12" s="287"/>
      <c r="E12" s="287"/>
      <c r="F12" s="287"/>
      <c r="G12" s="287"/>
      <c r="H12" s="287"/>
      <c r="I12" s="287"/>
      <c r="J12" s="287"/>
      <c r="K12" s="287"/>
      <c r="L12" s="287"/>
      <c r="M12" s="287"/>
      <c r="N12" s="287"/>
      <c r="O12" s="287"/>
      <c r="P12" s="287"/>
      <c r="Q12" s="287"/>
      <c r="R12" s="287"/>
      <c r="S12" s="287"/>
      <c r="T12" s="287"/>
      <c r="U12" s="287"/>
      <c r="V12" s="287"/>
      <c r="W12" s="287"/>
      <c r="X12" s="287"/>
      <c r="Y12" s="287"/>
      <c r="Z12" s="287"/>
      <c r="AA12" s="287"/>
      <c r="AB12" s="287"/>
    </row>
    <row r="13">
      <c r="B13" s="287" t="s">
        <v>513</v>
      </c>
      <c r="C13" s="287" t="n">
        <v>21.87</v>
      </c>
      <c r="D13" s="287" t="n">
        <v>21.88</v>
      </c>
      <c r="E13" s="287" t="n">
        <v>23.27</v>
      </c>
      <c r="F13" s="287" t="n">
        <v>24.67</v>
      </c>
      <c r="G13" s="287" t="n">
        <v>26.07</v>
      </c>
      <c r="H13" s="287" t="n">
        <v>27.48</v>
      </c>
      <c r="I13" s="287" t="n">
        <v>28.88</v>
      </c>
      <c r="J13" s="287" t="n">
        <v>30.37</v>
      </c>
      <c r="K13" s="287" t="n">
        <v>31.87</v>
      </c>
      <c r="L13" s="287" t="n">
        <v>33.38</v>
      </c>
      <c r="M13" s="287" t="n">
        <v>34.9</v>
      </c>
      <c r="N13" s="287" t="n">
        <v>36.43</v>
      </c>
      <c r="O13" s="287" t="n">
        <v>37.96</v>
      </c>
      <c r="P13" s="287" t="n">
        <v>39.51</v>
      </c>
      <c r="Q13" s="287" t="n">
        <v>41.06</v>
      </c>
      <c r="R13" s="287" t="n">
        <v>42.63</v>
      </c>
      <c r="S13" s="287" t="n">
        <v>44.2</v>
      </c>
      <c r="T13" s="287" t="n">
        <v>45.79</v>
      </c>
      <c r="U13" s="287" t="n">
        <v>47.39</v>
      </c>
      <c r="V13" s="287" t="n">
        <v>49.01</v>
      </c>
      <c r="W13" s="287" t="n">
        <v>50.5</v>
      </c>
      <c r="X13" s="303" t="n">
        <v>52.22</v>
      </c>
      <c r="Y13" s="303" t="n">
        <v>53.83</v>
      </c>
      <c r="Z13" s="303" t="n">
        <v>55.43</v>
      </c>
      <c r="AA13" s="303" t="n">
        <v>57.02</v>
      </c>
      <c r="AB13" s="303" t="n">
        <v>58.6</v>
      </c>
    </row>
    <row r="14">
      <c r="B14" s="287" t="s">
        <v>517</v>
      </c>
      <c r="C14" s="287" t="n">
        <v>36.35</v>
      </c>
      <c r="D14" s="287" t="n">
        <v>36.52</v>
      </c>
      <c r="E14" s="287" t="n">
        <v>36.7</v>
      </c>
      <c r="F14" s="287" t="n">
        <v>36.9</v>
      </c>
      <c r="G14" s="287" t="n">
        <v>37.1</v>
      </c>
      <c r="H14" s="287" t="n">
        <v>37.31</v>
      </c>
      <c r="I14" s="287" t="n">
        <v>37.5</v>
      </c>
      <c r="J14" s="287" t="n">
        <v>37.7</v>
      </c>
      <c r="K14" s="287" t="n">
        <v>37.89</v>
      </c>
      <c r="L14" s="287" t="n">
        <v>38.09</v>
      </c>
      <c r="M14" s="287" t="n">
        <v>38.29</v>
      </c>
      <c r="N14" s="287" t="n">
        <v>38.49</v>
      </c>
      <c r="O14" s="287" t="n">
        <v>38.7</v>
      </c>
      <c r="P14" s="287" t="n">
        <v>38.92</v>
      </c>
      <c r="Q14" s="287" t="n">
        <v>39.14</v>
      </c>
      <c r="R14" s="287" t="n">
        <v>39.38</v>
      </c>
      <c r="S14" s="287" t="n">
        <v>39.62</v>
      </c>
      <c r="T14" s="287" t="n">
        <v>39.88</v>
      </c>
      <c r="U14" s="287" t="n">
        <v>40.14</v>
      </c>
      <c r="V14" s="287" t="n">
        <v>40.4</v>
      </c>
      <c r="W14" s="304" t="n">
        <v>40.65</v>
      </c>
      <c r="X14" s="304" t="n">
        <v>40.91</v>
      </c>
      <c r="Y14" s="304" t="n">
        <v>41.17</v>
      </c>
      <c r="Z14" s="304" t="n">
        <v>41.43</v>
      </c>
      <c r="AA14" s="304" t="n">
        <v>41.7</v>
      </c>
      <c r="AB14" s="304" t="n">
        <v>41.96</v>
      </c>
    </row>
    <row r="15">
      <c r="B15" s="287" t="s">
        <v>522</v>
      </c>
      <c r="C15" s="287" t="n">
        <v>5.04</v>
      </c>
      <c r="D15" s="287" t="n">
        <v>5.04</v>
      </c>
      <c r="E15" s="287" t="n">
        <v>5.06</v>
      </c>
      <c r="F15" s="287" t="n">
        <v>5.08</v>
      </c>
      <c r="G15" s="287" t="n">
        <v>5.1</v>
      </c>
      <c r="H15" s="287" t="n">
        <v>5.13</v>
      </c>
      <c r="I15" s="287" t="n">
        <v>5.15</v>
      </c>
      <c r="J15" s="287" t="n">
        <v>5.18</v>
      </c>
      <c r="K15" s="287" t="n">
        <v>5.2</v>
      </c>
      <c r="L15" s="287" t="n">
        <v>5.23</v>
      </c>
      <c r="M15" s="287" t="n">
        <v>5.26</v>
      </c>
      <c r="N15" s="287" t="n">
        <v>5.29</v>
      </c>
      <c r="O15" s="287" t="n">
        <v>5.32</v>
      </c>
      <c r="P15" s="287" t="n">
        <v>5.34</v>
      </c>
      <c r="Q15" s="287" t="n">
        <v>5.37</v>
      </c>
      <c r="R15" s="305" t="n">
        <v>5.39</v>
      </c>
      <c r="S15" s="305" t="n">
        <v>5.42</v>
      </c>
      <c r="T15" s="305" t="n">
        <v>5.44</v>
      </c>
      <c r="U15" s="305" t="n">
        <v>5.47</v>
      </c>
      <c r="V15" s="305" t="n">
        <v>5.49</v>
      </c>
      <c r="W15" s="305" t="n">
        <v>5.52</v>
      </c>
      <c r="X15" s="305" t="n">
        <v>5.54</v>
      </c>
      <c r="Y15" s="305" t="n">
        <v>5.57</v>
      </c>
      <c r="Z15" s="305" t="n">
        <v>5.59</v>
      </c>
      <c r="AA15" s="305" t="n">
        <v>5.62</v>
      </c>
      <c r="AB15" s="305" t="n">
        <v>5.65</v>
      </c>
    </row>
    <row r="16">
      <c r="B16" s="287" t="s">
        <v>526</v>
      </c>
      <c r="C16" s="287" t="n">
        <v>36.85</v>
      </c>
      <c r="D16" s="317" t="n">
        <v>36.01</v>
      </c>
      <c r="E16" s="317" t="n">
        <v>35.17</v>
      </c>
      <c r="F16" s="317" t="n">
        <v>34.33</v>
      </c>
      <c r="G16" s="317" t="n">
        <v>33.49</v>
      </c>
      <c r="H16" s="287" t="n">
        <v>32.65</v>
      </c>
      <c r="I16" s="317" t="n">
        <v>32</v>
      </c>
      <c r="J16" s="287" t="n">
        <v>31.35</v>
      </c>
      <c r="K16" s="317" t="n">
        <v>30.6</v>
      </c>
      <c r="L16" s="317" t="n">
        <v>29.85</v>
      </c>
      <c r="M16" s="287" t="n">
        <v>29.1</v>
      </c>
      <c r="N16" s="317" t="n">
        <v>28.48</v>
      </c>
      <c r="O16" s="317" t="n">
        <v>27.86</v>
      </c>
      <c r="P16" s="317" t="n">
        <v>27.24</v>
      </c>
      <c r="Q16" s="317" t="n">
        <v>26.62</v>
      </c>
      <c r="R16" s="287" t="n">
        <v>26</v>
      </c>
      <c r="S16" s="317" t="n">
        <v>25.45</v>
      </c>
      <c r="T16" s="317" t="n">
        <v>24.9</v>
      </c>
      <c r="U16" s="287" t="n">
        <v>24.35</v>
      </c>
      <c r="V16" s="287" t="n">
        <v>23.8</v>
      </c>
      <c r="W16" s="306" t="n">
        <v>23.3</v>
      </c>
      <c r="X16" s="317" t="n">
        <v>22.8</v>
      </c>
      <c r="Y16" s="317" t="n">
        <v>22.3</v>
      </c>
      <c r="Z16" s="306" t="n">
        <v>21.8</v>
      </c>
      <c r="AA16" s="317" t="n">
        <v>21.4</v>
      </c>
      <c r="AB16" s="306" t="n">
        <v>21</v>
      </c>
    </row>
    <row r="17">
      <c r="B17" s="287" t="s">
        <v>531</v>
      </c>
      <c r="C17" s="291" t="n">
        <v>3</v>
      </c>
      <c r="D17" s="291" t="n">
        <v>3.9</v>
      </c>
      <c r="E17" s="291" t="n">
        <v>3.9</v>
      </c>
      <c r="F17" s="291" t="n">
        <v>3.9</v>
      </c>
      <c r="G17" s="291" t="n">
        <v>3.9</v>
      </c>
      <c r="H17" s="291" t="n">
        <v>4.2</v>
      </c>
      <c r="I17" s="291" t="n">
        <v>4.2</v>
      </c>
      <c r="J17" s="291" t="n">
        <v>4.2</v>
      </c>
      <c r="K17" s="291" t="n">
        <v>4.2</v>
      </c>
      <c r="L17" s="291" t="n">
        <v>4.2</v>
      </c>
      <c r="M17" s="291" t="n">
        <v>4.3</v>
      </c>
      <c r="N17" s="291" t="n">
        <v>4.35</v>
      </c>
      <c r="O17" s="291" t="n">
        <v>4.55</v>
      </c>
      <c r="P17" s="291" t="n">
        <v>4.5</v>
      </c>
      <c r="Q17" s="291" t="n">
        <v>4.48</v>
      </c>
      <c r="R17" s="291" t="n">
        <v>4.36</v>
      </c>
      <c r="S17" s="291" t="n">
        <v>4.41</v>
      </c>
      <c r="T17" s="291" t="n">
        <v>4.17</v>
      </c>
      <c r="U17" s="291" t="n">
        <v>3.96</v>
      </c>
      <c r="V17" s="291" t="n">
        <v>3.81</v>
      </c>
      <c r="W17" s="291" t="n">
        <v>3.36</v>
      </c>
      <c r="X17" s="307" t="n">
        <v>3.52</v>
      </c>
      <c r="Y17" s="307" t="n">
        <v>3.37</v>
      </c>
      <c r="Z17" s="307" t="n">
        <v>3.23</v>
      </c>
      <c r="AA17" s="307" t="n">
        <v>3.1</v>
      </c>
      <c r="AB17" s="307" t="n">
        <v>2.97</v>
      </c>
    </row>
    <row r="18">
      <c r="B18" s="287" t="s">
        <v>535</v>
      </c>
      <c r="C18" s="318" t="n">
        <v>7.72</v>
      </c>
      <c r="D18" s="318" t="n">
        <v>7.72</v>
      </c>
      <c r="E18" s="318" t="n">
        <v>7.66</v>
      </c>
      <c r="F18" s="318" t="n">
        <v>7.6</v>
      </c>
      <c r="G18" s="318" t="n">
        <v>7.54</v>
      </c>
      <c r="H18" s="318" t="n">
        <v>7.48</v>
      </c>
      <c r="I18" s="292" t="n">
        <v>6</v>
      </c>
      <c r="J18" s="292" t="n">
        <v>6.7</v>
      </c>
      <c r="K18" s="292" t="n">
        <v>6.72</v>
      </c>
      <c r="L18" s="292" t="n">
        <v>8.2</v>
      </c>
      <c r="M18" s="318" t="n">
        <v>7.55</v>
      </c>
      <c r="N18" s="318" t="n">
        <v>6.8</v>
      </c>
      <c r="O18" s="318" t="n">
        <v>5.8</v>
      </c>
      <c r="P18" s="292" t="n">
        <v>5.34</v>
      </c>
      <c r="Q18" s="292" t="n">
        <v>4.46</v>
      </c>
      <c r="R18" s="292" t="n">
        <v>4.15</v>
      </c>
      <c r="S18" s="292" t="n">
        <v>4.26</v>
      </c>
      <c r="T18" s="318" t="n">
        <v>4.54</v>
      </c>
      <c r="U18" s="308" t="n">
        <v>7.24</v>
      </c>
      <c r="V18" s="308" t="n">
        <v>7.24</v>
      </c>
      <c r="W18" s="308" t="n">
        <v>7.24</v>
      </c>
      <c r="X18" s="308" t="n">
        <v>7.97</v>
      </c>
      <c r="Y18" s="308" t="n">
        <v>8.7</v>
      </c>
      <c r="Z18" s="308" t="n">
        <v>9.43</v>
      </c>
      <c r="AA18" s="308" t="n">
        <v>10.16</v>
      </c>
      <c r="AB18" s="308" t="n">
        <v>10.89</v>
      </c>
    </row>
    <row r="19">
      <c r="B19" s="287" t="s">
        <v>539</v>
      </c>
      <c r="C19" s="319" t="n">
        <v>1.9</v>
      </c>
      <c r="D19" s="293" t="n">
        <v>1.9</v>
      </c>
      <c r="E19" s="319" t="n">
        <v>1.84</v>
      </c>
      <c r="F19" s="319" t="n">
        <v>1.78</v>
      </c>
      <c r="G19" s="319" t="n">
        <v>1.72</v>
      </c>
      <c r="H19" s="319" t="n">
        <v>1.66</v>
      </c>
      <c r="I19" s="293" t="n">
        <v>1.6</v>
      </c>
      <c r="J19" s="293" t="n">
        <v>1.74</v>
      </c>
      <c r="K19" s="293" t="n">
        <v>1.74</v>
      </c>
      <c r="L19" s="293" t="n">
        <v>2.13</v>
      </c>
      <c r="M19" s="293" t="n">
        <v>2.37</v>
      </c>
      <c r="N19" s="293" t="n">
        <v>2.52</v>
      </c>
      <c r="O19" s="293" t="n">
        <v>2.41</v>
      </c>
      <c r="P19" s="293" t="n">
        <v>2.85</v>
      </c>
      <c r="Q19" s="293" t="n">
        <v>2.98</v>
      </c>
      <c r="R19" s="293" t="n">
        <v>2.85</v>
      </c>
      <c r="S19" s="293" t="n">
        <v>2.78</v>
      </c>
      <c r="T19" s="319" t="n">
        <v>2.78</v>
      </c>
      <c r="U19" s="309" t="n">
        <v>2.78</v>
      </c>
      <c r="V19" s="309" t="n">
        <v>2.78</v>
      </c>
      <c r="W19" s="309" t="n">
        <v>2.78</v>
      </c>
      <c r="X19" s="309" t="n">
        <v>2.83</v>
      </c>
      <c r="Y19" s="309" t="n">
        <v>2.87</v>
      </c>
      <c r="Z19" s="309" t="n">
        <v>2.91</v>
      </c>
      <c r="AA19" s="309" t="n">
        <v>2.96</v>
      </c>
      <c r="AB19" s="309" t="n">
        <v>3</v>
      </c>
    </row>
    <row r="20" ht="22" customHeight="1">
      <c r="B20" s="287" t="s">
        <v>543</v>
      </c>
      <c r="C20" s="320" t="n">
        <v>5.82</v>
      </c>
      <c r="D20" s="320" t="n">
        <v>5.82</v>
      </c>
      <c r="E20" s="320" t="n">
        <v>5.82</v>
      </c>
      <c r="F20" s="320" t="n">
        <v>5.82</v>
      </c>
      <c r="G20" s="320" t="n">
        <v>5.82</v>
      </c>
      <c r="H20" s="294" t="n">
        <v>5.82</v>
      </c>
      <c r="I20" s="294" t="n">
        <v>4.4</v>
      </c>
      <c r="J20" s="294" t="n">
        <v>4.96</v>
      </c>
      <c r="K20" s="294" t="n">
        <v>4.97</v>
      </c>
      <c r="L20" s="294" t="n">
        <v>6.08</v>
      </c>
      <c r="M20" s="320" t="n">
        <v>5.18</v>
      </c>
      <c r="N20" s="320" t="n">
        <v>4.29</v>
      </c>
      <c r="O20" s="320" t="n">
        <v>3.39</v>
      </c>
      <c r="P20" s="294" t="n">
        <v>2.5</v>
      </c>
      <c r="Q20" s="294" t="n">
        <v>1.48</v>
      </c>
      <c r="R20" s="294" t="n">
        <v>1.3</v>
      </c>
      <c r="S20" s="294" t="n">
        <v>1.48</v>
      </c>
      <c r="T20" s="294" t="n">
        <v>1.75</v>
      </c>
      <c r="U20" s="294" t="n">
        <v>4.46</v>
      </c>
      <c r="V20" s="310" t="n">
        <v>4.46</v>
      </c>
      <c r="W20" s="310" t="n">
        <v>4.46</v>
      </c>
      <c r="X20" s="310" t="n">
        <v>5.14</v>
      </c>
      <c r="Y20" s="310" t="n">
        <v>5.83</v>
      </c>
      <c r="Z20" s="310" t="n">
        <v>6.52</v>
      </c>
      <c r="AA20" s="310" t="n">
        <v>7.2</v>
      </c>
      <c r="AB20" s="310" t="n">
        <v>7.89</v>
      </c>
    </row>
    <row r="21">
      <c r="B21" s="287" t="s">
        <v>547</v>
      </c>
      <c r="C21" s="321" t="n">
        <v>45</v>
      </c>
      <c r="D21" s="321" t="n">
        <v>45</v>
      </c>
      <c r="E21" s="321" t="n">
        <v>45</v>
      </c>
      <c r="F21" s="321" t="n">
        <v>45</v>
      </c>
      <c r="G21" s="321" t="n">
        <v>45</v>
      </c>
      <c r="H21" s="321" t="n">
        <v>45</v>
      </c>
      <c r="I21" s="321" t="n">
        <v>45</v>
      </c>
      <c r="J21" s="321" t="n">
        <v>45</v>
      </c>
      <c r="K21" s="321" t="n">
        <v>45</v>
      </c>
      <c r="L21" s="321" t="n">
        <v>45</v>
      </c>
      <c r="M21" s="295" t="n">
        <v>45</v>
      </c>
      <c r="N21" s="295" t="n">
        <v>25</v>
      </c>
      <c r="O21" s="295" t="n">
        <v>25</v>
      </c>
      <c r="P21" s="295" t="n">
        <v>36</v>
      </c>
      <c r="Q21" s="295" t="n">
        <v>46</v>
      </c>
      <c r="R21" s="295" t="n">
        <v>43</v>
      </c>
      <c r="S21" s="295" t="n">
        <v>42</v>
      </c>
      <c r="T21" s="295" t="n">
        <v>41.78</v>
      </c>
      <c r="U21" s="295" t="n">
        <v>35</v>
      </c>
      <c r="V21" s="295" t="n">
        <v>43</v>
      </c>
      <c r="W21" s="295" t="n">
        <v>47</v>
      </c>
      <c r="X21" s="311" t="n">
        <v>49</v>
      </c>
      <c r="Y21" s="311" t="n">
        <v>52</v>
      </c>
      <c r="Z21" s="311" t="n">
        <v>55</v>
      </c>
      <c r="AA21" s="311" t="n">
        <v>58</v>
      </c>
      <c r="AB21" s="311" t="n">
        <v>61</v>
      </c>
    </row>
    <row r="22" ht="15" customHeight="1">
      <c r="B22" s="287" t="s">
        <v>551</v>
      </c>
      <c r="C22" s="322"/>
      <c r="D22" s="322"/>
      <c r="E22" s="322"/>
      <c r="F22" s="322"/>
      <c r="G22" s="322"/>
      <c r="H22" s="322"/>
      <c r="I22" s="322"/>
      <c r="J22" s="296" t="n">
        <v>4.84</v>
      </c>
      <c r="K22" s="322"/>
      <c r="L22" s="322"/>
      <c r="M22" s="287" t="n">
        <v>9.73</v>
      </c>
      <c r="N22" s="322"/>
      <c r="O22" s="322"/>
      <c r="P22" s="296" t="n">
        <v>14.63</v>
      </c>
      <c r="Q22" s="322"/>
      <c r="R22" s="287" t="n">
        <v>16.84</v>
      </c>
      <c r="S22" s="296" t="n">
        <v>23.84</v>
      </c>
      <c r="T22" s="287" t="n">
        <v>24.35</v>
      </c>
      <c r="U22" s="312"/>
      <c r="V22" s="312"/>
      <c r="W22" s="312"/>
      <c r="X22" s="312"/>
      <c r="Y22" s="312"/>
      <c r="Z22" s="312"/>
      <c r="AA22" s="312"/>
      <c r="AB22" s="312"/>
    </row>
    <row r="23">
      <c r="B23" s="284" t="s">
        <v>624</v>
      </c>
      <c r="C23" s="287" t="n">
        <v>30.47</v>
      </c>
      <c r="D23" s="287" t="n">
        <v>32.2</v>
      </c>
      <c r="E23" s="287" t="n">
        <v>33.52</v>
      </c>
      <c r="F23" s="287" t="n">
        <v>34.34</v>
      </c>
      <c r="G23" s="287" t="n">
        <v>35.99</v>
      </c>
      <c r="H23" s="287" t="n">
        <v>37.44</v>
      </c>
      <c r="I23" s="287" t="n">
        <v>38.03</v>
      </c>
      <c r="J23" s="287" t="n">
        <v>39.2</v>
      </c>
      <c r="K23" s="287" t="n">
        <v>39.52</v>
      </c>
      <c r="L23" s="287" t="n">
        <v>38.92</v>
      </c>
      <c r="M23" s="287" t="n">
        <v>39.84</v>
      </c>
      <c r="N23" s="287" t="n">
        <v>38.59</v>
      </c>
      <c r="O23" s="287" t="n">
        <v>39</v>
      </c>
      <c r="P23" s="287" t="n">
        <v>39.76</v>
      </c>
      <c r="Q23" s="287" t="n">
        <v>40.61</v>
      </c>
      <c r="R23" s="287" t="n">
        <v>41.09</v>
      </c>
      <c r="S23" s="287" t="n">
        <v>42.47</v>
      </c>
      <c r="T23" s="287" t="n">
        <v>43.23</v>
      </c>
      <c r="U23" s="287" t="n">
        <v>43.3</v>
      </c>
      <c r="V23" s="287" t="n">
        <v>44.54</v>
      </c>
      <c r="W23" s="287" t="n">
        <v>43.79</v>
      </c>
      <c r="X23" s="287" t="n">
        <v>44.45</v>
      </c>
      <c r="Y23" s="313" t="n">
        <v>44.87</v>
      </c>
      <c r="Z23" s="313" t="n">
        <v>45.4</v>
      </c>
      <c r="AA23" s="313" t="n">
        <v>45.89</v>
      </c>
      <c r="AB23" s="313" t="n">
        <v>46.39</v>
      </c>
    </row>
    <row r="24">
      <c r="B24" s="284" t="s">
        <v>575</v>
      </c>
      <c r="C24" s="287"/>
      <c r="D24" s="287"/>
      <c r="E24" s="287"/>
      <c r="F24" s="287"/>
      <c r="G24" s="287"/>
      <c r="H24" s="287"/>
      <c r="I24" s="287"/>
      <c r="J24" s="287" t="n">
        <v>37.31</v>
      </c>
      <c r="K24" s="287"/>
      <c r="L24" s="287"/>
      <c r="M24" s="287" t="n">
        <v>35.96</v>
      </c>
      <c r="N24" s="287"/>
      <c r="O24" s="287"/>
      <c r="P24" s="287" t="n">
        <v>33.94</v>
      </c>
      <c r="Q24" s="287"/>
      <c r="R24" s="287" t="n">
        <v>34.17</v>
      </c>
      <c r="S24" s="287" t="n">
        <v>32.35</v>
      </c>
      <c r="T24" s="287" t="n">
        <v>32.7</v>
      </c>
      <c r="U24" s="287" t="n">
        <v>31.73</v>
      </c>
      <c r="V24" s="287" t="n">
        <v>31.59</v>
      </c>
      <c r="W24" s="287" t="n">
        <v>30.04</v>
      </c>
      <c r="X24" s="287" t="n">
        <v>29.44</v>
      </c>
      <c r="Y24" s="314" t="n">
        <v>28.67</v>
      </c>
      <c r="Z24" s="314" t="n">
        <v>27.94</v>
      </c>
      <c r="AA24" s="314" t="n">
        <v>27.16</v>
      </c>
      <c r="AB24" s="314" t="n">
        <v>26.36</v>
      </c>
    </row>
    <row r="25">
      <c r="B25" s="285" t="s">
        <v>625</v>
      </c>
      <c r="C25" s="149"/>
      <c r="D25" s="149"/>
      <c r="E25" s="149"/>
      <c r="F25" s="149"/>
      <c r="G25" s="149"/>
      <c r="H25" s="149"/>
      <c r="I25" s="149"/>
      <c r="J25" s="149"/>
      <c r="K25" s="149"/>
      <c r="L25" s="149"/>
      <c r="M25" s="149"/>
      <c r="N25" s="149"/>
      <c r="O25" s="149"/>
      <c r="P25" s="149"/>
      <c r="Q25" s="149"/>
      <c r="R25" s="149"/>
      <c r="S25" s="149"/>
      <c r="T25" s="149"/>
      <c r="U25" s="149"/>
      <c r="V25" s="149"/>
      <c r="W25" s="149"/>
    </row>
  </sheetData>
  <mergeCells count="3">
    <mergeCell ref="B25:W25"/>
    <mergeCell ref="B4:B5"/>
    <mergeCell ref="C4:AB4"/>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sheetPr>
  <dimension ref="A1"/>
  <sheetViews>
    <sheetView showGridLines="0" topLeftCell="A55" zoomScale="115" zoomScaleNormal="115" workbookViewId="0">
      <selection activeCell="C83" sqref="C83"/>
    </sheetView>
  </sheetViews>
  <sheetFormatPr defaultRowHeight="15.0" baseColWidth="10" outlineLevelRow="1"/>
  <cols>
    <col min="1" max="1" width="0.81640625" hidden="0" customWidth="1"/>
    <col min="2" max="2" width="15.6328125" hidden="0" customWidth="1"/>
    <col min="3" max="3" width="30.26953125" hidden="0" customWidth="1"/>
  </cols>
  <sheetData>
    <row r="1">
      <c r="A1" s="186"/>
      <c r="B1" s="186"/>
      <c r="C1" s="186"/>
      <c r="D1" s="186"/>
      <c r="E1" s="186"/>
      <c r="F1" s="186"/>
      <c r="G1" s="186"/>
      <c r="H1" s="186"/>
      <c r="I1" s="186"/>
      <c r="J1" s="186"/>
      <c r="K1" s="186"/>
      <c r="L1" s="186"/>
      <c r="M1" s="186"/>
      <c r="N1" s="186"/>
      <c r="O1" s="186"/>
      <c r="P1" s="186"/>
      <c r="Q1" s="186"/>
      <c r="R1" s="186"/>
      <c r="S1" s="186"/>
      <c r="T1" s="186"/>
    </row>
    <row r="2" ht="21" customHeight="1">
      <c r="A2" s="186"/>
      <c r="B2" s="167" t="s">
        <v>465</v>
      </c>
      <c r="C2" s="186"/>
      <c r="D2" s="186"/>
      <c r="E2" s="186"/>
      <c r="F2" s="186"/>
      <c r="G2" s="186"/>
      <c r="H2" s="186"/>
      <c r="I2" s="186"/>
      <c r="J2" s="186"/>
      <c r="K2" s="186"/>
      <c r="L2" s="186"/>
      <c r="M2" s="186"/>
      <c r="N2" s="186"/>
      <c r="O2" s="186"/>
      <c r="P2" s="186"/>
      <c r="Q2" s="186"/>
      <c r="R2" s="186"/>
      <c r="S2" s="186"/>
      <c r="T2" s="186"/>
    </row>
    <row r="3">
      <c r="A3" s="186"/>
      <c r="B3" s="186"/>
      <c r="C3" s="186"/>
      <c r="D3" s="186"/>
      <c r="E3" s="186"/>
      <c r="F3" s="186"/>
      <c r="G3" s="186"/>
      <c r="H3" s="186"/>
      <c r="I3" s="186"/>
      <c r="J3" s="186"/>
      <c r="K3" s="186"/>
      <c r="L3" s="186"/>
      <c r="M3" s="186"/>
      <c r="N3" s="186"/>
      <c r="O3" s="186"/>
      <c r="P3" s="186"/>
      <c r="Q3" s="186"/>
      <c r="R3" s="186"/>
      <c r="S3" s="186"/>
      <c r="T3" s="186"/>
    </row>
    <row r="4" ht="15" customHeight="1">
      <c r="A4" s="186"/>
      <c r="B4" s="192" t="s">
        <v>466</v>
      </c>
      <c r="C4" s="192" t="s">
        <v>121</v>
      </c>
      <c r="D4" s="192" t="s">
        <v>472</v>
      </c>
      <c r="E4" s="192"/>
      <c r="F4" s="192"/>
      <c r="G4" s="192"/>
      <c r="H4" s="192"/>
      <c r="I4" s="192"/>
      <c r="J4" s="192"/>
      <c r="K4" s="192"/>
      <c r="L4" s="186"/>
      <c r="M4" s="186"/>
      <c r="N4" s="186"/>
      <c r="O4" s="186"/>
      <c r="P4" s="186"/>
      <c r="Q4" s="186"/>
      <c r="R4" s="186"/>
      <c r="S4" s="186"/>
      <c r="T4" s="186"/>
      <c r="U4" s="37"/>
      <c r="V4" s="37"/>
    </row>
    <row r="5">
      <c r="A5" s="186"/>
      <c r="B5" s="186"/>
      <c r="C5" s="192"/>
      <c r="D5" s="286" t="s">
        <v>570</v>
      </c>
      <c r="E5" s="286" t="s">
        <v>618</v>
      </c>
      <c r="F5" s="286" t="s">
        <v>619</v>
      </c>
      <c r="G5" s="286" t="s">
        <v>620</v>
      </c>
      <c r="H5" s="286" t="s">
        <v>621</v>
      </c>
      <c r="I5" s="286" t="s">
        <v>622</v>
      </c>
      <c r="J5" s="286" t="s">
        <v>623</v>
      </c>
      <c r="K5" s="286" t="s">
        <v>571</v>
      </c>
      <c r="L5" s="186"/>
      <c r="M5" s="186"/>
      <c r="N5" s="186"/>
      <c r="O5" s="186"/>
      <c r="P5" s="186"/>
      <c r="Q5" s="186"/>
      <c r="R5" s="186"/>
      <c r="S5" s="186"/>
      <c r="T5" s="186"/>
      <c r="U5" s="37"/>
      <c r="V5" s="37"/>
    </row>
    <row r="6">
      <c r="A6" s="186"/>
      <c r="B6" s="284" t="s">
        <v>626</v>
      </c>
      <c r="C6" s="284" t="s">
        <v>483</v>
      </c>
      <c r="D6" s="323" t="n">
        <v>42.97</v>
      </c>
      <c r="E6" s="323" t="n">
        <v>43.92</v>
      </c>
      <c r="F6" s="323" t="n">
        <v>45.01</v>
      </c>
      <c r="G6" s="323" t="n">
        <v>46.16</v>
      </c>
      <c r="H6" s="323" t="n">
        <v>47.34</v>
      </c>
      <c r="I6" s="323" t="n">
        <v>48.48</v>
      </c>
      <c r="J6" s="323" t="n">
        <v>49.7</v>
      </c>
      <c r="K6" s="323" t="n">
        <v>50.78</v>
      </c>
      <c r="L6" s="186"/>
      <c r="M6" s="186"/>
      <c r="N6" s="186"/>
      <c r="O6" s="186"/>
      <c r="P6" s="186"/>
      <c r="Q6" s="186"/>
      <c r="R6" s="186"/>
      <c r="S6" s="186"/>
      <c r="T6" s="186"/>
    </row>
    <row r="7" outlineLevel="1" hidden="0">
      <c r="A7" s="186"/>
      <c r="B7" s="323" t="s">
        <v>627</v>
      </c>
      <c r="C7" s="323" t="s">
        <v>483</v>
      </c>
      <c r="D7" s="323" t="n">
        <v>42.97</v>
      </c>
      <c r="E7" s="323" t="n">
        <v>43.92</v>
      </c>
      <c r="F7" s="323" t="n">
        <v>45.01</v>
      </c>
      <c r="G7" s="339" t="n">
        <v>45.01</v>
      </c>
      <c r="H7" s="339" t="n">
        <v>46.15</v>
      </c>
      <c r="I7" s="339" t="n">
        <v>47.3</v>
      </c>
      <c r="J7" s="339" t="n">
        <v>48.44</v>
      </c>
      <c r="K7" s="339" t="n">
        <v>49.58</v>
      </c>
      <c r="L7" s="186"/>
      <c r="M7" s="186"/>
      <c r="N7" s="186"/>
      <c r="O7" s="186"/>
      <c r="P7" s="186"/>
      <c r="Q7" s="186"/>
      <c r="R7" s="186"/>
      <c r="S7" s="186"/>
      <c r="T7" s="186"/>
    </row>
    <row r="8" outlineLevel="1" hidden="0">
      <c r="A8" s="186"/>
      <c r="B8" s="323" t="s">
        <v>628</v>
      </c>
      <c r="C8" s="323" t="s">
        <v>483</v>
      </c>
      <c r="D8" s="323" t="n">
        <v>42.97</v>
      </c>
      <c r="E8" s="323" t="n">
        <v>43.92</v>
      </c>
      <c r="F8" s="323" t="n">
        <v>45.01</v>
      </c>
      <c r="G8" s="340" t="n">
        <v>46.16</v>
      </c>
      <c r="H8" s="340" t="n">
        <v>47.34</v>
      </c>
      <c r="I8" s="340" t="n">
        <v>48.48</v>
      </c>
      <c r="J8" s="340" t="n">
        <v>49.7</v>
      </c>
      <c r="K8" s="340" t="n">
        <v>50.78</v>
      </c>
      <c r="L8" s="186"/>
      <c r="M8" s="186"/>
      <c r="N8" s="186"/>
      <c r="O8" s="186"/>
      <c r="P8" s="186"/>
      <c r="Q8" s="186"/>
      <c r="R8" s="186"/>
      <c r="S8" s="186"/>
      <c r="T8" s="186"/>
    </row>
    <row r="9">
      <c r="A9" s="186"/>
      <c r="B9" s="284" t="s">
        <v>626</v>
      </c>
      <c r="C9" s="284" t="s">
        <v>487</v>
      </c>
      <c r="D9" s="323" t="n">
        <v>21.22</v>
      </c>
      <c r="E9" s="323" t="n">
        <v>22.18</v>
      </c>
      <c r="F9" s="323" t="n">
        <v>23.13</v>
      </c>
      <c r="G9" s="341" t="n">
        <v>23.66</v>
      </c>
      <c r="H9" s="341" t="n">
        <v>24.78</v>
      </c>
      <c r="I9" s="341" t="n">
        <v>25.59</v>
      </c>
      <c r="J9" s="341" t="n">
        <v>26.19</v>
      </c>
      <c r="K9" s="341" t="n">
        <v>27.36</v>
      </c>
      <c r="L9" s="186"/>
      <c r="M9" s="186"/>
      <c r="N9" s="186"/>
      <c r="O9" s="186"/>
      <c r="P9" s="186"/>
      <c r="Q9" s="186"/>
      <c r="R9" s="186"/>
      <c r="S9" s="186"/>
      <c r="T9" s="186"/>
    </row>
    <row r="10" outlineLevel="1" hidden="0">
      <c r="A10" s="186"/>
      <c r="B10" s="323" t="s">
        <v>627</v>
      </c>
      <c r="C10" s="323" t="s">
        <v>487</v>
      </c>
      <c r="D10" s="342" t="n">
        <v>21.22</v>
      </c>
      <c r="E10" s="342" t="n">
        <v>22.18</v>
      </c>
      <c r="F10" s="342" t="n">
        <v>23.13</v>
      </c>
      <c r="G10" s="342" t="n">
        <v>23.66</v>
      </c>
      <c r="H10" s="342" t="n">
        <v>24.78</v>
      </c>
      <c r="I10" s="342" t="n">
        <v>25.59</v>
      </c>
      <c r="J10" s="342" t="n">
        <v>26.19</v>
      </c>
      <c r="K10" s="342" t="n">
        <v>27.36</v>
      </c>
      <c r="L10" s="186"/>
      <c r="M10" s="186"/>
      <c r="N10" s="186"/>
      <c r="O10" s="186"/>
      <c r="P10" s="186"/>
      <c r="Q10" s="186"/>
      <c r="R10" s="186"/>
      <c r="S10" s="186"/>
      <c r="T10" s="186"/>
    </row>
    <row r="11" outlineLevel="1" hidden="0">
      <c r="A11" s="186"/>
      <c r="B11" s="323" t="s">
        <v>628</v>
      </c>
      <c r="C11" s="323" t="s">
        <v>487</v>
      </c>
      <c r="D11" s="343" t="n">
        <v>21.22</v>
      </c>
      <c r="E11" s="343" t="n">
        <v>22.18</v>
      </c>
      <c r="F11" s="343" t="n">
        <v>23.13</v>
      </c>
      <c r="G11" s="343" t="n">
        <v>23.66</v>
      </c>
      <c r="H11" s="343" t="n">
        <v>24.78</v>
      </c>
      <c r="I11" s="343" t="n">
        <v>25.59</v>
      </c>
      <c r="J11" s="343" t="n">
        <v>26.19</v>
      </c>
      <c r="K11" s="343" t="n">
        <v>27.36</v>
      </c>
      <c r="L11" s="186"/>
      <c r="M11" s="186"/>
      <c r="N11" s="186"/>
      <c r="O11" s="186"/>
      <c r="P11" s="186"/>
      <c r="Q11" s="186"/>
      <c r="R11" s="186"/>
      <c r="S11" s="186"/>
      <c r="T11" s="186"/>
    </row>
    <row r="12">
      <c r="A12" s="186"/>
      <c r="B12" s="284" t="s">
        <v>626</v>
      </c>
      <c r="C12" s="284" t="s">
        <v>492</v>
      </c>
      <c r="D12" s="344" t="n">
        <v>72</v>
      </c>
      <c r="E12" s="344" t="n">
        <v>72</v>
      </c>
      <c r="F12" s="344" t="n">
        <v>70</v>
      </c>
      <c r="G12" s="344" t="n">
        <v>70.36</v>
      </c>
      <c r="H12" s="344" t="n">
        <v>70.1</v>
      </c>
      <c r="I12" s="344" t="n">
        <v>70.15</v>
      </c>
      <c r="J12" s="344" t="n">
        <v>70.08</v>
      </c>
      <c r="K12" s="344" t="n">
        <v>70.09</v>
      </c>
      <c r="L12" s="186"/>
      <c r="M12" s="186"/>
      <c r="N12" s="186"/>
      <c r="O12" s="186"/>
      <c r="P12" s="186"/>
      <c r="Q12" s="186"/>
      <c r="R12" s="186"/>
      <c r="S12" s="186"/>
      <c r="T12" s="186"/>
    </row>
    <row r="13" outlineLevel="1" hidden="0">
      <c r="A13" s="186"/>
      <c r="B13" s="323" t="s">
        <v>627</v>
      </c>
      <c r="C13" s="323" t="s">
        <v>492</v>
      </c>
      <c r="D13" s="323" t="n">
        <v>72</v>
      </c>
      <c r="E13" s="323" t="n">
        <v>72</v>
      </c>
      <c r="F13" s="323" t="n">
        <v>70</v>
      </c>
      <c r="G13" s="345" t="n">
        <v>70</v>
      </c>
      <c r="H13" s="345" t="n">
        <v>69.68</v>
      </c>
      <c r="I13" s="345" t="n">
        <v>69.36</v>
      </c>
      <c r="J13" s="345" t="n">
        <v>69.05</v>
      </c>
      <c r="K13" s="345" t="n">
        <v>68.73</v>
      </c>
      <c r="L13" s="186"/>
      <c r="M13" s="186"/>
      <c r="N13" s="186"/>
      <c r="O13" s="186"/>
      <c r="P13" s="186"/>
      <c r="Q13" s="186"/>
      <c r="R13" s="186"/>
      <c r="S13" s="186"/>
      <c r="T13" s="186"/>
    </row>
    <row r="14" outlineLevel="1" hidden="0">
      <c r="A14" s="186"/>
      <c r="B14" s="323" t="s">
        <v>628</v>
      </c>
      <c r="C14" s="323" t="s">
        <v>492</v>
      </c>
      <c r="D14" s="323" t="n">
        <v>72</v>
      </c>
      <c r="E14" s="323" t="n">
        <v>72</v>
      </c>
      <c r="F14" s="323" t="n">
        <v>70</v>
      </c>
      <c r="G14" s="346" t="n">
        <v>70.36</v>
      </c>
      <c r="H14" s="346" t="n">
        <v>70.1</v>
      </c>
      <c r="I14" s="346" t="n">
        <v>70.15</v>
      </c>
      <c r="J14" s="346" t="n">
        <v>70.08</v>
      </c>
      <c r="K14" s="346" t="n">
        <v>70.09</v>
      </c>
      <c r="L14" s="186"/>
      <c r="M14" s="186"/>
      <c r="N14" s="186"/>
      <c r="O14" s="186"/>
      <c r="P14" s="186"/>
      <c r="Q14" s="186"/>
      <c r="R14" s="186"/>
      <c r="S14" s="186"/>
      <c r="T14" s="186"/>
    </row>
    <row r="15">
      <c r="A15" s="186"/>
      <c r="B15" s="284" t="s">
        <v>626</v>
      </c>
      <c r="C15" s="284" t="s">
        <v>496</v>
      </c>
      <c r="D15" s="323" t="n">
        <v>67.7</v>
      </c>
      <c r="E15" s="323" t="n">
        <v>69.51</v>
      </c>
      <c r="F15" s="323" t="n">
        <v>71.52</v>
      </c>
      <c r="G15" s="347" t="n">
        <v>72.9</v>
      </c>
      <c r="H15" s="347" t="n">
        <v>73.14</v>
      </c>
      <c r="I15" s="347" t="n">
        <v>74.48</v>
      </c>
      <c r="J15" s="347" t="n">
        <v>75.68</v>
      </c>
      <c r="K15" s="347" t="n">
        <v>76.52</v>
      </c>
      <c r="L15" s="186"/>
      <c r="M15" s="186"/>
      <c r="N15" s="186"/>
      <c r="O15" s="186"/>
      <c r="P15" s="186"/>
      <c r="Q15" s="186"/>
      <c r="R15" s="186"/>
      <c r="S15" s="186"/>
      <c r="T15" s="186"/>
    </row>
    <row r="16" outlineLevel="1" hidden="0">
      <c r="A16" s="186"/>
      <c r="B16" s="323" t="s">
        <v>627</v>
      </c>
      <c r="C16" s="323" t="s">
        <v>496</v>
      </c>
      <c r="D16" s="324" t="n">
        <v>67.7</v>
      </c>
      <c r="E16" s="348" t="n">
        <v>69.51</v>
      </c>
      <c r="F16" s="348" t="n">
        <v>71.52</v>
      </c>
      <c r="G16" s="348" t="n">
        <v>72.9</v>
      </c>
      <c r="H16" s="348" t="n">
        <v>73.14</v>
      </c>
      <c r="I16" s="348" t="n">
        <v>74.48</v>
      </c>
      <c r="J16" s="348" t="n">
        <v>75.68</v>
      </c>
      <c r="K16" s="348" t="n">
        <v>76.52</v>
      </c>
      <c r="L16" s="186"/>
      <c r="M16" s="186"/>
      <c r="N16" s="186"/>
      <c r="O16" s="186"/>
      <c r="P16" s="186"/>
      <c r="Q16" s="186"/>
      <c r="R16" s="186"/>
      <c r="S16" s="186"/>
      <c r="T16" s="186"/>
    </row>
    <row r="17" outlineLevel="1" hidden="0">
      <c r="A17" s="186"/>
      <c r="B17" s="323" t="s">
        <v>628</v>
      </c>
      <c r="C17" s="323" t="s">
        <v>496</v>
      </c>
      <c r="D17" s="325" t="n">
        <v>67.7</v>
      </c>
      <c r="E17" s="349" t="n">
        <v>69.51</v>
      </c>
      <c r="F17" s="349" t="n">
        <v>71.52</v>
      </c>
      <c r="G17" s="349" t="n">
        <v>72.9</v>
      </c>
      <c r="H17" s="349" t="n">
        <v>73.14</v>
      </c>
      <c r="I17" s="349" t="n">
        <v>74.48</v>
      </c>
      <c r="J17" s="349" t="n">
        <v>75.68</v>
      </c>
      <c r="K17" s="349" t="n">
        <v>76.52</v>
      </c>
      <c r="L17" s="186"/>
      <c r="M17" s="186"/>
      <c r="N17" s="186"/>
      <c r="O17" s="186"/>
      <c r="P17" s="186"/>
      <c r="Q17" s="186"/>
      <c r="R17" s="186"/>
      <c r="S17" s="186"/>
      <c r="T17" s="186"/>
    </row>
    <row r="18">
      <c r="A18" s="186"/>
      <c r="B18" s="284" t="s">
        <v>626</v>
      </c>
      <c r="C18" s="284" t="s">
        <v>500</v>
      </c>
      <c r="D18" s="326" t="n">
        <v>69</v>
      </c>
      <c r="E18" s="350" t="n">
        <v>73</v>
      </c>
      <c r="F18" s="350" t="n">
        <v>61</v>
      </c>
      <c r="G18" s="350" t="n">
        <v>61</v>
      </c>
      <c r="H18" s="350" t="n">
        <v>61</v>
      </c>
      <c r="I18" s="350" t="n">
        <v>61</v>
      </c>
      <c r="J18" s="350" t="n">
        <v>61</v>
      </c>
      <c r="K18" s="350" t="n">
        <v>61</v>
      </c>
      <c r="L18" s="186"/>
      <c r="M18" s="186"/>
      <c r="N18" s="186"/>
      <c r="O18" s="186"/>
      <c r="P18" s="186"/>
      <c r="Q18" s="186"/>
      <c r="R18" s="186"/>
      <c r="S18" s="186"/>
      <c r="T18" s="186"/>
    </row>
    <row r="19" outlineLevel="1" hidden="0">
      <c r="A19" s="186"/>
      <c r="B19" s="323" t="s">
        <v>627</v>
      </c>
      <c r="C19" s="323" t="s">
        <v>500</v>
      </c>
      <c r="D19" s="323" t="n">
        <v>69</v>
      </c>
      <c r="E19" s="323" t="n">
        <v>73</v>
      </c>
      <c r="F19" s="323" t="n">
        <v>61</v>
      </c>
      <c r="G19" s="351" t="n">
        <v>61</v>
      </c>
      <c r="H19" s="351" t="n">
        <v>59</v>
      </c>
      <c r="I19" s="351" t="n">
        <v>57</v>
      </c>
      <c r="J19" s="351" t="n">
        <v>55</v>
      </c>
      <c r="K19" s="351" t="n">
        <v>53</v>
      </c>
      <c r="L19" s="186"/>
      <c r="M19" s="186"/>
      <c r="N19" s="186"/>
      <c r="O19" s="186"/>
      <c r="P19" s="186"/>
      <c r="Q19" s="186"/>
      <c r="R19" s="186"/>
      <c r="S19" s="186"/>
      <c r="T19" s="186"/>
    </row>
    <row r="20" outlineLevel="1" hidden="0">
      <c r="A20" s="186"/>
      <c r="B20" s="323" t="s">
        <v>628</v>
      </c>
      <c r="C20" s="323" t="s">
        <v>500</v>
      </c>
      <c r="D20" s="323" t="n">
        <v>69</v>
      </c>
      <c r="E20" s="323" t="n">
        <v>73</v>
      </c>
      <c r="F20" s="323" t="n">
        <v>61</v>
      </c>
      <c r="G20" s="352" t="n">
        <v>61</v>
      </c>
      <c r="H20" s="352" t="n">
        <v>61</v>
      </c>
      <c r="I20" s="352" t="n">
        <v>61</v>
      </c>
      <c r="J20" s="352" t="n">
        <v>61</v>
      </c>
      <c r="K20" s="352" t="n">
        <v>61</v>
      </c>
      <c r="L20" s="186"/>
      <c r="M20" s="186"/>
      <c r="N20" s="186"/>
      <c r="O20" s="186"/>
      <c r="P20" s="186"/>
      <c r="Q20" s="186"/>
      <c r="R20" s="186"/>
      <c r="S20" s="186"/>
      <c r="T20" s="186"/>
    </row>
    <row r="21">
      <c r="A21" s="186"/>
      <c r="B21" s="284" t="s">
        <v>626</v>
      </c>
      <c r="C21" s="284" t="s">
        <v>504</v>
      </c>
      <c r="D21" s="323" t="n">
        <v>9.21</v>
      </c>
      <c r="E21" s="323" t="n">
        <v>9.53</v>
      </c>
      <c r="F21" s="323" t="n">
        <v>9.22</v>
      </c>
      <c r="G21" s="353" t="n">
        <v>10.57</v>
      </c>
      <c r="H21" s="353" t="n">
        <v>10.82</v>
      </c>
      <c r="I21" s="353" t="n">
        <v>11.47</v>
      </c>
      <c r="J21" s="353" t="n">
        <v>12.02</v>
      </c>
      <c r="K21" s="353" t="n">
        <v>12.62</v>
      </c>
      <c r="L21" s="186"/>
      <c r="M21" s="186"/>
      <c r="N21" s="186"/>
      <c r="O21" s="186"/>
      <c r="P21" s="186"/>
      <c r="Q21" s="186"/>
      <c r="R21" s="186"/>
      <c r="S21" s="186"/>
      <c r="T21" s="186"/>
    </row>
    <row r="22" outlineLevel="1" hidden="0">
      <c r="A22" s="186"/>
      <c r="B22" s="323" t="s">
        <v>627</v>
      </c>
      <c r="C22" s="323" t="s">
        <v>504</v>
      </c>
      <c r="D22" s="327" t="n">
        <v>9.21</v>
      </c>
      <c r="E22" s="327" t="n">
        <v>9.53</v>
      </c>
      <c r="F22" s="327" t="n">
        <v>9.22</v>
      </c>
      <c r="G22" s="354" t="n">
        <v>9.22</v>
      </c>
      <c r="H22" s="354" t="n">
        <v>9.73</v>
      </c>
      <c r="I22" s="354" t="n">
        <v>10.25</v>
      </c>
      <c r="J22" s="354" t="n">
        <v>10.76</v>
      </c>
      <c r="K22" s="354" t="n">
        <v>11.28</v>
      </c>
      <c r="L22" s="186"/>
      <c r="M22" s="186"/>
      <c r="N22" s="186"/>
      <c r="O22" s="186"/>
      <c r="P22" s="186"/>
      <c r="Q22" s="186"/>
      <c r="R22" s="186"/>
      <c r="S22" s="186"/>
      <c r="T22" s="186"/>
    </row>
    <row r="23" outlineLevel="1" hidden="0">
      <c r="A23" s="186"/>
      <c r="B23" s="323" t="s">
        <v>628</v>
      </c>
      <c r="C23" s="323" t="s">
        <v>504</v>
      </c>
      <c r="D23" s="328" t="n">
        <v>9.21</v>
      </c>
      <c r="E23" s="328" t="n">
        <v>9.53</v>
      </c>
      <c r="F23" s="328" t="n">
        <v>9.22</v>
      </c>
      <c r="G23" s="355" t="n">
        <v>10.57</v>
      </c>
      <c r="H23" s="355" t="n">
        <v>10.82</v>
      </c>
      <c r="I23" s="355" t="n">
        <v>11.47</v>
      </c>
      <c r="J23" s="355" t="n">
        <v>12.02</v>
      </c>
      <c r="K23" s="355" t="n">
        <v>12.62</v>
      </c>
      <c r="L23" s="186"/>
      <c r="M23" s="186"/>
      <c r="N23" s="186"/>
      <c r="O23" s="186"/>
      <c r="P23" s="186"/>
      <c r="Q23" s="186"/>
      <c r="R23" s="186"/>
      <c r="S23" s="186"/>
      <c r="T23" s="186"/>
    </row>
    <row r="24">
      <c r="A24" s="186"/>
      <c r="B24" s="284" t="s">
        <v>626</v>
      </c>
      <c r="C24" s="284" t="s">
        <v>508</v>
      </c>
      <c r="D24" s="329"/>
      <c r="E24" s="329"/>
      <c r="F24" s="329"/>
      <c r="G24" s="356"/>
      <c r="H24" s="356"/>
      <c r="I24" s="356"/>
      <c r="J24" s="356"/>
      <c r="K24" s="356"/>
      <c r="L24" s="186"/>
      <c r="M24" s="186"/>
      <c r="N24" s="186"/>
      <c r="O24" s="186"/>
      <c r="P24" s="186"/>
      <c r="Q24" s="186"/>
      <c r="R24" s="186"/>
      <c r="S24" s="186"/>
      <c r="T24" s="186"/>
    </row>
    <row r="25" outlineLevel="1" hidden="0">
      <c r="A25" s="186"/>
      <c r="B25" s="323" t="s">
        <v>627</v>
      </c>
      <c r="C25" s="323" t="s">
        <v>508</v>
      </c>
      <c r="D25" s="323"/>
      <c r="E25" s="323"/>
      <c r="F25" s="323"/>
      <c r="G25" s="323"/>
      <c r="H25" s="323"/>
      <c r="I25" s="323"/>
      <c r="J25" s="323"/>
      <c r="K25" s="323"/>
      <c r="L25" s="186"/>
      <c r="M25" s="186"/>
      <c r="N25" s="186"/>
      <c r="O25" s="186"/>
      <c r="P25" s="186"/>
      <c r="Q25" s="186"/>
      <c r="R25" s="186"/>
      <c r="S25" s="186"/>
      <c r="T25" s="186"/>
    </row>
    <row r="26" outlineLevel="1" hidden="0">
      <c r="A26" s="186"/>
      <c r="B26" s="323" t="s">
        <v>628</v>
      </c>
      <c r="C26" s="323" t="s">
        <v>508</v>
      </c>
      <c r="D26" s="323"/>
      <c r="E26" s="323"/>
      <c r="F26" s="323"/>
      <c r="G26" s="357"/>
      <c r="H26" s="357"/>
      <c r="I26" s="357"/>
      <c r="J26" s="357"/>
      <c r="K26" s="357"/>
      <c r="L26" s="186"/>
      <c r="M26" s="186"/>
      <c r="N26" s="186"/>
      <c r="O26" s="186"/>
      <c r="P26" s="186"/>
      <c r="Q26" s="186"/>
      <c r="R26" s="186"/>
      <c r="S26" s="186"/>
      <c r="T26" s="186"/>
    </row>
    <row r="27">
      <c r="A27" s="186"/>
      <c r="B27" s="284" t="s">
        <v>626</v>
      </c>
      <c r="C27" s="284" t="s">
        <v>513</v>
      </c>
      <c r="D27" s="323" t="n">
        <v>47.39</v>
      </c>
      <c r="E27" s="323" t="n">
        <v>49.01</v>
      </c>
      <c r="F27" s="323" t="n">
        <v>50.5</v>
      </c>
      <c r="G27" s="358" t="n">
        <v>52.22</v>
      </c>
      <c r="H27" s="358" t="n">
        <v>53.83</v>
      </c>
      <c r="I27" s="358" t="n">
        <v>55.43</v>
      </c>
      <c r="J27" s="358" t="n">
        <v>57.02</v>
      </c>
      <c r="K27" s="358" t="n">
        <v>58.6</v>
      </c>
      <c r="L27" s="186"/>
      <c r="M27" s="186"/>
      <c r="N27" s="186"/>
      <c r="O27" s="186"/>
      <c r="P27" s="186"/>
      <c r="Q27" s="186"/>
      <c r="R27" s="186"/>
      <c r="S27" s="186"/>
      <c r="T27" s="186"/>
    </row>
    <row r="28" outlineLevel="1" hidden="0">
      <c r="A28" s="186"/>
      <c r="B28" s="323" t="s">
        <v>627</v>
      </c>
      <c r="C28" s="323" t="s">
        <v>513</v>
      </c>
      <c r="D28" s="323" t="n">
        <v>47.39</v>
      </c>
      <c r="E28" s="323" t="n">
        <v>49.01</v>
      </c>
      <c r="F28" s="323" t="n">
        <v>50.5</v>
      </c>
      <c r="G28" s="359" t="n">
        <v>50.5</v>
      </c>
      <c r="H28" s="359" t="n">
        <v>52.1</v>
      </c>
      <c r="I28" s="359" t="n">
        <v>53.7</v>
      </c>
      <c r="J28" s="359" t="n">
        <v>55.3</v>
      </c>
      <c r="K28" s="359" t="n">
        <v>56.9</v>
      </c>
      <c r="L28" s="186"/>
      <c r="M28" s="186"/>
      <c r="N28" s="186"/>
      <c r="O28" s="186"/>
      <c r="P28" s="186"/>
      <c r="Q28" s="186"/>
      <c r="R28" s="186"/>
      <c r="S28" s="186"/>
      <c r="T28" s="186"/>
    </row>
    <row r="29" outlineLevel="1" hidden="0">
      <c r="A29" s="186"/>
      <c r="B29" s="323" t="s">
        <v>628</v>
      </c>
      <c r="C29" s="323" t="s">
        <v>513</v>
      </c>
      <c r="D29" s="323" t="n">
        <v>47.39</v>
      </c>
      <c r="E29" s="323" t="n">
        <v>49.01</v>
      </c>
      <c r="F29" s="360" t="n">
        <v>50.5</v>
      </c>
      <c r="G29" s="360" t="n">
        <v>52.22</v>
      </c>
      <c r="H29" s="360" t="n">
        <v>53.83</v>
      </c>
      <c r="I29" s="360" t="n">
        <v>55.43</v>
      </c>
      <c r="J29" s="360" t="n">
        <v>57.02</v>
      </c>
      <c r="K29" s="360" t="n">
        <v>58.6</v>
      </c>
      <c r="L29" s="186"/>
      <c r="M29" s="186"/>
      <c r="N29" s="186"/>
      <c r="O29" s="186"/>
      <c r="P29" s="186"/>
      <c r="Q29" s="186"/>
      <c r="R29" s="186"/>
      <c r="S29" s="186"/>
      <c r="T29" s="186"/>
    </row>
    <row r="30">
      <c r="A30" s="186"/>
      <c r="B30" s="284" t="s">
        <v>626</v>
      </c>
      <c r="C30" s="284" t="s">
        <v>517</v>
      </c>
      <c r="D30" s="323" t="n">
        <v>40.14</v>
      </c>
      <c r="E30" s="323" t="n">
        <v>40.4</v>
      </c>
      <c r="F30" s="361" t="n">
        <v>40.65</v>
      </c>
      <c r="G30" s="361" t="n">
        <v>40.91</v>
      </c>
      <c r="H30" s="361" t="n">
        <v>41.17</v>
      </c>
      <c r="I30" s="361" t="n">
        <v>41.43</v>
      </c>
      <c r="J30" s="361" t="n">
        <v>41.7</v>
      </c>
      <c r="K30" s="361" t="n">
        <v>41.96</v>
      </c>
      <c r="L30" s="186"/>
      <c r="M30" s="186"/>
      <c r="N30" s="186"/>
      <c r="O30" s="186"/>
      <c r="P30" s="186"/>
      <c r="Q30" s="186"/>
      <c r="R30" s="186"/>
      <c r="S30" s="186"/>
      <c r="T30" s="186"/>
    </row>
    <row r="31" outlineLevel="1" hidden="0">
      <c r="A31" s="186"/>
      <c r="B31" s="323" t="s">
        <v>627</v>
      </c>
      <c r="C31" s="323" t="s">
        <v>517</v>
      </c>
      <c r="D31" s="323" t="n">
        <v>40.14</v>
      </c>
      <c r="E31" s="323" t="n">
        <v>40.4</v>
      </c>
      <c r="F31" s="362" t="n">
        <v>40.65</v>
      </c>
      <c r="G31" s="362" t="n">
        <v>40.91</v>
      </c>
      <c r="H31" s="362" t="n">
        <v>41.17</v>
      </c>
      <c r="I31" s="362" t="n">
        <v>41.43</v>
      </c>
      <c r="J31" s="362" t="n">
        <v>41.7</v>
      </c>
      <c r="K31" s="362" t="n">
        <v>41.96</v>
      </c>
      <c r="L31" s="186"/>
      <c r="M31" s="186"/>
      <c r="N31" s="186"/>
      <c r="O31" s="186"/>
      <c r="P31" s="186"/>
      <c r="Q31" s="186"/>
      <c r="R31" s="186"/>
      <c r="S31" s="186"/>
      <c r="T31" s="186"/>
    </row>
    <row r="32" outlineLevel="1" hidden="0">
      <c r="A32" s="186"/>
      <c r="B32" s="323" t="s">
        <v>628</v>
      </c>
      <c r="C32" s="323" t="s">
        <v>517</v>
      </c>
      <c r="D32" s="363" t="n">
        <v>40.14</v>
      </c>
      <c r="E32" s="363" t="n">
        <v>40.4</v>
      </c>
      <c r="F32" s="363" t="n">
        <v>40.65</v>
      </c>
      <c r="G32" s="363" t="n">
        <v>40.91</v>
      </c>
      <c r="H32" s="363" t="n">
        <v>41.17</v>
      </c>
      <c r="I32" s="363" t="n">
        <v>41.43</v>
      </c>
      <c r="J32" s="363" t="n">
        <v>41.7</v>
      </c>
      <c r="K32" s="363" t="n">
        <v>41.96</v>
      </c>
      <c r="L32" s="186"/>
      <c r="M32" s="186"/>
      <c r="N32" s="186"/>
      <c r="O32" s="186"/>
      <c r="P32" s="186"/>
      <c r="Q32" s="186"/>
      <c r="R32" s="186"/>
      <c r="S32" s="186"/>
      <c r="T32" s="186"/>
    </row>
    <row r="33">
      <c r="A33" s="186"/>
      <c r="B33" s="284" t="s">
        <v>626</v>
      </c>
      <c r="C33" s="284" t="s">
        <v>522</v>
      </c>
      <c r="D33" s="364" t="n">
        <v>5.47</v>
      </c>
      <c r="E33" s="364" t="n">
        <v>5.49</v>
      </c>
      <c r="F33" s="364" t="n">
        <v>5.52</v>
      </c>
      <c r="G33" s="364" t="n">
        <v>5.54</v>
      </c>
      <c r="H33" s="364" t="n">
        <v>5.57</v>
      </c>
      <c r="I33" s="364" t="n">
        <v>5.59</v>
      </c>
      <c r="J33" s="364" t="n">
        <v>5.62</v>
      </c>
      <c r="K33" s="364" t="n">
        <v>5.65</v>
      </c>
      <c r="L33" s="186"/>
      <c r="M33" s="186"/>
      <c r="N33" s="186"/>
      <c r="O33" s="186"/>
      <c r="P33" s="186"/>
      <c r="Q33" s="186"/>
      <c r="R33" s="186"/>
      <c r="S33" s="186"/>
      <c r="T33" s="186"/>
    </row>
    <row r="34" outlineLevel="1" hidden="0">
      <c r="A34" s="186"/>
      <c r="B34" s="323" t="s">
        <v>627</v>
      </c>
      <c r="C34" s="323" t="s">
        <v>522</v>
      </c>
      <c r="D34" s="365" t="n">
        <v>5.47</v>
      </c>
      <c r="E34" s="365" t="n">
        <v>5.49</v>
      </c>
      <c r="F34" s="365" t="n">
        <v>5.52</v>
      </c>
      <c r="G34" s="365" t="n">
        <v>5.54</v>
      </c>
      <c r="H34" s="365" t="n">
        <v>5.57</v>
      </c>
      <c r="I34" s="365" t="n">
        <v>5.59</v>
      </c>
      <c r="J34" s="365" t="n">
        <v>5.62</v>
      </c>
      <c r="K34" s="365" t="n">
        <v>5.65</v>
      </c>
      <c r="L34" s="186"/>
      <c r="M34" s="186"/>
      <c r="N34" s="186"/>
      <c r="O34" s="186"/>
      <c r="P34" s="186"/>
      <c r="Q34" s="186"/>
      <c r="R34" s="186"/>
      <c r="S34" s="186"/>
      <c r="T34" s="186"/>
    </row>
    <row r="35" outlineLevel="1" hidden="0">
      <c r="A35" s="186"/>
      <c r="B35" s="323" t="s">
        <v>628</v>
      </c>
      <c r="C35" s="323" t="s">
        <v>522</v>
      </c>
      <c r="D35" s="323" t="n">
        <v>5.47</v>
      </c>
      <c r="E35" s="323" t="n">
        <v>5.49</v>
      </c>
      <c r="F35" s="366" t="n">
        <v>5.52</v>
      </c>
      <c r="G35" s="393" t="n">
        <v>5.54</v>
      </c>
      <c r="H35" s="393" t="n">
        <v>5.57</v>
      </c>
      <c r="I35" s="366" t="n">
        <v>5.59</v>
      </c>
      <c r="J35" s="393" t="n">
        <v>5.62</v>
      </c>
      <c r="K35" s="366" t="n">
        <v>5.65</v>
      </c>
      <c r="L35" s="186"/>
      <c r="M35" s="186"/>
      <c r="N35" s="186"/>
      <c r="O35" s="186"/>
      <c r="P35" s="186"/>
      <c r="Q35" s="186"/>
      <c r="R35" s="186"/>
      <c r="S35" s="186"/>
      <c r="T35" s="186"/>
    </row>
    <row r="36">
      <c r="A36" s="186"/>
      <c r="B36" s="284" t="s">
        <v>626</v>
      </c>
      <c r="C36" s="284" t="s">
        <v>526</v>
      </c>
      <c r="D36" s="323" t="n">
        <v>24.35</v>
      </c>
      <c r="E36" s="323" t="n">
        <v>23.8</v>
      </c>
      <c r="F36" s="367" t="n">
        <v>23.3</v>
      </c>
      <c r="G36" s="394" t="n">
        <v>22.8</v>
      </c>
      <c r="H36" s="394" t="n">
        <v>22.3</v>
      </c>
      <c r="I36" s="367" t="n">
        <v>21.8</v>
      </c>
      <c r="J36" s="394" t="n">
        <v>21.4</v>
      </c>
      <c r="K36" s="367" t="n">
        <v>21</v>
      </c>
      <c r="L36" s="186"/>
      <c r="M36" s="186"/>
      <c r="N36" s="186"/>
      <c r="O36" s="186"/>
      <c r="P36" s="186"/>
      <c r="Q36" s="186"/>
      <c r="R36" s="186"/>
      <c r="S36" s="186"/>
      <c r="T36" s="186"/>
    </row>
    <row r="37" outlineLevel="1" hidden="0">
      <c r="A37" s="186"/>
      <c r="B37" s="323" t="s">
        <v>627</v>
      </c>
      <c r="C37" s="323" t="s">
        <v>526</v>
      </c>
      <c r="D37" s="323" t="n">
        <v>75.65</v>
      </c>
      <c r="E37" s="323" t="n">
        <v>76.2</v>
      </c>
      <c r="F37" s="368" t="n">
        <v>76.7</v>
      </c>
      <c r="G37" s="395" t="n">
        <v>77.2</v>
      </c>
      <c r="H37" s="395" t="n">
        <v>77.7</v>
      </c>
      <c r="I37" s="368" t="n">
        <v>78.2</v>
      </c>
      <c r="J37" s="395" t="n">
        <v>78.6</v>
      </c>
      <c r="K37" s="368" t="n">
        <v>79</v>
      </c>
      <c r="L37" s="186"/>
      <c r="M37" s="186"/>
      <c r="N37" s="186"/>
      <c r="O37" s="186"/>
      <c r="P37" s="186"/>
      <c r="Q37" s="186"/>
      <c r="R37" s="186"/>
      <c r="S37" s="186"/>
      <c r="T37" s="186"/>
    </row>
    <row r="38" outlineLevel="1" hidden="0">
      <c r="A38" s="186"/>
      <c r="B38" s="323" t="s">
        <v>628</v>
      </c>
      <c r="C38" s="323" t="s">
        <v>526</v>
      </c>
      <c r="D38" s="330" t="n">
        <v>24.35</v>
      </c>
      <c r="E38" s="330" t="n">
        <v>23.8</v>
      </c>
      <c r="F38" s="330" t="n">
        <v>23.3</v>
      </c>
      <c r="G38" s="369" t="n">
        <v>22.8</v>
      </c>
      <c r="H38" s="369" t="n">
        <v>22.3</v>
      </c>
      <c r="I38" s="369" t="n">
        <v>21.8</v>
      </c>
      <c r="J38" s="369" t="n">
        <v>21.4</v>
      </c>
      <c r="K38" s="369" t="n">
        <v>21</v>
      </c>
      <c r="L38" s="186"/>
      <c r="M38" s="186"/>
      <c r="N38" s="186"/>
      <c r="O38" s="186"/>
      <c r="P38" s="186"/>
      <c r="Q38" s="186"/>
      <c r="R38" s="186"/>
      <c r="S38" s="186"/>
      <c r="T38" s="186"/>
    </row>
    <row r="39">
      <c r="A39" s="186"/>
      <c r="B39" s="284" t="s">
        <v>626</v>
      </c>
      <c r="C39" s="284" t="s">
        <v>531</v>
      </c>
      <c r="D39" s="331" t="n">
        <v>3.96</v>
      </c>
      <c r="E39" s="331" t="n">
        <v>3.81</v>
      </c>
      <c r="F39" s="331" t="n">
        <v>3.36</v>
      </c>
      <c r="G39" s="370" t="n">
        <v>3.52</v>
      </c>
      <c r="H39" s="370" t="n">
        <v>3.37</v>
      </c>
      <c r="I39" s="370" t="n">
        <v>3.23</v>
      </c>
      <c r="J39" s="370" t="n">
        <v>3.1</v>
      </c>
      <c r="K39" s="370" t="n">
        <v>2.97</v>
      </c>
      <c r="L39" s="186"/>
      <c r="M39" s="186"/>
      <c r="N39" s="186"/>
      <c r="O39" s="186"/>
      <c r="P39" s="186"/>
      <c r="Q39" s="186"/>
      <c r="R39" s="186"/>
      <c r="S39" s="186"/>
      <c r="T39" s="186"/>
    </row>
    <row r="40" outlineLevel="1" hidden="0">
      <c r="A40" s="186"/>
      <c r="B40" s="323" t="s">
        <v>627</v>
      </c>
      <c r="C40" s="323" t="s">
        <v>531</v>
      </c>
      <c r="D40" s="332" t="n">
        <v>3.96</v>
      </c>
      <c r="E40" s="332" t="n">
        <v>3.81</v>
      </c>
      <c r="F40" s="332" t="n">
        <v>3.36</v>
      </c>
      <c r="G40" s="371" t="n">
        <v>3.36</v>
      </c>
      <c r="H40" s="371" t="n">
        <v>3.22</v>
      </c>
      <c r="I40" s="371" t="n">
        <v>3.08</v>
      </c>
      <c r="J40" s="371" t="n">
        <v>2.93</v>
      </c>
      <c r="K40" s="371" t="n">
        <v>2.79</v>
      </c>
      <c r="L40" s="186"/>
      <c r="M40" s="186"/>
      <c r="N40" s="186"/>
      <c r="O40" s="186"/>
      <c r="P40" s="186"/>
      <c r="Q40" s="186"/>
      <c r="R40" s="186"/>
      <c r="S40" s="186"/>
      <c r="T40" s="186"/>
    </row>
    <row r="41" outlineLevel="1" hidden="0">
      <c r="A41" s="186"/>
      <c r="B41" s="323" t="s">
        <v>628</v>
      </c>
      <c r="C41" s="323" t="s">
        <v>531</v>
      </c>
      <c r="D41" s="372" t="n">
        <v>3.96</v>
      </c>
      <c r="E41" s="372" t="n">
        <v>3.81</v>
      </c>
      <c r="F41" s="372" t="n">
        <v>3.36</v>
      </c>
      <c r="G41" s="372" t="n">
        <v>3.52</v>
      </c>
      <c r="H41" s="372" t="n">
        <v>3.37</v>
      </c>
      <c r="I41" s="372" t="n">
        <v>3.23</v>
      </c>
      <c r="J41" s="372" t="n">
        <v>3.1</v>
      </c>
      <c r="K41" s="372" t="n">
        <v>2.97</v>
      </c>
      <c r="L41" s="186"/>
      <c r="M41" s="186"/>
      <c r="N41" s="186"/>
      <c r="O41" s="186"/>
      <c r="P41" s="186"/>
      <c r="Q41" s="186"/>
      <c r="R41" s="186"/>
      <c r="S41" s="186"/>
      <c r="T41" s="186"/>
    </row>
    <row r="42">
      <c r="A42" s="186"/>
      <c r="B42" s="284" t="s">
        <v>626</v>
      </c>
      <c r="C42" s="284" t="s">
        <v>535</v>
      </c>
      <c r="D42" s="373" t="n">
        <v>7.24</v>
      </c>
      <c r="E42" s="373" t="n">
        <v>7.24</v>
      </c>
      <c r="F42" s="373" t="n">
        <v>7.24</v>
      </c>
      <c r="G42" s="373" t="n">
        <v>7.97</v>
      </c>
      <c r="H42" s="373" t="n">
        <v>8.7</v>
      </c>
      <c r="I42" s="373" t="n">
        <v>9.43</v>
      </c>
      <c r="J42" s="373" t="n">
        <v>10.16</v>
      </c>
      <c r="K42" s="373" t="n">
        <v>10.89</v>
      </c>
      <c r="L42" s="186"/>
      <c r="M42" s="186"/>
      <c r="N42" s="186"/>
      <c r="O42" s="186"/>
      <c r="P42" s="186"/>
      <c r="Q42" s="186"/>
      <c r="R42" s="186"/>
      <c r="S42" s="186"/>
      <c r="T42" s="186"/>
    </row>
    <row r="43" outlineLevel="1" hidden="0">
      <c r="A43" s="186"/>
      <c r="B43" s="323" t="s">
        <v>627</v>
      </c>
      <c r="C43" s="323" t="s">
        <v>535</v>
      </c>
      <c r="D43" s="374" t="n">
        <v>7.24</v>
      </c>
      <c r="E43" s="374" t="n">
        <v>7.24</v>
      </c>
      <c r="F43" s="374" t="n">
        <v>7.24</v>
      </c>
      <c r="G43" s="374" t="n">
        <v>7.97</v>
      </c>
      <c r="H43" s="374" t="n">
        <v>8.7</v>
      </c>
      <c r="I43" s="374" t="n">
        <v>9.43</v>
      </c>
      <c r="J43" s="374" t="n">
        <v>10.16</v>
      </c>
      <c r="K43" s="374" t="n">
        <v>10.89</v>
      </c>
      <c r="L43" s="186"/>
      <c r="M43" s="186"/>
      <c r="N43" s="186"/>
      <c r="O43" s="186"/>
      <c r="P43" s="186"/>
      <c r="Q43" s="186"/>
      <c r="R43" s="186"/>
      <c r="S43" s="186"/>
      <c r="T43" s="186"/>
    </row>
    <row r="44" outlineLevel="1" hidden="0">
      <c r="A44" s="186"/>
      <c r="B44" s="323" t="s">
        <v>628</v>
      </c>
      <c r="C44" s="323" t="s">
        <v>535</v>
      </c>
      <c r="D44" s="375" t="n">
        <v>7.24</v>
      </c>
      <c r="E44" s="375" t="n">
        <v>7.24</v>
      </c>
      <c r="F44" s="375" t="n">
        <v>7.24</v>
      </c>
      <c r="G44" s="375" t="n">
        <v>7.97</v>
      </c>
      <c r="H44" s="375" t="n">
        <v>8.7</v>
      </c>
      <c r="I44" s="375" t="n">
        <v>9.43</v>
      </c>
      <c r="J44" s="375" t="n">
        <v>10.16</v>
      </c>
      <c r="K44" s="375" t="n">
        <v>10.89</v>
      </c>
      <c r="L44" s="186"/>
      <c r="M44" s="186"/>
      <c r="N44" s="186"/>
      <c r="O44" s="186"/>
      <c r="P44" s="186"/>
      <c r="Q44" s="186"/>
      <c r="R44" s="186"/>
      <c r="S44" s="186"/>
      <c r="T44" s="186"/>
    </row>
    <row r="45">
      <c r="A45" s="186"/>
      <c r="B45" s="284" t="s">
        <v>626</v>
      </c>
      <c r="C45" s="284" t="s">
        <v>539</v>
      </c>
      <c r="D45" s="376" t="n">
        <v>2.78</v>
      </c>
      <c r="E45" s="376" t="n">
        <v>2.78</v>
      </c>
      <c r="F45" s="376" t="n">
        <v>2.78</v>
      </c>
      <c r="G45" s="376" t="n">
        <v>2.83</v>
      </c>
      <c r="H45" s="376" t="n">
        <v>2.87</v>
      </c>
      <c r="I45" s="376" t="n">
        <v>2.91</v>
      </c>
      <c r="J45" s="376" t="n">
        <v>2.96</v>
      </c>
      <c r="K45" s="376" t="n">
        <v>3</v>
      </c>
      <c r="L45" s="186"/>
      <c r="M45" s="186"/>
      <c r="N45" s="186"/>
      <c r="O45" s="186"/>
      <c r="P45" s="186"/>
      <c r="Q45" s="186"/>
      <c r="R45" s="186"/>
      <c r="S45" s="186"/>
      <c r="T45" s="186"/>
    </row>
    <row r="46" outlineLevel="1" hidden="0">
      <c r="A46" s="186"/>
      <c r="B46" s="323" t="s">
        <v>627</v>
      </c>
      <c r="C46" s="323" t="s">
        <v>539</v>
      </c>
      <c r="D46" s="377" t="n">
        <v>2.78</v>
      </c>
      <c r="E46" s="377" t="n">
        <v>2.78</v>
      </c>
      <c r="F46" s="377" t="n">
        <v>2.78</v>
      </c>
      <c r="G46" s="377" t="n">
        <v>2.83</v>
      </c>
      <c r="H46" s="377" t="n">
        <v>2.87</v>
      </c>
      <c r="I46" s="377" t="n">
        <v>2.91</v>
      </c>
      <c r="J46" s="377" t="n">
        <v>2.96</v>
      </c>
      <c r="K46" s="377" t="n">
        <v>3</v>
      </c>
      <c r="L46" s="186"/>
      <c r="M46" s="186"/>
      <c r="N46" s="186"/>
      <c r="O46" s="186"/>
      <c r="P46" s="186"/>
      <c r="Q46" s="186"/>
      <c r="R46" s="186"/>
      <c r="S46" s="186"/>
      <c r="T46" s="186"/>
    </row>
    <row r="47" outlineLevel="1" hidden="0">
      <c r="A47" s="186"/>
      <c r="B47" s="323" t="s">
        <v>628</v>
      </c>
      <c r="C47" s="323" t="s">
        <v>539</v>
      </c>
      <c r="D47" s="333" t="n">
        <v>2.78</v>
      </c>
      <c r="E47" s="378" t="n">
        <v>2.78</v>
      </c>
      <c r="F47" s="378" t="n">
        <v>2.78</v>
      </c>
      <c r="G47" s="378" t="n">
        <v>2.83</v>
      </c>
      <c r="H47" s="378" t="n">
        <v>2.87</v>
      </c>
      <c r="I47" s="378" t="n">
        <v>2.91</v>
      </c>
      <c r="J47" s="378" t="n">
        <v>2.96</v>
      </c>
      <c r="K47" s="378" t="n">
        <v>3</v>
      </c>
      <c r="L47" s="186"/>
      <c r="M47" s="186"/>
      <c r="N47" s="186"/>
      <c r="O47" s="186"/>
      <c r="P47" s="186"/>
      <c r="Q47" s="186"/>
      <c r="R47" s="186"/>
      <c r="S47" s="186"/>
      <c r="T47" s="186"/>
    </row>
    <row r="48">
      <c r="A48" s="186"/>
      <c r="B48" s="284" t="s">
        <v>626</v>
      </c>
      <c r="C48" s="284" t="s">
        <v>543</v>
      </c>
      <c r="D48" s="334" t="n">
        <v>4.46</v>
      </c>
      <c r="E48" s="379" t="n">
        <v>4.46</v>
      </c>
      <c r="F48" s="379" t="n">
        <v>4.46</v>
      </c>
      <c r="G48" s="379" t="n">
        <v>5.14</v>
      </c>
      <c r="H48" s="379" t="n">
        <v>5.83</v>
      </c>
      <c r="I48" s="379" t="n">
        <v>6.52</v>
      </c>
      <c r="J48" s="379" t="n">
        <v>7.2</v>
      </c>
      <c r="K48" s="379" t="n">
        <v>7.89</v>
      </c>
      <c r="L48" s="186"/>
      <c r="M48" s="186"/>
      <c r="N48" s="186"/>
      <c r="O48" s="186"/>
      <c r="P48" s="186"/>
      <c r="Q48" s="186"/>
      <c r="R48" s="186"/>
      <c r="S48" s="186"/>
      <c r="T48" s="186"/>
    </row>
    <row r="49" outlineLevel="1" hidden="0">
      <c r="A49" s="186"/>
      <c r="B49" s="323" t="s">
        <v>627</v>
      </c>
      <c r="C49" s="323" t="s">
        <v>543</v>
      </c>
      <c r="D49" s="335" t="n">
        <v>4.46</v>
      </c>
      <c r="E49" s="380" t="n">
        <v>4.46</v>
      </c>
      <c r="F49" s="380" t="n">
        <v>4.46</v>
      </c>
      <c r="G49" s="380" t="n">
        <v>5.14</v>
      </c>
      <c r="H49" s="380" t="n">
        <v>5.83</v>
      </c>
      <c r="I49" s="380" t="n">
        <v>6.52</v>
      </c>
      <c r="J49" s="380" t="n">
        <v>7.2</v>
      </c>
      <c r="K49" s="380" t="n">
        <v>7.89</v>
      </c>
      <c r="L49" s="186"/>
      <c r="M49" s="186"/>
      <c r="N49" s="186"/>
      <c r="O49" s="186"/>
      <c r="P49" s="186"/>
      <c r="Q49" s="186"/>
      <c r="R49" s="186"/>
      <c r="S49" s="186"/>
      <c r="T49" s="186"/>
    </row>
    <row r="50" outlineLevel="1" hidden="0">
      <c r="A50" s="186"/>
      <c r="B50" s="323" t="s">
        <v>628</v>
      </c>
      <c r="C50" s="323" t="s">
        <v>543</v>
      </c>
      <c r="D50" s="336" t="n">
        <v>4.46</v>
      </c>
      <c r="E50" s="336" t="n">
        <v>4.46</v>
      </c>
      <c r="F50" s="336" t="n">
        <v>4.46</v>
      </c>
      <c r="G50" s="381" t="n">
        <v>5.14</v>
      </c>
      <c r="H50" s="381" t="n">
        <v>5.83</v>
      </c>
      <c r="I50" s="381" t="n">
        <v>6.52</v>
      </c>
      <c r="J50" s="381" t="n">
        <v>7.2</v>
      </c>
      <c r="K50" s="381" t="n">
        <v>7.89</v>
      </c>
      <c r="L50" s="186"/>
      <c r="M50" s="186"/>
      <c r="N50" s="186"/>
      <c r="O50" s="186"/>
      <c r="P50" s="186"/>
      <c r="Q50" s="186"/>
      <c r="R50" s="186"/>
      <c r="S50" s="186"/>
      <c r="T50" s="186"/>
    </row>
    <row r="51">
      <c r="A51" s="186"/>
      <c r="B51" s="284" t="s">
        <v>626</v>
      </c>
      <c r="C51" s="284" t="s">
        <v>547</v>
      </c>
      <c r="D51" s="337" t="n">
        <v>35</v>
      </c>
      <c r="E51" s="337" t="n">
        <v>43</v>
      </c>
      <c r="F51" s="337" t="n">
        <v>47</v>
      </c>
      <c r="G51" s="382" t="n">
        <v>49</v>
      </c>
      <c r="H51" s="382" t="n">
        <v>52</v>
      </c>
      <c r="I51" s="382" t="n">
        <v>55</v>
      </c>
      <c r="J51" s="382" t="n">
        <v>58</v>
      </c>
      <c r="K51" s="382" t="n">
        <v>61</v>
      </c>
      <c r="L51" s="186"/>
      <c r="M51" s="186"/>
      <c r="N51" s="186"/>
      <c r="O51" s="186"/>
      <c r="P51" s="186"/>
      <c r="Q51" s="186"/>
      <c r="R51" s="186"/>
      <c r="S51" s="186"/>
      <c r="T51" s="186"/>
    </row>
    <row r="52" outlineLevel="1" hidden="0">
      <c r="A52" s="186"/>
      <c r="B52" s="323" t="s">
        <v>627</v>
      </c>
      <c r="C52" s="323" t="s">
        <v>547</v>
      </c>
      <c r="D52" s="338" t="n">
        <v>35</v>
      </c>
      <c r="E52" s="338" t="n">
        <v>43</v>
      </c>
      <c r="F52" s="338" t="n">
        <v>47</v>
      </c>
      <c r="G52" s="383" t="n">
        <v>47</v>
      </c>
      <c r="H52" s="383" t="n">
        <v>50</v>
      </c>
      <c r="I52" s="383" t="n">
        <v>53</v>
      </c>
      <c r="J52" s="383" t="n">
        <v>56</v>
      </c>
      <c r="K52" s="383" t="n">
        <v>59</v>
      </c>
      <c r="L52" s="186"/>
      <c r="M52" s="186"/>
      <c r="N52" s="186"/>
      <c r="O52" s="186"/>
      <c r="P52" s="186"/>
      <c r="Q52" s="186"/>
      <c r="R52" s="186"/>
      <c r="S52" s="186"/>
      <c r="T52" s="186"/>
    </row>
    <row r="53" outlineLevel="1" hidden="0">
      <c r="A53" s="186"/>
      <c r="B53" s="323" t="s">
        <v>628</v>
      </c>
      <c r="C53" s="323" t="s">
        <v>547</v>
      </c>
      <c r="D53" s="384" t="n">
        <v>35</v>
      </c>
      <c r="E53" s="384" t="n">
        <v>43</v>
      </c>
      <c r="F53" s="384" t="n">
        <v>47</v>
      </c>
      <c r="G53" s="384" t="n">
        <v>49</v>
      </c>
      <c r="H53" s="384" t="n">
        <v>52</v>
      </c>
      <c r="I53" s="384" t="n">
        <v>55</v>
      </c>
      <c r="J53" s="384" t="n">
        <v>58</v>
      </c>
      <c r="K53" s="384" t="n">
        <v>61</v>
      </c>
      <c r="L53" s="186"/>
      <c r="M53" s="186"/>
      <c r="N53" s="186"/>
      <c r="O53" s="186"/>
      <c r="P53" s="186"/>
      <c r="Q53" s="186"/>
      <c r="R53" s="186"/>
      <c r="S53" s="186"/>
      <c r="T53" s="186"/>
    </row>
    <row r="54">
      <c r="A54" s="186"/>
      <c r="B54" s="284" t="s">
        <v>626</v>
      </c>
      <c r="C54" s="284" t="s">
        <v>551</v>
      </c>
      <c r="D54" s="385" t="n">
        <v>26.71</v>
      </c>
      <c r="E54" s="385" t="n">
        <v>29.06</v>
      </c>
      <c r="F54" s="385" t="n">
        <v>31.41</v>
      </c>
      <c r="G54" s="385" t="n">
        <v>33.76</v>
      </c>
      <c r="H54" s="385" t="n">
        <v>36.11</v>
      </c>
      <c r="I54" s="385" t="n">
        <v>38.46</v>
      </c>
      <c r="J54" s="385" t="n">
        <v>40.81</v>
      </c>
      <c r="K54" s="385" t="n">
        <v>43.16</v>
      </c>
      <c r="L54" s="186"/>
      <c r="M54" s="186"/>
      <c r="N54" s="186"/>
      <c r="O54" s="186"/>
      <c r="P54" s="186"/>
      <c r="Q54" s="186"/>
      <c r="R54" s="186"/>
      <c r="S54" s="186"/>
      <c r="T54" s="186"/>
    </row>
    <row r="55" outlineLevel="1" hidden="0">
      <c r="A55" s="186"/>
      <c r="B55" s="323" t="s">
        <v>627</v>
      </c>
      <c r="C55" s="323" t="s">
        <v>551</v>
      </c>
      <c r="D55" s="386" t="n">
        <v>73.29</v>
      </c>
      <c r="E55" s="386" t="n">
        <v>70.94</v>
      </c>
      <c r="F55" s="386" t="n">
        <v>68.59</v>
      </c>
      <c r="G55" s="386" t="n">
        <v>66.24</v>
      </c>
      <c r="H55" s="386" t="n">
        <v>63.89</v>
      </c>
      <c r="I55" s="386" t="n">
        <v>61.54</v>
      </c>
      <c r="J55" s="386" t="n">
        <v>59.19</v>
      </c>
      <c r="K55" s="386" t="n">
        <v>56.84</v>
      </c>
      <c r="L55" s="186"/>
      <c r="M55" s="186"/>
      <c r="N55" s="186"/>
      <c r="O55" s="186"/>
      <c r="P55" s="186"/>
      <c r="Q55" s="186"/>
      <c r="R55" s="186"/>
      <c r="S55" s="186"/>
      <c r="T55" s="186"/>
    </row>
    <row r="56" outlineLevel="1" hidden="0">
      <c r="A56" s="186"/>
      <c r="B56" s="323" t="s">
        <v>628</v>
      </c>
      <c r="C56" s="323" t="s">
        <v>551</v>
      </c>
      <c r="D56" s="323" t="n">
        <v>26.71</v>
      </c>
      <c r="E56" s="323" t="n">
        <v>29.06</v>
      </c>
      <c r="F56" s="323" t="n">
        <v>31.41</v>
      </c>
      <c r="G56" s="323" t="n">
        <v>33.76</v>
      </c>
      <c r="H56" s="387" t="n">
        <v>36.11</v>
      </c>
      <c r="I56" s="387" t="n">
        <v>38.46</v>
      </c>
      <c r="J56" s="387" t="n">
        <v>40.81</v>
      </c>
      <c r="K56" s="387" t="n">
        <v>43.16</v>
      </c>
      <c r="L56" s="186"/>
      <c r="M56" s="186"/>
      <c r="N56" s="186"/>
      <c r="O56" s="186"/>
      <c r="P56" s="186"/>
      <c r="Q56" s="186"/>
      <c r="R56" s="186"/>
      <c r="S56" s="186"/>
      <c r="T56" s="186"/>
    </row>
    <row r="57">
      <c r="A57" s="186"/>
      <c r="B57" s="284" t="s">
        <v>626</v>
      </c>
      <c r="C57" s="284"/>
      <c r="D57" s="323" t="n">
        <v>43.3</v>
      </c>
      <c r="E57" s="323" t="n">
        <v>44.54</v>
      </c>
      <c r="F57" s="323" t="n">
        <v>43.79</v>
      </c>
      <c r="G57" s="323" t="n">
        <v>44.45</v>
      </c>
      <c r="H57" s="388" t="n">
        <v>44.87</v>
      </c>
      <c r="I57" s="388" t="n">
        <v>45.4</v>
      </c>
      <c r="J57" s="388" t="n">
        <v>45.89</v>
      </c>
      <c r="K57" s="388" t="n">
        <v>46.39</v>
      </c>
      <c r="L57" s="186"/>
      <c r="M57" s="186"/>
      <c r="N57" s="186"/>
      <c r="O57" s="186"/>
      <c r="P57" s="186"/>
      <c r="Q57" s="186"/>
      <c r="R57" s="186"/>
      <c r="S57" s="186"/>
      <c r="T57" s="186"/>
    </row>
    <row r="58" outlineLevel="1" hidden="0">
      <c r="A58" s="186"/>
      <c r="B58" s="323" t="s">
        <v>627</v>
      </c>
      <c r="C58" s="323"/>
      <c r="D58" s="323" t="n">
        <v>39.02</v>
      </c>
      <c r="E58" s="323" t="n">
        <v>40.17</v>
      </c>
      <c r="F58" s="323" t="n">
        <v>39.34</v>
      </c>
      <c r="G58" s="323" t="n">
        <v>39.32</v>
      </c>
      <c r="H58" s="389" t="n">
        <v>39.52</v>
      </c>
      <c r="I58" s="389" t="n">
        <v>39.76</v>
      </c>
      <c r="J58" s="389" t="n">
        <v>39.99</v>
      </c>
      <c r="K58" s="389" t="n">
        <v>40.23</v>
      </c>
      <c r="L58" s="186"/>
      <c r="M58" s="186"/>
      <c r="N58" s="186"/>
      <c r="O58" s="186"/>
      <c r="P58" s="186"/>
      <c r="Q58" s="186"/>
      <c r="R58" s="186"/>
      <c r="S58" s="186"/>
      <c r="T58" s="186"/>
    </row>
    <row r="59" outlineLevel="1" hidden="0">
      <c r="A59" s="186"/>
      <c r="B59" s="323" t="s">
        <v>628</v>
      </c>
      <c r="C59" s="323"/>
      <c r="D59" s="323" t="n">
        <v>43.3</v>
      </c>
      <c r="E59" s="323" t="n">
        <v>44.54</v>
      </c>
      <c r="F59" s="323" t="n">
        <v>43.79</v>
      </c>
      <c r="G59" s="323" t="n">
        <v>44.45</v>
      </c>
      <c r="H59" s="390" t="n">
        <v>44.87</v>
      </c>
      <c r="I59" s="390" t="n">
        <v>45.4</v>
      </c>
      <c r="J59" s="390" t="n">
        <v>45.89</v>
      </c>
      <c r="K59" s="390" t="n">
        <v>46.39</v>
      </c>
      <c r="L59" s="186"/>
      <c r="M59" s="186"/>
      <c r="N59" s="186"/>
      <c r="O59" s="186"/>
      <c r="P59" s="186"/>
      <c r="Q59" s="186"/>
      <c r="R59" s="186"/>
      <c r="S59" s="186"/>
      <c r="T59" s="186"/>
    </row>
    <row r="60">
      <c r="A60" s="186"/>
      <c r="B60" s="284" t="s">
        <v>626</v>
      </c>
      <c r="C60" s="284"/>
      <c r="D60" s="323" t="n">
        <v>31.73</v>
      </c>
      <c r="E60" s="323" t="n">
        <v>31.59</v>
      </c>
      <c r="F60" s="323" t="n">
        <v>30.04</v>
      </c>
      <c r="G60" s="323" t="n">
        <v>29.44</v>
      </c>
      <c r="H60" s="391" t="n">
        <v>28.67</v>
      </c>
      <c r="I60" s="391" t="n">
        <v>27.94</v>
      </c>
      <c r="J60" s="391" t="n">
        <v>27.16</v>
      </c>
      <c r="K60" s="391" t="n">
        <v>26.36</v>
      </c>
      <c r="L60" s="186"/>
      <c r="M60" s="186"/>
      <c r="N60" s="186"/>
      <c r="O60" s="186"/>
      <c r="P60" s="186"/>
      <c r="Q60" s="186"/>
      <c r="R60" s="186"/>
      <c r="S60" s="186"/>
      <c r="T60" s="186"/>
    </row>
    <row r="61" outlineLevel="1" hidden="0">
      <c r="A61" s="186"/>
      <c r="B61" s="323" t="s">
        <v>627</v>
      </c>
      <c r="C61" s="323"/>
      <c r="D61" s="323" t="n">
        <v>10.42</v>
      </c>
      <c r="E61" s="323" t="n">
        <v>11.67</v>
      </c>
      <c r="F61" s="323" t="n">
        <v>12.36</v>
      </c>
      <c r="G61" s="323" t="n">
        <v>13.28</v>
      </c>
      <c r="H61" s="392" t="n">
        <v>14.27</v>
      </c>
      <c r="I61" s="392" t="n">
        <v>15.29</v>
      </c>
      <c r="J61" s="392" t="n">
        <v>16.32</v>
      </c>
      <c r="K61" s="392" t="n">
        <v>17.36</v>
      </c>
      <c r="L61" s="186"/>
      <c r="M61" s="186"/>
      <c r="N61" s="186"/>
      <c r="O61" s="186"/>
      <c r="P61" s="186"/>
      <c r="Q61" s="186"/>
      <c r="R61" s="186"/>
      <c r="S61" s="186"/>
      <c r="T61" s="186"/>
    </row>
    <row r="62" outlineLevel="1" hidden="0">
      <c r="A62" s="186"/>
      <c r="B62" s="323" t="s">
        <v>628</v>
      </c>
      <c r="C62" s="323"/>
      <c r="D62" s="323" t="n">
        <v>31.73</v>
      </c>
      <c r="E62" s="323" t="n">
        <v>31.59</v>
      </c>
      <c r="F62" s="323" t="n">
        <v>30.04</v>
      </c>
      <c r="G62" s="323" t="n">
        <v>29.44</v>
      </c>
      <c r="H62" s="323" t="n">
        <v>28.67</v>
      </c>
      <c r="I62" s="323" t="n">
        <v>27.94</v>
      </c>
      <c r="J62" s="323" t="n">
        <v>27.16</v>
      </c>
      <c r="K62" s="323" t="n">
        <v>26.36</v>
      </c>
      <c r="L62" s="186"/>
      <c r="M62" s="186"/>
      <c r="N62" s="186"/>
      <c r="O62" s="186"/>
      <c r="P62" s="186"/>
      <c r="Q62" s="186"/>
      <c r="R62" s="186"/>
      <c r="S62" s="186"/>
      <c r="T62" s="186"/>
    </row>
    <row r="63">
      <c r="A63" s="186"/>
      <c r="B63" s="186"/>
      <c r="C63" s="186"/>
      <c r="D63" s="186"/>
      <c r="E63" s="186"/>
      <c r="F63" s="186"/>
      <c r="G63" s="186"/>
      <c r="H63" s="186"/>
      <c r="I63" s="186"/>
      <c r="J63" s="186"/>
      <c r="K63" s="186"/>
      <c r="L63" s="186"/>
      <c r="M63" s="186"/>
      <c r="N63" s="186"/>
      <c r="O63" s="186"/>
      <c r="P63" s="186"/>
      <c r="Q63" s="186"/>
      <c r="R63" s="186"/>
      <c r="S63" s="186"/>
      <c r="T63" s="186"/>
    </row>
    <row r="64">
      <c r="A64" s="186"/>
      <c r="B64" s="186"/>
      <c r="C64" s="186"/>
      <c r="D64" s="186"/>
      <c r="E64" s="186"/>
      <c r="F64" s="186"/>
      <c r="G64" s="186"/>
      <c r="H64" s="186"/>
      <c r="I64" s="186"/>
      <c r="J64" s="186"/>
      <c r="K64" s="186"/>
      <c r="L64" s="186"/>
      <c r="M64" s="186"/>
      <c r="N64" s="186"/>
      <c r="O64" s="186"/>
      <c r="P64" s="186"/>
      <c r="Q64" s="186"/>
      <c r="R64" s="186"/>
      <c r="S64" s="186"/>
      <c r="T64" s="186"/>
    </row>
    <row r="65">
      <c r="A65" s="186"/>
      <c r="B65" s="186"/>
      <c r="C65" s="186"/>
      <c r="D65" s="186"/>
      <c r="E65" s="186"/>
      <c r="F65" s="186"/>
      <c r="G65" s="186"/>
      <c r="H65" s="186"/>
      <c r="I65" s="186"/>
      <c r="J65" s="186"/>
      <c r="K65" s="186"/>
      <c r="L65" s="186"/>
      <c r="M65" s="186"/>
      <c r="N65" s="186"/>
      <c r="O65" s="186"/>
      <c r="P65" s="186"/>
      <c r="Q65" s="186"/>
      <c r="R65" s="186"/>
      <c r="S65" s="186"/>
      <c r="T65" s="186"/>
    </row>
    <row r="66">
      <c r="A66" s="186"/>
      <c r="B66" s="186"/>
      <c r="C66" s="186"/>
      <c r="D66" s="186"/>
      <c r="E66" s="186"/>
      <c r="F66" s="186"/>
      <c r="G66" s="186"/>
      <c r="H66" s="186"/>
      <c r="I66" s="186"/>
      <c r="J66" s="186"/>
      <c r="K66" s="186"/>
      <c r="L66" s="186"/>
      <c r="M66" s="186"/>
      <c r="N66" s="186"/>
      <c r="O66" s="186"/>
      <c r="P66" s="186"/>
      <c r="Q66" s="186"/>
      <c r="R66" s="186"/>
      <c r="S66" s="186"/>
      <c r="T66" s="186"/>
    </row>
    <row r="67">
      <c r="A67" s="186"/>
      <c r="B67" s="186"/>
      <c r="C67" s="186"/>
      <c r="D67" s="186"/>
      <c r="E67" s="186"/>
      <c r="F67" s="186"/>
      <c r="G67" s="186"/>
      <c r="H67" s="186"/>
      <c r="I67" s="186"/>
      <c r="J67" s="186"/>
      <c r="K67" s="186"/>
      <c r="L67" s="186"/>
      <c r="M67" s="186"/>
      <c r="N67" s="186"/>
      <c r="O67" s="186"/>
      <c r="P67" s="186"/>
      <c r="Q67" s="186"/>
      <c r="R67" s="186"/>
      <c r="S67" s="186"/>
      <c r="T67" s="186"/>
    </row>
    <row r="68">
      <c r="A68" s="186"/>
      <c r="B68" s="186"/>
      <c r="C68" s="186"/>
      <c r="D68" s="186"/>
      <c r="E68" s="186"/>
      <c r="F68" s="186"/>
      <c r="G68" s="186"/>
      <c r="H68" s="186"/>
      <c r="I68" s="186"/>
      <c r="J68" s="186"/>
      <c r="K68" s="186"/>
      <c r="L68" s="186"/>
      <c r="M68" s="186"/>
      <c r="N68" s="186"/>
      <c r="O68" s="186"/>
      <c r="P68" s="186"/>
      <c r="Q68" s="186"/>
      <c r="R68" s="186"/>
      <c r="S68" s="186"/>
      <c r="T68" s="186"/>
    </row>
    <row r="69">
      <c r="A69" s="186"/>
      <c r="B69" s="186"/>
      <c r="C69" s="186"/>
      <c r="D69" s="186"/>
      <c r="E69" s="186"/>
      <c r="F69" s="186"/>
      <c r="G69" s="186"/>
      <c r="H69" s="186"/>
      <c r="I69" s="186"/>
      <c r="J69" s="186"/>
      <c r="K69" s="186"/>
      <c r="L69" s="186"/>
      <c r="M69" s="186"/>
      <c r="N69" s="186"/>
      <c r="O69" s="186"/>
      <c r="P69" s="186"/>
      <c r="Q69" s="186"/>
      <c r="R69" s="186"/>
      <c r="S69" s="186"/>
      <c r="T69" s="186"/>
    </row>
    <row r="70">
      <c r="A70" s="186"/>
      <c r="B70" s="186"/>
      <c r="C70" s="186"/>
      <c r="D70" s="186"/>
      <c r="E70" s="186"/>
      <c r="F70" s="186"/>
      <c r="G70" s="186"/>
      <c r="H70" s="186"/>
      <c r="I70" s="186"/>
      <c r="J70" s="186"/>
      <c r="K70" s="186"/>
      <c r="L70" s="186"/>
      <c r="M70" s="186"/>
      <c r="N70" s="186"/>
      <c r="O70" s="186"/>
      <c r="P70" s="186"/>
      <c r="Q70" s="186"/>
      <c r="R70" s="186"/>
      <c r="S70" s="186"/>
      <c r="T70" s="186"/>
    </row>
    <row r="71">
      <c r="A71" s="186"/>
      <c r="B71" s="186"/>
      <c r="C71" s="186"/>
      <c r="D71" s="186"/>
      <c r="E71" s="186"/>
      <c r="F71" s="186"/>
      <c r="G71" s="186"/>
      <c r="H71" s="186"/>
      <c r="I71" s="186"/>
      <c r="J71" s="186"/>
      <c r="K71" s="186"/>
      <c r="L71" s="186"/>
      <c r="M71" s="186"/>
      <c r="N71" s="186"/>
      <c r="O71" s="186"/>
      <c r="P71" s="186"/>
      <c r="Q71" s="186"/>
      <c r="R71" s="186"/>
      <c r="S71" s="186"/>
      <c r="T71" s="186"/>
    </row>
    <row r="72">
      <c r="A72" s="186"/>
      <c r="B72" s="186"/>
      <c r="C72" s="186"/>
      <c r="D72" s="186"/>
      <c r="E72" s="186"/>
      <c r="F72" s="186"/>
      <c r="G72" s="186"/>
      <c r="H72" s="186"/>
      <c r="I72" s="186"/>
      <c r="J72" s="186"/>
      <c r="K72" s="186"/>
      <c r="L72" s="186"/>
      <c r="M72" s="186"/>
      <c r="N72" s="186"/>
      <c r="O72" s="186"/>
      <c r="P72" s="186"/>
      <c r="Q72" s="186"/>
      <c r="R72" s="186"/>
      <c r="S72" s="186"/>
      <c r="T72" s="186"/>
    </row>
    <row r="73">
      <c r="A73" s="186"/>
      <c r="B73" s="186"/>
      <c r="C73" s="186"/>
      <c r="D73" s="186"/>
      <c r="E73" s="186"/>
      <c r="F73" s="186"/>
      <c r="G73" s="186"/>
      <c r="H73" s="186"/>
      <c r="I73" s="186"/>
      <c r="J73" s="186"/>
      <c r="K73" s="186"/>
      <c r="L73" s="186"/>
      <c r="M73" s="186"/>
      <c r="N73" s="186"/>
      <c r="O73" s="186"/>
      <c r="P73" s="186"/>
      <c r="Q73" s="186"/>
      <c r="R73" s="186"/>
      <c r="S73" s="186"/>
      <c r="T73" s="186"/>
    </row>
    <row r="74">
      <c r="A74" s="186"/>
      <c r="B74" s="186"/>
      <c r="C74" s="186"/>
      <c r="D74" s="186"/>
      <c r="E74" s="186"/>
      <c r="F74" s="186"/>
      <c r="G74" s="186"/>
      <c r="H74" s="186"/>
      <c r="I74" s="186"/>
      <c r="J74" s="186"/>
      <c r="K74" s="186"/>
      <c r="L74" s="186"/>
      <c r="M74" s="186"/>
      <c r="N74" s="186"/>
      <c r="O74" s="186"/>
      <c r="P74" s="186"/>
      <c r="Q74" s="186"/>
      <c r="R74" s="186"/>
      <c r="S74" s="186"/>
      <c r="T74" s="186"/>
    </row>
    <row r="75">
      <c r="A75" s="186"/>
      <c r="B75" s="186"/>
      <c r="C75" s="186"/>
      <c r="D75" s="186"/>
      <c r="E75" s="186"/>
      <c r="F75" s="186"/>
      <c r="G75" s="186"/>
      <c r="H75" s="186"/>
      <c r="I75" s="186"/>
      <c r="J75" s="186"/>
      <c r="K75" s="186"/>
      <c r="L75" s="186"/>
      <c r="M75" s="186"/>
      <c r="N75" s="186"/>
      <c r="O75" s="186"/>
      <c r="P75" s="186"/>
      <c r="Q75" s="186"/>
      <c r="R75" s="186"/>
      <c r="S75" s="186"/>
      <c r="T75" s="186"/>
    </row>
    <row r="76">
      <c r="A76" s="186"/>
      <c r="B76" s="186"/>
      <c r="C76" s="186"/>
      <c r="D76" s="186"/>
      <c r="E76" s="186"/>
      <c r="F76" s="186"/>
      <c r="G76" s="186"/>
      <c r="H76" s="186"/>
      <c r="I76" s="186"/>
      <c r="J76" s="186"/>
      <c r="K76" s="186"/>
      <c r="L76" s="186"/>
      <c r="M76" s="186"/>
      <c r="N76" s="186"/>
      <c r="O76" s="186"/>
      <c r="P76" s="186"/>
      <c r="Q76" s="186"/>
      <c r="R76" s="186"/>
      <c r="S76" s="186"/>
      <c r="T76" s="186"/>
    </row>
    <row r="77">
      <c r="A77" s="186"/>
      <c r="B77" s="186"/>
      <c r="C77" s="186"/>
      <c r="D77" s="186"/>
      <c r="E77" s="186"/>
      <c r="F77" s="186"/>
      <c r="G77" s="186"/>
      <c r="H77" s="186"/>
      <c r="I77" s="186"/>
      <c r="J77" s="186"/>
      <c r="K77" s="186"/>
      <c r="L77" s="186"/>
      <c r="M77" s="186"/>
      <c r="N77" s="186"/>
      <c r="O77" s="186"/>
      <c r="P77" s="186"/>
      <c r="Q77" s="186"/>
      <c r="R77" s="186"/>
      <c r="S77" s="186"/>
      <c r="T77" s="186"/>
    </row>
    <row r="78">
      <c r="A78" s="186"/>
      <c r="B78" s="186"/>
      <c r="C78" s="186"/>
      <c r="D78" s="186"/>
      <c r="E78" s="186"/>
      <c r="F78" s="186"/>
      <c r="G78" s="186"/>
      <c r="H78" s="186"/>
      <c r="I78" s="186"/>
      <c r="J78" s="186"/>
      <c r="K78" s="186"/>
      <c r="L78" s="186"/>
      <c r="M78" s="186"/>
      <c r="N78" s="186"/>
      <c r="O78" s="186"/>
      <c r="P78" s="186"/>
      <c r="Q78" s="186"/>
      <c r="R78" s="186"/>
      <c r="S78" s="186"/>
      <c r="T78" s="186"/>
    </row>
    <row r="79">
      <c r="A79" s="186"/>
      <c r="B79" s="186"/>
      <c r="C79" s="186"/>
      <c r="D79" s="186"/>
      <c r="E79" s="186"/>
      <c r="F79" s="186"/>
      <c r="G79" s="186"/>
      <c r="H79" s="186"/>
      <c r="I79" s="186"/>
      <c r="J79" s="186"/>
      <c r="K79" s="186"/>
      <c r="L79" s="186"/>
      <c r="M79" s="186"/>
      <c r="N79" s="186"/>
      <c r="O79" s="186"/>
      <c r="P79" s="186"/>
      <c r="Q79" s="186"/>
      <c r="R79" s="186"/>
      <c r="S79" s="186"/>
      <c r="T79" s="186"/>
    </row>
    <row r="80">
      <c r="A80" s="186"/>
      <c r="B80" s="186"/>
      <c r="C80" s="186"/>
      <c r="D80" s="186"/>
      <c r="E80" s="186"/>
      <c r="F80" s="186"/>
      <c r="G80" s="186"/>
      <c r="H80" s="186"/>
      <c r="I80" s="186"/>
      <c r="J80" s="186"/>
      <c r="K80" s="186"/>
      <c r="L80" s="186"/>
      <c r="M80" s="186"/>
      <c r="N80" s="186"/>
      <c r="O80" s="186"/>
      <c r="P80" s="186"/>
      <c r="Q80" s="186"/>
      <c r="R80" s="186"/>
      <c r="S80" s="186"/>
      <c r="T80" s="186"/>
    </row>
    <row r="81">
      <c r="A81" s="186"/>
      <c r="B81" s="186"/>
      <c r="C81" s="186"/>
      <c r="D81" s="186"/>
      <c r="E81" s="186"/>
      <c r="F81" s="186"/>
      <c r="G81" s="186"/>
      <c r="H81" s="186"/>
      <c r="I81" s="186"/>
      <c r="J81" s="186"/>
      <c r="K81" s="186"/>
      <c r="L81" s="186"/>
      <c r="M81" s="186"/>
      <c r="N81" s="186"/>
      <c r="O81" s="186"/>
      <c r="P81" s="186"/>
      <c r="Q81" s="186"/>
      <c r="R81" s="186"/>
      <c r="S81" s="186"/>
      <c r="T81" s="186"/>
    </row>
    <row r="82">
      <c r="A82" s="186"/>
      <c r="B82" s="186"/>
      <c r="C82" s="186"/>
      <c r="D82" s="186"/>
      <c r="E82" s="186"/>
      <c r="F82" s="186"/>
      <c r="G82" s="186"/>
      <c r="H82" s="186"/>
      <c r="I82" s="186"/>
      <c r="J82" s="186"/>
      <c r="K82" s="186"/>
      <c r="L82" s="186"/>
      <c r="M82" s="186"/>
      <c r="N82" s="186"/>
      <c r="O82" s="186"/>
      <c r="P82" s="186"/>
      <c r="Q82" s="186"/>
      <c r="R82" s="186"/>
      <c r="S82" s="186"/>
      <c r="T82" s="186"/>
    </row>
    <row r="83">
      <c r="A83" s="186"/>
      <c r="B83" s="186"/>
      <c r="C83" s="186"/>
      <c r="D83" s="186"/>
      <c r="E83" s="186"/>
      <c r="F83" s="186"/>
      <c r="G83" s="186"/>
      <c r="H83" s="186"/>
      <c r="I83" s="186"/>
      <c r="J83" s="186"/>
      <c r="K83" s="186"/>
      <c r="L83" s="186"/>
      <c r="M83" s="186"/>
      <c r="N83" s="186"/>
      <c r="O83" s="186"/>
      <c r="P83" s="186"/>
      <c r="Q83" s="186"/>
      <c r="R83" s="186"/>
      <c r="S83" s="186"/>
      <c r="T83" s="186"/>
    </row>
    <row r="84">
      <c r="A84" s="186"/>
      <c r="B84" s="186"/>
      <c r="C84" s="186"/>
      <c r="D84" s="186"/>
      <c r="E84" s="186"/>
      <c r="F84" s="186"/>
      <c r="G84" s="186"/>
      <c r="H84" s="186"/>
      <c r="I84" s="186"/>
      <c r="J84" s="186"/>
      <c r="K84" s="186"/>
      <c r="L84" s="186"/>
      <c r="M84" s="186"/>
      <c r="N84" s="186"/>
      <c r="O84" s="186"/>
      <c r="P84" s="186"/>
      <c r="Q84" s="186"/>
      <c r="R84" s="186"/>
      <c r="S84" s="186"/>
      <c r="T84" s="186"/>
    </row>
    <row r="85">
      <c r="A85" s="186"/>
      <c r="B85" s="186"/>
      <c r="C85" s="186"/>
      <c r="D85" s="186"/>
      <c r="E85" s="186"/>
      <c r="F85" s="186"/>
      <c r="G85" s="186"/>
      <c r="H85" s="186"/>
      <c r="I85" s="186"/>
      <c r="J85" s="186"/>
      <c r="K85" s="186"/>
      <c r="L85" s="186"/>
      <c r="M85" s="186"/>
      <c r="N85" s="186"/>
      <c r="O85" s="186"/>
      <c r="P85" s="186"/>
      <c r="Q85" s="186"/>
      <c r="R85" s="186"/>
      <c r="S85" s="186"/>
      <c r="T85" s="186"/>
    </row>
    <row r="86">
      <c r="A86" s="186"/>
      <c r="B86" s="186"/>
      <c r="C86" s="186"/>
      <c r="D86" s="186"/>
      <c r="E86" s="186"/>
      <c r="F86" s="186"/>
      <c r="G86" s="186"/>
      <c r="H86" s="186"/>
      <c r="I86" s="186"/>
      <c r="J86" s="186"/>
      <c r="K86" s="186"/>
      <c r="L86" s="186"/>
      <c r="M86" s="186"/>
      <c r="N86" s="186"/>
      <c r="O86" s="186"/>
      <c r="P86" s="186"/>
      <c r="Q86" s="186"/>
      <c r="R86" s="186"/>
      <c r="S86" s="186"/>
      <c r="T86" s="186"/>
    </row>
    <row r="87">
      <c r="A87" s="186"/>
      <c r="B87" s="186"/>
      <c r="C87" s="186"/>
      <c r="D87" s="186"/>
      <c r="E87" s="186"/>
      <c r="F87" s="186"/>
      <c r="G87" s="186"/>
      <c r="H87" s="186"/>
      <c r="I87" s="186"/>
      <c r="J87" s="186"/>
      <c r="K87" s="186"/>
      <c r="L87" s="186"/>
      <c r="M87" s="186"/>
      <c r="N87" s="186"/>
      <c r="O87" s="186"/>
      <c r="P87" s="186"/>
      <c r="Q87" s="186"/>
      <c r="R87" s="186"/>
      <c r="S87" s="186"/>
      <c r="T87" s="186"/>
    </row>
    <row r="88">
      <c r="A88" s="186"/>
      <c r="B88" s="186"/>
      <c r="C88" s="186"/>
      <c r="D88" s="186"/>
      <c r="E88" s="186"/>
      <c r="F88" s="186"/>
      <c r="G88" s="186"/>
      <c r="H88" s="186"/>
      <c r="I88" s="186"/>
      <c r="J88" s="186"/>
      <c r="K88" s="186"/>
      <c r="L88" s="186"/>
      <c r="M88" s="186"/>
      <c r="N88" s="186"/>
      <c r="O88" s="186"/>
      <c r="P88" s="186"/>
      <c r="Q88" s="186"/>
      <c r="R88" s="186"/>
      <c r="S88" s="186"/>
      <c r="T88" s="186"/>
    </row>
    <row r="89">
      <c r="A89" s="186"/>
      <c r="B89" s="186"/>
      <c r="C89" s="186"/>
      <c r="D89" s="186"/>
      <c r="E89" s="186"/>
      <c r="F89" s="186"/>
      <c r="G89" s="186"/>
      <c r="H89" s="186"/>
      <c r="I89" s="186"/>
      <c r="J89" s="186"/>
      <c r="K89" s="186"/>
      <c r="L89" s="186"/>
      <c r="M89" s="186"/>
      <c r="N89" s="186"/>
      <c r="O89" s="186"/>
      <c r="P89" s="186"/>
      <c r="Q89" s="186"/>
      <c r="R89" s="186"/>
      <c r="S89" s="186"/>
      <c r="T89" s="186"/>
    </row>
    <row r="90">
      <c r="A90" s="186"/>
      <c r="B90" s="186"/>
      <c r="C90" s="186"/>
      <c r="D90" s="186"/>
      <c r="E90" s="186"/>
      <c r="F90" s="186"/>
      <c r="G90" s="186"/>
      <c r="H90" s="186"/>
      <c r="I90" s="186"/>
      <c r="J90" s="186"/>
      <c r="K90" s="186"/>
      <c r="L90" s="186"/>
      <c r="M90" s="186"/>
      <c r="N90" s="186"/>
      <c r="O90" s="186"/>
      <c r="P90" s="186"/>
      <c r="Q90" s="186"/>
      <c r="R90" s="186"/>
      <c r="S90" s="186"/>
      <c r="T90" s="186"/>
    </row>
    <row r="91">
      <c r="A91" s="186"/>
      <c r="B91" s="186"/>
      <c r="C91" s="186"/>
      <c r="D91" s="186"/>
      <c r="E91" s="186"/>
      <c r="F91" s="186"/>
      <c r="G91" s="186"/>
      <c r="H91" s="186"/>
      <c r="I91" s="186"/>
      <c r="J91" s="186"/>
      <c r="K91" s="186"/>
      <c r="L91" s="186"/>
      <c r="M91" s="186"/>
      <c r="N91" s="186"/>
      <c r="O91" s="186"/>
      <c r="P91" s="186"/>
      <c r="Q91" s="186"/>
      <c r="R91" s="186"/>
      <c r="S91" s="186"/>
      <c r="T91" s="186"/>
    </row>
    <row r="92">
      <c r="A92" s="186"/>
      <c r="B92" s="186"/>
      <c r="C92" s="186"/>
      <c r="D92" s="186"/>
      <c r="E92" s="186"/>
      <c r="F92" s="186"/>
      <c r="G92" s="186"/>
      <c r="H92" s="186"/>
      <c r="I92" s="186"/>
      <c r="J92" s="186"/>
      <c r="K92" s="186"/>
      <c r="L92" s="186"/>
      <c r="M92" s="186"/>
      <c r="N92" s="186"/>
      <c r="O92" s="186"/>
      <c r="P92" s="186"/>
      <c r="Q92" s="186"/>
      <c r="R92" s="186"/>
      <c r="S92" s="186"/>
      <c r="T92" s="186"/>
    </row>
    <row r="93">
      <c r="A93" s="186"/>
      <c r="B93" s="186"/>
      <c r="C93" s="186"/>
      <c r="D93" s="186"/>
      <c r="E93" s="186"/>
      <c r="F93" s="186"/>
      <c r="G93" s="186"/>
      <c r="H93" s="186"/>
      <c r="I93" s="186"/>
      <c r="J93" s="186"/>
      <c r="K93" s="186"/>
      <c r="L93" s="186"/>
      <c r="M93" s="186"/>
      <c r="N93" s="186"/>
      <c r="O93" s="186"/>
      <c r="P93" s="186"/>
      <c r="Q93" s="186"/>
      <c r="R93" s="186"/>
      <c r="S93" s="186"/>
      <c r="T93" s="186"/>
    </row>
    <row r="94">
      <c r="A94" s="186"/>
      <c r="B94" s="186"/>
      <c r="C94" s="186"/>
      <c r="D94" s="186"/>
      <c r="E94" s="186"/>
      <c r="F94" s="186"/>
      <c r="G94" s="186"/>
      <c r="H94" s="186"/>
      <c r="I94" s="186"/>
      <c r="J94" s="186"/>
      <c r="K94" s="186"/>
      <c r="L94" s="186"/>
      <c r="M94" s="186"/>
      <c r="N94" s="186"/>
      <c r="O94" s="186"/>
      <c r="P94" s="186"/>
      <c r="Q94" s="186"/>
      <c r="R94" s="186"/>
      <c r="S94" s="186"/>
      <c r="T94" s="186"/>
    </row>
    <row r="95">
      <c r="A95" s="186"/>
      <c r="B95" s="186"/>
      <c r="C95" s="186"/>
      <c r="D95" s="186"/>
      <c r="E95" s="186"/>
      <c r="F95" s="186"/>
      <c r="G95" s="186"/>
      <c r="H95" s="186"/>
      <c r="I95" s="186"/>
      <c r="J95" s="186"/>
      <c r="K95" s="186"/>
      <c r="L95" s="186"/>
      <c r="M95" s="186"/>
      <c r="N95" s="186"/>
      <c r="O95" s="186"/>
      <c r="P95" s="186"/>
      <c r="Q95" s="186"/>
      <c r="R95" s="186"/>
      <c r="S95" s="186"/>
      <c r="T95" s="186"/>
    </row>
    <row r="96">
      <c r="A96" s="186"/>
      <c r="B96" s="186"/>
      <c r="C96" s="186"/>
      <c r="D96" s="186"/>
      <c r="E96" s="186"/>
      <c r="F96" s="186"/>
      <c r="G96" s="186"/>
      <c r="H96" s="186"/>
      <c r="I96" s="186"/>
      <c r="J96" s="186"/>
      <c r="K96" s="186"/>
      <c r="L96" s="186"/>
      <c r="M96" s="186"/>
      <c r="N96" s="186"/>
      <c r="O96" s="186"/>
      <c r="P96" s="186"/>
      <c r="Q96" s="186"/>
      <c r="R96" s="186"/>
      <c r="S96" s="186"/>
      <c r="T96" s="186"/>
    </row>
    <row r="97">
      <c r="A97" s="186"/>
      <c r="B97" s="186"/>
      <c r="C97" s="186"/>
      <c r="D97" s="186"/>
      <c r="E97" s="186"/>
      <c r="F97" s="186"/>
      <c r="G97" s="186"/>
      <c r="H97" s="186"/>
      <c r="I97" s="186"/>
      <c r="J97" s="186"/>
      <c r="K97" s="186"/>
      <c r="L97" s="186"/>
      <c r="M97" s="186"/>
      <c r="N97" s="186"/>
      <c r="O97" s="186"/>
      <c r="P97" s="186"/>
      <c r="Q97" s="186"/>
      <c r="R97" s="186"/>
      <c r="S97" s="186"/>
      <c r="T97" s="186"/>
    </row>
    <row r="98">
      <c r="A98" s="186"/>
      <c r="B98" s="186"/>
      <c r="C98" s="186"/>
      <c r="D98" s="186"/>
      <c r="E98" s="186"/>
      <c r="F98" s="186"/>
      <c r="G98" s="186"/>
      <c r="H98" s="186"/>
      <c r="I98" s="186"/>
      <c r="J98" s="186"/>
      <c r="K98" s="186"/>
      <c r="L98" s="186"/>
      <c r="M98" s="186"/>
      <c r="N98" s="186"/>
      <c r="O98" s="186"/>
      <c r="P98" s="186"/>
      <c r="Q98" s="186"/>
      <c r="R98" s="186"/>
      <c r="S98" s="186"/>
      <c r="T98" s="186"/>
    </row>
    <row r="99">
      <c r="A99" s="186"/>
      <c r="B99" s="186"/>
      <c r="C99" s="186"/>
      <c r="D99" s="186"/>
      <c r="E99" s="186"/>
      <c r="F99" s="186"/>
      <c r="G99" s="186"/>
      <c r="H99" s="186"/>
      <c r="I99" s="186"/>
      <c r="J99" s="186"/>
      <c r="K99" s="186"/>
      <c r="L99" s="186"/>
      <c r="M99" s="186"/>
      <c r="N99" s="186"/>
      <c r="O99" s="186"/>
      <c r="P99" s="186"/>
      <c r="Q99" s="186"/>
      <c r="R99" s="186"/>
      <c r="S99" s="186"/>
      <c r="T99" s="186"/>
    </row>
    <row r="100">
      <c r="A100" s="186"/>
      <c r="B100" s="186"/>
      <c r="C100" s="186"/>
      <c r="D100" s="186"/>
      <c r="E100" s="186"/>
      <c r="F100" s="186"/>
      <c r="G100" s="186"/>
      <c r="H100" s="186"/>
      <c r="I100" s="186"/>
      <c r="J100" s="186"/>
      <c r="K100" s="186"/>
      <c r="L100" s="186"/>
      <c r="M100" s="186"/>
      <c r="N100" s="186"/>
      <c r="O100" s="186"/>
      <c r="P100" s="186"/>
      <c r="Q100" s="186"/>
      <c r="R100" s="186"/>
      <c r="S100" s="186"/>
      <c r="T100" s="186"/>
    </row>
    <row r="101">
      <c r="A101" s="186"/>
      <c r="B101" s="186"/>
      <c r="C101" s="186"/>
      <c r="D101" s="186"/>
      <c r="E101" s="186"/>
      <c r="F101" s="186"/>
      <c r="G101" s="186"/>
      <c r="H101" s="186"/>
      <c r="I101" s="186"/>
      <c r="J101" s="186"/>
      <c r="K101" s="186"/>
      <c r="L101" s="186"/>
      <c r="M101" s="186"/>
      <c r="N101" s="186"/>
      <c r="O101" s="186"/>
      <c r="P101" s="186"/>
      <c r="Q101" s="186"/>
      <c r="R101" s="186"/>
      <c r="S101" s="186"/>
      <c r="T101" s="186"/>
    </row>
    <row r="102">
      <c r="A102" s="186"/>
      <c r="B102" s="186"/>
      <c r="C102" s="186"/>
      <c r="D102" s="186"/>
      <c r="E102" s="186"/>
      <c r="F102" s="186"/>
      <c r="G102" s="186"/>
      <c r="H102" s="186"/>
      <c r="I102" s="186"/>
      <c r="J102" s="186"/>
      <c r="K102" s="186"/>
      <c r="L102" s="186"/>
      <c r="M102" s="186"/>
      <c r="N102" s="186"/>
      <c r="O102" s="186"/>
      <c r="P102" s="186"/>
      <c r="Q102" s="186"/>
      <c r="R102" s="186"/>
      <c r="S102" s="186"/>
      <c r="T102" s="186"/>
    </row>
    <row r="103">
      <c r="A103" s="186"/>
      <c r="B103" s="186"/>
      <c r="C103" s="186"/>
      <c r="D103" s="186"/>
      <c r="E103" s="186"/>
      <c r="F103" s="186"/>
      <c r="G103" s="186"/>
      <c r="H103" s="186"/>
      <c r="I103" s="186"/>
      <c r="J103" s="186"/>
      <c r="K103" s="186"/>
      <c r="L103" s="186"/>
      <c r="M103" s="186"/>
      <c r="N103" s="186"/>
      <c r="O103" s="186"/>
      <c r="P103" s="186"/>
      <c r="Q103" s="186"/>
      <c r="R103" s="186"/>
      <c r="S103" s="186"/>
      <c r="T103" s="186"/>
    </row>
    <row r="104">
      <c r="A104" s="186"/>
      <c r="B104" s="186"/>
      <c r="C104" s="186"/>
      <c r="D104" s="186"/>
      <c r="E104" s="186"/>
      <c r="F104" s="186"/>
      <c r="G104" s="186"/>
      <c r="H104" s="186"/>
      <c r="I104" s="186"/>
      <c r="J104" s="186"/>
      <c r="K104" s="186"/>
      <c r="L104" s="186"/>
      <c r="M104" s="186"/>
      <c r="N104" s="186"/>
      <c r="O104" s="186"/>
      <c r="P104" s="186"/>
      <c r="Q104" s="186"/>
      <c r="R104" s="186"/>
      <c r="S104" s="186"/>
      <c r="T104" s="186"/>
    </row>
    <row r="105">
      <c r="A105" s="186"/>
      <c r="B105" s="186"/>
      <c r="C105" s="186"/>
      <c r="D105" s="186"/>
      <c r="E105" s="186"/>
      <c r="F105" s="186"/>
      <c r="G105" s="186"/>
      <c r="H105" s="186"/>
      <c r="I105" s="186"/>
      <c r="J105" s="186"/>
      <c r="K105" s="186"/>
      <c r="L105" s="186"/>
      <c r="M105" s="186"/>
      <c r="N105" s="186"/>
      <c r="O105" s="186"/>
      <c r="P105" s="186"/>
      <c r="Q105" s="186"/>
      <c r="R105" s="186"/>
      <c r="S105" s="186"/>
      <c r="T105" s="186"/>
    </row>
    <row r="106">
      <c r="A106" s="186"/>
      <c r="B106" s="186"/>
      <c r="C106" s="186"/>
      <c r="D106" s="186"/>
      <c r="E106" s="186"/>
      <c r="F106" s="186"/>
      <c r="G106" s="186"/>
      <c r="H106" s="186"/>
      <c r="I106" s="186"/>
      <c r="J106" s="186"/>
      <c r="K106" s="186"/>
      <c r="L106" s="186"/>
      <c r="M106" s="186"/>
      <c r="N106" s="186"/>
      <c r="O106" s="186"/>
      <c r="P106" s="186"/>
      <c r="Q106" s="186"/>
      <c r="R106" s="186"/>
      <c r="S106" s="186"/>
      <c r="T106" s="186"/>
    </row>
    <row r="107">
      <c r="A107" s="186"/>
      <c r="B107" s="186"/>
      <c r="C107" s="186"/>
      <c r="D107" s="186"/>
      <c r="E107" s="186"/>
      <c r="F107" s="186"/>
      <c r="G107" s="186"/>
      <c r="H107" s="186"/>
      <c r="I107" s="186"/>
      <c r="J107" s="186"/>
      <c r="K107" s="186"/>
      <c r="L107" s="186"/>
      <c r="M107" s="186"/>
      <c r="N107" s="186"/>
      <c r="O107" s="186"/>
      <c r="P107" s="186"/>
      <c r="Q107" s="186"/>
      <c r="R107" s="186"/>
      <c r="S107" s="186"/>
      <c r="T107" s="186"/>
    </row>
    <row r="108">
      <c r="A108" s="186"/>
      <c r="B108" s="186"/>
      <c r="C108" s="186"/>
      <c r="D108" s="186"/>
      <c r="E108" s="186"/>
      <c r="F108" s="186"/>
      <c r="G108" s="186"/>
      <c r="H108" s="186"/>
      <c r="I108" s="186"/>
      <c r="J108" s="186"/>
      <c r="K108" s="186"/>
      <c r="L108" s="186"/>
      <c r="M108" s="186"/>
      <c r="N108" s="186"/>
      <c r="O108" s="186"/>
      <c r="P108" s="186"/>
      <c r="Q108" s="186"/>
      <c r="R108" s="186"/>
      <c r="S108" s="186"/>
      <c r="T108" s="186"/>
    </row>
    <row r="109">
      <c r="A109" s="186"/>
      <c r="B109" s="186"/>
      <c r="C109" s="186"/>
      <c r="D109" s="186"/>
      <c r="E109" s="186"/>
      <c r="F109" s="186"/>
      <c r="G109" s="186"/>
      <c r="H109" s="186"/>
      <c r="I109" s="186"/>
      <c r="J109" s="186"/>
      <c r="K109" s="186"/>
      <c r="L109" s="186"/>
      <c r="M109" s="186"/>
      <c r="N109" s="186"/>
      <c r="O109" s="186"/>
      <c r="P109" s="186"/>
      <c r="Q109" s="186"/>
      <c r="R109" s="186"/>
      <c r="S109" s="186"/>
      <c r="T109" s="186"/>
    </row>
    <row r="110">
      <c r="A110" s="186"/>
      <c r="B110" s="186"/>
      <c r="C110" s="186"/>
      <c r="D110" s="186"/>
      <c r="E110" s="186"/>
      <c r="F110" s="186"/>
      <c r="G110" s="186"/>
      <c r="H110" s="186"/>
      <c r="I110" s="186"/>
      <c r="J110" s="186"/>
      <c r="K110" s="186"/>
      <c r="L110" s="186"/>
      <c r="M110" s="186"/>
      <c r="N110" s="186"/>
      <c r="O110" s="186"/>
      <c r="P110" s="186"/>
      <c r="Q110" s="186"/>
      <c r="R110" s="186"/>
      <c r="S110" s="186"/>
      <c r="T110" s="186"/>
    </row>
    <row r="111">
      <c r="A111" s="186"/>
      <c r="B111" s="186"/>
      <c r="C111" s="186"/>
      <c r="D111" s="186"/>
      <c r="E111" s="186"/>
      <c r="F111" s="186"/>
      <c r="G111" s="186"/>
      <c r="H111" s="186"/>
      <c r="I111" s="186"/>
      <c r="J111" s="186"/>
      <c r="K111" s="186"/>
      <c r="L111" s="186"/>
      <c r="M111" s="186"/>
      <c r="N111" s="186"/>
      <c r="O111" s="186"/>
      <c r="P111" s="186"/>
      <c r="Q111" s="186"/>
      <c r="R111" s="186"/>
      <c r="S111" s="186"/>
      <c r="T111" s="186"/>
    </row>
    <row r="112">
      <c r="A112" s="186"/>
      <c r="B112" s="186"/>
      <c r="C112" s="186"/>
      <c r="D112" s="186"/>
      <c r="E112" s="186"/>
      <c r="F112" s="186"/>
      <c r="G112" s="186"/>
      <c r="H112" s="186"/>
      <c r="I112" s="186"/>
      <c r="J112" s="186"/>
      <c r="K112" s="186"/>
      <c r="L112" s="186"/>
      <c r="M112" s="186"/>
      <c r="N112" s="186"/>
      <c r="O112" s="186"/>
      <c r="P112" s="186"/>
      <c r="Q112" s="186"/>
      <c r="R112" s="186"/>
      <c r="S112" s="186"/>
      <c r="T112" s="186"/>
    </row>
    <row r="113">
      <c r="A113" s="186"/>
      <c r="B113" s="186"/>
      <c r="C113" s="186"/>
      <c r="D113" s="186"/>
      <c r="E113" s="186"/>
      <c r="F113" s="186"/>
      <c r="G113" s="186"/>
      <c r="H113" s="186"/>
      <c r="I113" s="186"/>
      <c r="J113" s="186"/>
      <c r="K113" s="186"/>
      <c r="L113" s="186"/>
      <c r="M113" s="186"/>
      <c r="N113" s="186"/>
      <c r="O113" s="186"/>
      <c r="P113" s="186"/>
      <c r="Q113" s="186"/>
      <c r="R113" s="186"/>
      <c r="S113" s="186"/>
      <c r="T113" s="186"/>
    </row>
    <row r="114">
      <c r="A114" s="186"/>
      <c r="B114" s="186"/>
      <c r="C114" s="186"/>
      <c r="D114" s="186"/>
      <c r="E114" s="186"/>
      <c r="F114" s="186"/>
      <c r="G114" s="186"/>
      <c r="H114" s="186"/>
      <c r="I114" s="186"/>
      <c r="J114" s="186"/>
      <c r="K114" s="186"/>
      <c r="L114" s="186"/>
      <c r="M114" s="186"/>
      <c r="N114" s="186"/>
      <c r="O114" s="186"/>
      <c r="P114" s="186"/>
      <c r="Q114" s="186"/>
      <c r="R114" s="186"/>
      <c r="S114" s="186"/>
      <c r="T114" s="186"/>
    </row>
    <row r="115">
      <c r="A115" s="186"/>
      <c r="B115" s="186"/>
      <c r="C115" s="186"/>
      <c r="D115" s="186"/>
      <c r="E115" s="186"/>
      <c r="F115" s="186"/>
      <c r="G115" s="186"/>
      <c r="H115" s="186"/>
      <c r="I115" s="186"/>
      <c r="J115" s="186"/>
      <c r="K115" s="186"/>
      <c r="L115" s="186"/>
      <c r="M115" s="186"/>
      <c r="N115" s="186"/>
      <c r="O115" s="186"/>
      <c r="P115" s="186"/>
      <c r="Q115" s="186"/>
      <c r="R115" s="186"/>
      <c r="S115" s="186"/>
      <c r="T115" s="186"/>
    </row>
    <row r="116">
      <c r="A116" s="186"/>
      <c r="B116" s="186"/>
      <c r="C116" s="186"/>
      <c r="D116" s="186"/>
      <c r="E116" s="186"/>
      <c r="F116" s="186"/>
      <c r="G116" s="186"/>
      <c r="H116" s="186"/>
      <c r="I116" s="186"/>
      <c r="J116" s="186"/>
      <c r="K116" s="186"/>
      <c r="L116" s="186"/>
      <c r="M116" s="186"/>
      <c r="N116" s="186"/>
      <c r="O116" s="186"/>
      <c r="P116" s="186"/>
      <c r="Q116" s="186"/>
      <c r="R116" s="186"/>
      <c r="S116" s="186"/>
      <c r="T116" s="186"/>
    </row>
    <row r="117">
      <c r="A117" s="186"/>
      <c r="B117" s="186"/>
      <c r="C117" s="186"/>
      <c r="D117" s="186"/>
      <c r="E117" s="186"/>
      <c r="F117" s="186"/>
      <c r="G117" s="186"/>
      <c r="H117" s="186"/>
      <c r="I117" s="186"/>
      <c r="J117" s="186"/>
      <c r="K117" s="186"/>
      <c r="L117" s="186"/>
      <c r="M117" s="186"/>
      <c r="N117" s="186"/>
      <c r="O117" s="186"/>
      <c r="P117" s="186"/>
      <c r="Q117" s="186"/>
      <c r="R117" s="186"/>
      <c r="S117" s="186"/>
      <c r="T117" s="186"/>
    </row>
    <row r="118">
      <c r="A118" s="186"/>
      <c r="B118" s="186"/>
      <c r="C118" s="186"/>
      <c r="D118" s="186"/>
      <c r="E118" s="186"/>
      <c r="F118" s="186"/>
      <c r="G118" s="186"/>
      <c r="H118" s="186"/>
      <c r="I118" s="186"/>
      <c r="J118" s="186"/>
      <c r="K118" s="186"/>
      <c r="L118" s="186"/>
      <c r="M118" s="186"/>
      <c r="N118" s="186"/>
      <c r="O118" s="186"/>
      <c r="P118" s="186"/>
      <c r="Q118" s="186"/>
      <c r="R118" s="186"/>
      <c r="S118" s="186"/>
      <c r="T118" s="186"/>
    </row>
    <row r="119">
      <c r="A119" s="186"/>
      <c r="B119" s="186"/>
      <c r="C119" s="186"/>
      <c r="D119" s="186"/>
      <c r="E119" s="186"/>
      <c r="F119" s="186"/>
      <c r="G119" s="186"/>
      <c r="H119" s="186"/>
      <c r="I119" s="186"/>
      <c r="J119" s="186"/>
      <c r="K119" s="186"/>
      <c r="L119" s="186"/>
      <c r="M119" s="186"/>
      <c r="N119" s="186"/>
      <c r="O119" s="186"/>
      <c r="P119" s="186"/>
      <c r="Q119" s="186"/>
      <c r="R119" s="186"/>
      <c r="S119" s="186"/>
      <c r="T119" s="186"/>
    </row>
    <row r="120">
      <c r="A120" s="186"/>
      <c r="B120" s="186"/>
      <c r="C120" s="186"/>
      <c r="D120" s="186"/>
      <c r="E120" s="186"/>
      <c r="F120" s="186"/>
      <c r="G120" s="186"/>
      <c r="H120" s="186"/>
      <c r="I120" s="186"/>
      <c r="J120" s="186"/>
      <c r="K120" s="186"/>
      <c r="L120" s="186"/>
      <c r="M120" s="186"/>
      <c r="N120" s="186"/>
      <c r="O120" s="186"/>
      <c r="P120" s="186"/>
      <c r="Q120" s="186"/>
      <c r="R120" s="186"/>
      <c r="S120" s="186"/>
      <c r="T120" s="186"/>
    </row>
    <row r="121">
      <c r="A121" s="186"/>
      <c r="B121" s="186"/>
      <c r="C121" s="186"/>
      <c r="D121" s="186"/>
      <c r="E121" s="186"/>
      <c r="F121" s="186"/>
      <c r="G121" s="186"/>
      <c r="H121" s="186"/>
      <c r="I121" s="186"/>
      <c r="J121" s="186"/>
      <c r="K121" s="186"/>
      <c r="L121" s="186"/>
      <c r="M121" s="186"/>
      <c r="N121" s="186"/>
      <c r="O121" s="186"/>
      <c r="P121" s="186"/>
      <c r="Q121" s="186"/>
      <c r="R121" s="186"/>
      <c r="S121" s="186"/>
      <c r="T121" s="186"/>
    </row>
    <row r="122">
      <c r="A122" s="186"/>
      <c r="B122" s="186"/>
      <c r="C122" s="186"/>
      <c r="D122" s="186"/>
      <c r="E122" s="186"/>
      <c r="F122" s="186"/>
      <c r="G122" s="186"/>
      <c r="H122" s="186"/>
      <c r="I122" s="186"/>
      <c r="J122" s="186"/>
      <c r="K122" s="186"/>
      <c r="L122" s="186"/>
      <c r="M122" s="186"/>
      <c r="N122" s="186"/>
      <c r="O122" s="186"/>
      <c r="P122" s="186"/>
      <c r="Q122" s="186"/>
      <c r="R122" s="186"/>
      <c r="S122" s="186"/>
      <c r="T122" s="186"/>
    </row>
    <row r="123">
      <c r="A123" s="186"/>
      <c r="B123" s="186"/>
      <c r="C123" s="186"/>
      <c r="D123" s="186"/>
      <c r="E123" s="186"/>
      <c r="F123" s="186"/>
      <c r="G123" s="186"/>
      <c r="H123" s="186"/>
      <c r="I123" s="186"/>
      <c r="J123" s="186"/>
      <c r="K123" s="186"/>
      <c r="L123" s="186"/>
      <c r="M123" s="186"/>
      <c r="N123" s="186"/>
      <c r="O123" s="186"/>
      <c r="P123" s="186"/>
      <c r="Q123" s="186"/>
      <c r="R123" s="186"/>
      <c r="S123" s="186"/>
      <c r="T123" s="186"/>
    </row>
    <row r="124">
      <c r="A124" s="186"/>
      <c r="B124" s="186"/>
      <c r="C124" s="186"/>
      <c r="D124" s="186"/>
      <c r="E124" s="186"/>
      <c r="F124" s="186"/>
      <c r="G124" s="186"/>
      <c r="H124" s="186"/>
      <c r="I124" s="186"/>
      <c r="J124" s="186"/>
      <c r="K124" s="186"/>
      <c r="L124" s="186"/>
      <c r="M124" s="186"/>
      <c r="N124" s="186"/>
      <c r="O124" s="186"/>
      <c r="P124" s="186"/>
      <c r="Q124" s="186"/>
      <c r="R124" s="186"/>
      <c r="S124" s="186"/>
      <c r="T124" s="186"/>
    </row>
    <row r="125">
      <c r="A125" s="186"/>
      <c r="B125" s="186"/>
      <c r="C125" s="186"/>
      <c r="D125" s="186"/>
      <c r="E125" s="186"/>
      <c r="F125" s="186"/>
      <c r="G125" s="186"/>
      <c r="H125" s="186"/>
      <c r="I125" s="186"/>
      <c r="J125" s="186"/>
      <c r="K125" s="186"/>
      <c r="L125" s="186"/>
      <c r="M125" s="186"/>
      <c r="N125" s="186"/>
      <c r="O125" s="186"/>
      <c r="P125" s="186"/>
      <c r="Q125" s="186"/>
      <c r="R125" s="186"/>
      <c r="S125" s="186"/>
      <c r="T125" s="186"/>
    </row>
    <row r="126">
      <c r="A126" s="186"/>
      <c r="B126" s="186"/>
      <c r="C126" s="186"/>
      <c r="D126" s="186"/>
      <c r="E126" s="186"/>
      <c r="F126" s="186"/>
      <c r="G126" s="186"/>
      <c r="H126" s="186"/>
      <c r="I126" s="186"/>
      <c r="J126" s="186"/>
      <c r="K126" s="186"/>
      <c r="L126" s="186"/>
      <c r="M126" s="186"/>
      <c r="N126" s="186"/>
      <c r="O126" s="186"/>
      <c r="P126" s="186"/>
      <c r="Q126" s="186"/>
      <c r="R126" s="186"/>
      <c r="S126" s="186"/>
      <c r="T126" s="186"/>
    </row>
    <row r="127">
      <c r="A127" s="186"/>
      <c r="B127" s="186"/>
      <c r="C127" s="186"/>
      <c r="D127" s="186"/>
      <c r="E127" s="186"/>
      <c r="F127" s="186"/>
      <c r="G127" s="186"/>
      <c r="H127" s="186"/>
      <c r="I127" s="186"/>
      <c r="J127" s="186"/>
      <c r="K127" s="186"/>
      <c r="L127" s="186"/>
      <c r="M127" s="186"/>
      <c r="N127" s="186"/>
      <c r="O127" s="186"/>
      <c r="P127" s="186"/>
      <c r="Q127" s="186"/>
      <c r="R127" s="186"/>
      <c r="S127" s="186"/>
      <c r="T127" s="186"/>
    </row>
    <row r="128">
      <c r="A128" s="186"/>
      <c r="B128" s="186"/>
      <c r="C128" s="186"/>
      <c r="D128" s="186"/>
      <c r="E128" s="186"/>
      <c r="F128" s="186"/>
      <c r="G128" s="186"/>
      <c r="H128" s="186"/>
      <c r="I128" s="186"/>
      <c r="J128" s="186"/>
      <c r="K128" s="186"/>
      <c r="L128" s="186"/>
      <c r="M128" s="186"/>
      <c r="N128" s="186"/>
      <c r="O128" s="186"/>
      <c r="P128" s="186"/>
      <c r="Q128" s="186"/>
      <c r="R128" s="186"/>
      <c r="S128" s="186"/>
      <c r="T128" s="186"/>
    </row>
    <row r="129">
      <c r="A129" s="186"/>
      <c r="B129" s="186"/>
      <c r="C129" s="186"/>
      <c r="D129" s="186"/>
      <c r="E129" s="186"/>
      <c r="F129" s="186"/>
      <c r="G129" s="186"/>
      <c r="H129" s="186"/>
      <c r="I129" s="186"/>
      <c r="J129" s="186"/>
      <c r="K129" s="186"/>
      <c r="L129" s="186"/>
      <c r="M129" s="186"/>
      <c r="N129" s="186"/>
      <c r="O129" s="186"/>
      <c r="P129" s="186"/>
      <c r="Q129" s="186"/>
      <c r="R129" s="186"/>
      <c r="S129" s="186"/>
      <c r="T129" s="186"/>
    </row>
    <row r="130">
      <c r="A130" s="186"/>
      <c r="B130" s="186"/>
      <c r="C130" s="186"/>
      <c r="D130" s="186"/>
      <c r="E130" s="186"/>
      <c r="F130" s="186"/>
      <c r="G130" s="186"/>
      <c r="H130" s="186"/>
      <c r="I130" s="186"/>
      <c r="J130" s="186"/>
      <c r="K130" s="186"/>
      <c r="L130" s="186"/>
      <c r="M130" s="186"/>
      <c r="N130" s="186"/>
      <c r="O130" s="186"/>
      <c r="P130" s="186"/>
      <c r="Q130" s="186"/>
      <c r="R130" s="186"/>
      <c r="S130" s="186"/>
      <c r="T130" s="186"/>
    </row>
  </sheetData>
  <mergeCells count="3">
    <mergeCell ref="B4:B5"/>
    <mergeCell ref="C4:C5"/>
    <mergeCell ref="D4:K4"/>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sheetPr>
  <dimension ref="A1"/>
  <sheetViews>
    <sheetView showGridLines="0" zoomScale="85" zoomScaleNormal="85" workbookViewId="0">
      <selection activeCell="J26" sqref="J26"/>
    </sheetView>
  </sheetViews>
  <sheetFormatPr defaultRowHeight="15.0" baseColWidth="10"/>
  <cols>
    <col min="17" max="17" width="7.54296875" hidden="0" customWidth="1"/>
  </cols>
  <sheetData>
    <row r="1">
      <c r="A1" s="152"/>
      <c r="B1" s="152"/>
      <c r="C1" s="152"/>
      <c r="D1" s="152"/>
      <c r="E1" s="152"/>
      <c r="F1" s="152"/>
      <c r="G1" s="152"/>
      <c r="H1" s="152"/>
      <c r="I1" s="152"/>
      <c r="J1" s="152"/>
      <c r="K1" s="152"/>
      <c r="L1" s="152"/>
      <c r="M1" s="152"/>
      <c r="N1" s="152"/>
      <c r="O1" s="152"/>
      <c r="P1" s="152"/>
      <c r="Q1" s="152"/>
      <c r="R1" s="153"/>
      <c r="S1" s="153"/>
      <c r="T1" s="153"/>
      <c r="U1" s="153"/>
      <c r="V1" s="153"/>
      <c r="W1" s="153"/>
      <c r="X1" s="153"/>
    </row>
    <row r="21" ht="33.75" customHeight="1"/>
    <row r="22" ht="162" customHeight="1">
      <c r="B22" s="155"/>
      <c r="C22" s="396" t="str">
        <f>IF(UHC_Inter!$A3=0,"",UHC_Inter!$A3)</f>
        <v>Demand satisfied with modern methods (married women or in-union) 1</v>
      </c>
      <c r="D22" s="396" t="str">
        <f>IF(UHC_Inter!$A4=0,"",UHC_Inter!$A4)</f>
        <v>Antenatal care coverage (+4 visits) 2</v>
      </c>
      <c r="E22" s="396" t="str">
        <f>IF(UHC_Inter!$A5=0,"",UHC_Inter!$A5)</f>
        <v>DPT3 Immunization coverage</v>
      </c>
      <c r="F22" s="396" t="str">
        <f>IF(UHC_Inter!$A6=0,"",UHC_Inter!$A6)</f>
        <v>Care seeking for suspected pneumonia</v>
      </c>
      <c r="G22" s="396" t="str">
        <f>IF(UHC_Inter!$A7=0,"",UHC_Inter!$A7)</f>
        <v>TB treatment coverage</v>
      </c>
      <c r="H22" s="396" t="str">
        <f>IF(UHC_Inter!$A8=0,"",UHC_Inter!$A8)</f>
        <v>HIV ART coverage 4</v>
      </c>
      <c r="I22" s="396" t="str">
        <f>IF(UHC_Inter!$A9=0,"",UHC_Inter!$A9)</f>
        <v>Use of basic sanitation</v>
      </c>
      <c r="J22" s="396" t="str">
        <f>IF(UHC_Inter!$A10=0,"",UHC_Inter!$A10)</f>
        <v>Prevalence of raised blood pressure*</v>
      </c>
      <c r="K22" s="396" t="str">
        <f>IF(UHC_Inter!$A11=0,"",UHC_Inter!$A11)</f>
        <v>Mean fasting blood glucose (mmol/l)*</v>
      </c>
      <c r="L22" s="396" t="str">
        <f>IF(UHC_Inter!$A12=0,"",UHC_Inter!$A12)</f>
        <v>Tobacco use prevalence* 3</v>
      </c>
      <c r="M22" s="396" t="str">
        <f>IF(UHC_Inter!$A13=0,"",UHC_Inter!$A13)</f>
        <v>Hospital beds density*</v>
      </c>
      <c r="N22" s="396" t="str">
        <f>IF(UHC_Inter!$A14=0,"",UHC_Inter!$A14)</f>
        <v>Health worker density*</v>
      </c>
      <c r="O22" s="396" t="str">
        <f>IF(UHC_Inter!$A15=0,"",UHC_Inter!$A15)</f>
        <v>IHR core capacity index*</v>
      </c>
      <c r="P22" s="396" t="str">
        <f>IF(UHC_Inter!$A16=0,"",UHC_Inter!$A16)</f>
      </c>
      <c r="Q22" s="396"/>
      <c r="R22" s="396"/>
      <c r="S22" s="396"/>
      <c r="T22" s="396"/>
      <c r="U22" s="396"/>
    </row>
    <row r="23">
      <c r="B23" s="111"/>
    </row>
    <row r="24">
      <c r="B24" s="111"/>
    </row>
  </sheetData>
  <pageMargins left="0.7" right="0.7" top="0.75" bottom="0.75" header="0.3" footer="0.3"/>
  <pageSetup paperSize="9" orientation="portrait" horizontalDpi="300" verticalDpi="300"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173"/>
  </sheetPr>
  <dimension ref="A1"/>
  <sheetViews>
    <sheetView workbookViewId="0">
      <selection activeCell="G25" sqref="G25"/>
    </sheetView>
  </sheetViews>
  <sheetFormatPr defaultRowHeight="15.0" baseColWidth="10"/>
  <cols>
    <col min="1" max="1" width="35.81640625" hidden="0" customWidth="1"/>
  </cols>
  <sheetData>
    <row r="2">
      <c r="A2" s="97"/>
      <c r="B2" s="97"/>
      <c r="C2" s="96" t="n">
        <v>2018</v>
      </c>
      <c r="D2" s="96" t="n">
        <v>2023</v>
      </c>
      <c r="E2" s="96" t="s">
        <v>34</v>
      </c>
      <c r="F2" s="96" t="s">
        <v>35</v>
      </c>
      <c r="G2" s="96" t="s">
        <v>0</v>
      </c>
      <c r="H2" s="96" t="s">
        <v>1</v>
      </c>
      <c r="I2" s="96" t="s">
        <v>36</v>
      </c>
      <c r="J2" s="96" t="s">
        <v>37</v>
      </c>
    </row>
    <row r="3">
      <c r="A3" s="96" t="s">
        <v>159</v>
      </c>
      <c r="B3" s="163" t="n">
        <v>1</v>
      </c>
      <c r="C3" s="164" t="n">
        <v>56.35</v>
      </c>
      <c r="D3" s="164" t="n">
        <v>60.55</v>
      </c>
      <c r="E3" s="164" t="n">
        <f>IF(OR(D3-C3&gt;0),D3,#N/A)</f>
        <v>60.55</v>
      </c>
      <c r="F3" s="164" t="e">
        <f>IF(D3-C3&lt;0,D3,#N/A)</f>
        <v>#N/A</v>
      </c>
      <c r="G3" s="164" t="n">
        <f>IF(D3-C3&gt;0,D3-C3,#N/A)</f>
        <v>4.1999999999999957</v>
      </c>
      <c r="H3" s="164" t="e">
        <f>IF(D3-C3&lt;0,ABS(D3-C3),#N/A)</f>
        <v>#N/A</v>
      </c>
      <c r="I3" s="164" t="n">
        <v>57.99</v>
      </c>
      <c r="J3" s="157" t="n">
        <v>2020</v>
      </c>
      <c r="K3" t="s">
        <v>82</v>
      </c>
    </row>
    <row r="4">
      <c r="A4" s="160" t="s">
        <v>162</v>
      </c>
      <c r="B4" s="163" t="n">
        <v>2</v>
      </c>
      <c r="C4" s="164" t="n">
        <v>98.58</v>
      </c>
      <c r="D4" s="164" t="n">
        <v>98.46</v>
      </c>
      <c r="E4" s="164" t="e">
        <f t="shared" ref="E4:E16" si="0">IF(OR(D4-C4&gt;0),D4,#N/A)</f>
        <v>#N/A</v>
      </c>
      <c r="F4" s="164" t="n">
        <f t="shared" ref="F4:F16" si="1">IF(D4-C4&lt;0,D4,#N/A)</f>
        <v>98.46</v>
      </c>
      <c r="G4" s="164" t="e">
        <f t="shared" ref="G4:G16" si="2">IF(D4-C4&gt;0,D4-C4,#N/A)</f>
        <v>#N/A</v>
      </c>
      <c r="H4" s="164" t="n">
        <f t="shared" ref="H4:H16" si="3">IF(D4-C4&lt;0,ABS(D4-C4),#N/A)</f>
        <v>0.12000000000000455</v>
      </c>
      <c r="I4" s="164" t="n">
        <v>0</v>
      </c>
      <c r="J4" s="157" t="s">
        <v>82</v>
      </c>
      <c r="L4" s="159"/>
    </row>
    <row r="5">
      <c r="A5" s="161" t="s">
        <v>167</v>
      </c>
      <c r="B5" s="163" t="n">
        <v>3</v>
      </c>
      <c r="C5" s="164" t="n">
        <v>98</v>
      </c>
      <c r="D5" s="164" t="n">
        <v>98.54</v>
      </c>
      <c r="E5" s="164" t="n">
        <f t="shared" si="0"/>
        <v>98.54</v>
      </c>
      <c r="F5" s="164" t="e">
        <f t="shared" si="1"/>
        <v>#N/A</v>
      </c>
      <c r="G5" s="164" t="n">
        <f t="shared" si="2"/>
        <v>0.54000000000000625</v>
      </c>
      <c r="H5" s="164" t="e">
        <f t="shared" si="3"/>
        <v>#N/A</v>
      </c>
      <c r="I5" s="164" t="n">
        <v>98</v>
      </c>
      <c r="J5" s="157" t="n">
        <v>2019</v>
      </c>
    </row>
    <row r="6">
      <c r="A6" s="161" t="s">
        <v>170</v>
      </c>
      <c r="B6" s="163" t="n">
        <v>4</v>
      </c>
      <c r="C6" s="164" t="n">
        <v>89.91</v>
      </c>
      <c r="D6" s="164" t="n">
        <v>90.82</v>
      </c>
      <c r="E6" s="164" t="n">
        <f t="shared" si="0"/>
        <v>90.82</v>
      </c>
      <c r="F6" s="164" t="e">
        <f t="shared" si="1"/>
        <v>#N/A</v>
      </c>
      <c r="G6" s="164" t="n">
        <f t="shared" si="2"/>
        <v>0.90999999999999659</v>
      </c>
      <c r="H6" s="164" t="e">
        <f t="shared" si="3"/>
        <v>#N/A</v>
      </c>
      <c r="I6" s="164" t="n">
        <v>0</v>
      </c>
      <c r="J6" s="157" t="s">
        <v>82</v>
      </c>
    </row>
    <row r="7">
      <c r="A7" s="96" t="s">
        <v>175</v>
      </c>
      <c r="B7" s="163" t="n">
        <v>5</v>
      </c>
      <c r="C7" s="164" t="n">
        <v>86.96</v>
      </c>
      <c r="D7" s="164" t="n">
        <v>86.96</v>
      </c>
      <c r="E7" s="164" t="e">
        <f t="shared" si="0"/>
        <v>#N/A</v>
      </c>
      <c r="F7" s="164" t="e">
        <f t="shared" si="1"/>
        <v>#N/A</v>
      </c>
      <c r="G7" s="164" t="e">
        <f t="shared" si="2"/>
        <v>#N/A</v>
      </c>
      <c r="H7" s="164" t="e">
        <f t="shared" si="3"/>
        <v>#N/A</v>
      </c>
      <c r="I7" s="164" t="n">
        <v>86.96</v>
      </c>
      <c r="J7" s="157" t="n">
        <v>2019</v>
      </c>
    </row>
    <row r="8">
      <c r="A8" s="160" t="s">
        <v>178</v>
      </c>
      <c r="B8" s="163" t="n">
        <v>6</v>
      </c>
      <c r="C8" s="164" t="s">
        <v>82</v>
      </c>
      <c r="D8" s="164" t="s">
        <v>82</v>
      </c>
      <c r="E8" s="164" t="e">
        <f t="shared" si="0"/>
        <v>#VALUE!</v>
      </c>
      <c r="F8" s="164" t="e">
        <f t="shared" si="1"/>
        <v>#VALUE!</v>
      </c>
      <c r="G8" s="164" t="e">
        <f t="shared" si="2"/>
        <v>#VALUE!</v>
      </c>
      <c r="H8" s="164" t="e">
        <f t="shared" si="3"/>
        <v>#VALUE!</v>
      </c>
      <c r="I8" s="164" t="s">
        <v>82</v>
      </c>
      <c r="J8" s="157" t="s">
        <v>82</v>
      </c>
    </row>
    <row r="9">
      <c r="A9" s="161" t="s">
        <v>182</v>
      </c>
      <c r="B9" s="163" t="n">
        <v>7</v>
      </c>
      <c r="C9" s="164" t="n">
        <v>99.9</v>
      </c>
      <c r="D9" s="164" t="n">
        <v>99.9</v>
      </c>
      <c r="E9" s="164" t="e">
        <f t="shared" si="0"/>
        <v>#N/A</v>
      </c>
      <c r="F9" s="164" t="e">
        <f t="shared" si="1"/>
        <v>#N/A</v>
      </c>
      <c r="G9" s="164" t="e">
        <f t="shared" si="2"/>
        <v>#N/A</v>
      </c>
      <c r="H9" s="164" t="e">
        <f t="shared" si="3"/>
        <v>#N/A</v>
      </c>
      <c r="I9" s="164" t="n">
        <v>99.89</v>
      </c>
      <c r="J9" s="157" t="n">
        <v>2017</v>
      </c>
    </row>
    <row r="10">
      <c r="A10" s="162" t="s">
        <v>187</v>
      </c>
      <c r="B10" s="163" t="n">
        <v>8</v>
      </c>
      <c r="C10" s="164" t="n">
        <v>16.68</v>
      </c>
      <c r="D10" s="164" t="n">
        <v>15.29</v>
      </c>
      <c r="E10" s="164" t="e">
        <f t="shared" si="0"/>
        <v>#N/A</v>
      </c>
      <c r="F10" s="164" t="n">
        <f t="shared" si="1"/>
        <v>15.29</v>
      </c>
      <c r="G10" s="164" t="e">
        <f t="shared" si="2"/>
        <v>#N/A</v>
      </c>
      <c r="H10" s="164" t="n">
        <f t="shared" si="3"/>
        <v>1.3900000000000006</v>
      </c>
      <c r="I10" s="164" t="n">
        <v>17.55</v>
      </c>
      <c r="J10" s="157" t="n">
        <v>2015</v>
      </c>
    </row>
    <row r="11">
      <c r="A11" s="161" t="s">
        <v>190</v>
      </c>
      <c r="B11" s="163" t="n">
        <v>9</v>
      </c>
      <c r="C11" s="164" t="n">
        <v>5.12</v>
      </c>
      <c r="D11" s="164" t="n">
        <v>5.03</v>
      </c>
      <c r="E11" s="164" t="e">
        <f t="shared" si="0"/>
        <v>#N/A</v>
      </c>
      <c r="F11" s="164" t="n">
        <f t="shared" si="1"/>
        <v>5.03</v>
      </c>
      <c r="G11" s="164" t="e">
        <f t="shared" si="2"/>
        <v>#N/A</v>
      </c>
      <c r="H11" s="164" t="n">
        <f t="shared" si="3"/>
        <v>8.9999999999999858E-2</v>
      </c>
      <c r="I11" s="164" t="n">
        <v>5.2</v>
      </c>
      <c r="J11" s="157" t="n">
        <v>2014</v>
      </c>
    </row>
    <row r="12">
      <c r="A12" s="160" t="s">
        <v>192</v>
      </c>
      <c r="B12" s="163" t="n">
        <v>10</v>
      </c>
      <c r="C12" s="164" t="n">
        <v>21.9</v>
      </c>
      <c r="D12" s="164" t="n">
        <v>19.5</v>
      </c>
      <c r="E12" s="164" t="e">
        <f t="shared" si="0"/>
        <v>#N/A</v>
      </c>
      <c r="F12" s="164" t="n">
        <f t="shared" si="1"/>
        <v>19.5</v>
      </c>
      <c r="G12" s="164" t="e">
        <f t="shared" si="2"/>
        <v>#N/A</v>
      </c>
      <c r="H12" s="164" t="n">
        <f t="shared" si="3"/>
        <v>2.3999999999999986</v>
      </c>
      <c r="I12" s="164" t="n">
        <v>21.9</v>
      </c>
      <c r="J12" s="157" t="n">
        <v>2018</v>
      </c>
    </row>
    <row r="13">
      <c r="A13" s="162" t="s">
        <v>197</v>
      </c>
      <c r="B13" s="163" t="n">
        <v>11</v>
      </c>
      <c r="C13" s="164" t="n">
        <v>129.04</v>
      </c>
      <c r="D13" s="164" t="n">
        <v>130.5</v>
      </c>
      <c r="E13" s="164" t="n">
        <f t="shared" si="0"/>
        <v>130.5</v>
      </c>
      <c r="F13" s="164" t="e">
        <f t="shared" si="1"/>
        <v>#N/A</v>
      </c>
      <c r="G13" s="164" t="n">
        <f t="shared" si="2"/>
        <v>1.460000000000008</v>
      </c>
      <c r="H13" s="164" t="e">
        <f t="shared" si="3"/>
        <v>#N/A</v>
      </c>
      <c r="I13" s="164" t="n">
        <v>129.04</v>
      </c>
      <c r="J13" s="157" t="n">
        <v>2018</v>
      </c>
    </row>
    <row r="14">
      <c r="A14" s="161" t="s">
        <v>200</v>
      </c>
      <c r="B14" s="163" t="n">
        <v>12</v>
      </c>
      <c r="C14" s="164" t="n">
        <v>151.77000000000001</v>
      </c>
      <c r="D14" s="164" t="n">
        <v>172.69</v>
      </c>
      <c r="E14" s="164" t="n">
        <f t="shared" si="0"/>
        <v>172.69</v>
      </c>
      <c r="F14" s="164" t="e">
        <f t="shared" si="1"/>
        <v>#N/A</v>
      </c>
      <c r="G14" s="164" t="n">
        <f t="shared" si="2"/>
        <v>20.919999999999987</v>
      </c>
      <c r="H14" s="164" t="e">
        <f t="shared" si="3"/>
        <v>#N/A</v>
      </c>
      <c r="I14" s="164" t="n">
        <v>151.77000000000001</v>
      </c>
      <c r="J14" s="157" t="n">
        <v>2018</v>
      </c>
    </row>
    <row r="15">
      <c r="A15" s="160" t="s">
        <v>206</v>
      </c>
      <c r="B15" s="163" t="n">
        <v>13</v>
      </c>
      <c r="C15" s="164" t="n">
        <v>95</v>
      </c>
      <c r="D15" s="164" t="n">
        <v>94.99</v>
      </c>
      <c r="E15" s="164" t="e">
        <f t="shared" si="0"/>
        <v>#N/A</v>
      </c>
      <c r="F15" s="164" t="n">
        <f t="shared" si="1"/>
        <v>94.99</v>
      </c>
      <c r="G15" s="164" t="e">
        <f t="shared" si="2"/>
        <v>#N/A</v>
      </c>
      <c r="H15" s="164" t="n">
        <f t="shared" si="3"/>
        <v>1.0000000000005116E-2</v>
      </c>
      <c r="I15" s="164" t="n">
        <v>95</v>
      </c>
      <c r="J15" s="157" t="n">
        <v>2020</v>
      </c>
    </row>
    <row r="16">
      <c r="A16" s="160"/>
      <c r="B16" s="163" t="n">
        <v>14</v>
      </c>
      <c r="C16" s="164" t="s">
        <v>82</v>
      </c>
      <c r="D16" s="164" t="s">
        <v>82</v>
      </c>
      <c r="E16" s="164" t="e">
        <f t="shared" si="0"/>
        <v>#VALUE!</v>
      </c>
      <c r="F16" s="164" t="e">
        <f t="shared" si="1"/>
        <v>#VALUE!</v>
      </c>
      <c r="G16" s="164" t="e">
        <f t="shared" si="2"/>
        <v>#VALUE!</v>
      </c>
      <c r="H16" s="164" t="e">
        <f t="shared" si="3"/>
        <v>#VALUE!</v>
      </c>
      <c r="I16" s="164" t="s">
        <v>82</v>
      </c>
      <c r="J16" s="157" t="s">
        <v>82</v>
      </c>
    </row>
    <row r="17">
      <c r="A17" s="145"/>
      <c r="B17" s="163"/>
      <c r="C17" s="164"/>
      <c r="D17" s="164"/>
      <c r="E17" s="164"/>
      <c r="F17" s="164"/>
      <c r="G17" s="164"/>
      <c r="H17" s="164"/>
      <c r="I17" s="165"/>
      <c r="J17" s="166"/>
    </row>
    <row r="18">
      <c r="A18" s="145"/>
      <c r="B18" s="163"/>
      <c r="C18" s="164"/>
      <c r="D18" s="164"/>
      <c r="E18" s="164"/>
      <c r="F18" s="164"/>
      <c r="G18" s="164"/>
      <c r="H18" s="164"/>
      <c r="I18" s="165"/>
      <c r="J18" s="166"/>
    </row>
    <row r="19">
      <c r="A19" s="145"/>
      <c r="B19" s="163"/>
      <c r="C19" s="164"/>
      <c r="D19" s="164"/>
      <c r="E19" s="164"/>
      <c r="F19" s="164"/>
      <c r="G19" s="164"/>
      <c r="H19" s="164"/>
      <c r="I19" s="165"/>
      <c r="J19" s="166"/>
    </row>
    <row r="20">
      <c r="B20" s="158"/>
    </row>
    <row r="23">
      <c r="A23" s="156"/>
    </row>
    <row r="24">
      <c r="A24" s="156"/>
    </row>
    <row r="25">
      <c r="A25" s="156"/>
    </row>
    <row r="26">
      <c r="A26" s="156"/>
    </row>
    <row r="27">
      <c r="A27" s="156"/>
      <c r="C27" s="125"/>
    </row>
    <row r="28">
      <c r="A28" s="156"/>
      <c r="C28" s="117"/>
    </row>
    <row r="29">
      <c r="A29" s="156"/>
      <c r="C29" s="117"/>
    </row>
    <row r="30">
      <c r="A30" s="156"/>
      <c r="C30" s="117"/>
    </row>
    <row r="31">
      <c r="A31" s="156"/>
      <c r="C31" s="114"/>
    </row>
    <row r="32">
      <c r="A32" s="156"/>
    </row>
    <row r="33">
      <c r="A33" s="156"/>
    </row>
    <row r="34">
      <c r="A34" s="156"/>
    </row>
    <row r="35">
      <c r="A35" s="156"/>
    </row>
    <row r="36">
      <c r="A36" s="156"/>
    </row>
    <row r="37">
      <c r="A37" s="156"/>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lmerdad@who.int</dc:creator>
  <cp:lastModifiedBy>Elliott Messeiller</cp:lastModifiedBy>
  <cp:lastPrinted>2021-07-12T10:01:31Z</cp:lastPrinted>
  <dcterms:created xsi:type="dcterms:W3CDTF">2020-11-10T11:52:23Z</dcterms:created>
  <dcterms:modified xsi:type="dcterms:W3CDTF">2022-01-25T13:07:32Z</dcterms:modified>
</cp:coreProperties>
</file>