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09FBF66F-9A7F-43BD-B473-68EF66DB86CE}" xr6:coauthVersionLast="47" xr6:coauthVersionMax="47" xr10:uidLastSave="{00000000-0000-0000-0000-000000000000}"/>
  <bookViews>
    <workbookView xWindow="-120" yWindow="-120" windowWidth="29040" windowHeight="17640" tabRatio="942" activeTab="9" xr2:uid="{A0469F42-B2BF-41E9-9270-FEA8E2D23640}"/>
  </bookViews>
  <sheets>
    <sheet name="Intro" sheetId="12" r:id="rId1"/>
    <sheet name="Indicator List" sheetId="16" r:id="rId2"/>
    <sheet name="UHC_summary" sheetId="13" r:id="rId3"/>
    <sheet name="UHC_Time Series" sheetId="14" r:id="rId4"/>
    <sheet name="UHC_Scenarios" sheetId="25" r:id="rId5"/>
    <sheet name="UHC_Chart" sheetId="15" r:id="rId6"/>
    <sheet name="UHC_Inter" sheetId="17" state="hidden" r:id="rId7"/>
    <sheet name="HEP_summary" sheetId="19" r:id="rId8"/>
    <sheet name="HEP_Time Series" sheetId="20" r:id="rId9"/>
    <sheet name="HEP_Scenarios" sheetId="24" r:id="rId10"/>
    <sheet name="HEP_Chart" sheetId="21" r:id="rId11"/>
    <sheet name="HEP_Inter" sheetId="23" state="hidden" r:id="rId12"/>
    <sheet name="HPOP_summary" sheetId="11" r:id="rId13"/>
    <sheet name="HPOP_Time Series" sheetId="8" r:id="rId14"/>
    <sheet name="HPOP_Scenarios" sheetId="26" r:id="rId15"/>
    <sheet name="HPOP_Chart" sheetId="6" r:id="rId16"/>
    <sheet name="HPOP_Inter" sheetId="5"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9" i="25" l="1"/>
  <c r="F79" i="25"/>
  <c r="F80" i="25" s="1"/>
  <c r="F81" i="25" s="1"/>
  <c r="G79" i="25"/>
  <c r="H79" i="25"/>
  <c r="H80" i="25" s="1"/>
  <c r="H81" i="25" s="1"/>
  <c r="I79" i="25"/>
  <c r="E80" i="25"/>
  <c r="G80" i="25"/>
  <c r="G81" i="25" s="1"/>
  <c r="I80" i="25"/>
  <c r="E81" i="25"/>
  <c r="I81" i="25"/>
  <c r="D79" i="25"/>
  <c r="D80" i="25" s="1"/>
  <c r="D81" i="25" s="1"/>
  <c r="E75" i="25"/>
  <c r="E76" i="25" s="1"/>
  <c r="E77" i="25" s="1"/>
  <c r="F75" i="25"/>
  <c r="G75" i="25"/>
  <c r="G76" i="25" s="1"/>
  <c r="G77" i="25" s="1"/>
  <c r="H75" i="25"/>
  <c r="H76" i="25" s="1"/>
  <c r="H77" i="25" s="1"/>
  <c r="I75" i="25"/>
  <c r="I76" i="25" s="1"/>
  <c r="I77" i="25" s="1"/>
  <c r="F76" i="25"/>
  <c r="F77" i="25"/>
  <c r="D75" i="25"/>
  <c r="D76" i="25" s="1"/>
  <c r="D77" i="25" s="1"/>
  <c r="E71" i="25"/>
  <c r="F71" i="25"/>
  <c r="F72" i="25" s="1"/>
  <c r="F73" i="25" s="1"/>
  <c r="G71" i="25"/>
  <c r="G72" i="25" s="1"/>
  <c r="G73" i="25" s="1"/>
  <c r="H71" i="25"/>
  <c r="H72" i="25" s="1"/>
  <c r="H73" i="25" s="1"/>
  <c r="I71" i="25"/>
  <c r="I72" i="25" s="1"/>
  <c r="I73" i="25" s="1"/>
  <c r="E72" i="25"/>
  <c r="E73" i="25" s="1"/>
  <c r="D71" i="25"/>
  <c r="D72" i="25" s="1"/>
  <c r="D73" i="25" s="1"/>
  <c r="E67" i="25"/>
  <c r="F67" i="25"/>
  <c r="F68" i="25" s="1"/>
  <c r="F69" i="25" s="1"/>
  <c r="G67" i="25"/>
  <c r="G68" i="25" s="1"/>
  <c r="G69" i="25" s="1"/>
  <c r="H67" i="25"/>
  <c r="H68" i="25" s="1"/>
  <c r="H69" i="25" s="1"/>
  <c r="I67" i="25"/>
  <c r="E68" i="25"/>
  <c r="I68" i="25"/>
  <c r="I69" i="25" s="1"/>
  <c r="E69" i="25"/>
  <c r="D67" i="25"/>
  <c r="D68" i="25" s="1"/>
  <c r="D69" i="25" s="1"/>
  <c r="E63" i="25"/>
  <c r="E64" i="25" s="1"/>
  <c r="E65" i="25" s="1"/>
  <c r="F63" i="25"/>
  <c r="F64" i="25" s="1"/>
  <c r="F65" i="25" s="1"/>
  <c r="G63" i="25"/>
  <c r="G64" i="25" s="1"/>
  <c r="G65" i="25" s="1"/>
  <c r="H63" i="25"/>
  <c r="H64" i="25" s="1"/>
  <c r="H65" i="25" s="1"/>
  <c r="I63" i="25"/>
  <c r="I64" i="25" s="1"/>
  <c r="I65" i="25" s="1"/>
  <c r="D63" i="25"/>
  <c r="D64" i="25" s="1"/>
  <c r="D65" i="25" s="1"/>
  <c r="E59" i="25"/>
  <c r="E60" i="25" s="1"/>
  <c r="E61" i="25" s="1"/>
  <c r="F59" i="25"/>
  <c r="G59" i="25"/>
  <c r="G60" i="25" s="1"/>
  <c r="G61" i="25" s="1"/>
  <c r="H59" i="25"/>
  <c r="H60" i="25" s="1"/>
  <c r="H61" i="25" s="1"/>
  <c r="I59" i="25"/>
  <c r="I60" i="25" s="1"/>
  <c r="I61" i="25" s="1"/>
  <c r="F60" i="25"/>
  <c r="F61" i="25" s="1"/>
  <c r="D59" i="25"/>
  <c r="D60" i="25" s="1"/>
  <c r="D61" i="25" s="1"/>
  <c r="E55" i="25"/>
  <c r="E56" i="25" s="1"/>
  <c r="E57" i="25" s="1"/>
  <c r="F55" i="25"/>
  <c r="F56" i="25" s="1"/>
  <c r="F57" i="25" s="1"/>
  <c r="G55" i="25"/>
  <c r="H55" i="25"/>
  <c r="H56" i="25" s="1"/>
  <c r="H57" i="25" s="1"/>
  <c r="I55" i="25"/>
  <c r="I56" i="25" s="1"/>
  <c r="I57" i="25" s="1"/>
  <c r="G56" i="25"/>
  <c r="G57" i="25" s="1"/>
  <c r="D55" i="25"/>
  <c r="D56" i="25" s="1"/>
  <c r="D57" i="25" s="1"/>
  <c r="E51" i="25"/>
  <c r="E52" i="25" s="1"/>
  <c r="E53" i="25" s="1"/>
  <c r="F51" i="25"/>
  <c r="F52" i="25" s="1"/>
  <c r="F53" i="25" s="1"/>
  <c r="G51" i="25"/>
  <c r="G52" i="25" s="1"/>
  <c r="G53" i="25" s="1"/>
  <c r="H51" i="25"/>
  <c r="H52" i="25" s="1"/>
  <c r="H53" i="25" s="1"/>
  <c r="I51" i="25"/>
  <c r="I52" i="25" s="1"/>
  <c r="I53" i="25" s="1"/>
  <c r="D51" i="25"/>
  <c r="D52" i="25" s="1"/>
  <c r="D53" i="25" s="1"/>
  <c r="E47" i="25"/>
  <c r="E48" i="25" s="1"/>
  <c r="E49" i="25" s="1"/>
  <c r="F47" i="25"/>
  <c r="F48" i="25" s="1"/>
  <c r="F49" i="25" s="1"/>
  <c r="G47" i="25"/>
  <c r="G48" i="25" s="1"/>
  <c r="G49" i="25" s="1"/>
  <c r="H47" i="25"/>
  <c r="H48" i="25" s="1"/>
  <c r="H49" i="25" s="1"/>
  <c r="I47" i="25"/>
  <c r="I48" i="25" s="1"/>
  <c r="I49" i="25" s="1"/>
  <c r="D47" i="25"/>
  <c r="D48" i="25" s="1"/>
  <c r="D49" i="25" s="1"/>
  <c r="E43" i="25"/>
  <c r="E44" i="25" s="1"/>
  <c r="E45" i="25" s="1"/>
  <c r="F43" i="25"/>
  <c r="F44" i="25" s="1"/>
  <c r="F45" i="25" s="1"/>
  <c r="G43" i="25"/>
  <c r="G44" i="25" s="1"/>
  <c r="G45" i="25" s="1"/>
  <c r="H43" i="25"/>
  <c r="H44" i="25" s="1"/>
  <c r="H45" i="25" s="1"/>
  <c r="I43" i="25"/>
  <c r="I44" i="25" s="1"/>
  <c r="I45" i="25" s="1"/>
  <c r="D43" i="25"/>
  <c r="D44" i="25" s="1"/>
  <c r="D45" i="25" s="1"/>
  <c r="E39" i="25"/>
  <c r="E40" i="25" s="1"/>
  <c r="E41" i="25" s="1"/>
  <c r="F39" i="25"/>
  <c r="F40" i="25" s="1"/>
  <c r="F41" i="25" s="1"/>
  <c r="G39" i="25"/>
  <c r="G40" i="25" s="1"/>
  <c r="G41" i="25" s="1"/>
  <c r="H39" i="25"/>
  <c r="H40" i="25" s="1"/>
  <c r="H41" i="25" s="1"/>
  <c r="I39" i="25"/>
  <c r="I40" i="25" s="1"/>
  <c r="I41" i="25" s="1"/>
  <c r="D39" i="25"/>
  <c r="D40" i="25" s="1"/>
  <c r="D41" i="25" s="1"/>
  <c r="E35" i="25"/>
  <c r="E36" i="25" s="1"/>
  <c r="E37" i="25" s="1"/>
  <c r="F35" i="25"/>
  <c r="F36" i="25" s="1"/>
  <c r="F37" i="25" s="1"/>
  <c r="G35" i="25"/>
  <c r="G36" i="25" s="1"/>
  <c r="G37" i="25" s="1"/>
  <c r="H35" i="25"/>
  <c r="H36" i="25" s="1"/>
  <c r="H37" i="25" s="1"/>
  <c r="I35" i="25"/>
  <c r="I36" i="25" s="1"/>
  <c r="I37" i="25" s="1"/>
  <c r="D35" i="25"/>
  <c r="D36" i="25" s="1"/>
  <c r="D37" i="25" s="1"/>
  <c r="E31" i="25"/>
  <c r="E32" i="25" s="1"/>
  <c r="E33" i="25" s="1"/>
  <c r="F31" i="25"/>
  <c r="F32" i="25" s="1"/>
  <c r="F33" i="25" s="1"/>
  <c r="G31" i="25"/>
  <c r="G32" i="25" s="1"/>
  <c r="G33" i="25" s="1"/>
  <c r="H31" i="25"/>
  <c r="H32" i="25" s="1"/>
  <c r="H33" i="25" s="1"/>
  <c r="I31" i="25"/>
  <c r="I32" i="25" s="1"/>
  <c r="I33" i="25" s="1"/>
  <c r="D31" i="25"/>
  <c r="D32" i="25" s="1"/>
  <c r="D33" i="25" s="1"/>
  <c r="E27" i="25"/>
  <c r="E28" i="25" s="1"/>
  <c r="E29" i="25" s="1"/>
  <c r="F27" i="25"/>
  <c r="F28" i="25" s="1"/>
  <c r="F29" i="25" s="1"/>
  <c r="G27" i="25"/>
  <c r="H27" i="25"/>
  <c r="H28" i="25" s="1"/>
  <c r="H29" i="25" s="1"/>
  <c r="I27" i="25"/>
  <c r="I28" i="25" s="1"/>
  <c r="I29" i="25" s="1"/>
  <c r="G28" i="25"/>
  <c r="G29" i="25" s="1"/>
  <c r="D27" i="25"/>
  <c r="D28" i="25" s="1"/>
  <c r="D29" i="25" s="1"/>
  <c r="E23" i="25"/>
  <c r="E24" i="25" s="1"/>
  <c r="E25" i="25" s="1"/>
  <c r="F23" i="25"/>
  <c r="F24" i="25" s="1"/>
  <c r="F25" i="25" s="1"/>
  <c r="G23" i="25"/>
  <c r="G24" i="25" s="1"/>
  <c r="G25" i="25" s="1"/>
  <c r="H23" i="25"/>
  <c r="H24" i="25" s="1"/>
  <c r="H25" i="25" s="1"/>
  <c r="I23" i="25"/>
  <c r="I24" i="25" s="1"/>
  <c r="I25" i="25" s="1"/>
  <c r="D23" i="25"/>
  <c r="D24" i="25" s="1"/>
  <c r="D25" i="25" s="1"/>
  <c r="E19" i="25"/>
  <c r="E20" i="25" s="1"/>
  <c r="E21" i="25" s="1"/>
  <c r="F19" i="25"/>
  <c r="F20" i="25" s="1"/>
  <c r="F21" i="25" s="1"/>
  <c r="G19" i="25"/>
  <c r="G20" i="25" s="1"/>
  <c r="G21" i="25" s="1"/>
  <c r="H19" i="25"/>
  <c r="H20" i="25" s="1"/>
  <c r="H21" i="25" s="1"/>
  <c r="I19" i="25"/>
  <c r="I20" i="25" s="1"/>
  <c r="I21" i="25" s="1"/>
  <c r="D19" i="25"/>
  <c r="D20" i="25" s="1"/>
  <c r="D21" i="25" s="1"/>
  <c r="E15" i="25"/>
  <c r="E16" i="25" s="1"/>
  <c r="E17" i="25" s="1"/>
  <c r="F15" i="25"/>
  <c r="G15" i="25"/>
  <c r="H15" i="25"/>
  <c r="H16" i="25" s="1"/>
  <c r="H17" i="25" s="1"/>
  <c r="I15" i="25"/>
  <c r="I16" i="25" s="1"/>
  <c r="I17" i="25" s="1"/>
  <c r="F16" i="25"/>
  <c r="F17" i="25" s="1"/>
  <c r="G16" i="25"/>
  <c r="G17" i="25" s="1"/>
  <c r="D15" i="25"/>
  <c r="D16" i="25" s="1"/>
  <c r="D17" i="25" s="1"/>
  <c r="E11" i="25"/>
  <c r="E12" i="25" s="1"/>
  <c r="E13" i="25" s="1"/>
  <c r="F11" i="25"/>
  <c r="F12" i="25" s="1"/>
  <c r="F13" i="25" s="1"/>
  <c r="G11" i="25"/>
  <c r="G12" i="25" s="1"/>
  <c r="G13" i="25" s="1"/>
  <c r="H11" i="25"/>
  <c r="H12" i="25" s="1"/>
  <c r="H13" i="25" s="1"/>
  <c r="I11" i="25"/>
  <c r="I12" i="25" s="1"/>
  <c r="I13" i="25" s="1"/>
  <c r="D11" i="25"/>
  <c r="D12" i="25" s="1"/>
  <c r="D13" i="25" s="1"/>
  <c r="E7" i="25"/>
  <c r="E8" i="25" s="1"/>
  <c r="E9" i="25" s="1"/>
  <c r="F7" i="25"/>
  <c r="G7" i="25"/>
  <c r="G8" i="25" s="1"/>
  <c r="G9" i="25" s="1"/>
  <c r="H7" i="25"/>
  <c r="H8" i="25" s="1"/>
  <c r="H9" i="25" s="1"/>
  <c r="I7" i="25"/>
  <c r="I8" i="25" s="1"/>
  <c r="I9" i="25" s="1"/>
  <c r="F8" i="25"/>
  <c r="F9" i="25" s="1"/>
  <c r="D7" i="25"/>
  <c r="D8" i="25" s="1"/>
  <c r="D9" i="25" s="1"/>
  <c r="D19" i="24"/>
  <c r="E19" i="24"/>
  <c r="F19" i="24"/>
  <c r="G19" i="24"/>
  <c r="H19" i="24"/>
  <c r="I19" i="24"/>
  <c r="D20" i="24"/>
  <c r="E20" i="24"/>
  <c r="F20" i="24"/>
  <c r="G20" i="24"/>
  <c r="H20" i="24"/>
  <c r="I20" i="24"/>
  <c r="D21" i="24"/>
  <c r="E21" i="24"/>
  <c r="F21" i="24"/>
  <c r="G21" i="24"/>
  <c r="H21" i="24"/>
  <c r="I21" i="24"/>
  <c r="D23" i="24"/>
  <c r="E23" i="24"/>
  <c r="F23" i="24"/>
  <c r="G23" i="24"/>
  <c r="H23" i="24"/>
  <c r="I23" i="24"/>
  <c r="D24" i="24"/>
  <c r="E24" i="24"/>
  <c r="F24" i="24"/>
  <c r="G24" i="24"/>
  <c r="H24" i="24"/>
  <c r="I24" i="24"/>
  <c r="D25" i="24"/>
  <c r="E25" i="24"/>
  <c r="F25" i="24"/>
  <c r="G25" i="24"/>
  <c r="H25" i="24"/>
  <c r="I25" i="24"/>
  <c r="D27" i="24"/>
  <c r="E27" i="24"/>
  <c r="F27" i="24"/>
  <c r="G27" i="24"/>
  <c r="H27" i="24"/>
  <c r="I27" i="24"/>
  <c r="D28" i="24"/>
  <c r="E28" i="24"/>
  <c r="F28" i="24"/>
  <c r="G28" i="24"/>
  <c r="H28" i="24"/>
  <c r="I28" i="24"/>
  <c r="D29" i="24"/>
  <c r="E29" i="24"/>
  <c r="F29" i="24"/>
  <c r="G29" i="24"/>
  <c r="H29" i="24"/>
  <c r="I29" i="24"/>
  <c r="D31" i="24"/>
  <c r="E31" i="24"/>
  <c r="F31" i="24"/>
  <c r="G31" i="24"/>
  <c r="H31" i="24"/>
  <c r="I31" i="24"/>
  <c r="D32" i="24"/>
  <c r="E32" i="24"/>
  <c r="F32" i="24"/>
  <c r="G32" i="24"/>
  <c r="H32" i="24"/>
  <c r="I32" i="24"/>
  <c r="D33" i="24"/>
  <c r="E33" i="24"/>
  <c r="F33" i="24"/>
  <c r="G33" i="24"/>
  <c r="H33" i="24"/>
  <c r="I33" i="24"/>
  <c r="D35" i="24"/>
  <c r="E35" i="24"/>
  <c r="F35" i="24"/>
  <c r="G35" i="24"/>
  <c r="H35" i="24"/>
  <c r="I35" i="24"/>
  <c r="D36" i="24"/>
  <c r="E36" i="24"/>
  <c r="F36" i="24"/>
  <c r="G36" i="24"/>
  <c r="H36" i="24"/>
  <c r="I36" i="24"/>
  <c r="D37" i="24"/>
  <c r="E37" i="24"/>
  <c r="F37" i="24"/>
  <c r="G37" i="24"/>
  <c r="H37" i="24"/>
  <c r="I37" i="24"/>
  <c r="D39" i="24"/>
  <c r="E39" i="24"/>
  <c r="F39" i="24"/>
  <c r="G39" i="24"/>
  <c r="H39" i="24"/>
  <c r="I39" i="24"/>
  <c r="D40" i="24"/>
  <c r="E40" i="24"/>
  <c r="F40" i="24"/>
  <c r="G40" i="24"/>
  <c r="H40" i="24"/>
  <c r="I40" i="24"/>
  <c r="D41" i="24"/>
  <c r="E41" i="24"/>
  <c r="F41" i="24"/>
  <c r="G41" i="24"/>
  <c r="H41" i="24"/>
  <c r="I41" i="24"/>
  <c r="D43" i="24"/>
  <c r="D45" i="24" s="1"/>
  <c r="E43" i="24"/>
  <c r="E45" i="24" s="1"/>
  <c r="F43" i="24"/>
  <c r="F45" i="24" s="1"/>
  <c r="G43" i="24"/>
  <c r="G45" i="24" s="1"/>
  <c r="H43" i="24"/>
  <c r="H45" i="24" s="1"/>
  <c r="I43" i="24"/>
  <c r="I45" i="24" s="1"/>
  <c r="D44" i="24"/>
  <c r="E44" i="24"/>
  <c r="F44" i="24"/>
  <c r="G44" i="24"/>
  <c r="H44" i="24"/>
  <c r="I44" i="24"/>
  <c r="D47" i="24"/>
  <c r="E47" i="24"/>
  <c r="F47" i="24"/>
  <c r="G47" i="24"/>
  <c r="H47" i="24"/>
  <c r="I47" i="24"/>
  <c r="D48" i="24"/>
  <c r="E48" i="24"/>
  <c r="F48" i="24"/>
  <c r="G48" i="24"/>
  <c r="H48" i="24"/>
  <c r="I48" i="24"/>
  <c r="D49" i="24"/>
  <c r="E49" i="24"/>
  <c r="F49" i="24"/>
  <c r="G49" i="24"/>
  <c r="H49" i="24"/>
  <c r="I49" i="24"/>
  <c r="D51" i="24"/>
  <c r="E51" i="24"/>
  <c r="F51" i="24"/>
  <c r="G51" i="24"/>
  <c r="H51" i="24"/>
  <c r="I51" i="24"/>
  <c r="D52" i="24"/>
  <c r="E52" i="24"/>
  <c r="F52" i="24"/>
  <c r="G52" i="24"/>
  <c r="H52" i="24"/>
  <c r="I52" i="24"/>
  <c r="D53" i="24"/>
  <c r="E53" i="24"/>
  <c r="F53" i="24"/>
  <c r="G53" i="24"/>
  <c r="H53" i="24"/>
  <c r="I53" i="24"/>
  <c r="D55" i="24"/>
  <c r="E55" i="24"/>
  <c r="F55" i="24"/>
  <c r="G55" i="24"/>
  <c r="H55" i="24"/>
  <c r="I55" i="24"/>
  <c r="D56" i="24"/>
  <c r="E56" i="24"/>
  <c r="F56" i="24"/>
  <c r="G56" i="24"/>
  <c r="H56" i="24"/>
  <c r="I56" i="24"/>
  <c r="D57" i="24"/>
  <c r="E57" i="24"/>
  <c r="F57" i="24"/>
  <c r="G57" i="24"/>
  <c r="H57" i="24"/>
  <c r="I57" i="24"/>
  <c r="D59" i="24"/>
  <c r="E59" i="24"/>
  <c r="F59" i="24"/>
  <c r="G59" i="24"/>
  <c r="H59" i="24"/>
  <c r="I59" i="24"/>
  <c r="D60" i="24"/>
  <c r="E60" i="24"/>
  <c r="F60" i="24"/>
  <c r="G60" i="24"/>
  <c r="H60" i="24"/>
  <c r="I60" i="24"/>
  <c r="D61" i="24"/>
  <c r="E61" i="24"/>
  <c r="F61" i="24"/>
  <c r="G61" i="24"/>
  <c r="H61" i="24"/>
  <c r="I61" i="24"/>
  <c r="D63" i="24"/>
  <c r="D64" i="24" s="1"/>
  <c r="E63" i="24"/>
  <c r="E64" i="24" s="1"/>
  <c r="F63" i="24"/>
  <c r="G63" i="24"/>
  <c r="H63" i="24"/>
  <c r="H65" i="24" s="1"/>
  <c r="I63" i="24"/>
  <c r="I64" i="24" s="1"/>
  <c r="D71" i="24"/>
  <c r="D72" i="24" s="1"/>
  <c r="D73" i="24" s="1"/>
  <c r="E71" i="24"/>
  <c r="E72" i="24" s="1"/>
  <c r="E73" i="24" s="1"/>
  <c r="F71" i="24"/>
  <c r="F72" i="24" s="1"/>
  <c r="F73" i="24" s="1"/>
  <c r="G71" i="24"/>
  <c r="G72" i="24" s="1"/>
  <c r="G73" i="24" s="1"/>
  <c r="H71" i="24"/>
  <c r="H72" i="24" s="1"/>
  <c r="H73" i="24" s="1"/>
  <c r="I71" i="24"/>
  <c r="I72" i="24" s="1"/>
  <c r="I73" i="24" s="1"/>
  <c r="D75" i="24"/>
  <c r="D76" i="24" s="1"/>
  <c r="D77" i="24" s="1"/>
  <c r="E75" i="24"/>
  <c r="E76" i="24" s="1"/>
  <c r="E77" i="24" s="1"/>
  <c r="F75" i="24"/>
  <c r="F76" i="24" s="1"/>
  <c r="F77" i="24" s="1"/>
  <c r="G75" i="24"/>
  <c r="G76" i="24" s="1"/>
  <c r="G77" i="24" s="1"/>
  <c r="H75" i="24"/>
  <c r="H76" i="24" s="1"/>
  <c r="H77" i="24" s="1"/>
  <c r="I75" i="24"/>
  <c r="I76" i="24" s="1"/>
  <c r="I77" i="24" s="1"/>
  <c r="D79" i="24"/>
  <c r="D80" i="24" s="1"/>
  <c r="D81" i="24" s="1"/>
  <c r="E79" i="24"/>
  <c r="E80" i="24" s="1"/>
  <c r="E81" i="24" s="1"/>
  <c r="F79" i="24"/>
  <c r="F80" i="24" s="1"/>
  <c r="F81" i="24" s="1"/>
  <c r="G79" i="24"/>
  <c r="G80" i="24" s="1"/>
  <c r="G81" i="24" s="1"/>
  <c r="H79" i="24"/>
  <c r="H80" i="24" s="1"/>
  <c r="H81" i="24" s="1"/>
  <c r="I79" i="24"/>
  <c r="I80" i="24" s="1"/>
  <c r="I81" i="24" s="1"/>
  <c r="D83" i="24"/>
  <c r="D84" i="24" s="1"/>
  <c r="D85" i="24" s="1"/>
  <c r="E83" i="24"/>
  <c r="E84" i="24" s="1"/>
  <c r="E85" i="24" s="1"/>
  <c r="F83" i="24"/>
  <c r="F84" i="24" s="1"/>
  <c r="F85" i="24" s="1"/>
  <c r="G83" i="24"/>
  <c r="G84" i="24" s="1"/>
  <c r="G85" i="24" s="1"/>
  <c r="H83" i="24"/>
  <c r="H84" i="24" s="1"/>
  <c r="H85" i="24" s="1"/>
  <c r="I83" i="24"/>
  <c r="I84" i="24" s="1"/>
  <c r="I85" i="24" s="1"/>
  <c r="D87" i="24"/>
  <c r="D88" i="24" s="1"/>
  <c r="D89" i="24" s="1"/>
  <c r="E87" i="24"/>
  <c r="E88" i="24" s="1"/>
  <c r="E89" i="24" s="1"/>
  <c r="F87" i="24"/>
  <c r="F88" i="24" s="1"/>
  <c r="F89" i="24" s="1"/>
  <c r="G87" i="24"/>
  <c r="G88" i="24" s="1"/>
  <c r="G89" i="24" s="1"/>
  <c r="H87" i="24"/>
  <c r="H88" i="24" s="1"/>
  <c r="H89" i="24" s="1"/>
  <c r="I87" i="24"/>
  <c r="I88" i="24" s="1"/>
  <c r="I89" i="24" s="1"/>
  <c r="D91" i="24"/>
  <c r="D92" i="24" s="1"/>
  <c r="D93" i="24" s="1"/>
  <c r="E91" i="24"/>
  <c r="E92" i="24" s="1"/>
  <c r="E93" i="24" s="1"/>
  <c r="F91" i="24"/>
  <c r="F92" i="24" s="1"/>
  <c r="F93" i="24" s="1"/>
  <c r="G91" i="24"/>
  <c r="G92" i="24" s="1"/>
  <c r="G93" i="24" s="1"/>
  <c r="H91" i="24"/>
  <c r="H92" i="24" s="1"/>
  <c r="H93" i="24" s="1"/>
  <c r="I91" i="24"/>
  <c r="I92" i="24" s="1"/>
  <c r="I93" i="24" s="1"/>
  <c r="D95" i="24"/>
  <c r="D96" i="24" s="1"/>
  <c r="D97" i="24" s="1"/>
  <c r="E95" i="24"/>
  <c r="E96" i="24" s="1"/>
  <c r="E97" i="24" s="1"/>
  <c r="F95" i="24"/>
  <c r="F96" i="24" s="1"/>
  <c r="F97" i="24" s="1"/>
  <c r="G95" i="24"/>
  <c r="G96" i="24" s="1"/>
  <c r="G97" i="24" s="1"/>
  <c r="H95" i="24"/>
  <c r="H96" i="24" s="1"/>
  <c r="H97" i="24" s="1"/>
  <c r="I95" i="24"/>
  <c r="I96" i="24" s="1"/>
  <c r="I97" i="24" s="1"/>
  <c r="D99" i="24"/>
  <c r="D100" i="24" s="1"/>
  <c r="D101" i="24" s="1"/>
  <c r="E99" i="24"/>
  <c r="E100" i="24" s="1"/>
  <c r="E101" i="24" s="1"/>
  <c r="F99" i="24"/>
  <c r="G99" i="24"/>
  <c r="G100" i="24" s="1"/>
  <c r="G101" i="24" s="1"/>
  <c r="H99" i="24"/>
  <c r="H100" i="24" s="1"/>
  <c r="H101" i="24" s="1"/>
  <c r="I99" i="24"/>
  <c r="I100" i="24" s="1"/>
  <c r="I101" i="24" s="1"/>
  <c r="F100" i="24"/>
  <c r="F101" i="24" s="1"/>
  <c r="D103" i="24"/>
  <c r="D104" i="24" s="1"/>
  <c r="D105" i="24" s="1"/>
  <c r="E103" i="24"/>
  <c r="E104" i="24" s="1"/>
  <c r="E105" i="24" s="1"/>
  <c r="F103" i="24"/>
  <c r="F104" i="24" s="1"/>
  <c r="F105" i="24" s="1"/>
  <c r="G103" i="24"/>
  <c r="G104" i="24" s="1"/>
  <c r="G105" i="24" s="1"/>
  <c r="H103" i="24"/>
  <c r="H104" i="24" s="1"/>
  <c r="H105" i="24" s="1"/>
  <c r="I103" i="24"/>
  <c r="I104" i="24" s="1"/>
  <c r="I105" i="24" s="1"/>
  <c r="D107" i="24"/>
  <c r="D108" i="24" s="1"/>
  <c r="D109" i="24" s="1"/>
  <c r="E107" i="24"/>
  <c r="E108" i="24" s="1"/>
  <c r="E109" i="24" s="1"/>
  <c r="F107" i="24"/>
  <c r="F108" i="24" s="1"/>
  <c r="F109" i="24" s="1"/>
  <c r="G107" i="24"/>
  <c r="G108" i="24" s="1"/>
  <c r="G109" i="24" s="1"/>
  <c r="H107" i="24"/>
  <c r="H108" i="24" s="1"/>
  <c r="H109" i="24" s="1"/>
  <c r="I107" i="24"/>
  <c r="I108" i="24" s="1"/>
  <c r="I109" i="24" s="1"/>
  <c r="D111" i="24"/>
  <c r="D112" i="24" s="1"/>
  <c r="D113" i="24" s="1"/>
  <c r="E111" i="24"/>
  <c r="E112" i="24" s="1"/>
  <c r="E113" i="24" s="1"/>
  <c r="F111" i="24"/>
  <c r="F112" i="24" s="1"/>
  <c r="F113" i="24" s="1"/>
  <c r="G111" i="24"/>
  <c r="G112" i="24" s="1"/>
  <c r="G113" i="24" s="1"/>
  <c r="H111" i="24"/>
  <c r="H112" i="24" s="1"/>
  <c r="H113" i="24" s="1"/>
  <c r="I111" i="24"/>
  <c r="I112" i="24" s="1"/>
  <c r="I113" i="24" s="1"/>
  <c r="D15" i="24"/>
  <c r="E15" i="24"/>
  <c r="F15" i="24"/>
  <c r="G15" i="24"/>
  <c r="H15" i="24"/>
  <c r="I15" i="24"/>
  <c r="D16" i="24"/>
  <c r="E16" i="24"/>
  <c r="F16" i="24"/>
  <c r="G16" i="24"/>
  <c r="H16" i="24"/>
  <c r="I16" i="24"/>
  <c r="D17" i="24"/>
  <c r="E17" i="24"/>
  <c r="F17" i="24"/>
  <c r="G17" i="24"/>
  <c r="H17" i="24"/>
  <c r="I17" i="24"/>
  <c r="D11" i="24"/>
  <c r="E11" i="24"/>
  <c r="F11" i="24"/>
  <c r="G11" i="24"/>
  <c r="H11" i="24"/>
  <c r="I11" i="24"/>
  <c r="D12" i="24"/>
  <c r="E12" i="24"/>
  <c r="F12" i="24"/>
  <c r="G12" i="24"/>
  <c r="H12" i="24"/>
  <c r="I12" i="24"/>
  <c r="D13" i="24"/>
  <c r="E13" i="24"/>
  <c r="F13" i="24"/>
  <c r="G13" i="24"/>
  <c r="H13" i="24"/>
  <c r="I13" i="24"/>
  <c r="D7" i="24"/>
  <c r="E7" i="24"/>
  <c r="F7" i="24"/>
  <c r="G7" i="24"/>
  <c r="H7" i="24"/>
  <c r="I7" i="24"/>
  <c r="D8" i="24"/>
  <c r="E8" i="24"/>
  <c r="F8" i="24"/>
  <c r="G8" i="24"/>
  <c r="H8" i="24"/>
  <c r="I8" i="24"/>
  <c r="D9" i="24"/>
  <c r="E9" i="24"/>
  <c r="F9" i="24"/>
  <c r="G9" i="24"/>
  <c r="H9" i="24"/>
  <c r="I9" i="24"/>
  <c r="O37" i="13"/>
  <c r="G48" i="19"/>
  <c r="I44" i="19"/>
  <c r="G7" i="19"/>
  <c r="I43" i="19"/>
  <c r="O16" i="13"/>
  <c r="O15" i="13"/>
  <c r="O14" i="13"/>
  <c r="O13" i="13"/>
  <c r="O34" i="13"/>
  <c r="O33" i="13"/>
  <c r="O32" i="13"/>
  <c r="O30" i="13"/>
  <c r="O27" i="13"/>
  <c r="O26" i="13"/>
  <c r="O25" i="13"/>
  <c r="O22" i="13"/>
  <c r="O21" i="13"/>
  <c r="O20" i="13"/>
  <c r="O19" i="13"/>
  <c r="D66" i="24" l="1"/>
  <c r="D67" i="24" s="1"/>
  <c r="D68" i="24" s="1"/>
  <c r="D69" i="24" s="1"/>
  <c r="D65" i="24"/>
  <c r="I66" i="24"/>
  <c r="I67" i="24" s="1"/>
  <c r="I68" i="24" s="1"/>
  <c r="I69" i="24" s="1"/>
  <c r="E66" i="24"/>
  <c r="E67" i="24" s="1"/>
  <c r="E68" i="24" s="1"/>
  <c r="E69" i="24" s="1"/>
  <c r="E65" i="24"/>
  <c r="I65" i="24"/>
  <c r="H64" i="24"/>
  <c r="H66" i="24"/>
  <c r="H67" i="24" s="1"/>
  <c r="H68" i="24" s="1"/>
  <c r="H69" i="24" s="1"/>
  <c r="G66" i="24"/>
  <c r="G67" i="24" s="1"/>
  <c r="G68" i="24" s="1"/>
  <c r="G69" i="24" s="1"/>
  <c r="G65" i="24"/>
  <c r="G64" i="24"/>
  <c r="F65" i="24"/>
  <c r="F64" i="24"/>
  <c r="F66" i="24"/>
  <c r="F67" i="24" s="1"/>
  <c r="F68" i="24" s="1"/>
  <c r="F69" i="24" s="1"/>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<sst xmlns="http://schemas.openxmlformats.org/spreadsheetml/2006/main" count="1561" uniqueCount="474">
  <si>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</si>
  <si>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</si>
  <si>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</si>
  <si>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</si>
  <si>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</si>
  <si>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</si>
  <si>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</si>
  <si>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</si>
  <si>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</si>
  <si>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</si>
  <si>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</si>
  <si>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</si>
  <si>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</si>
  <si>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</si>
  <si>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</si>
  <si>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</si>
  <si>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</si>
  <si>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</si>
  <si>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</si>
  <si>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</si>
  <si>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</si>
  <si>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</si>
  <si>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</si>
  <si>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</si>
  <si>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</si>
  <si>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</si>
  <si>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</si>
  <si>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</si>
  <si>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</si>
  <si>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</si>
  <si>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</si>
  <si>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</si>
  <si>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</si>
  <si>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</si>
  <si>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</si>
  <si>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</si>
  <si>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</si>
  <si>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</si>
  <si>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</si>
  <si>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</si>
  <si>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</si>
  <si>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</si>
  <si>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</si>
  <si>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</si>
  <si>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</si>
  <si>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</si>
  <si>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</si>
  <si>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</si>
  <si>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</si>
  <si>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</si>
  <si>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</si>
  <si>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</si>
  <si>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</si>
  <si>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</si>
  <si>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</si>
  <si>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</si>
  <si>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</si>
  <si>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</si>
  <si>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</si>
  <si>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</si>
  <si>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</si>
  <si>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</si>
  <si>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</si>
  <si>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</si>
  <si>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</si>
  <si>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</si>
  <si>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</si>
  <si>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</si>
  <si>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</si>
  <si>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</si>
  <si>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</si>
  <si>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</si>
  <si>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</si>
  <si>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</si>
  <si>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</si>
  <si>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</si>
  <si>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</si>
  <si>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</si>
  <si>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</si>
  <si>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</si>
  <si>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</si>
  <si>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</si>
  <si>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</si>
  <si>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</si>
  <si>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</si>
  <si>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</si>
  <si>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</si>
  <si>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</si>
  <si>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</si>
  <si>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</si>
  <si>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</si>
  <si>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</si>
  <si>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</si>
  <si>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</si>
  <si>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</si>
  <si>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</si>
  <si>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</si>
  <si>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</si>
  <si>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</si>
  <si>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</si>
  <si>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</si>
  <si>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</si>
  <si>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</si>
  <si>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</si>
  <si>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</si>
  <si>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</si>
  <si>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</si>
  <si>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</si>
  <si>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</si>
  <si>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</si>
  <si>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</si>
  <si>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</si>
  <si>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</si>
  <si>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</si>
  <si>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</si>
  <si>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</si>
  <si>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</si>
  <si>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</si>
  <si>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</si>
  <si>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</si>
  <si>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</si>
  <si>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</si>
  <si>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</si>
  <si>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</si>
  <si>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</si>
  <si>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</si>
  <si>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</si>
  <si>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</si>
  <si>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</si>
  <si>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</si>
  <si>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</si>
  <si>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</si>
  <si>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</si>
  <si>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</si>
  <si>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</si>
  <si>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</si>
  <si>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</si>
  <si>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</si>
  <si>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</si>
  <si>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</si>
  <si>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</si>
  <si>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</si>
  <si>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</si>
  <si>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</si>
  <si>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</si>
  <si>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</si>
  <si>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</si>
  <si>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</si>
  <si>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</si>
  <si>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</si>
  <si>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</si>
  <si>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</si>
  <si>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</si>
  <si>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</si>
  <si>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</si>
  <si>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</si>
  <si>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</si>
  <si>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</si>
  <si>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</si>
  <si>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</si>
  <si>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</si>
  <si>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</si>
  <si>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</si>
  <si>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</si>
  <si>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</si>
  <si>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</si>
  <si>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</si>
  <si>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</si>
  <si>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</si>
  <si>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</si>
  <si>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</si>
  <si>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</si>
  <si>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</si>
  <si>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</si>
  <si>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</si>
  <si>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</si>
  <si>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</si>
  <si>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</si>
  <si>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</si>
  <si>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</si>
  <si>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</si>
  <si>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</si>
  <si>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</si>
  <si>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</si>
  <si>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</si>
  <si>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</si>
  <si>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</si>
  <si>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</si>
  <si>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</si>
  <si>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</si>
  <si>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</si>
  <si>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</si>
  <si>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</si>
  <si>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</si>
  <si>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</si>
  <si>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</si>
  <si>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</si>
  <si>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</si>
  <si>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</si>
  <si>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</si>
  <si>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</si>
  <si>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</si>
  <si>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</si>
  <si>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</si>
  <si>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</si>
  <si>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</si>
  <si>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</si>
  <si>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</si>
  <si>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</si>
  <si>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</si>
  <si>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</si>
  <si>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</si>
  <si>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</si>
  <si>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</si>
  <si>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</si>
  <si>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</si>
  <si>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</si>
  <si>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</si>
  <si>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</si>
  <si>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</si>
  <si>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</si>
  <si>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</si>
  <si>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</si>
  <si>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</si>
  <si>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</si>
  <si>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</si>
  <si>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</si>
  <si>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</si>
  <si>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</si>
  <si>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</si>
  <si>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</si>
  <si>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</si>
  <si>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</si>
  <si>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</si>
  <si>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</si>
  <si>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</si>
  <si>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</si>
  <si>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</si>
  <si>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</si>
  <si>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</si>
  <si>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</si>
  <si>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</si>
  <si>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</si>
  <si>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</si>
  <si>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</si>
  <si>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</si>
  <si>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</si>
  <si>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</si>
  <si>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</si>
  <si>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</si>
  <si>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</si>
  <si>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</si>
  <si>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</si>
  <si>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</si>
  <si>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</si>
  <si>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</si>
  <si>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</si>
  <si>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</si>
  <si>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</si>
  <si>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</si>
  <si>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</si>
  <si>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</si>
  <si>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</si>
  <si>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</si>
  <si>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</si>
  <si>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</si>
  <si>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</si>
  <si>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</si>
  <si>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</si>
  <si>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</si>
  <si>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</si>
  <si>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</si>
  <si>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</si>
  <si>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</si>
  <si>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</si>
  <si>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</si>
  <si>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</si>
  <si>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</si>
  <si>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</si>
  <si>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</si>
  <si>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</si>
  <si>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</si>
  <si>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</si>
  <si>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</si>
  <si>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</si>
  <si>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</si>
  <si>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</si>
  <si>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</si>
  <si>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</si>
  <si>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</si>
  <si>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</si>
  <si>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</si>
  <si>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</si>
  <si>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</si>
  <si>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</si>
  <si>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</si>
  <si>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</si>
  <si>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</si>
  <si>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</si>
  <si>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</si>
  <si>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</si>
  <si>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</si>
  <si>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</si>
  <si>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</si>
  <si>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</si>
  <si>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</si>
  <si>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</si>
  <si>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</si>
  <si>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</si>
  <si>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</si>
  <si>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</si>
  <si>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</si>
  <si>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</si>
  <si>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</si>
  <si>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</si>
  <si>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</si>
  <si>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</si>
  <si>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</si>
  <si>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</si>
  <si>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</si>
  <si>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</si>
  <si>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</si>
  <si>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</si>
  <si>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</si>
  <si>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</si>
  <si>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</si>
  <si>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</si>
  <si>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</si>
  <si>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</si>
  <si>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</si>
  <si>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</si>
  <si>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</si>
  <si>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</si>
  <si>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</si>
  <si>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</si>
  <si>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</si>
  <si>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</si>
  <si>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</si>
  <si>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</si>
  <si>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</si>
  <si>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</si>
  <si>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</si>
  <si>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</si>
  <si>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</si>
  <si>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</si>
  <si>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</si>
  <si>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</si>
  <si>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</si>
  <si>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</si>
  <si>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</si>
  <si>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</si>
  <si>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</si>
  <si>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</si>
  <si>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</si>
  <si>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</si>
  <si>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</si>
  <si>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</si>
  <si>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</si>
  <si>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</si>
  <si>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</si>
  <si>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</si>
  <si>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</si>
  <si>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</si>
  <si>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</si>
  <si>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</si>
  <si>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</si>
  <si>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</si>
  <si>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</si>
  <si>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</si>
  <si>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</si>
  <si>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</si>
  <si>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</si>
  <si>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</si>
  <si>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</si>
  <si>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</si>
  <si>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</si>
  <si>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</si>
  <si>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</si>
  <si>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</si>
  <si>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</si>
  <si>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</si>
  <si>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</si>
  <si>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</si>
  <si>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</si>
  <si>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</si>
  <si>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</si>
  <si>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</si>
  <si>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</si>
  <si>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</si>
  <si>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</si>
  <si>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</si>
  <si>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</si>
  <si>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</si>
  <si>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</si>
  <si>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</si>
  <si>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</si>
  <si>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</si>
  <si>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</si>
  <si>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</si>
  <si>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</si>
  <si>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</si>
  <si>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</si>
  <si>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</si>
  <si>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</si>
  <si>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</si>
  <si>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</si>
  <si>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</si>
  <si>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</si>
  <si>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</si>
  <si>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</si>
  <si>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</si>
  <si>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</si>
  <si>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</si>
  <si>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</si>
  <si>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</si>
  <si>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</si>
  <si>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</si>
  <si>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</si>
  <si>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</si>
  <si>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</si>
  <si>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</si>
  <si>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</si>
  <si>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</si>
  <si>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</si>
  <si>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</si>
  <si>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</si>
  <si>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</si>
  <si>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</si>
  <si>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</si>
  <si>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</si>
  <si>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</si>
  <si>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</si>
  <si>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</si>
  <si>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</si>
  <si>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</si>
  <si>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</si>
  <si>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</si>
  <si>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</si>
  <si>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</si>
  <si>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</si>
  <si>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</si>
  <si>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</si>
  <si>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</si>
  <si>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</si>
  <si>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</si>
  <si>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</si>
  <si>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</si>
  <si>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</si>
  <si>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</si>
  <si>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</si>
  <si>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</si>
  <si>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</si>
  <si>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</si>
  <si>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</si>
  <si>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</si>
  <si>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</si>
  <si>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</si>
  <si>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</si>
  <si>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</si>
  <si>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</si>
  <si>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</si>
  <si>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</si>
  <si>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</si>
  <si>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</si>
  <si>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</si>
  <si>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</si>
  <si>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</si>
  <si>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</si>
  <si>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</si>
  <si>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</si>
  <si>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</si>
  <si>
    <t>Raw values*</t>
  </si>
  <si>
    <t>Raw value *</t>
  </si>
  <si>
    <t>Raw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</si>
</sst>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6"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9">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9"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0" fontId="18" fillId="0" borderId="0" xfId="0" applyFont="1" applyBorder="1"/>
    <xf numFmtId="1" fontId="12" fillId="3" borderId="7" xfId="0" applyNumberFormat="1" applyFont="1" applyFill="1" applyBorder="1" applyAlignment="1">
      <alignment wrapText="1"/>
    </xf>
    <xf numFmtId="1" fontId="12" fillId="3" borderId="7" xfId="0" applyNumberFormat="1" applyFont="1" applyFill="1" applyBorder="1" applyAlignment="1">
      <alignment horizontal="left" wrapText="1"/>
    </xf>
    <xf numFmtId="0" fontId="42" fillId="2" borderId="0" xfId="0" applyFont="1" applyFill="1" applyAlignment="1">
      <alignment horizontal="left" vertical="top" wrapText="1" indent="3"/>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42" fillId="2" borderId="0" xfId="0" quotePrefix="1"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2" fontId="54" fillId="18" borderId="0" xfId="0" applyNumberFormat="1" applyFont="1" applyFill="1" applyAlignment="1">
      <alignment horizontal="left"/>
    </xf>
    <xf numFmtId="0" fontId="55"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C2984068-9524-4BDE-8F46-8D58074759D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169ED32C-C8EC-420E-A9BC-832E4845DF9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914DF6BB-EB62-4A41-A3B1-ABD75ED71A0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4371BC8A-6A2E-4FDF-9689-3E65751E216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D827B105-86F1-43B4-BE67-1977A6F73C9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6C94844C-8EE4-47D4-A647-06B4B2AE09A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E9D1F258-31EC-402B-BE09-BA022F21C3D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85C9EEF2-21E5-47FF-8681-40830B13597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064FC16C-8794-493B-9722-ED754AC77FA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C9EFD2FA-F499-4296-82C8-E2EA2E3EF65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F9C84C0F-4533-4592-A44A-8C2FBFB830A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53ADA6A0-D0D4-4B0D-9DB3-460854347DB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033DA06B-445A-4A42-85E7-0D6F09171EE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D01310E3-445B-4EB4-AB0F-9F27481574F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58DCFBB0-D50F-4BA6-BCC0-37D0AC7F48F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1F31438F-A58B-40D1-B1DD-E80874D44FD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6F619632-33BF-4BD1-B3FC-9C25BA338C2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E4361641-F368-4544-B440-42992A821A7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943209DB-41E3-4482-ACDB-9A22BC7B494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51D3E227-5C75-4928-92FC-3863E1A7F63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5FA518AD-C7AD-4782-9447-49C0BCACFA3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9F01F192-A8AC-478F-AE88-469B3CB12C5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93E258C7-3C39-4B95-8F22-FCBEA35B40D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9C5F8DE5-7171-42BB-B273-6CDE7689C0A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140625" defaultRowHeight="15" x14ac:dyDescent="0.25"/>
  <cols>
    <col min="1" max="1" width="1.85546875" style="13" customWidth="1"/>
    <col min="2" max="12" width="9.140625" style="13"/>
    <col min="13" max="13" width="25.140625" style="13" customWidth="1"/>
    <col min="14" max="16384" width="9.140625" style="13"/>
  </cols>
  <sheetData>
    <row r="1" spans="2:15" ht="10.5" customHeight="1" x14ac:dyDescent="0.25"/>
    <row r="2" spans="2:15" ht="36" customHeight="1" x14ac:dyDescent="0.25">
      <c r="B2" s="323" t="s">
        <v>337</v>
      </c>
      <c r="C2" s="323"/>
      <c r="D2" s="323"/>
      <c r="E2" s="323"/>
      <c r="F2" s="323"/>
      <c r="G2" s="323"/>
      <c r="H2" s="323"/>
      <c r="I2" s="323"/>
      <c r="J2" s="323"/>
      <c r="K2" s="323"/>
      <c r="L2" s="323"/>
      <c r="M2" s="323"/>
      <c r="N2" s="61"/>
      <c r="O2" s="61"/>
    </row>
    <row r="3" spans="2:15" ht="15" customHeight="1" x14ac:dyDescent="0.25">
      <c r="B3" s="324" t="s">
        <v>435</v>
      </c>
      <c r="C3" s="324"/>
      <c r="D3" s="324"/>
      <c r="E3" s="324"/>
      <c r="F3" s="324"/>
      <c r="G3" s="324"/>
      <c r="H3" s="324"/>
      <c r="I3" s="324"/>
      <c r="J3" s="324"/>
      <c r="K3" s="324"/>
      <c r="L3" s="324"/>
      <c r="M3" s="324"/>
      <c r="N3" s="200"/>
      <c r="O3" s="200"/>
    </row>
    <row r="4" spans="2:15" ht="18.75" customHeight="1" x14ac:dyDescent="0.25">
      <c r="B4" s="320" t="s">
        <v>338</v>
      </c>
      <c r="C4" s="320"/>
      <c r="D4" s="320"/>
      <c r="E4" s="320"/>
      <c r="F4" s="320"/>
      <c r="G4" s="320"/>
      <c r="H4" s="320"/>
      <c r="I4" s="320"/>
      <c r="J4" s="320"/>
      <c r="K4" s="320"/>
      <c r="L4" s="320"/>
      <c r="M4" s="320"/>
      <c r="N4" s="201"/>
      <c r="O4" s="201"/>
    </row>
    <row r="5" spans="2:15" ht="15" customHeight="1" x14ac:dyDescent="0.25">
      <c r="B5" s="321" t="s">
        <v>358</v>
      </c>
      <c r="C5" s="321"/>
      <c r="D5" s="321"/>
      <c r="E5" s="321"/>
      <c r="F5" s="321"/>
      <c r="G5" s="321"/>
      <c r="H5" s="321"/>
      <c r="I5" s="321"/>
      <c r="J5" s="321"/>
      <c r="K5" s="321"/>
      <c r="L5" s="321"/>
      <c r="M5" s="321"/>
      <c r="N5" s="200"/>
      <c r="O5" s="200"/>
    </row>
    <row r="6" spans="2:15" ht="15" customHeight="1" x14ac:dyDescent="0.25">
      <c r="B6" s="319" t="s">
        <v>359</v>
      </c>
      <c r="C6" s="319"/>
      <c r="D6" s="319"/>
      <c r="E6" s="319"/>
      <c r="F6" s="319"/>
      <c r="G6" s="319"/>
      <c r="H6" s="319"/>
      <c r="I6" s="319"/>
      <c r="J6" s="319"/>
      <c r="K6" s="319"/>
      <c r="L6" s="319"/>
      <c r="M6" s="319"/>
      <c r="N6" s="202"/>
      <c r="O6" s="202"/>
    </row>
    <row r="7" spans="2:15" ht="15" customHeight="1" x14ac:dyDescent="0.25">
      <c r="B7" s="319" t="s">
        <v>360</v>
      </c>
      <c r="C7" s="319"/>
      <c r="D7" s="319"/>
      <c r="E7" s="319"/>
      <c r="F7" s="319"/>
      <c r="G7" s="319"/>
      <c r="H7" s="319"/>
      <c r="I7" s="319"/>
      <c r="J7" s="319"/>
      <c r="K7" s="319"/>
      <c r="L7" s="319"/>
      <c r="M7" s="319"/>
      <c r="N7" s="202"/>
      <c r="O7" s="202"/>
    </row>
    <row r="8" spans="2:15" ht="21.75" customHeight="1" x14ac:dyDescent="0.25">
      <c r="B8" s="319" t="s">
        <v>361</v>
      </c>
      <c r="C8" s="319"/>
      <c r="D8" s="319"/>
      <c r="E8" s="319"/>
      <c r="F8" s="319"/>
      <c r="G8" s="319"/>
      <c r="H8" s="319"/>
      <c r="I8" s="319"/>
      <c r="J8" s="319"/>
      <c r="K8" s="319"/>
      <c r="L8" s="319"/>
      <c r="M8" s="319"/>
      <c r="N8" s="202"/>
      <c r="O8" s="202"/>
    </row>
    <row r="9" spans="2:15" ht="30" customHeight="1" x14ac:dyDescent="0.25">
      <c r="B9" s="321" t="s">
        <v>339</v>
      </c>
      <c r="C9" s="321"/>
      <c r="D9" s="321"/>
      <c r="E9" s="321"/>
      <c r="F9" s="321"/>
      <c r="G9" s="321"/>
      <c r="H9" s="321"/>
      <c r="I9" s="321"/>
      <c r="J9" s="321"/>
      <c r="K9" s="321"/>
      <c r="L9" s="321"/>
    </row>
    <row r="10" spans="2:15" ht="33.75" customHeight="1" x14ac:dyDescent="0.25">
      <c r="B10" s="321" t="s">
        <v>340</v>
      </c>
      <c r="C10" s="321"/>
      <c r="D10" s="321"/>
      <c r="E10" s="321"/>
      <c r="F10" s="321"/>
      <c r="G10" s="321"/>
      <c r="H10" s="321"/>
      <c r="I10" s="321"/>
      <c r="J10" s="321"/>
      <c r="K10" s="321"/>
      <c r="L10" s="321"/>
    </row>
    <row r="11" spans="2:15" ht="21" customHeight="1" x14ac:dyDescent="0.25">
      <c r="B11" s="320" t="s">
        <v>341</v>
      </c>
      <c r="C11" s="320"/>
      <c r="D11" s="320"/>
      <c r="E11" s="320"/>
      <c r="F11" s="320"/>
      <c r="G11" s="320"/>
      <c r="H11" s="320"/>
      <c r="I11" s="320"/>
      <c r="J11" s="320"/>
      <c r="K11" s="320"/>
      <c r="L11" s="320"/>
      <c r="M11" s="320"/>
      <c r="N11" s="62"/>
      <c r="O11" s="62"/>
    </row>
    <row r="12" spans="2:15" x14ac:dyDescent="0.25">
      <c r="B12" s="321" t="s">
        <v>342</v>
      </c>
      <c r="C12" s="321"/>
      <c r="D12" s="321"/>
      <c r="E12" s="321"/>
      <c r="F12" s="321"/>
      <c r="G12" s="321"/>
      <c r="H12" s="321"/>
      <c r="I12" s="321"/>
      <c r="J12" s="321"/>
      <c r="K12" s="321"/>
      <c r="L12" s="321"/>
      <c r="M12" s="321"/>
    </row>
    <row r="13" spans="2:15" x14ac:dyDescent="0.25">
      <c r="B13" s="322" t="s">
        <v>367</v>
      </c>
      <c r="C13" s="319"/>
      <c r="D13" s="319"/>
      <c r="E13" s="319"/>
      <c r="F13" s="319"/>
      <c r="G13" s="319"/>
      <c r="H13" s="319"/>
      <c r="I13" s="319"/>
      <c r="J13" s="319"/>
      <c r="K13" s="319"/>
      <c r="L13" s="319"/>
      <c r="M13" s="319"/>
    </row>
    <row r="14" spans="2:15" x14ac:dyDescent="0.25">
      <c r="B14" s="322" t="s">
        <v>368</v>
      </c>
      <c r="C14" s="319"/>
      <c r="D14" s="319"/>
      <c r="E14" s="319"/>
      <c r="F14" s="319"/>
      <c r="G14" s="319"/>
      <c r="H14" s="319"/>
      <c r="I14" s="319"/>
      <c r="J14" s="319"/>
      <c r="K14" s="319"/>
      <c r="L14" s="319"/>
      <c r="M14" s="319"/>
    </row>
    <row r="15" spans="2:15" ht="17.25" customHeight="1" x14ac:dyDescent="0.25">
      <c r="B15" s="322" t="s">
        <v>369</v>
      </c>
      <c r="C15" s="319"/>
      <c r="D15" s="319"/>
      <c r="E15" s="319"/>
      <c r="F15" s="319"/>
      <c r="G15" s="319"/>
      <c r="H15" s="319"/>
      <c r="I15" s="319"/>
      <c r="J15" s="319"/>
      <c r="K15" s="319"/>
      <c r="L15" s="319"/>
      <c r="M15" s="319"/>
    </row>
    <row r="16" spans="2:15" x14ac:dyDescent="0.25">
      <c r="B16" s="321" t="s">
        <v>366</v>
      </c>
      <c r="C16" s="321"/>
      <c r="D16" s="321"/>
      <c r="E16" s="321"/>
      <c r="F16" s="321"/>
      <c r="G16" s="321"/>
      <c r="H16" s="321"/>
      <c r="I16" s="321"/>
      <c r="J16" s="321"/>
      <c r="K16" s="321"/>
      <c r="L16" s="321"/>
      <c r="M16" s="321"/>
    </row>
    <row r="17" spans="2:13" ht="18.75" x14ac:dyDescent="0.25">
      <c r="B17" s="320" t="s">
        <v>343</v>
      </c>
      <c r="C17" s="320"/>
      <c r="D17" s="320"/>
      <c r="E17" s="320"/>
      <c r="F17" s="320"/>
      <c r="G17" s="320"/>
      <c r="H17" s="320"/>
      <c r="I17" s="320"/>
      <c r="J17" s="320"/>
      <c r="K17" s="320"/>
      <c r="L17" s="320"/>
      <c r="M17" s="320"/>
    </row>
    <row r="18" spans="2:13" x14ac:dyDescent="0.25">
      <c r="B18" s="321" t="s">
        <v>344</v>
      </c>
      <c r="C18" s="321"/>
      <c r="D18" s="321"/>
      <c r="E18" s="321"/>
      <c r="F18" s="321"/>
      <c r="G18" s="321"/>
      <c r="H18" s="321"/>
      <c r="I18" s="321"/>
      <c r="J18" s="321"/>
      <c r="K18" s="321"/>
      <c r="L18" s="321"/>
      <c r="M18" s="321"/>
    </row>
    <row r="19" spans="2:13" ht="14.45" customHeight="1" x14ac:dyDescent="0.25">
      <c r="B19" s="258"/>
      <c r="C19" s="325" t="s">
        <v>362</v>
      </c>
      <c r="D19" s="325"/>
      <c r="E19" s="325"/>
      <c r="F19" s="325"/>
      <c r="G19" s="325"/>
      <c r="H19" s="325"/>
      <c r="I19" s="325"/>
      <c r="J19" s="325"/>
      <c r="K19" s="325"/>
      <c r="L19" s="325"/>
      <c r="M19" s="325"/>
    </row>
    <row r="20" spans="2:13" x14ac:dyDescent="0.25">
      <c r="B20" s="258"/>
      <c r="C20" s="325" t="s">
        <v>363</v>
      </c>
      <c r="D20" s="325"/>
      <c r="E20" s="325"/>
      <c r="F20" s="325"/>
      <c r="G20" s="325"/>
      <c r="H20" s="325"/>
      <c r="I20" s="325"/>
      <c r="J20" s="325"/>
      <c r="K20" s="325"/>
      <c r="L20" s="325"/>
      <c r="M20" s="325"/>
    </row>
    <row r="21" spans="2:13" ht="14.45" customHeight="1" x14ac:dyDescent="0.25">
      <c r="B21" s="258"/>
      <c r="C21" s="325" t="s">
        <v>462</v>
      </c>
      <c r="D21" s="325"/>
      <c r="E21" s="325"/>
      <c r="F21" s="325"/>
      <c r="G21" s="325"/>
      <c r="H21" s="325"/>
      <c r="I21" s="325"/>
      <c r="J21" s="325"/>
      <c r="K21" s="325"/>
      <c r="L21" s="325"/>
      <c r="M21" s="325"/>
    </row>
    <row r="22" spans="2:13" x14ac:dyDescent="0.25">
      <c r="B22" s="258"/>
      <c r="C22" s="325" t="s">
        <v>458</v>
      </c>
      <c r="D22" s="325"/>
      <c r="E22" s="325"/>
      <c r="F22" s="325"/>
      <c r="G22" s="325"/>
      <c r="H22" s="325"/>
      <c r="I22" s="325"/>
      <c r="J22" s="325"/>
      <c r="K22" s="325"/>
      <c r="L22" s="325"/>
      <c r="M22" s="325"/>
    </row>
    <row r="23" spans="2:13" ht="14.45" customHeight="1" x14ac:dyDescent="0.25">
      <c r="B23" s="258"/>
      <c r="C23" s="258"/>
      <c r="D23" s="325" t="s">
        <v>454</v>
      </c>
      <c r="E23" s="325"/>
      <c r="F23" s="325"/>
      <c r="G23" s="325"/>
      <c r="H23" s="325"/>
      <c r="I23" s="325"/>
      <c r="J23" s="325"/>
      <c r="K23" s="325"/>
      <c r="L23" s="325"/>
      <c r="M23" s="325"/>
    </row>
    <row r="24" spans="2:13" ht="14.45" customHeight="1" x14ac:dyDescent="0.25">
      <c r="B24" s="258"/>
      <c r="C24" s="258"/>
      <c r="D24" s="325" t="s">
        <v>455</v>
      </c>
      <c r="E24" s="325"/>
      <c r="F24" s="325"/>
      <c r="G24" s="325"/>
      <c r="H24" s="325"/>
      <c r="I24" s="325"/>
      <c r="J24" s="325"/>
      <c r="K24" s="325"/>
      <c r="L24" s="325"/>
      <c r="M24" s="325"/>
    </row>
    <row r="25" spans="2:13" x14ac:dyDescent="0.25">
      <c r="B25" s="255"/>
      <c r="C25" s="256"/>
      <c r="D25" s="321" t="s">
        <v>456</v>
      </c>
      <c r="E25" s="321"/>
      <c r="F25" s="321"/>
      <c r="G25" s="321"/>
      <c r="H25" s="321"/>
      <c r="I25" s="321"/>
      <c r="J25" s="321"/>
      <c r="K25" s="321"/>
      <c r="L25" s="321"/>
      <c r="M25" s="321"/>
    </row>
    <row r="26" spans="2:13" x14ac:dyDescent="0.25">
      <c r="B26" s="255"/>
      <c r="C26" s="256"/>
      <c r="D26" s="325" t="s">
        <v>457</v>
      </c>
      <c r="E26" s="325"/>
      <c r="F26" s="325"/>
      <c r="G26" s="325"/>
      <c r="H26" s="325"/>
      <c r="I26" s="325"/>
      <c r="J26" s="325"/>
      <c r="K26" s="325"/>
      <c r="L26" s="325"/>
      <c r="M26" s="325"/>
    </row>
    <row r="27" spans="2:13" ht="15" customHeight="1" x14ac:dyDescent="0.25">
      <c r="B27" s="322" t="s">
        <v>364</v>
      </c>
      <c r="C27" s="319"/>
      <c r="D27" s="319"/>
      <c r="E27" s="319"/>
      <c r="F27" s="319"/>
      <c r="G27" s="319"/>
      <c r="H27" s="319"/>
      <c r="I27" s="319"/>
      <c r="J27" s="319"/>
      <c r="K27" s="319"/>
      <c r="L27" s="319"/>
      <c r="M27" s="319"/>
    </row>
    <row r="28" spans="2:13" ht="15" customHeight="1" x14ac:dyDescent="0.25">
      <c r="B28" s="322" t="s">
        <v>365</v>
      </c>
      <c r="C28" s="319"/>
      <c r="D28" s="319"/>
      <c r="E28" s="319"/>
      <c r="F28" s="319"/>
      <c r="G28" s="319"/>
      <c r="H28" s="319"/>
      <c r="I28" s="319"/>
      <c r="J28" s="319"/>
      <c r="K28" s="319"/>
      <c r="L28" s="319"/>
      <c r="M28" s="319"/>
    </row>
    <row r="29" spans="2:13" x14ac:dyDescent="0.25">
      <c r="B29" s="199"/>
    </row>
    <row r="30" spans="2:13" ht="18.75" x14ac:dyDescent="0.25">
      <c r="B30" s="320" t="s">
        <v>345</v>
      </c>
      <c r="C30" s="320"/>
      <c r="D30" s="320"/>
      <c r="E30" s="320"/>
      <c r="F30" s="320"/>
      <c r="G30" s="320"/>
      <c r="H30" s="320"/>
      <c r="I30" s="320"/>
      <c r="J30" s="320"/>
      <c r="K30" s="320"/>
      <c r="L30" s="320"/>
      <c r="M30" s="320"/>
    </row>
    <row r="31" spans="2:13" ht="15" customHeight="1" x14ac:dyDescent="0.25">
      <c r="B31" s="321" t="s">
        <v>370</v>
      </c>
      <c r="C31" s="321"/>
      <c r="D31" s="321"/>
      <c r="E31" s="321"/>
      <c r="F31" s="321"/>
      <c r="G31" s="321"/>
      <c r="H31" s="321"/>
      <c r="I31" s="321"/>
      <c r="J31" s="321"/>
      <c r="K31" s="321"/>
      <c r="L31" s="321"/>
      <c r="M31" s="321"/>
    </row>
    <row r="32" spans="2:13" ht="31.5" customHeight="1" x14ac:dyDescent="0.25">
      <c r="B32" s="321" t="s">
        <v>346</v>
      </c>
      <c r="C32" s="321"/>
      <c r="D32" s="321"/>
      <c r="E32" s="321"/>
      <c r="F32" s="321"/>
      <c r="G32" s="321"/>
      <c r="H32" s="321"/>
      <c r="I32" s="321"/>
      <c r="J32" s="321"/>
      <c r="K32" s="321"/>
      <c r="L32" s="321"/>
      <c r="M32" s="321"/>
    </row>
    <row r="33" spans="2:13" ht="28.5" customHeight="1" x14ac:dyDescent="0.25">
      <c r="B33" s="321" t="s">
        <v>347</v>
      </c>
      <c r="C33" s="321"/>
      <c r="D33" s="321"/>
      <c r="E33" s="321"/>
      <c r="F33" s="321"/>
      <c r="G33" s="321"/>
      <c r="H33" s="321"/>
      <c r="I33" s="321"/>
      <c r="J33" s="321"/>
      <c r="K33" s="321"/>
      <c r="L33" s="321"/>
      <c r="M33" s="321"/>
    </row>
    <row r="34" spans="2:13" x14ac:dyDescent="0.25">
      <c r="B34" s="321" t="s">
        <v>348</v>
      </c>
      <c r="C34" s="321"/>
      <c r="D34" s="321"/>
      <c r="E34" s="321"/>
      <c r="F34" s="321"/>
      <c r="G34" s="321"/>
      <c r="H34" s="321"/>
      <c r="I34" s="321"/>
      <c r="J34" s="321"/>
      <c r="K34" s="321"/>
      <c r="L34" s="321"/>
      <c r="M34" s="321"/>
    </row>
    <row r="35" spans="2:13" x14ac:dyDescent="0.25">
      <c r="B35" s="321" t="s">
        <v>349</v>
      </c>
      <c r="C35" s="321"/>
      <c r="D35" s="321"/>
      <c r="E35" s="321"/>
      <c r="F35" s="321"/>
      <c r="G35" s="321"/>
      <c r="H35" s="321"/>
      <c r="I35" s="321"/>
      <c r="J35" s="321"/>
      <c r="K35" s="321"/>
      <c r="L35" s="321"/>
      <c r="M35" s="321"/>
    </row>
    <row r="36" spans="2:13" ht="18.75" x14ac:dyDescent="0.25">
      <c r="B36" s="320" t="s">
        <v>350</v>
      </c>
      <c r="C36" s="320"/>
      <c r="D36" s="320"/>
      <c r="E36" s="320"/>
      <c r="F36" s="320"/>
      <c r="G36" s="320"/>
      <c r="H36" s="320"/>
      <c r="I36" s="320"/>
      <c r="J36" s="320"/>
      <c r="K36" s="320"/>
      <c r="L36" s="320"/>
      <c r="M36" s="320"/>
    </row>
    <row r="37" spans="2:13" ht="30.75" customHeight="1" x14ac:dyDescent="0.25">
      <c r="B37" s="321" t="s">
        <v>351</v>
      </c>
      <c r="C37" s="321"/>
      <c r="D37" s="321"/>
      <c r="E37" s="321"/>
      <c r="F37" s="321"/>
      <c r="G37" s="321"/>
      <c r="H37" s="321"/>
      <c r="I37" s="321"/>
      <c r="J37" s="321"/>
      <c r="K37" s="321"/>
      <c r="L37" s="321"/>
      <c r="M37" s="321"/>
    </row>
    <row r="38" spans="2:13" x14ac:dyDescent="0.25">
      <c r="B38" s="321" t="s">
        <v>352</v>
      </c>
      <c r="C38" s="321"/>
      <c r="D38" s="321"/>
      <c r="E38" s="321"/>
      <c r="F38" s="321"/>
      <c r="G38" s="321"/>
      <c r="H38" s="321"/>
      <c r="I38" s="321"/>
      <c r="J38" s="321"/>
      <c r="K38" s="321"/>
      <c r="L38" s="321"/>
      <c r="M38" s="321"/>
    </row>
    <row r="39" spans="2:13" x14ac:dyDescent="0.25">
      <c r="B39" s="199"/>
    </row>
    <row r="40" spans="2:13" ht="18.75" x14ac:dyDescent="0.25">
      <c r="B40" s="320" t="s">
        <v>353</v>
      </c>
      <c r="C40" s="320"/>
      <c r="D40" s="320"/>
      <c r="E40" s="320"/>
      <c r="F40" s="320"/>
      <c r="G40" s="320"/>
      <c r="H40" s="320"/>
      <c r="I40" s="320"/>
      <c r="J40" s="320"/>
      <c r="K40" s="320"/>
      <c r="L40" s="320"/>
      <c r="M40" s="320"/>
    </row>
    <row r="41" spans="2:13" x14ac:dyDescent="0.25">
      <c r="B41" s="327" t="s">
        <v>354</v>
      </c>
      <c r="C41" s="327"/>
      <c r="D41" s="327"/>
      <c r="E41" s="327"/>
      <c r="F41" s="327"/>
      <c r="G41" s="327"/>
      <c r="H41" s="327"/>
      <c r="I41" s="327"/>
      <c r="J41" s="327"/>
      <c r="K41" s="327"/>
      <c r="L41" s="327"/>
      <c r="M41" s="327"/>
    </row>
    <row r="42" spans="2:13" x14ac:dyDescent="0.25">
      <c r="B42" s="327" t="s">
        <v>355</v>
      </c>
      <c r="C42" s="327"/>
      <c r="D42" s="327"/>
      <c r="E42" s="327"/>
      <c r="F42" s="327"/>
      <c r="G42" s="327"/>
      <c r="H42" s="327"/>
      <c r="I42" s="327"/>
      <c r="J42" s="327"/>
      <c r="K42" s="327"/>
      <c r="L42" s="327"/>
      <c r="M42" s="327"/>
    </row>
    <row r="43" spans="2:13" x14ac:dyDescent="0.25">
      <c r="B43" s="327" t="s">
        <v>356</v>
      </c>
      <c r="C43" s="327"/>
      <c r="D43" s="327"/>
      <c r="E43" s="327"/>
      <c r="F43" s="327"/>
      <c r="G43" s="327"/>
      <c r="H43" s="327"/>
      <c r="I43" s="327"/>
      <c r="J43" s="327"/>
      <c r="K43" s="327"/>
      <c r="L43" s="327"/>
      <c r="M43" s="327"/>
    </row>
    <row r="44" spans="2:13" x14ac:dyDescent="0.25">
      <c r="B44" s="249" t="s">
        <v>448</v>
      </c>
      <c r="C44" s="247"/>
      <c r="D44" s="247"/>
      <c r="E44" s="247"/>
      <c r="F44" s="247"/>
      <c r="G44" s="247"/>
      <c r="H44" s="247"/>
      <c r="I44" s="247"/>
      <c r="J44" s="247"/>
      <c r="K44" s="247"/>
      <c r="L44" s="247"/>
      <c r="M44" s="247"/>
    </row>
    <row r="45" spans="2:13" ht="18.75" x14ac:dyDescent="0.25">
      <c r="B45" s="320" t="s">
        <v>357</v>
      </c>
      <c r="C45" s="320"/>
      <c r="D45" s="320"/>
      <c r="E45" s="320"/>
      <c r="F45" s="320"/>
      <c r="G45" s="320"/>
      <c r="H45" s="320"/>
      <c r="I45" s="320"/>
      <c r="J45" s="320"/>
      <c r="K45" s="320"/>
      <c r="L45" s="320"/>
      <c r="M45" s="320"/>
    </row>
    <row r="46" spans="2:13" x14ac:dyDescent="0.25">
      <c r="B46" s="321" t="s">
        <v>461</v>
      </c>
      <c r="C46" s="321"/>
      <c r="D46" s="321"/>
      <c r="E46" s="321"/>
      <c r="F46" s="321"/>
      <c r="G46" s="321"/>
      <c r="H46" s="321"/>
      <c r="I46" s="321"/>
      <c r="J46" s="321"/>
      <c r="K46" s="321"/>
      <c r="L46" s="321"/>
      <c r="M46" s="321"/>
    </row>
    <row r="47" spans="2:13" x14ac:dyDescent="0.25">
      <c r="B47" s="326" t="s">
        <v>447</v>
      </c>
      <c r="C47" s="326"/>
      <c r="D47" s="326"/>
      <c r="E47" s="326"/>
      <c r="F47" s="326"/>
      <c r="G47" s="326"/>
      <c r="H47" s="326"/>
      <c r="I47" s="326"/>
      <c r="J47" s="326"/>
      <c r="K47" s="326"/>
      <c r="L47" s="326"/>
      <c r="M47" s="326"/>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C21:M21"/>
    <mergeCell ref="C22:M22"/>
    <mergeCell ref="B15:M15"/>
    <mergeCell ref="B9:L9"/>
    <mergeCell ref="B10:L10"/>
    <mergeCell ref="B14:M14"/>
    <mergeCell ref="B16:M16"/>
    <mergeCell ref="B17:M17"/>
    <mergeCell ref="B18:M18"/>
    <mergeCell ref="C19:M19"/>
    <mergeCell ref="C20:M20"/>
    <mergeCell ref="B2:M2"/>
    <mergeCell ref="B3:M3"/>
    <mergeCell ref="B4:M4"/>
    <mergeCell ref="B5:M5"/>
    <mergeCell ref="B6:M6"/>
    <mergeCell ref="B7:M7"/>
    <mergeCell ref="B8:M8"/>
    <mergeCell ref="B11:M11"/>
    <mergeCell ref="B12:M12"/>
    <mergeCell ref="B13:M13"/>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V115"/>
  <sheetViews>
    <sheetView tabSelected="1" topLeftCell="A75" zoomScale="115" zoomScaleNormal="115" workbookViewId="0">
      <selection activeCell="C71" sqref="C71"/>
    </sheetView>
  </sheetViews>
  <sheetFormatPr defaultRowHeight="15" x14ac:dyDescent="0.25"/>
  <cols>
    <col min="1" max="1" width="0.85546875" customWidth="1"/>
    <col min="2" max="2" width="16.85546875" customWidth="1"/>
    <col min="3" max="3" width="34.140625" customWidth="1"/>
  </cols>
  <sheetData>
    <row r="1" spans="1:22" s="13" customFormat="1" x14ac:dyDescent="0.25">
      <c r="D1" s="15"/>
      <c r="E1" s="16"/>
      <c r="F1" s="16"/>
      <c r="G1" s="16"/>
      <c r="H1" s="16"/>
      <c r="I1" s="16"/>
      <c r="J1" s="17"/>
    </row>
    <row r="2" spans="1:22" s="13" customFormat="1" ht="21" x14ac:dyDescent="0.25">
      <c r="B2" s="14" t="s">
        <v>465</v>
      </c>
      <c r="D2" s="15"/>
      <c r="E2" s="16"/>
      <c r="F2" s="16"/>
      <c r="G2" s="16"/>
      <c r="H2" s="16"/>
      <c r="I2" s="16"/>
    </row>
    <row r="3" spans="1:22" s="13" customFormat="1" x14ac:dyDescent="0.25">
      <c r="C3" s="18"/>
      <c r="D3" s="19"/>
      <c r="E3" s="20"/>
      <c r="F3" s="20"/>
      <c r="G3" s="20"/>
      <c r="H3" s="20"/>
      <c r="I3" s="20"/>
    </row>
    <row r="4" spans="1:22" ht="15" customHeight="1" x14ac:dyDescent="0.25">
      <c r="A4" s="13"/>
      <c r="B4" s="351" t="s">
        <v>466</v>
      </c>
      <c r="C4" s="351" t="s">
        <v>121</v>
      </c>
      <c r="D4" s="353" t="s">
        <v>471</v>
      </c>
      <c r="E4" s="353"/>
      <c r="F4" s="353"/>
      <c r="G4" s="353"/>
      <c r="H4" s="353"/>
      <c r="I4" s="353"/>
      <c r="J4" s="13"/>
      <c r="K4" s="13"/>
      <c r="L4" s="13"/>
      <c r="M4" s="13"/>
      <c r="N4" s="13"/>
      <c r="O4" s="13"/>
      <c r="P4" s="13"/>
      <c r="Q4" s="13"/>
      <c r="R4" s="13"/>
      <c r="S4" s="13"/>
      <c r="T4" s="13"/>
      <c r="U4" s="13"/>
      <c r="V4" s="13"/>
    </row>
    <row r="5" spans="1:22" x14ac:dyDescent="0.25">
      <c r="A5" s="13"/>
      <c r="B5" s="352"/>
      <c r="C5" s="352"/>
      <c r="D5" s="172" t="s">
        <v>88</v>
      </c>
      <c r="E5" s="172" t="s">
        <v>145</v>
      </c>
      <c r="F5" s="172" t="s">
        <v>146</v>
      </c>
      <c r="G5" s="172" t="s">
        <v>147</v>
      </c>
      <c r="H5" s="172" t="s">
        <v>148</v>
      </c>
      <c r="I5" s="172" t="s">
        <v>89</v>
      </c>
      <c r="J5" s="13"/>
      <c r="K5" s="13"/>
      <c r="L5" s="13"/>
      <c r="M5" s="13"/>
      <c r="N5" s="13"/>
      <c r="O5" s="13"/>
      <c r="P5" s="13"/>
      <c r="Q5" s="13"/>
      <c r="R5" s="13"/>
      <c r="S5" s="13"/>
      <c r="T5" s="13"/>
      <c r="U5" s="13"/>
      <c r="V5" s="13"/>
    </row>
    <row r="6" spans="1:22" x14ac:dyDescent="0.25">
      <c r="B6" s="317" t="s">
        <v>467</v>
      </c>
      <c r="C6" s="317" t="s">
        <v>205</v>
      </c>
      <c r="D6" s="176">
        <v>2.1</v>
      </c>
      <c r="E6" s="176">
        <v>2.1</v>
      </c>
      <c r="F6" s="176">
        <v>2.1</v>
      </c>
      <c r="G6" s="56">
        <v>2.1167097741040899</v>
      </c>
      <c r="H6" s="56">
        <v>2.1335525084703701</v>
      </c>
      <c r="I6" s="56">
        <v>2.1505292610683502</v>
      </c>
    </row>
    <row r="7" spans="1:22" x14ac:dyDescent="0.25">
      <c r="B7" s="22" t="s">
        <v>468</v>
      </c>
      <c r="C7" s="22" t="s">
        <v>205</v>
      </c>
      <c r="D7" s="176">
        <f t="shared" ref="D7:I7" si="0">D$6+1</f>
        <v>3.1</v>
      </c>
      <c r="E7" s="176">
        <f t="shared" si="0"/>
        <v>3.1</v>
      </c>
      <c r="F7" s="176">
        <f t="shared" si="0"/>
        <v>3.1</v>
      </c>
      <c r="G7" s="56">
        <f t="shared" si="0"/>
        <v>3.1167097741040899</v>
      </c>
      <c r="H7" s="56">
        <f t="shared" si="0"/>
        <v>3.1335525084703701</v>
      </c>
      <c r="I7" s="56">
        <f t="shared" si="0"/>
        <v>3.1505292610683502</v>
      </c>
    </row>
    <row r="8" spans="1:22" x14ac:dyDescent="0.25">
      <c r="B8" s="22" t="s">
        <v>469</v>
      </c>
      <c r="C8" s="22" t="s">
        <v>205</v>
      </c>
      <c r="D8" s="176">
        <f t="shared" ref="D8:I8" si="1">D$6+2</f>
        <v>4.0999999999999996</v>
      </c>
      <c r="E8" s="176">
        <f t="shared" si="1"/>
        <v>4.0999999999999996</v>
      </c>
      <c r="F8" s="176">
        <f t="shared" si="1"/>
        <v>4.0999999999999996</v>
      </c>
      <c r="G8" s="56">
        <f t="shared" si="1"/>
        <v>4.1167097741040894</v>
      </c>
      <c r="H8" s="56">
        <f t="shared" si="1"/>
        <v>4.1335525084703697</v>
      </c>
      <c r="I8" s="56">
        <f t="shared" si="1"/>
        <v>4.1505292610683497</v>
      </c>
    </row>
    <row r="9" spans="1:22" x14ac:dyDescent="0.25">
      <c r="B9" s="22" t="s">
        <v>470</v>
      </c>
      <c r="C9" s="22" t="s">
        <v>205</v>
      </c>
      <c r="D9" s="176">
        <f t="shared" ref="D9:I9" si="2">D$6+3</f>
        <v>5.0999999999999996</v>
      </c>
      <c r="E9" s="176">
        <f t="shared" si="2"/>
        <v>5.0999999999999996</v>
      </c>
      <c r="F9" s="176">
        <f t="shared" si="2"/>
        <v>5.0999999999999996</v>
      </c>
      <c r="G9" s="56">
        <f t="shared" si="2"/>
        <v>5.1167097741040894</v>
      </c>
      <c r="H9" s="56">
        <f t="shared" si="2"/>
        <v>5.1335525084703697</v>
      </c>
      <c r="I9" s="56">
        <f t="shared" si="2"/>
        <v>5.1505292610683497</v>
      </c>
    </row>
    <row r="10" spans="1:22" x14ac:dyDescent="0.25">
      <c r="B10" s="317" t="s">
        <v>467</v>
      </c>
      <c r="C10" s="317" t="s">
        <v>300</v>
      </c>
      <c r="D10" s="176">
        <v>2.1</v>
      </c>
      <c r="E10" s="176">
        <v>2.1</v>
      </c>
      <c r="F10" s="176">
        <v>2.1</v>
      </c>
      <c r="G10" s="56">
        <v>2.1167097741040899</v>
      </c>
      <c r="H10" s="56">
        <v>2.1335525084703701</v>
      </c>
      <c r="I10" s="56">
        <v>2.1505292610683502</v>
      </c>
    </row>
    <row r="11" spans="1:22" x14ac:dyDescent="0.25">
      <c r="B11" s="22" t="s">
        <v>468</v>
      </c>
      <c r="C11" s="22" t="s">
        <v>300</v>
      </c>
      <c r="D11" s="176">
        <f t="shared" ref="D11:I11" si="3">D$10+1</f>
        <v>3.1</v>
      </c>
      <c r="E11" s="176">
        <f t="shared" si="3"/>
        <v>3.1</v>
      </c>
      <c r="F11" s="176">
        <f t="shared" si="3"/>
        <v>3.1</v>
      </c>
      <c r="G11" s="56">
        <f t="shared" si="3"/>
        <v>3.1167097741040899</v>
      </c>
      <c r="H11" s="56">
        <f t="shared" si="3"/>
        <v>3.1335525084703701</v>
      </c>
      <c r="I11" s="56">
        <f t="shared" si="3"/>
        <v>3.1505292610683502</v>
      </c>
    </row>
    <row r="12" spans="1:22" x14ac:dyDescent="0.25">
      <c r="B12" s="22" t="s">
        <v>469</v>
      </c>
      <c r="C12" s="22" t="s">
        <v>300</v>
      </c>
      <c r="D12" s="176">
        <f t="shared" ref="D12:I12" si="4">D$10+2</f>
        <v>4.0999999999999996</v>
      </c>
      <c r="E12" s="176">
        <f t="shared" si="4"/>
        <v>4.0999999999999996</v>
      </c>
      <c r="F12" s="176">
        <f t="shared" si="4"/>
        <v>4.0999999999999996</v>
      </c>
      <c r="G12" s="56">
        <f t="shared" si="4"/>
        <v>4.1167097741040894</v>
      </c>
      <c r="H12" s="56">
        <f t="shared" si="4"/>
        <v>4.1335525084703697</v>
      </c>
      <c r="I12" s="56">
        <f t="shared" si="4"/>
        <v>4.1505292610683497</v>
      </c>
    </row>
    <row r="13" spans="1:22" x14ac:dyDescent="0.25">
      <c r="B13" s="22" t="s">
        <v>470</v>
      </c>
      <c r="C13" s="22" t="s">
        <v>300</v>
      </c>
      <c r="D13" s="176">
        <f t="shared" ref="D13:I13" si="5">D$10+3</f>
        <v>5.0999999999999996</v>
      </c>
      <c r="E13" s="176">
        <f t="shared" si="5"/>
        <v>5.0999999999999996</v>
      </c>
      <c r="F13" s="176">
        <f t="shared" si="5"/>
        <v>5.0999999999999996</v>
      </c>
      <c r="G13" s="56">
        <f t="shared" si="5"/>
        <v>5.1167097741040894</v>
      </c>
      <c r="H13" s="56">
        <f t="shared" si="5"/>
        <v>5.1335525084703697</v>
      </c>
      <c r="I13" s="56">
        <f t="shared" si="5"/>
        <v>5.1505292610683497</v>
      </c>
    </row>
    <row r="14" spans="1:22" x14ac:dyDescent="0.25">
      <c r="B14" s="317" t="s">
        <v>467</v>
      </c>
      <c r="C14" s="317" t="s">
        <v>301</v>
      </c>
      <c r="D14" s="23"/>
      <c r="E14" s="23"/>
      <c r="F14" s="23"/>
      <c r="G14" s="56"/>
      <c r="H14" s="56"/>
      <c r="I14" s="56"/>
    </row>
    <row r="15" spans="1:22" x14ac:dyDescent="0.25">
      <c r="B15" s="22" t="s">
        <v>468</v>
      </c>
      <c r="C15" s="22" t="s">
        <v>301</v>
      </c>
      <c r="D15" s="176">
        <f t="shared" ref="D15:I15" si="6">D$14+1</f>
        <v>1</v>
      </c>
      <c r="E15" s="176">
        <f t="shared" si="6"/>
        <v>1</v>
      </c>
      <c r="F15" s="176">
        <f t="shared" si="6"/>
        <v>1</v>
      </c>
      <c r="G15" s="56">
        <f t="shared" si="6"/>
        <v>1</v>
      </c>
      <c r="H15" s="56">
        <f t="shared" si="6"/>
        <v>1</v>
      </c>
      <c r="I15" s="56">
        <f t="shared" si="6"/>
        <v>1</v>
      </c>
    </row>
    <row r="16" spans="1:22" x14ac:dyDescent="0.25">
      <c r="B16" s="22" t="s">
        <v>469</v>
      </c>
      <c r="C16" s="22" t="s">
        <v>301</v>
      </c>
      <c r="D16" s="176">
        <f t="shared" ref="D16:I16" si="7">D$14+2</f>
        <v>2</v>
      </c>
      <c r="E16" s="176">
        <f t="shared" si="7"/>
        <v>2</v>
      </c>
      <c r="F16" s="176">
        <f t="shared" si="7"/>
        <v>2</v>
      </c>
      <c r="G16" s="56">
        <f t="shared" si="7"/>
        <v>2</v>
      </c>
      <c r="H16" s="56">
        <f t="shared" si="7"/>
        <v>2</v>
      </c>
      <c r="I16" s="56">
        <f t="shared" si="7"/>
        <v>2</v>
      </c>
    </row>
    <row r="17" spans="2:9" x14ac:dyDescent="0.25">
      <c r="B17" s="22" t="s">
        <v>470</v>
      </c>
      <c r="C17" s="22" t="s">
        <v>301</v>
      </c>
      <c r="D17" s="176">
        <f t="shared" ref="D17:I17" si="8">D$14+3</f>
        <v>3</v>
      </c>
      <c r="E17" s="176">
        <f t="shared" si="8"/>
        <v>3</v>
      </c>
      <c r="F17" s="176">
        <f t="shared" si="8"/>
        <v>3</v>
      </c>
      <c r="G17" s="56">
        <f t="shared" si="8"/>
        <v>3</v>
      </c>
      <c r="H17" s="56">
        <f t="shared" si="8"/>
        <v>3</v>
      </c>
      <c r="I17" s="56">
        <f t="shared" si="8"/>
        <v>3</v>
      </c>
    </row>
    <row r="18" spans="2:9" x14ac:dyDescent="0.25">
      <c r="B18" s="317" t="s">
        <v>467</v>
      </c>
      <c r="C18" s="317" t="s">
        <v>303</v>
      </c>
      <c r="D18" s="176">
        <v>17.7</v>
      </c>
      <c r="E18" s="176">
        <v>18.2</v>
      </c>
      <c r="F18" s="176">
        <v>18.5</v>
      </c>
      <c r="G18" s="56">
        <v>19.232410791745501</v>
      </c>
      <c r="H18" s="56">
        <v>19.9938175601323</v>
      </c>
      <c r="I18" s="56">
        <v>20.785368249280001</v>
      </c>
    </row>
    <row r="19" spans="2:9" x14ac:dyDescent="0.25">
      <c r="B19" s="22" t="s">
        <v>468</v>
      </c>
      <c r="C19" s="22" t="s">
        <v>303</v>
      </c>
      <c r="D19" s="176">
        <f t="shared" ref="D19:I19" si="9">D$18+1</f>
        <v>18.7</v>
      </c>
      <c r="E19" s="176">
        <f t="shared" si="9"/>
        <v>19.2</v>
      </c>
      <c r="F19" s="176">
        <f t="shared" si="9"/>
        <v>19.5</v>
      </c>
      <c r="G19" s="56">
        <f t="shared" si="9"/>
        <v>20.232410791745501</v>
      </c>
      <c r="H19" s="56">
        <f t="shared" si="9"/>
        <v>20.9938175601323</v>
      </c>
      <c r="I19" s="56">
        <f t="shared" si="9"/>
        <v>21.785368249280001</v>
      </c>
    </row>
    <row r="20" spans="2:9" x14ac:dyDescent="0.25">
      <c r="B20" s="22" t="s">
        <v>469</v>
      </c>
      <c r="C20" s="22" t="s">
        <v>303</v>
      </c>
      <c r="D20" s="176">
        <f t="shared" ref="D20:I20" si="10">D$18+2</f>
        <v>19.7</v>
      </c>
      <c r="E20" s="176">
        <f t="shared" si="10"/>
        <v>20.2</v>
      </c>
      <c r="F20" s="176">
        <f t="shared" si="10"/>
        <v>20.5</v>
      </c>
      <c r="G20" s="56">
        <f t="shared" si="10"/>
        <v>21.232410791745501</v>
      </c>
      <c r="H20" s="56">
        <f t="shared" si="10"/>
        <v>21.9938175601323</v>
      </c>
      <c r="I20" s="56">
        <f t="shared" si="10"/>
        <v>22.785368249280001</v>
      </c>
    </row>
    <row r="21" spans="2:9" x14ac:dyDescent="0.25">
      <c r="B21" s="22" t="s">
        <v>470</v>
      </c>
      <c r="C21" s="22" t="s">
        <v>303</v>
      </c>
      <c r="D21" s="176">
        <f t="shared" ref="D21:I21" si="11">D$18+3</f>
        <v>20.7</v>
      </c>
      <c r="E21" s="176">
        <f t="shared" si="11"/>
        <v>21.2</v>
      </c>
      <c r="F21" s="176">
        <f t="shared" si="11"/>
        <v>21.5</v>
      </c>
      <c r="G21" s="56">
        <f t="shared" si="11"/>
        <v>22.232410791745501</v>
      </c>
      <c r="H21" s="56">
        <f t="shared" si="11"/>
        <v>22.9938175601323</v>
      </c>
      <c r="I21" s="56">
        <f t="shared" si="11"/>
        <v>23.785368249280001</v>
      </c>
    </row>
    <row r="22" spans="2:9" x14ac:dyDescent="0.25">
      <c r="B22" s="317" t="s">
        <v>467</v>
      </c>
      <c r="C22" s="317" t="s">
        <v>305</v>
      </c>
      <c r="D22" s="176"/>
      <c r="E22" s="176"/>
      <c r="F22" s="176"/>
      <c r="G22" s="56"/>
      <c r="H22" s="56"/>
      <c r="I22" s="56"/>
    </row>
    <row r="23" spans="2:9" x14ac:dyDescent="0.25">
      <c r="B23" s="22" t="s">
        <v>468</v>
      </c>
      <c r="C23" s="22" t="s">
        <v>305</v>
      </c>
      <c r="D23" s="176">
        <f t="shared" ref="D23:I23" si="12">D$22+1</f>
        <v>1</v>
      </c>
      <c r="E23" s="176">
        <f t="shared" si="12"/>
        <v>1</v>
      </c>
      <c r="F23" s="176">
        <f t="shared" si="12"/>
        <v>1</v>
      </c>
      <c r="G23" s="56">
        <f t="shared" si="12"/>
        <v>1</v>
      </c>
      <c r="H23" s="56">
        <f t="shared" si="12"/>
        <v>1</v>
      </c>
      <c r="I23" s="56">
        <f t="shared" si="12"/>
        <v>1</v>
      </c>
    </row>
    <row r="24" spans="2:9" x14ac:dyDescent="0.25">
      <c r="B24" s="22" t="s">
        <v>469</v>
      </c>
      <c r="C24" s="22" t="s">
        <v>305</v>
      </c>
      <c r="D24" s="176">
        <f t="shared" ref="D24:I24" si="13">D$22+2</f>
        <v>2</v>
      </c>
      <c r="E24" s="176">
        <f t="shared" si="13"/>
        <v>2</v>
      </c>
      <c r="F24" s="176">
        <f t="shared" si="13"/>
        <v>2</v>
      </c>
      <c r="G24" s="56">
        <f t="shared" si="13"/>
        <v>2</v>
      </c>
      <c r="H24" s="56">
        <f t="shared" si="13"/>
        <v>2</v>
      </c>
      <c r="I24" s="56">
        <f t="shared" si="13"/>
        <v>2</v>
      </c>
    </row>
    <row r="25" spans="2:9" x14ac:dyDescent="0.25">
      <c r="B25" s="22" t="s">
        <v>470</v>
      </c>
      <c r="C25" s="22" t="s">
        <v>305</v>
      </c>
      <c r="D25" s="176">
        <f t="shared" ref="D25:I25" si="14">D$22+3</f>
        <v>3</v>
      </c>
      <c r="E25" s="176">
        <f t="shared" si="14"/>
        <v>3</v>
      </c>
      <c r="F25" s="176">
        <f t="shared" si="14"/>
        <v>3</v>
      </c>
      <c r="G25" s="56">
        <f t="shared" si="14"/>
        <v>3</v>
      </c>
      <c r="H25" s="56">
        <f t="shared" si="14"/>
        <v>3</v>
      </c>
      <c r="I25" s="56">
        <f t="shared" si="14"/>
        <v>3</v>
      </c>
    </row>
    <row r="26" spans="2:9" x14ac:dyDescent="0.25">
      <c r="B26" s="317" t="s">
        <v>467</v>
      </c>
      <c r="C26" s="317" t="s">
        <v>306</v>
      </c>
      <c r="D26" s="176">
        <v>27.4</v>
      </c>
      <c r="E26" s="176">
        <v>28.4</v>
      </c>
      <c r="F26" s="176">
        <v>29.4</v>
      </c>
      <c r="G26" s="56">
        <v>30.4</v>
      </c>
      <c r="H26" s="56">
        <v>31.4</v>
      </c>
      <c r="I26" s="56">
        <v>32.4</v>
      </c>
    </row>
    <row r="27" spans="2:9" x14ac:dyDescent="0.25">
      <c r="B27" s="22" t="s">
        <v>468</v>
      </c>
      <c r="C27" s="22" t="s">
        <v>306</v>
      </c>
      <c r="D27" s="176">
        <f t="shared" ref="D27:I27" si="15">D$26+1</f>
        <v>28.4</v>
      </c>
      <c r="E27" s="176">
        <f t="shared" si="15"/>
        <v>29.4</v>
      </c>
      <c r="F27" s="176">
        <f t="shared" si="15"/>
        <v>30.4</v>
      </c>
      <c r="G27" s="56">
        <f t="shared" si="15"/>
        <v>31.4</v>
      </c>
      <c r="H27" s="56">
        <f t="shared" si="15"/>
        <v>32.4</v>
      </c>
      <c r="I27" s="56">
        <f t="shared" si="15"/>
        <v>33.4</v>
      </c>
    </row>
    <row r="28" spans="2:9" x14ac:dyDescent="0.25">
      <c r="B28" s="22" t="s">
        <v>469</v>
      </c>
      <c r="C28" s="22" t="s">
        <v>306</v>
      </c>
      <c r="D28" s="176">
        <f t="shared" ref="D28:I28" si="16">D$26+2</f>
        <v>29.4</v>
      </c>
      <c r="E28" s="176">
        <f t="shared" si="16"/>
        <v>30.4</v>
      </c>
      <c r="F28" s="176">
        <f t="shared" si="16"/>
        <v>31.4</v>
      </c>
      <c r="G28" s="56">
        <f t="shared" si="16"/>
        <v>32.4</v>
      </c>
      <c r="H28" s="56">
        <f t="shared" si="16"/>
        <v>33.4</v>
      </c>
      <c r="I28" s="56">
        <f t="shared" si="16"/>
        <v>34.4</v>
      </c>
    </row>
    <row r="29" spans="2:9" x14ac:dyDescent="0.25">
      <c r="B29" s="22" t="s">
        <v>470</v>
      </c>
      <c r="C29" s="22" t="s">
        <v>306</v>
      </c>
      <c r="D29" s="176">
        <f t="shared" ref="D29:I29" si="17">D$26+3</f>
        <v>30.4</v>
      </c>
      <c r="E29" s="176">
        <f t="shared" si="17"/>
        <v>31.4</v>
      </c>
      <c r="F29" s="176">
        <f t="shared" si="17"/>
        <v>32.4</v>
      </c>
      <c r="G29" s="56">
        <f t="shared" si="17"/>
        <v>33.4</v>
      </c>
      <c r="H29" s="56">
        <f t="shared" si="17"/>
        <v>34.4</v>
      </c>
      <c r="I29" s="56">
        <f t="shared" si="17"/>
        <v>35.4</v>
      </c>
    </row>
    <row r="30" spans="2:9" x14ac:dyDescent="0.25">
      <c r="B30" s="317" t="s">
        <v>467</v>
      </c>
      <c r="C30" s="317" t="s">
        <v>307</v>
      </c>
      <c r="D30" s="176"/>
      <c r="E30" s="176"/>
      <c r="F30" s="176"/>
      <c r="G30" s="56"/>
      <c r="H30" s="56"/>
      <c r="I30" s="56"/>
    </row>
    <row r="31" spans="2:9" x14ac:dyDescent="0.25">
      <c r="B31" s="22" t="s">
        <v>468</v>
      </c>
      <c r="C31" s="22" t="s">
        <v>307</v>
      </c>
      <c r="D31" s="176">
        <f t="shared" ref="D31:I31" si="18">D30+1</f>
        <v>1</v>
      </c>
      <c r="E31" s="176">
        <f t="shared" si="18"/>
        <v>1</v>
      </c>
      <c r="F31" s="176">
        <f t="shared" si="18"/>
        <v>1</v>
      </c>
      <c r="G31" s="56">
        <f t="shared" si="18"/>
        <v>1</v>
      </c>
      <c r="H31" s="56">
        <f t="shared" si="18"/>
        <v>1</v>
      </c>
      <c r="I31" s="56">
        <f t="shared" si="18"/>
        <v>1</v>
      </c>
    </row>
    <row r="32" spans="2:9" x14ac:dyDescent="0.25">
      <c r="B32" s="22" t="s">
        <v>469</v>
      </c>
      <c r="C32" s="22" t="s">
        <v>307</v>
      </c>
      <c r="D32" s="176">
        <f t="shared" ref="D32:I32" si="19">D30+2</f>
        <v>2</v>
      </c>
      <c r="E32" s="176">
        <f t="shared" si="19"/>
        <v>2</v>
      </c>
      <c r="F32" s="176">
        <f t="shared" si="19"/>
        <v>2</v>
      </c>
      <c r="G32" s="56">
        <f t="shared" si="19"/>
        <v>2</v>
      </c>
      <c r="H32" s="56">
        <f t="shared" si="19"/>
        <v>2</v>
      </c>
      <c r="I32" s="56">
        <f t="shared" si="19"/>
        <v>2</v>
      </c>
    </row>
    <row r="33" spans="2:9" x14ac:dyDescent="0.25">
      <c r="B33" s="22" t="s">
        <v>470</v>
      </c>
      <c r="C33" s="22" t="s">
        <v>307</v>
      </c>
      <c r="D33" s="176">
        <f t="shared" ref="D33:I33" si="20">D30+3</f>
        <v>3</v>
      </c>
      <c r="E33" s="176">
        <f t="shared" si="20"/>
        <v>3</v>
      </c>
      <c r="F33" s="176">
        <f t="shared" si="20"/>
        <v>3</v>
      </c>
      <c r="G33" s="56">
        <f t="shared" si="20"/>
        <v>3</v>
      </c>
      <c r="H33" s="56">
        <f t="shared" si="20"/>
        <v>3</v>
      </c>
      <c r="I33" s="56">
        <f t="shared" si="20"/>
        <v>3</v>
      </c>
    </row>
    <row r="34" spans="2:9" x14ac:dyDescent="0.25">
      <c r="B34" s="317" t="s">
        <v>467</v>
      </c>
      <c r="C34" s="317" t="s">
        <v>308</v>
      </c>
      <c r="D34" s="176"/>
      <c r="E34" s="176"/>
      <c r="F34" s="176"/>
      <c r="G34" s="56"/>
      <c r="H34" s="56"/>
      <c r="I34" s="56"/>
    </row>
    <row r="35" spans="2:9" x14ac:dyDescent="0.25">
      <c r="B35" s="317" t="s">
        <v>468</v>
      </c>
      <c r="C35" s="317" t="s">
        <v>308</v>
      </c>
      <c r="D35" s="176">
        <f t="shared" ref="D35:I35" si="21">D34+1</f>
        <v>1</v>
      </c>
      <c r="E35" s="176">
        <f t="shared" si="21"/>
        <v>1</v>
      </c>
      <c r="F35" s="176">
        <f t="shared" si="21"/>
        <v>1</v>
      </c>
      <c r="G35" s="56">
        <f t="shared" si="21"/>
        <v>1</v>
      </c>
      <c r="H35" s="56">
        <f t="shared" si="21"/>
        <v>1</v>
      </c>
      <c r="I35" s="56">
        <f t="shared" si="21"/>
        <v>1</v>
      </c>
    </row>
    <row r="36" spans="2:9" x14ac:dyDescent="0.25">
      <c r="B36" s="317" t="s">
        <v>469</v>
      </c>
      <c r="C36" s="317" t="s">
        <v>308</v>
      </c>
      <c r="D36" s="176">
        <f t="shared" ref="D36:I36" si="22">D34+2</f>
        <v>2</v>
      </c>
      <c r="E36" s="176">
        <f t="shared" si="22"/>
        <v>2</v>
      </c>
      <c r="F36" s="176">
        <f t="shared" si="22"/>
        <v>2</v>
      </c>
      <c r="G36" s="56">
        <f t="shared" si="22"/>
        <v>2</v>
      </c>
      <c r="H36" s="56">
        <f t="shared" si="22"/>
        <v>2</v>
      </c>
      <c r="I36" s="56">
        <f t="shared" si="22"/>
        <v>2</v>
      </c>
    </row>
    <row r="37" spans="2:9" x14ac:dyDescent="0.25">
      <c r="B37" s="317" t="s">
        <v>470</v>
      </c>
      <c r="C37" s="317" t="s">
        <v>308</v>
      </c>
      <c r="D37" s="176">
        <f t="shared" ref="D37:I37" si="23">+D34+3</f>
        <v>3</v>
      </c>
      <c r="E37" s="176">
        <f t="shared" si="23"/>
        <v>3</v>
      </c>
      <c r="F37" s="176">
        <f t="shared" si="23"/>
        <v>3</v>
      </c>
      <c r="G37" s="56">
        <f t="shared" si="23"/>
        <v>3</v>
      </c>
      <c r="H37" s="56">
        <f t="shared" si="23"/>
        <v>3</v>
      </c>
      <c r="I37" s="56">
        <f t="shared" si="23"/>
        <v>3</v>
      </c>
    </row>
    <row r="38" spans="2:9" x14ac:dyDescent="0.25">
      <c r="B38" s="317" t="s">
        <v>467</v>
      </c>
      <c r="C38" s="317" t="s">
        <v>309</v>
      </c>
      <c r="D38" s="176">
        <v>30.700299999999999</v>
      </c>
      <c r="E38" s="176">
        <v>31.700299999999999</v>
      </c>
      <c r="F38" s="176">
        <v>32.700299999999999</v>
      </c>
      <c r="G38" s="56">
        <v>33.700299999999999</v>
      </c>
      <c r="H38" s="56">
        <v>34.700299999999999</v>
      </c>
      <c r="I38" s="56">
        <v>35.700299999999999</v>
      </c>
    </row>
    <row r="39" spans="2:9" x14ac:dyDescent="0.25">
      <c r="B39" s="317" t="s">
        <v>468</v>
      </c>
      <c r="C39" s="317" t="s">
        <v>309</v>
      </c>
      <c r="D39" s="176">
        <f t="shared" ref="D39:I39" si="24">D38+1</f>
        <v>31.700299999999999</v>
      </c>
      <c r="E39" s="176">
        <f t="shared" si="24"/>
        <v>32.700299999999999</v>
      </c>
      <c r="F39" s="176">
        <f t="shared" si="24"/>
        <v>33.700299999999999</v>
      </c>
      <c r="G39" s="56">
        <f t="shared" si="24"/>
        <v>34.700299999999999</v>
      </c>
      <c r="H39" s="56">
        <f t="shared" si="24"/>
        <v>35.700299999999999</v>
      </c>
      <c r="I39" s="56">
        <f t="shared" si="24"/>
        <v>36.700299999999999</v>
      </c>
    </row>
    <row r="40" spans="2:9" x14ac:dyDescent="0.25">
      <c r="B40" s="317" t="s">
        <v>469</v>
      </c>
      <c r="C40" s="317" t="s">
        <v>309</v>
      </c>
      <c r="D40" s="176">
        <f t="shared" ref="D40:I40" si="25">D38+2</f>
        <v>32.700299999999999</v>
      </c>
      <c r="E40" s="176">
        <f t="shared" si="25"/>
        <v>33.700299999999999</v>
      </c>
      <c r="F40" s="176">
        <f t="shared" si="25"/>
        <v>34.700299999999999</v>
      </c>
      <c r="G40" s="56">
        <f t="shared" si="25"/>
        <v>35.700299999999999</v>
      </c>
      <c r="H40" s="56">
        <f t="shared" si="25"/>
        <v>36.700299999999999</v>
      </c>
      <c r="I40" s="56">
        <f t="shared" si="25"/>
        <v>37.700299999999999</v>
      </c>
    </row>
    <row r="41" spans="2:9" x14ac:dyDescent="0.25">
      <c r="B41" s="317" t="s">
        <v>470</v>
      </c>
      <c r="C41" s="317" t="s">
        <v>309</v>
      </c>
      <c r="D41" s="176">
        <f t="shared" ref="D41:I41" si="26">+D38+3</f>
        <v>33.700299999999999</v>
      </c>
      <c r="E41" s="176">
        <f t="shared" si="26"/>
        <v>34.700299999999999</v>
      </c>
      <c r="F41" s="176">
        <f t="shared" si="26"/>
        <v>35.700299999999999</v>
      </c>
      <c r="G41" s="56">
        <f t="shared" si="26"/>
        <v>36.700299999999999</v>
      </c>
      <c r="H41" s="56">
        <f t="shared" si="26"/>
        <v>37.700299999999999</v>
      </c>
      <c r="I41" s="56">
        <f t="shared" si="26"/>
        <v>38.700299999999999</v>
      </c>
    </row>
    <row r="42" spans="2:9" x14ac:dyDescent="0.25">
      <c r="B42" s="317" t="s">
        <v>467</v>
      </c>
      <c r="C42" s="317" t="s">
        <v>310</v>
      </c>
      <c r="D42" s="176">
        <v>27.862341000000001</v>
      </c>
      <c r="E42" s="176">
        <v>28.862341000000001</v>
      </c>
      <c r="F42" s="176">
        <v>29.862341000000001</v>
      </c>
      <c r="G42" s="56">
        <v>30.862341000000001</v>
      </c>
      <c r="H42" s="56">
        <v>31.862341000000001</v>
      </c>
      <c r="I42" s="56">
        <v>32.862341000000001</v>
      </c>
    </row>
    <row r="43" spans="2:9" x14ac:dyDescent="0.25">
      <c r="B43" s="317" t="s">
        <v>468</v>
      </c>
      <c r="C43" s="317" t="s">
        <v>310</v>
      </c>
      <c r="D43" s="176">
        <f t="shared" ref="D43:I43" si="27">+D42+1</f>
        <v>28.862341000000001</v>
      </c>
      <c r="E43" s="176">
        <f t="shared" si="27"/>
        <v>29.862341000000001</v>
      </c>
      <c r="F43" s="176">
        <f t="shared" si="27"/>
        <v>30.862341000000001</v>
      </c>
      <c r="G43" s="56">
        <f t="shared" si="27"/>
        <v>31.862341000000001</v>
      </c>
      <c r="H43" s="56">
        <f t="shared" si="27"/>
        <v>32.862341000000001</v>
      </c>
      <c r="I43" s="56">
        <f t="shared" si="27"/>
        <v>33.862341000000001</v>
      </c>
    </row>
    <row r="44" spans="2:9" x14ac:dyDescent="0.25">
      <c r="B44" s="317" t="s">
        <v>469</v>
      </c>
      <c r="C44" s="317" t="s">
        <v>310</v>
      </c>
      <c r="D44" s="176">
        <f t="shared" ref="D44:I44" si="28">+D42+2</f>
        <v>29.862341000000001</v>
      </c>
      <c r="E44" s="176">
        <f t="shared" si="28"/>
        <v>30.862341000000001</v>
      </c>
      <c r="F44" s="176">
        <f t="shared" si="28"/>
        <v>31.862341000000001</v>
      </c>
      <c r="G44" s="56">
        <f t="shared" si="28"/>
        <v>32.862341000000001</v>
      </c>
      <c r="H44" s="56">
        <f t="shared" si="28"/>
        <v>33.862341000000001</v>
      </c>
      <c r="I44" s="56">
        <f t="shared" si="28"/>
        <v>34.862341000000001</v>
      </c>
    </row>
    <row r="45" spans="2:9" x14ac:dyDescent="0.25">
      <c r="B45" s="317" t="s">
        <v>470</v>
      </c>
      <c r="C45" s="317" t="s">
        <v>310</v>
      </c>
      <c r="D45" s="176">
        <f t="shared" ref="D45:I45" si="29">+D43+3</f>
        <v>31.862341000000001</v>
      </c>
      <c r="E45" s="176">
        <f t="shared" si="29"/>
        <v>32.862341000000001</v>
      </c>
      <c r="F45" s="176">
        <f t="shared" si="29"/>
        <v>33.862341000000001</v>
      </c>
      <c r="G45" s="56">
        <f t="shared" si="29"/>
        <v>34.862341000000001</v>
      </c>
      <c r="H45" s="56">
        <f t="shared" si="29"/>
        <v>35.862341000000001</v>
      </c>
      <c r="I45" s="56">
        <f t="shared" si="29"/>
        <v>36.862341000000001</v>
      </c>
    </row>
    <row r="46" spans="2:9" x14ac:dyDescent="0.25">
      <c r="B46" s="317" t="s">
        <v>467</v>
      </c>
      <c r="C46" s="317" t="s">
        <v>311</v>
      </c>
      <c r="D46" s="176">
        <v>116.16656999999999</v>
      </c>
      <c r="E46" s="176">
        <v>117.16656999999999</v>
      </c>
      <c r="F46" s="176">
        <v>118.16656999999999</v>
      </c>
      <c r="G46" s="56">
        <v>119.16656999999999</v>
      </c>
      <c r="H46" s="56">
        <v>120.16656999999999</v>
      </c>
      <c r="I46" s="56">
        <v>121.16656999999999</v>
      </c>
    </row>
    <row r="47" spans="2:9" x14ac:dyDescent="0.25">
      <c r="B47" s="317" t="s">
        <v>468</v>
      </c>
      <c r="C47" s="317" t="s">
        <v>311</v>
      </c>
      <c r="D47" s="176">
        <f t="shared" ref="D47:I47" si="30">D46+1</f>
        <v>117.16656999999999</v>
      </c>
      <c r="E47" s="176">
        <f t="shared" si="30"/>
        <v>118.16656999999999</v>
      </c>
      <c r="F47" s="176">
        <f t="shared" si="30"/>
        <v>119.16656999999999</v>
      </c>
      <c r="G47" s="56">
        <f t="shared" si="30"/>
        <v>120.16656999999999</v>
      </c>
      <c r="H47" s="56">
        <f t="shared" si="30"/>
        <v>121.16656999999999</v>
      </c>
      <c r="I47" s="56">
        <f t="shared" si="30"/>
        <v>122.16656999999999</v>
      </c>
    </row>
    <row r="48" spans="2:9" x14ac:dyDescent="0.25">
      <c r="B48" s="317" t="s">
        <v>469</v>
      </c>
      <c r="C48" s="317" t="s">
        <v>311</v>
      </c>
      <c r="D48" s="176">
        <f t="shared" ref="D48:I48" si="31">+D46+2</f>
        <v>118.16656999999999</v>
      </c>
      <c r="E48" s="176">
        <f t="shared" si="31"/>
        <v>119.16656999999999</v>
      </c>
      <c r="F48" s="176">
        <f t="shared" si="31"/>
        <v>120.16656999999999</v>
      </c>
      <c r="G48" s="56">
        <f t="shared" si="31"/>
        <v>121.16656999999999</v>
      </c>
      <c r="H48" s="56">
        <f t="shared" si="31"/>
        <v>122.16656999999999</v>
      </c>
      <c r="I48" s="56">
        <f t="shared" si="31"/>
        <v>123.16656999999999</v>
      </c>
    </row>
    <row r="49" spans="2:9" x14ac:dyDescent="0.25">
      <c r="B49" s="317" t="s">
        <v>470</v>
      </c>
      <c r="C49" s="317" t="s">
        <v>311</v>
      </c>
      <c r="D49" s="176">
        <f t="shared" ref="D49:I49" si="32">+D46+3</f>
        <v>119.16656999999999</v>
      </c>
      <c r="E49" s="176">
        <f t="shared" si="32"/>
        <v>120.16656999999999</v>
      </c>
      <c r="F49" s="176">
        <f t="shared" si="32"/>
        <v>121.16656999999999</v>
      </c>
      <c r="G49" s="56">
        <f t="shared" si="32"/>
        <v>122.16656999999999</v>
      </c>
      <c r="H49" s="56">
        <f t="shared" si="32"/>
        <v>123.16656999999999</v>
      </c>
      <c r="I49" s="56">
        <f t="shared" si="32"/>
        <v>124.16656999999999</v>
      </c>
    </row>
    <row r="50" spans="2:9" x14ac:dyDescent="0.25">
      <c r="B50" s="317" t="s">
        <v>467</v>
      </c>
      <c r="C50" s="317" t="s">
        <v>312</v>
      </c>
      <c r="D50" s="176">
        <v>82.212990000000005</v>
      </c>
      <c r="E50" s="176">
        <v>83.212990000000005</v>
      </c>
      <c r="F50" s="176">
        <v>84.212990000000005</v>
      </c>
      <c r="G50" s="56">
        <v>85.212990000000005</v>
      </c>
      <c r="H50" s="56">
        <v>86.212990000000005</v>
      </c>
      <c r="I50" s="56">
        <v>87.212990000000005</v>
      </c>
    </row>
    <row r="51" spans="2:9" x14ac:dyDescent="0.25">
      <c r="B51" s="317" t="s">
        <v>468</v>
      </c>
      <c r="C51" s="317" t="s">
        <v>312</v>
      </c>
      <c r="D51" s="176">
        <f t="shared" ref="D51:I51" si="33">+D50+1</f>
        <v>83.212990000000005</v>
      </c>
      <c r="E51" s="176">
        <f t="shared" si="33"/>
        <v>84.212990000000005</v>
      </c>
      <c r="F51" s="176">
        <f t="shared" si="33"/>
        <v>85.212990000000005</v>
      </c>
      <c r="G51" s="56">
        <f t="shared" si="33"/>
        <v>86.212990000000005</v>
      </c>
      <c r="H51" s="56">
        <f t="shared" si="33"/>
        <v>87.212990000000005</v>
      </c>
      <c r="I51" s="56">
        <f t="shared" si="33"/>
        <v>88.212990000000005</v>
      </c>
    </row>
    <row r="52" spans="2:9" x14ac:dyDescent="0.25">
      <c r="B52" s="317" t="s">
        <v>469</v>
      </c>
      <c r="C52" s="317" t="s">
        <v>312</v>
      </c>
      <c r="D52" s="176">
        <f t="shared" ref="D52:I52" si="34">+D50</f>
        <v>82.212990000000005</v>
      </c>
      <c r="E52" s="176">
        <f t="shared" si="34"/>
        <v>83.212990000000005</v>
      </c>
      <c r="F52" s="176">
        <f t="shared" si="34"/>
        <v>84.212990000000005</v>
      </c>
      <c r="G52" s="56">
        <f t="shared" si="34"/>
        <v>85.212990000000005</v>
      </c>
      <c r="H52" s="56">
        <f t="shared" si="34"/>
        <v>86.212990000000005</v>
      </c>
      <c r="I52" s="56">
        <f t="shared" si="34"/>
        <v>87.212990000000005</v>
      </c>
    </row>
    <row r="53" spans="2:9" x14ac:dyDescent="0.25">
      <c r="B53" s="317" t="s">
        <v>470</v>
      </c>
      <c r="C53" s="317" t="s">
        <v>312</v>
      </c>
      <c r="D53" s="176">
        <f t="shared" ref="D53:I53" si="35">+D50+2</f>
        <v>84.212990000000005</v>
      </c>
      <c r="E53" s="176">
        <f t="shared" si="35"/>
        <v>85.212990000000005</v>
      </c>
      <c r="F53" s="176">
        <f t="shared" si="35"/>
        <v>86.212990000000005</v>
      </c>
      <c r="G53" s="56">
        <f t="shared" si="35"/>
        <v>87.212990000000005</v>
      </c>
      <c r="H53" s="56">
        <f t="shared" si="35"/>
        <v>88.212990000000005</v>
      </c>
      <c r="I53" s="56">
        <f t="shared" si="35"/>
        <v>89.212990000000005</v>
      </c>
    </row>
    <row r="54" spans="2:9" x14ac:dyDescent="0.25">
      <c r="B54" s="317" t="s">
        <v>467</v>
      </c>
      <c r="C54" s="317" t="s">
        <v>313</v>
      </c>
      <c r="D54" s="176">
        <v>118</v>
      </c>
      <c r="E54" s="176">
        <v>119</v>
      </c>
      <c r="F54" s="176">
        <v>120</v>
      </c>
      <c r="G54" s="56">
        <v>121</v>
      </c>
      <c r="H54" s="56">
        <v>122</v>
      </c>
      <c r="I54" s="56">
        <v>123</v>
      </c>
    </row>
    <row r="55" spans="2:9" x14ac:dyDescent="0.25">
      <c r="B55" s="317" t="s">
        <v>468</v>
      </c>
      <c r="C55" s="317" t="s">
        <v>313</v>
      </c>
      <c r="D55" s="176">
        <f t="shared" ref="D55:I55" si="36">D54</f>
        <v>118</v>
      </c>
      <c r="E55" s="176">
        <f t="shared" si="36"/>
        <v>119</v>
      </c>
      <c r="F55" s="176">
        <f t="shared" si="36"/>
        <v>120</v>
      </c>
      <c r="G55" s="56">
        <f t="shared" si="36"/>
        <v>121</v>
      </c>
      <c r="H55" s="56">
        <f t="shared" si="36"/>
        <v>122</v>
      </c>
      <c r="I55" s="56">
        <f t="shared" si="36"/>
        <v>123</v>
      </c>
    </row>
    <row r="56" spans="2:9" x14ac:dyDescent="0.25">
      <c r="B56" s="317" t="s">
        <v>469</v>
      </c>
      <c r="C56" s="317" t="s">
        <v>313</v>
      </c>
      <c r="D56" s="176">
        <f t="shared" ref="D56:I56" si="37">D54</f>
        <v>118</v>
      </c>
      <c r="E56" s="176">
        <f t="shared" si="37"/>
        <v>119</v>
      </c>
      <c r="F56" s="176">
        <f t="shared" si="37"/>
        <v>120</v>
      </c>
      <c r="G56" s="56">
        <f t="shared" si="37"/>
        <v>121</v>
      </c>
      <c r="H56" s="56">
        <f t="shared" si="37"/>
        <v>122</v>
      </c>
      <c r="I56" s="56">
        <f t="shared" si="37"/>
        <v>123</v>
      </c>
    </row>
    <row r="57" spans="2:9" x14ac:dyDescent="0.25">
      <c r="B57" s="317" t="s">
        <v>470</v>
      </c>
      <c r="C57" s="317" t="s">
        <v>313</v>
      </c>
      <c r="D57" s="176">
        <f t="shared" ref="D57:I57" si="38">+D54</f>
        <v>118</v>
      </c>
      <c r="E57" s="176">
        <f t="shared" si="38"/>
        <v>119</v>
      </c>
      <c r="F57" s="176">
        <f t="shared" si="38"/>
        <v>120</v>
      </c>
      <c r="G57" s="56">
        <f t="shared" si="38"/>
        <v>121</v>
      </c>
      <c r="H57" s="56">
        <f t="shared" si="38"/>
        <v>122</v>
      </c>
      <c r="I57" s="56">
        <f t="shared" si="38"/>
        <v>123</v>
      </c>
    </row>
    <row r="58" spans="2:9" x14ac:dyDescent="0.25">
      <c r="B58" s="317" t="s">
        <v>467</v>
      </c>
      <c r="C58" s="317" t="s">
        <v>314</v>
      </c>
      <c r="D58" s="176">
        <v>29.742398430000001</v>
      </c>
      <c r="E58" s="176">
        <v>30.742398430000001</v>
      </c>
      <c r="F58" s="176">
        <v>31.742398430000001</v>
      </c>
      <c r="G58" s="56">
        <v>32.742398430000001</v>
      </c>
      <c r="H58" s="56">
        <v>33.742398430000001</v>
      </c>
      <c r="I58" s="56">
        <v>34.742398430000001</v>
      </c>
    </row>
    <row r="59" spans="2:9" x14ac:dyDescent="0.25">
      <c r="B59" s="317" t="s">
        <v>468</v>
      </c>
      <c r="C59" s="317" t="s">
        <v>314</v>
      </c>
      <c r="D59" s="176">
        <f t="shared" ref="D59:I59" si="39">D58</f>
        <v>29.742398430000001</v>
      </c>
      <c r="E59" s="176">
        <f t="shared" si="39"/>
        <v>30.742398430000001</v>
      </c>
      <c r="F59" s="176">
        <f t="shared" si="39"/>
        <v>31.742398430000001</v>
      </c>
      <c r="G59" s="56">
        <f t="shared" si="39"/>
        <v>32.742398430000001</v>
      </c>
      <c r="H59" s="56">
        <f t="shared" si="39"/>
        <v>33.742398430000001</v>
      </c>
      <c r="I59" s="56">
        <f t="shared" si="39"/>
        <v>34.742398430000001</v>
      </c>
    </row>
    <row r="60" spans="2:9" x14ac:dyDescent="0.25">
      <c r="B60" s="317" t="s">
        <v>469</v>
      </c>
      <c r="C60" s="317" t="s">
        <v>314</v>
      </c>
      <c r="D60" s="176">
        <f t="shared" ref="D60:I60" si="40">+D58</f>
        <v>29.742398430000001</v>
      </c>
      <c r="E60" s="176">
        <f t="shared" si="40"/>
        <v>30.742398430000001</v>
      </c>
      <c r="F60" s="176">
        <f t="shared" si="40"/>
        <v>31.742398430000001</v>
      </c>
      <c r="G60" s="56">
        <f t="shared" si="40"/>
        <v>32.742398430000001</v>
      </c>
      <c r="H60" s="56">
        <f t="shared" si="40"/>
        <v>33.742398430000001</v>
      </c>
      <c r="I60" s="56">
        <f t="shared" si="40"/>
        <v>34.742398430000001</v>
      </c>
    </row>
    <row r="61" spans="2:9" x14ac:dyDescent="0.25">
      <c r="B61" s="317" t="s">
        <v>470</v>
      </c>
      <c r="C61" s="317" t="s">
        <v>314</v>
      </c>
      <c r="D61" s="176">
        <f t="shared" ref="D61:I61" si="41">+D58</f>
        <v>29.742398430000001</v>
      </c>
      <c r="E61" s="176">
        <f t="shared" si="41"/>
        <v>30.742398430000001</v>
      </c>
      <c r="F61" s="176">
        <f t="shared" si="41"/>
        <v>31.742398430000001</v>
      </c>
      <c r="G61" s="56">
        <f t="shared" si="41"/>
        <v>32.742398430000001</v>
      </c>
      <c r="H61" s="56">
        <f t="shared" si="41"/>
        <v>33.742398430000001</v>
      </c>
      <c r="I61" s="56">
        <f t="shared" si="41"/>
        <v>34.742398430000001</v>
      </c>
    </row>
    <row r="62" spans="2:9" x14ac:dyDescent="0.25">
      <c r="B62" s="317" t="s">
        <v>467</v>
      </c>
      <c r="C62" s="317" t="s">
        <v>439</v>
      </c>
      <c r="D62" s="176">
        <v>19</v>
      </c>
      <c r="E62" s="176">
        <v>20</v>
      </c>
      <c r="F62" s="176">
        <v>21</v>
      </c>
      <c r="G62" s="56">
        <v>22</v>
      </c>
      <c r="H62" s="56">
        <v>23</v>
      </c>
      <c r="I62" s="56">
        <v>24</v>
      </c>
    </row>
    <row r="63" spans="2:9" x14ac:dyDescent="0.25">
      <c r="B63" s="317" t="s">
        <v>468</v>
      </c>
      <c r="C63" s="317" t="s">
        <v>439</v>
      </c>
      <c r="D63" s="176">
        <f t="shared" ref="D63:I63" si="42">+D62</f>
        <v>19</v>
      </c>
      <c r="E63" s="176">
        <f t="shared" si="42"/>
        <v>20</v>
      </c>
      <c r="F63" s="176">
        <f t="shared" si="42"/>
        <v>21</v>
      </c>
      <c r="G63" s="56">
        <f t="shared" si="42"/>
        <v>22</v>
      </c>
      <c r="H63" s="56">
        <f t="shared" si="42"/>
        <v>23</v>
      </c>
      <c r="I63" s="56">
        <f t="shared" si="42"/>
        <v>24</v>
      </c>
    </row>
    <row r="64" spans="2:9" x14ac:dyDescent="0.25">
      <c r="B64" s="317" t="s">
        <v>469</v>
      </c>
      <c r="C64" s="317" t="s">
        <v>439</v>
      </c>
      <c r="D64" s="176">
        <f t="shared" ref="D64:I64" si="43">D63+1</f>
        <v>20</v>
      </c>
      <c r="E64" s="176">
        <f t="shared" si="43"/>
        <v>21</v>
      </c>
      <c r="F64" s="176">
        <f t="shared" si="43"/>
        <v>22</v>
      </c>
      <c r="G64" s="56">
        <f t="shared" si="43"/>
        <v>23</v>
      </c>
      <c r="H64" s="56">
        <f t="shared" si="43"/>
        <v>24</v>
      </c>
      <c r="I64" s="56">
        <f t="shared" si="43"/>
        <v>25</v>
      </c>
    </row>
    <row r="65" spans="2:9" x14ac:dyDescent="0.25">
      <c r="B65" s="317" t="s">
        <v>470</v>
      </c>
      <c r="C65" s="317" t="s">
        <v>439</v>
      </c>
      <c r="D65" s="176">
        <f t="shared" ref="D65:I65" si="44">+D63+2</f>
        <v>21</v>
      </c>
      <c r="E65" s="176">
        <f t="shared" si="44"/>
        <v>22</v>
      </c>
      <c r="F65" s="176">
        <f t="shared" si="44"/>
        <v>23</v>
      </c>
      <c r="G65" s="56">
        <f t="shared" si="44"/>
        <v>24</v>
      </c>
      <c r="H65" s="56">
        <f t="shared" si="44"/>
        <v>25</v>
      </c>
      <c r="I65" s="56">
        <f t="shared" si="44"/>
        <v>26</v>
      </c>
    </row>
    <row r="66" spans="2:9" x14ac:dyDescent="0.25">
      <c r="B66" s="317" t="s">
        <v>467</v>
      </c>
      <c r="C66" s="317" t="s">
        <v>316</v>
      </c>
      <c r="D66" s="176">
        <f t="shared" ref="D66:I66" si="45">+D63+2</f>
        <v>21</v>
      </c>
      <c r="E66" s="176">
        <f t="shared" si="45"/>
        <v>22</v>
      </c>
      <c r="F66" s="176">
        <f t="shared" si="45"/>
        <v>23</v>
      </c>
      <c r="G66" s="56">
        <f t="shared" si="45"/>
        <v>24</v>
      </c>
      <c r="H66" s="56">
        <f t="shared" si="45"/>
        <v>25</v>
      </c>
      <c r="I66" s="56">
        <f t="shared" si="45"/>
        <v>26</v>
      </c>
    </row>
    <row r="67" spans="2:9" x14ac:dyDescent="0.25">
      <c r="B67" s="317" t="s">
        <v>468</v>
      </c>
      <c r="C67" s="317" t="s">
        <v>316</v>
      </c>
      <c r="D67" s="176">
        <f t="shared" ref="D67:I69" si="46">D66+1</f>
        <v>22</v>
      </c>
      <c r="E67" s="176">
        <f t="shared" si="46"/>
        <v>23</v>
      </c>
      <c r="F67" s="176">
        <f t="shared" si="46"/>
        <v>24</v>
      </c>
      <c r="G67" s="56">
        <f t="shared" si="46"/>
        <v>25</v>
      </c>
      <c r="H67" s="56">
        <f t="shared" si="46"/>
        <v>26</v>
      </c>
      <c r="I67" s="56">
        <f t="shared" si="46"/>
        <v>27</v>
      </c>
    </row>
    <row r="68" spans="2:9" x14ac:dyDescent="0.25">
      <c r="B68" s="317" t="s">
        <v>469</v>
      </c>
      <c r="C68" s="317" t="s">
        <v>316</v>
      </c>
      <c r="D68" s="176">
        <f t="shared" si="46"/>
        <v>23</v>
      </c>
      <c r="E68" s="176">
        <f t="shared" si="46"/>
        <v>24</v>
      </c>
      <c r="F68" s="176">
        <f t="shared" si="46"/>
        <v>25</v>
      </c>
      <c r="G68" s="56">
        <f t="shared" si="46"/>
        <v>26</v>
      </c>
      <c r="H68" s="56">
        <f t="shared" si="46"/>
        <v>27</v>
      </c>
      <c r="I68" s="56">
        <f t="shared" si="46"/>
        <v>28</v>
      </c>
    </row>
    <row r="69" spans="2:9" x14ac:dyDescent="0.25">
      <c r="B69" s="317" t="s">
        <v>470</v>
      </c>
      <c r="C69" s="317" t="s">
        <v>316</v>
      </c>
      <c r="D69" s="176">
        <f t="shared" si="46"/>
        <v>24</v>
      </c>
      <c r="E69" s="176">
        <f t="shared" si="46"/>
        <v>25</v>
      </c>
      <c r="F69" s="176">
        <f t="shared" si="46"/>
        <v>26</v>
      </c>
      <c r="G69" s="56">
        <f t="shared" si="46"/>
        <v>27</v>
      </c>
      <c r="H69" s="56">
        <f t="shared" si="46"/>
        <v>28</v>
      </c>
      <c r="I69" s="56">
        <f t="shared" si="46"/>
        <v>29</v>
      </c>
    </row>
    <row r="70" spans="2:9" x14ac:dyDescent="0.25">
      <c r="B70" s="317" t="s">
        <v>467</v>
      </c>
      <c r="C70" s="317" t="s">
        <v>318</v>
      </c>
      <c r="D70" s="176">
        <v>45.2</v>
      </c>
      <c r="E70" s="176">
        <v>46.2</v>
      </c>
      <c r="F70" s="176">
        <v>47.2</v>
      </c>
      <c r="G70" s="56">
        <v>48.2</v>
      </c>
      <c r="H70" s="56">
        <v>49.2</v>
      </c>
      <c r="I70" s="56">
        <v>50.2</v>
      </c>
    </row>
    <row r="71" spans="2:9" x14ac:dyDescent="0.25">
      <c r="B71" s="317" t="s">
        <v>468</v>
      </c>
      <c r="C71" s="317" t="s">
        <v>318</v>
      </c>
      <c r="D71" s="176">
        <f t="shared" ref="D71:I73" si="47">D70+1</f>
        <v>46.2</v>
      </c>
      <c r="E71" s="176">
        <f t="shared" si="47"/>
        <v>47.2</v>
      </c>
      <c r="F71" s="176">
        <f t="shared" si="47"/>
        <v>48.2</v>
      </c>
      <c r="G71" s="56">
        <f t="shared" si="47"/>
        <v>49.2</v>
      </c>
      <c r="H71" s="56">
        <f t="shared" si="47"/>
        <v>50.2</v>
      </c>
      <c r="I71" s="56">
        <f t="shared" si="47"/>
        <v>51.2</v>
      </c>
    </row>
    <row r="72" spans="2:9" x14ac:dyDescent="0.25">
      <c r="B72" s="317" t="s">
        <v>469</v>
      </c>
      <c r="C72" s="317" t="s">
        <v>318</v>
      </c>
      <c r="D72" s="176">
        <f t="shared" si="47"/>
        <v>47.2</v>
      </c>
      <c r="E72" s="176">
        <f t="shared" si="47"/>
        <v>48.2</v>
      </c>
      <c r="F72" s="176">
        <f t="shared" si="47"/>
        <v>49.2</v>
      </c>
      <c r="G72" s="56">
        <f t="shared" si="47"/>
        <v>50.2</v>
      </c>
      <c r="H72" s="56">
        <f t="shared" si="47"/>
        <v>51.2</v>
      </c>
      <c r="I72" s="56">
        <f t="shared" si="47"/>
        <v>52.2</v>
      </c>
    </row>
    <row r="73" spans="2:9" x14ac:dyDescent="0.25">
      <c r="B73" s="317" t="s">
        <v>470</v>
      </c>
      <c r="C73" s="317" t="s">
        <v>318</v>
      </c>
      <c r="D73" s="176">
        <f t="shared" si="47"/>
        <v>48.2</v>
      </c>
      <c r="E73" s="176">
        <f t="shared" si="47"/>
        <v>49.2</v>
      </c>
      <c r="F73" s="176">
        <f t="shared" si="47"/>
        <v>50.2</v>
      </c>
      <c r="G73" s="56">
        <f t="shared" si="47"/>
        <v>51.2</v>
      </c>
      <c r="H73" s="56">
        <f t="shared" si="47"/>
        <v>52.2</v>
      </c>
      <c r="I73" s="56">
        <f t="shared" si="47"/>
        <v>53.2</v>
      </c>
    </row>
    <row r="74" spans="2:9" x14ac:dyDescent="0.25">
      <c r="B74" s="317" t="s">
        <v>467</v>
      </c>
      <c r="C74" s="317" t="s">
        <v>321</v>
      </c>
      <c r="D74" s="176">
        <v>39</v>
      </c>
      <c r="E74" s="176">
        <v>40</v>
      </c>
      <c r="F74" s="176">
        <v>41</v>
      </c>
      <c r="G74" s="56">
        <v>42</v>
      </c>
      <c r="H74" s="56">
        <v>43</v>
      </c>
      <c r="I74" s="56">
        <v>44</v>
      </c>
    </row>
    <row r="75" spans="2:9" x14ac:dyDescent="0.25">
      <c r="B75" s="317" t="s">
        <v>468</v>
      </c>
      <c r="C75" s="317" t="s">
        <v>321</v>
      </c>
      <c r="D75" s="176">
        <f t="shared" ref="D75:I77" si="48">D74+1</f>
        <v>40</v>
      </c>
      <c r="E75" s="176">
        <f t="shared" si="48"/>
        <v>41</v>
      </c>
      <c r="F75" s="176">
        <f t="shared" si="48"/>
        <v>42</v>
      </c>
      <c r="G75" s="56">
        <f t="shared" si="48"/>
        <v>43</v>
      </c>
      <c r="H75" s="56">
        <f t="shared" si="48"/>
        <v>44</v>
      </c>
      <c r="I75" s="56">
        <f t="shared" si="48"/>
        <v>45</v>
      </c>
    </row>
    <row r="76" spans="2:9" x14ac:dyDescent="0.25">
      <c r="B76" s="317" t="s">
        <v>469</v>
      </c>
      <c r="C76" s="317" t="s">
        <v>321</v>
      </c>
      <c r="D76" s="176">
        <f t="shared" si="48"/>
        <v>41</v>
      </c>
      <c r="E76" s="176">
        <f t="shared" si="48"/>
        <v>42</v>
      </c>
      <c r="F76" s="176">
        <f t="shared" si="48"/>
        <v>43</v>
      </c>
      <c r="G76" s="56">
        <f t="shared" si="48"/>
        <v>44</v>
      </c>
      <c r="H76" s="56">
        <f t="shared" si="48"/>
        <v>45</v>
      </c>
      <c r="I76" s="56">
        <f t="shared" si="48"/>
        <v>46</v>
      </c>
    </row>
    <row r="77" spans="2:9" x14ac:dyDescent="0.25">
      <c r="B77" s="317" t="s">
        <v>470</v>
      </c>
      <c r="C77" s="317" t="s">
        <v>321</v>
      </c>
      <c r="D77" s="176">
        <f t="shared" si="48"/>
        <v>42</v>
      </c>
      <c r="E77" s="176">
        <f t="shared" si="48"/>
        <v>43</v>
      </c>
      <c r="F77" s="176">
        <f t="shared" si="48"/>
        <v>44</v>
      </c>
      <c r="G77" s="56">
        <f t="shared" si="48"/>
        <v>45</v>
      </c>
      <c r="H77" s="56">
        <f t="shared" si="48"/>
        <v>46</v>
      </c>
      <c r="I77" s="56">
        <f t="shared" si="48"/>
        <v>47</v>
      </c>
    </row>
    <row r="78" spans="2:9" x14ac:dyDescent="0.25">
      <c r="B78" s="317" t="s">
        <v>467</v>
      </c>
      <c r="C78" s="317" t="s">
        <v>323</v>
      </c>
      <c r="D78" s="176"/>
      <c r="E78" s="176"/>
      <c r="F78" s="176"/>
      <c r="G78" s="56"/>
      <c r="H78" s="56"/>
      <c r="I78" s="56"/>
    </row>
    <row r="79" spans="2:9" x14ac:dyDescent="0.25">
      <c r="B79" s="317" t="s">
        <v>468</v>
      </c>
      <c r="C79" s="317" t="s">
        <v>323</v>
      </c>
      <c r="D79" s="176">
        <f t="shared" ref="D79:I81" si="49">D78+1</f>
        <v>1</v>
      </c>
      <c r="E79" s="176">
        <f t="shared" si="49"/>
        <v>1</v>
      </c>
      <c r="F79" s="176">
        <f t="shared" si="49"/>
        <v>1</v>
      </c>
      <c r="G79" s="56">
        <f t="shared" si="49"/>
        <v>1</v>
      </c>
      <c r="H79" s="56">
        <f t="shared" si="49"/>
        <v>1</v>
      </c>
      <c r="I79" s="56">
        <f t="shared" si="49"/>
        <v>1</v>
      </c>
    </row>
    <row r="80" spans="2:9" x14ac:dyDescent="0.25">
      <c r="B80" s="317" t="s">
        <v>469</v>
      </c>
      <c r="C80" s="317" t="s">
        <v>323</v>
      </c>
      <c r="D80" s="176">
        <f t="shared" si="49"/>
        <v>2</v>
      </c>
      <c r="E80" s="176">
        <f t="shared" si="49"/>
        <v>2</v>
      </c>
      <c r="F80" s="176">
        <f t="shared" si="49"/>
        <v>2</v>
      </c>
      <c r="G80" s="56">
        <f t="shared" si="49"/>
        <v>2</v>
      </c>
      <c r="H80" s="56">
        <f t="shared" si="49"/>
        <v>2</v>
      </c>
      <c r="I80" s="56">
        <f t="shared" si="49"/>
        <v>2</v>
      </c>
    </row>
    <row r="81" spans="2:9" x14ac:dyDescent="0.25">
      <c r="B81" s="317" t="s">
        <v>470</v>
      </c>
      <c r="C81" s="317" t="s">
        <v>323</v>
      </c>
      <c r="D81" s="176">
        <f t="shared" si="49"/>
        <v>3</v>
      </c>
      <c r="E81" s="176">
        <f t="shared" si="49"/>
        <v>3</v>
      </c>
      <c r="F81" s="176">
        <f t="shared" si="49"/>
        <v>3</v>
      </c>
      <c r="G81" s="56">
        <f t="shared" si="49"/>
        <v>3</v>
      </c>
      <c r="H81" s="56">
        <f t="shared" si="49"/>
        <v>3</v>
      </c>
      <c r="I81" s="56">
        <f t="shared" si="49"/>
        <v>3</v>
      </c>
    </row>
    <row r="82" spans="2:9" x14ac:dyDescent="0.25">
      <c r="B82" s="317" t="s">
        <v>467</v>
      </c>
      <c r="C82" s="317" t="s">
        <v>325</v>
      </c>
      <c r="D82" s="176">
        <v>39</v>
      </c>
      <c r="E82" s="176">
        <v>40</v>
      </c>
      <c r="F82" s="176">
        <v>41</v>
      </c>
      <c r="G82" s="56">
        <v>42</v>
      </c>
      <c r="H82" s="56">
        <v>43</v>
      </c>
      <c r="I82" s="56">
        <v>44</v>
      </c>
    </row>
    <row r="83" spans="2:9" x14ac:dyDescent="0.25">
      <c r="B83" s="317" t="s">
        <v>468</v>
      </c>
      <c r="C83" s="317" t="s">
        <v>325</v>
      </c>
      <c r="D83" s="176">
        <f t="shared" ref="D83:I85" si="50">D82+1</f>
        <v>40</v>
      </c>
      <c r="E83" s="176">
        <f t="shared" si="50"/>
        <v>41</v>
      </c>
      <c r="F83" s="176">
        <f t="shared" si="50"/>
        <v>42</v>
      </c>
      <c r="G83" s="56">
        <f t="shared" si="50"/>
        <v>43</v>
      </c>
      <c r="H83" s="56">
        <f t="shared" si="50"/>
        <v>44</v>
      </c>
      <c r="I83" s="56">
        <f t="shared" si="50"/>
        <v>45</v>
      </c>
    </row>
    <row r="84" spans="2:9" x14ac:dyDescent="0.25">
      <c r="B84" s="317" t="s">
        <v>469</v>
      </c>
      <c r="C84" s="317" t="s">
        <v>325</v>
      </c>
      <c r="D84" s="176">
        <f t="shared" si="50"/>
        <v>41</v>
      </c>
      <c r="E84" s="176">
        <f t="shared" si="50"/>
        <v>42</v>
      </c>
      <c r="F84" s="176">
        <f t="shared" si="50"/>
        <v>43</v>
      </c>
      <c r="G84" s="56">
        <f t="shared" si="50"/>
        <v>44</v>
      </c>
      <c r="H84" s="56">
        <f t="shared" si="50"/>
        <v>45</v>
      </c>
      <c r="I84" s="56">
        <f t="shared" si="50"/>
        <v>46</v>
      </c>
    </row>
    <row r="85" spans="2:9" x14ac:dyDescent="0.25">
      <c r="B85" s="317" t="s">
        <v>470</v>
      </c>
      <c r="C85" s="317" t="s">
        <v>325</v>
      </c>
      <c r="D85" s="176">
        <f t="shared" si="50"/>
        <v>42</v>
      </c>
      <c r="E85" s="176">
        <f t="shared" si="50"/>
        <v>43</v>
      </c>
      <c r="F85" s="176">
        <f t="shared" si="50"/>
        <v>44</v>
      </c>
      <c r="G85" s="56">
        <f t="shared" si="50"/>
        <v>45</v>
      </c>
      <c r="H85" s="56">
        <f t="shared" si="50"/>
        <v>46</v>
      </c>
      <c r="I85" s="56">
        <f t="shared" si="50"/>
        <v>47</v>
      </c>
    </row>
    <row r="86" spans="2:9" x14ac:dyDescent="0.25">
      <c r="B86" s="317" t="s">
        <v>467</v>
      </c>
      <c r="C86" s="317" t="s">
        <v>327</v>
      </c>
      <c r="D86" s="176">
        <v>39</v>
      </c>
      <c r="E86" s="176">
        <v>40</v>
      </c>
      <c r="F86" s="176">
        <v>41</v>
      </c>
      <c r="G86" s="56">
        <v>42</v>
      </c>
      <c r="H86" s="56">
        <v>43</v>
      </c>
      <c r="I86" s="56">
        <v>44</v>
      </c>
    </row>
    <row r="87" spans="2:9" x14ac:dyDescent="0.25">
      <c r="B87" s="317" t="s">
        <v>468</v>
      </c>
      <c r="C87" s="317" t="s">
        <v>327</v>
      </c>
      <c r="D87" s="176">
        <f t="shared" ref="D87:I89" si="51">D86+1</f>
        <v>40</v>
      </c>
      <c r="E87" s="176">
        <f t="shared" si="51"/>
        <v>41</v>
      </c>
      <c r="F87" s="176">
        <f t="shared" si="51"/>
        <v>42</v>
      </c>
      <c r="G87" s="56">
        <f t="shared" si="51"/>
        <v>43</v>
      </c>
      <c r="H87" s="56">
        <f t="shared" si="51"/>
        <v>44</v>
      </c>
      <c r="I87" s="56">
        <f t="shared" si="51"/>
        <v>45</v>
      </c>
    </row>
    <row r="88" spans="2:9" x14ac:dyDescent="0.25">
      <c r="B88" s="317" t="s">
        <v>469</v>
      </c>
      <c r="C88" s="317" t="s">
        <v>327</v>
      </c>
      <c r="D88" s="176">
        <f t="shared" si="51"/>
        <v>41</v>
      </c>
      <c r="E88" s="176">
        <f t="shared" si="51"/>
        <v>42</v>
      </c>
      <c r="F88" s="176">
        <f t="shared" si="51"/>
        <v>43</v>
      </c>
      <c r="G88" s="56">
        <f t="shared" si="51"/>
        <v>44</v>
      </c>
      <c r="H88" s="56">
        <f t="shared" si="51"/>
        <v>45</v>
      </c>
      <c r="I88" s="56">
        <f t="shared" si="51"/>
        <v>46</v>
      </c>
    </row>
    <row r="89" spans="2:9" x14ac:dyDescent="0.25">
      <c r="B89" s="317" t="s">
        <v>470</v>
      </c>
      <c r="C89" s="317" t="s">
        <v>327</v>
      </c>
      <c r="D89" s="176">
        <f t="shared" si="51"/>
        <v>42</v>
      </c>
      <c r="E89" s="176">
        <f t="shared" si="51"/>
        <v>43</v>
      </c>
      <c r="F89" s="176">
        <f t="shared" si="51"/>
        <v>44</v>
      </c>
      <c r="G89" s="56">
        <f t="shared" si="51"/>
        <v>45</v>
      </c>
      <c r="H89" s="56">
        <f t="shared" si="51"/>
        <v>46</v>
      </c>
      <c r="I89" s="56">
        <f t="shared" si="51"/>
        <v>47</v>
      </c>
    </row>
    <row r="90" spans="2:9" x14ac:dyDescent="0.25">
      <c r="B90" s="317" t="s">
        <v>467</v>
      </c>
      <c r="C90" s="317" t="s">
        <v>329</v>
      </c>
      <c r="D90" s="176">
        <v>39</v>
      </c>
      <c r="E90" s="176">
        <v>40</v>
      </c>
      <c r="F90" s="176">
        <v>41</v>
      </c>
      <c r="G90" s="56">
        <v>42</v>
      </c>
      <c r="H90" s="56">
        <v>43</v>
      </c>
      <c r="I90" s="56">
        <v>44</v>
      </c>
    </row>
    <row r="91" spans="2:9" x14ac:dyDescent="0.25">
      <c r="B91" s="317" t="s">
        <v>468</v>
      </c>
      <c r="C91" s="317" t="s">
        <v>329</v>
      </c>
      <c r="D91" s="176">
        <f t="shared" ref="D91:I93" si="52">+D90+1</f>
        <v>40</v>
      </c>
      <c r="E91" s="176">
        <f t="shared" si="52"/>
        <v>41</v>
      </c>
      <c r="F91" s="176">
        <f t="shared" si="52"/>
        <v>42</v>
      </c>
      <c r="G91" s="56">
        <f t="shared" si="52"/>
        <v>43</v>
      </c>
      <c r="H91" s="56">
        <f t="shared" si="52"/>
        <v>44</v>
      </c>
      <c r="I91" s="56">
        <f t="shared" si="52"/>
        <v>45</v>
      </c>
    </row>
    <row r="92" spans="2:9" x14ac:dyDescent="0.25">
      <c r="B92" s="317" t="s">
        <v>469</v>
      </c>
      <c r="C92" s="317" t="s">
        <v>329</v>
      </c>
      <c r="D92" s="176">
        <f t="shared" si="52"/>
        <v>41</v>
      </c>
      <c r="E92" s="176">
        <f t="shared" si="52"/>
        <v>42</v>
      </c>
      <c r="F92" s="176">
        <f t="shared" si="52"/>
        <v>43</v>
      </c>
      <c r="G92" s="56">
        <f t="shared" si="52"/>
        <v>44</v>
      </c>
      <c r="H92" s="56">
        <f t="shared" si="52"/>
        <v>45</v>
      </c>
      <c r="I92" s="56">
        <f t="shared" si="52"/>
        <v>46</v>
      </c>
    </row>
    <row r="93" spans="2:9" x14ac:dyDescent="0.25">
      <c r="B93" s="317" t="s">
        <v>470</v>
      </c>
      <c r="C93" s="317" t="s">
        <v>329</v>
      </c>
      <c r="D93" s="176">
        <f t="shared" si="52"/>
        <v>42</v>
      </c>
      <c r="E93" s="176">
        <f t="shared" si="52"/>
        <v>43</v>
      </c>
      <c r="F93" s="176">
        <f t="shared" si="52"/>
        <v>44</v>
      </c>
      <c r="G93" s="56">
        <f t="shared" si="52"/>
        <v>45</v>
      </c>
      <c r="H93" s="56">
        <f t="shared" si="52"/>
        <v>46</v>
      </c>
      <c r="I93" s="56">
        <f t="shared" si="52"/>
        <v>47</v>
      </c>
    </row>
    <row r="94" spans="2:9" x14ac:dyDescent="0.25">
      <c r="B94" s="317" t="s">
        <v>467</v>
      </c>
      <c r="C94" s="317" t="s">
        <v>436</v>
      </c>
      <c r="D94" s="176">
        <v>19</v>
      </c>
      <c r="E94" s="176">
        <v>20</v>
      </c>
      <c r="F94" s="176">
        <v>21</v>
      </c>
      <c r="G94" s="56">
        <v>22</v>
      </c>
      <c r="H94" s="56">
        <v>23</v>
      </c>
      <c r="I94" s="56">
        <v>24</v>
      </c>
    </row>
    <row r="95" spans="2:9" x14ac:dyDescent="0.25">
      <c r="B95" s="317" t="s">
        <v>468</v>
      </c>
      <c r="C95" s="317" t="s">
        <v>436</v>
      </c>
      <c r="D95" s="176">
        <f t="shared" ref="D95:I97" si="53">+D94+1</f>
        <v>20</v>
      </c>
      <c r="E95" s="176">
        <f t="shared" si="53"/>
        <v>21</v>
      </c>
      <c r="F95" s="176">
        <f t="shared" si="53"/>
        <v>22</v>
      </c>
      <c r="G95" s="56">
        <f t="shared" si="53"/>
        <v>23</v>
      </c>
      <c r="H95" s="56">
        <f t="shared" si="53"/>
        <v>24</v>
      </c>
      <c r="I95" s="56">
        <f t="shared" si="53"/>
        <v>25</v>
      </c>
    </row>
    <row r="96" spans="2:9" x14ac:dyDescent="0.25">
      <c r="B96" s="317" t="s">
        <v>469</v>
      </c>
      <c r="C96" s="317" t="s">
        <v>436</v>
      </c>
      <c r="D96" s="176">
        <f t="shared" si="53"/>
        <v>21</v>
      </c>
      <c r="E96" s="176">
        <f t="shared" si="53"/>
        <v>22</v>
      </c>
      <c r="F96" s="176">
        <f t="shared" si="53"/>
        <v>23</v>
      </c>
      <c r="G96" s="56">
        <f t="shared" si="53"/>
        <v>24</v>
      </c>
      <c r="H96" s="56">
        <f t="shared" si="53"/>
        <v>25</v>
      </c>
      <c r="I96" s="56">
        <f t="shared" si="53"/>
        <v>26</v>
      </c>
    </row>
    <row r="97" spans="2:9" x14ac:dyDescent="0.25">
      <c r="B97" s="317" t="s">
        <v>470</v>
      </c>
      <c r="C97" s="317" t="s">
        <v>436</v>
      </c>
      <c r="D97" s="176">
        <f t="shared" si="53"/>
        <v>22</v>
      </c>
      <c r="E97" s="176">
        <f t="shared" si="53"/>
        <v>23</v>
      </c>
      <c r="F97" s="176">
        <f t="shared" si="53"/>
        <v>24</v>
      </c>
      <c r="G97" s="56">
        <f t="shared" si="53"/>
        <v>25</v>
      </c>
      <c r="H97" s="56">
        <f t="shared" si="53"/>
        <v>26</v>
      </c>
      <c r="I97" s="56">
        <f t="shared" si="53"/>
        <v>27</v>
      </c>
    </row>
    <row r="98" spans="2:9" x14ac:dyDescent="0.25">
      <c r="B98" s="317" t="s">
        <v>467</v>
      </c>
      <c r="C98" s="317" t="s">
        <v>282</v>
      </c>
      <c r="D98" s="176">
        <v>39</v>
      </c>
      <c r="E98" s="176">
        <v>40</v>
      </c>
      <c r="F98" s="176">
        <v>41</v>
      </c>
      <c r="G98" s="56">
        <v>42</v>
      </c>
      <c r="H98" s="56">
        <v>43</v>
      </c>
      <c r="I98" s="56">
        <v>44</v>
      </c>
    </row>
    <row r="99" spans="2:9" x14ac:dyDescent="0.25">
      <c r="B99" s="317" t="s">
        <v>468</v>
      </c>
      <c r="C99" s="317" t="s">
        <v>282</v>
      </c>
      <c r="D99" s="176">
        <f t="shared" ref="D99:I101" si="54">+D98+1</f>
        <v>40</v>
      </c>
      <c r="E99" s="176">
        <f t="shared" si="54"/>
        <v>41</v>
      </c>
      <c r="F99" s="176">
        <f t="shared" si="54"/>
        <v>42</v>
      </c>
      <c r="G99" s="56">
        <f t="shared" si="54"/>
        <v>43</v>
      </c>
      <c r="H99" s="56">
        <f t="shared" si="54"/>
        <v>44</v>
      </c>
      <c r="I99" s="56">
        <f t="shared" si="54"/>
        <v>45</v>
      </c>
    </row>
    <row r="100" spans="2:9" x14ac:dyDescent="0.25">
      <c r="B100" s="317" t="s">
        <v>469</v>
      </c>
      <c r="C100" s="317" t="s">
        <v>282</v>
      </c>
      <c r="D100" s="176">
        <f t="shared" si="54"/>
        <v>41</v>
      </c>
      <c r="E100" s="176">
        <f t="shared" si="54"/>
        <v>42</v>
      </c>
      <c r="F100" s="176">
        <f t="shared" si="54"/>
        <v>43</v>
      </c>
      <c r="G100" s="56">
        <f t="shared" si="54"/>
        <v>44</v>
      </c>
      <c r="H100" s="56">
        <f t="shared" si="54"/>
        <v>45</v>
      </c>
      <c r="I100" s="56">
        <f t="shared" si="54"/>
        <v>46</v>
      </c>
    </row>
    <row r="101" spans="2:9" x14ac:dyDescent="0.25">
      <c r="B101" s="317" t="s">
        <v>470</v>
      </c>
      <c r="C101" s="317" t="s">
        <v>282</v>
      </c>
      <c r="D101" s="176">
        <f t="shared" si="54"/>
        <v>42</v>
      </c>
      <c r="E101" s="176">
        <f t="shared" si="54"/>
        <v>43</v>
      </c>
      <c r="F101" s="176">
        <f t="shared" si="54"/>
        <v>44</v>
      </c>
      <c r="G101" s="56">
        <f t="shared" si="54"/>
        <v>45</v>
      </c>
      <c r="H101" s="56">
        <f t="shared" si="54"/>
        <v>46</v>
      </c>
      <c r="I101" s="56">
        <f t="shared" si="54"/>
        <v>47</v>
      </c>
    </row>
    <row r="102" spans="2:9" x14ac:dyDescent="0.25">
      <c r="B102" s="317" t="s">
        <v>467</v>
      </c>
      <c r="C102" s="317" t="s">
        <v>285</v>
      </c>
      <c r="D102" s="176">
        <v>39</v>
      </c>
      <c r="E102" s="176">
        <v>40</v>
      </c>
      <c r="F102" s="176">
        <v>41</v>
      </c>
      <c r="G102" s="56">
        <v>42</v>
      </c>
      <c r="H102" s="56">
        <v>43</v>
      </c>
      <c r="I102" s="56">
        <v>44</v>
      </c>
    </row>
    <row r="103" spans="2:9" x14ac:dyDescent="0.25">
      <c r="B103" s="317" t="s">
        <v>468</v>
      </c>
      <c r="C103" s="317" t="s">
        <v>285</v>
      </c>
      <c r="D103" s="176">
        <f t="shared" ref="D103:I105" si="55">+D102+1</f>
        <v>40</v>
      </c>
      <c r="E103" s="176">
        <f t="shared" si="55"/>
        <v>41</v>
      </c>
      <c r="F103" s="176">
        <f t="shared" si="55"/>
        <v>42</v>
      </c>
      <c r="G103" s="56">
        <f t="shared" si="55"/>
        <v>43</v>
      </c>
      <c r="H103" s="56">
        <f t="shared" si="55"/>
        <v>44</v>
      </c>
      <c r="I103" s="56">
        <f t="shared" si="55"/>
        <v>45</v>
      </c>
    </row>
    <row r="104" spans="2:9" x14ac:dyDescent="0.25">
      <c r="B104" s="317" t="s">
        <v>469</v>
      </c>
      <c r="C104" s="317" t="s">
        <v>285</v>
      </c>
      <c r="D104" s="176">
        <f t="shared" si="55"/>
        <v>41</v>
      </c>
      <c r="E104" s="176">
        <f t="shared" si="55"/>
        <v>42</v>
      </c>
      <c r="F104" s="176">
        <f t="shared" si="55"/>
        <v>43</v>
      </c>
      <c r="G104" s="56">
        <f t="shared" si="55"/>
        <v>44</v>
      </c>
      <c r="H104" s="56">
        <f t="shared" si="55"/>
        <v>45</v>
      </c>
      <c r="I104" s="56">
        <f t="shared" si="55"/>
        <v>46</v>
      </c>
    </row>
    <row r="105" spans="2:9" x14ac:dyDescent="0.25">
      <c r="B105" s="317" t="s">
        <v>470</v>
      </c>
      <c r="C105" s="317" t="s">
        <v>285</v>
      </c>
      <c r="D105" s="176">
        <f t="shared" si="55"/>
        <v>42</v>
      </c>
      <c r="E105" s="176">
        <f t="shared" si="55"/>
        <v>43</v>
      </c>
      <c r="F105" s="176">
        <f t="shared" si="55"/>
        <v>44</v>
      </c>
      <c r="G105" s="56">
        <f t="shared" si="55"/>
        <v>45</v>
      </c>
      <c r="H105" s="56">
        <f t="shared" si="55"/>
        <v>46</v>
      </c>
      <c r="I105" s="56">
        <f t="shared" si="55"/>
        <v>47</v>
      </c>
    </row>
    <row r="106" spans="2:9" x14ac:dyDescent="0.25">
      <c r="B106" s="317" t="s">
        <v>467</v>
      </c>
      <c r="C106" s="317" t="s">
        <v>286</v>
      </c>
      <c r="D106" s="176">
        <v>39</v>
      </c>
      <c r="E106" s="176">
        <v>40</v>
      </c>
      <c r="F106" s="176">
        <v>41</v>
      </c>
      <c r="G106" s="56">
        <v>42</v>
      </c>
      <c r="H106" s="56">
        <v>43</v>
      </c>
      <c r="I106" s="56">
        <v>44</v>
      </c>
    </row>
    <row r="107" spans="2:9" x14ac:dyDescent="0.25">
      <c r="B107" s="317" t="s">
        <v>468</v>
      </c>
      <c r="C107" s="317" t="s">
        <v>286</v>
      </c>
      <c r="D107" s="176">
        <f t="shared" ref="D107:I109" si="56">+D106+1</f>
        <v>40</v>
      </c>
      <c r="E107" s="176">
        <f t="shared" si="56"/>
        <v>41</v>
      </c>
      <c r="F107" s="176">
        <f t="shared" si="56"/>
        <v>42</v>
      </c>
      <c r="G107" s="56">
        <f t="shared" si="56"/>
        <v>43</v>
      </c>
      <c r="H107" s="56">
        <f t="shared" si="56"/>
        <v>44</v>
      </c>
      <c r="I107" s="56">
        <f t="shared" si="56"/>
        <v>45</v>
      </c>
    </row>
    <row r="108" spans="2:9" x14ac:dyDescent="0.25">
      <c r="B108" s="317" t="s">
        <v>469</v>
      </c>
      <c r="C108" s="317" t="s">
        <v>286</v>
      </c>
      <c r="D108" s="176">
        <f t="shared" si="56"/>
        <v>41</v>
      </c>
      <c r="E108" s="176">
        <f t="shared" si="56"/>
        <v>42</v>
      </c>
      <c r="F108" s="176">
        <f t="shared" si="56"/>
        <v>43</v>
      </c>
      <c r="G108" s="56">
        <f t="shared" si="56"/>
        <v>44</v>
      </c>
      <c r="H108" s="56">
        <f t="shared" si="56"/>
        <v>45</v>
      </c>
      <c r="I108" s="56">
        <f t="shared" si="56"/>
        <v>46</v>
      </c>
    </row>
    <row r="109" spans="2:9" x14ac:dyDescent="0.25">
      <c r="B109" s="317" t="s">
        <v>470</v>
      </c>
      <c r="C109" s="317" t="s">
        <v>286</v>
      </c>
      <c r="D109" s="176">
        <f t="shared" si="56"/>
        <v>42</v>
      </c>
      <c r="E109" s="176">
        <f t="shared" si="56"/>
        <v>43</v>
      </c>
      <c r="F109" s="176">
        <f t="shared" si="56"/>
        <v>44</v>
      </c>
      <c r="G109" s="56">
        <f t="shared" si="56"/>
        <v>45</v>
      </c>
      <c r="H109" s="56">
        <f t="shared" si="56"/>
        <v>46</v>
      </c>
      <c r="I109" s="56">
        <f t="shared" si="56"/>
        <v>47</v>
      </c>
    </row>
    <row r="110" spans="2:9" x14ac:dyDescent="0.25">
      <c r="B110" s="317" t="s">
        <v>467</v>
      </c>
      <c r="C110" s="317" t="s">
        <v>287</v>
      </c>
      <c r="D110" s="176">
        <v>19</v>
      </c>
      <c r="E110" s="176">
        <v>20</v>
      </c>
      <c r="F110" s="176">
        <v>21</v>
      </c>
      <c r="G110" s="56">
        <v>22</v>
      </c>
      <c r="H110" s="56">
        <v>23</v>
      </c>
      <c r="I110" s="56">
        <v>24</v>
      </c>
    </row>
    <row r="111" spans="2:9" x14ac:dyDescent="0.25">
      <c r="B111" s="22" t="s">
        <v>468</v>
      </c>
      <c r="C111" s="22" t="s">
        <v>287</v>
      </c>
      <c r="D111" s="176">
        <f t="shared" ref="D111:I113" si="57">+D110+1</f>
        <v>20</v>
      </c>
      <c r="E111" s="176">
        <f t="shared" si="57"/>
        <v>21</v>
      </c>
      <c r="F111" s="176">
        <f t="shared" si="57"/>
        <v>22</v>
      </c>
      <c r="G111" s="56">
        <f t="shared" si="57"/>
        <v>23</v>
      </c>
      <c r="H111" s="56">
        <f t="shared" si="57"/>
        <v>24</v>
      </c>
      <c r="I111" s="56">
        <f t="shared" si="57"/>
        <v>25</v>
      </c>
    </row>
    <row r="112" spans="2:9" x14ac:dyDescent="0.25">
      <c r="B112" s="22" t="s">
        <v>469</v>
      </c>
      <c r="C112" s="22" t="s">
        <v>287</v>
      </c>
      <c r="D112" s="176">
        <f t="shared" si="57"/>
        <v>21</v>
      </c>
      <c r="E112" s="176">
        <f t="shared" si="57"/>
        <v>22</v>
      </c>
      <c r="F112" s="176">
        <f t="shared" si="57"/>
        <v>23</v>
      </c>
      <c r="G112" s="56">
        <f t="shared" si="57"/>
        <v>24</v>
      </c>
      <c r="H112" s="56">
        <f t="shared" si="57"/>
        <v>25</v>
      </c>
      <c r="I112" s="56">
        <f t="shared" si="57"/>
        <v>26</v>
      </c>
    </row>
    <row r="113" spans="2:9" x14ac:dyDescent="0.25">
      <c r="B113" s="22" t="s">
        <v>470</v>
      </c>
      <c r="C113" s="22" t="s">
        <v>287</v>
      </c>
      <c r="D113" s="176">
        <f t="shared" si="57"/>
        <v>22</v>
      </c>
      <c r="E113" s="176">
        <f t="shared" si="57"/>
        <v>23</v>
      </c>
      <c r="F113" s="176">
        <f t="shared" si="57"/>
        <v>24</v>
      </c>
      <c r="G113" s="56">
        <f t="shared" si="57"/>
        <v>25</v>
      </c>
      <c r="H113" s="56">
        <f t="shared" si="57"/>
        <v>26</v>
      </c>
      <c r="I113" s="56">
        <f t="shared" si="57"/>
        <v>27</v>
      </c>
    </row>
    <row r="115" spans="2:9" x14ac:dyDescent="0.25">
      <c r="C115" s="173" t="s">
        <v>149</v>
      </c>
    </row>
  </sheetData>
  <mergeCells count="3">
    <mergeCell ref="C4:C5"/>
    <mergeCell ref="D4:I4"/>
    <mergeCell ref="B4:B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5" x14ac:dyDescent="0.25"/>
  <cols>
    <col min="3" max="3" width="9.140625" customWidth="1"/>
    <col min="10" max="10" width="12.85546875" customWidth="1"/>
    <col min="12" max="12" width="5.140625" customWidth="1"/>
  </cols>
  <sheetData>
    <row r="1" spans="1:12" x14ac:dyDescent="0.25">
      <c r="A1" s="224"/>
      <c r="B1" s="224"/>
      <c r="C1" s="224"/>
      <c r="D1" s="224"/>
      <c r="E1" s="224"/>
      <c r="F1" s="224"/>
      <c r="G1" s="224"/>
      <c r="H1" s="224"/>
      <c r="I1" s="224"/>
      <c r="J1" s="224"/>
      <c r="K1" s="224"/>
      <c r="L1" s="224"/>
    </row>
    <row r="21" spans="2:20" ht="33.75" customHeight="1" x14ac:dyDescent="0.25"/>
    <row r="22" spans="2:20" ht="48.75" x14ac:dyDescent="0.25">
      <c r="B22" s="5"/>
      <c r="D22" s="197" t="str">
        <f>HEP_Inter!A3</f>
        <v>HEPI</v>
      </c>
      <c r="E22" s="37"/>
      <c r="F22" s="197" t="str">
        <f>HEP_Inter!A4</f>
        <v>Prepare</v>
      </c>
      <c r="G22" s="37"/>
      <c r="H22" s="197" t="str">
        <f>HEP_Inter!A5</f>
        <v>Prevent</v>
      </c>
      <c r="I22" s="197"/>
      <c r="J22" s="225" t="str">
        <f>HEP_Inter!A6</f>
        <v>Detect and Respond</v>
      </c>
      <c r="K22" s="4"/>
      <c r="L22" s="4"/>
      <c r="M22" s="4"/>
      <c r="N22" s="4"/>
      <c r="O22" s="4"/>
      <c r="P22" s="4"/>
      <c r="Q22" s="4"/>
      <c r="R22" s="4"/>
      <c r="S22" s="4"/>
      <c r="T22" s="5"/>
    </row>
    <row r="23" spans="2:20" x14ac:dyDescent="0.25">
      <c r="B23" s="1"/>
    </row>
    <row r="24" spans="2:20" x14ac:dyDescent="0.25">
      <c r="B24"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5" x14ac:dyDescent="0.25"/>
  <cols>
    <col min="1" max="1" width="35.85546875" style="3" customWidth="1"/>
  </cols>
  <sheetData>
    <row r="2" spans="1:11" x14ac:dyDescent="0.25">
      <c r="A2" s="47"/>
      <c r="B2" s="47"/>
      <c r="C2" s="45">
        <v>2018</v>
      </c>
      <c r="D2" s="45">
        <v>2023</v>
      </c>
      <c r="E2" s="45" t="s">
        <v>34</v>
      </c>
      <c r="F2" s="45" t="s">
        <v>35</v>
      </c>
      <c r="G2" s="45" t="s">
        <v>0</v>
      </c>
      <c r="H2" s="45" t="s">
        <v>1</v>
      </c>
      <c r="I2" s="45" t="s">
        <v>37</v>
      </c>
    </row>
    <row r="3" spans="1:11" x14ac:dyDescent="0.25">
      <c r="A3" s="214" t="s">
        <v>287</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x14ac:dyDescent="0.25">
      <c r="A4" s="214" t="s">
        <v>271</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x14ac:dyDescent="0.25">
      <c r="A5" s="214" t="s">
        <v>272</v>
      </c>
      <c r="B5" s="49">
        <v>3</v>
      </c>
      <c r="C5" s="50">
        <f>HEP_summary!I38</f>
        <v>97.65</v>
      </c>
      <c r="D5" s="50">
        <f>HEP_summary!J38</f>
        <v>97.65</v>
      </c>
      <c r="E5" s="50" t="e">
        <f t="shared" si="0"/>
        <v>#N/A</v>
      </c>
      <c r="F5" s="50" t="e">
        <f t="shared" si="1"/>
        <v>#N/A</v>
      </c>
      <c r="G5" s="50" t="e">
        <f t="shared" si="2"/>
        <v>#N/A</v>
      </c>
      <c r="H5" s="50" t="e">
        <f t="shared" si="3"/>
        <v>#N/A</v>
      </c>
      <c r="I5" s="52">
        <f>D2</f>
        <v>2023</v>
      </c>
    </row>
    <row r="6" spans="1:11" x14ac:dyDescent="0.25">
      <c r="A6" s="214" t="s">
        <v>281</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x14ac:dyDescent="0.25">
      <c r="A7" s="22"/>
      <c r="B7" s="49"/>
      <c r="C7" s="50"/>
      <c r="D7" s="50"/>
      <c r="E7" s="50"/>
      <c r="F7" s="50"/>
      <c r="G7" s="50"/>
      <c r="H7" s="50"/>
      <c r="I7" s="52"/>
    </row>
    <row r="8" spans="1:11" x14ac:dyDescent="0.25">
      <c r="A8" s="22"/>
      <c r="B8" s="49"/>
      <c r="C8" s="50"/>
      <c r="D8" s="50"/>
      <c r="E8" s="50"/>
      <c r="F8" s="50"/>
      <c r="G8" s="50"/>
      <c r="H8" s="50"/>
      <c r="I8" s="52"/>
    </row>
    <row r="9" spans="1:11" x14ac:dyDescent="0.25">
      <c r="A9" s="22"/>
      <c r="B9" s="49"/>
      <c r="C9" s="50"/>
      <c r="D9" s="50"/>
      <c r="E9" s="50"/>
      <c r="F9" s="50"/>
      <c r="G9" s="50"/>
      <c r="H9" s="50"/>
      <c r="I9" s="52"/>
    </row>
    <row r="10" spans="1:11" x14ac:dyDescent="0.25">
      <c r="A10" s="22"/>
      <c r="B10" s="49"/>
      <c r="C10" s="50"/>
      <c r="D10" s="50"/>
      <c r="E10" s="50"/>
      <c r="F10" s="50"/>
      <c r="G10" s="50"/>
      <c r="H10" s="50"/>
      <c r="I10" s="52"/>
    </row>
    <row r="11" spans="1:11" x14ac:dyDescent="0.25">
      <c r="A11" s="22"/>
      <c r="B11" s="49"/>
      <c r="C11" s="50"/>
      <c r="D11" s="50"/>
      <c r="E11" s="50"/>
      <c r="F11" s="50"/>
      <c r="G11" s="50"/>
      <c r="H11" s="50"/>
      <c r="I11" s="52"/>
    </row>
    <row r="12" spans="1:11" x14ac:dyDescent="0.25">
      <c r="A12" s="22"/>
      <c r="B12" s="49"/>
      <c r="C12" s="50"/>
      <c r="D12" s="50"/>
      <c r="E12" s="50"/>
      <c r="F12" s="50"/>
      <c r="G12" s="50"/>
      <c r="H12" s="50"/>
      <c r="I12" s="52"/>
    </row>
    <row r="13" spans="1:11" x14ac:dyDescent="0.25">
      <c r="A13" s="22"/>
      <c r="B13" s="49"/>
      <c r="C13" s="50"/>
      <c r="D13" s="50"/>
      <c r="E13" s="50"/>
      <c r="F13" s="50"/>
      <c r="G13" s="50"/>
      <c r="H13" s="50"/>
      <c r="I13" s="52"/>
    </row>
    <row r="14" spans="1:11" x14ac:dyDescent="0.25">
      <c r="A14" s="22"/>
      <c r="B14" s="49"/>
      <c r="C14" s="50"/>
      <c r="D14" s="50"/>
      <c r="E14" s="50"/>
      <c r="F14" s="50"/>
      <c r="G14" s="50"/>
      <c r="H14" s="50"/>
      <c r="I14" s="52"/>
    </row>
    <row r="15" spans="1:11" x14ac:dyDescent="0.25">
      <c r="A15" s="22"/>
      <c r="B15" s="49"/>
      <c r="C15" s="50"/>
      <c r="D15" s="50"/>
      <c r="E15" s="50"/>
      <c r="F15" s="50"/>
      <c r="G15" s="50"/>
      <c r="H15" s="50"/>
      <c r="I15" s="52"/>
    </row>
    <row r="16" spans="1:11" x14ac:dyDescent="0.25">
      <c r="A16" s="22"/>
      <c r="B16" s="49"/>
      <c r="C16" s="50"/>
      <c r="D16" s="50"/>
      <c r="E16" s="50"/>
      <c r="F16" s="50"/>
      <c r="G16" s="50"/>
      <c r="H16" s="50"/>
      <c r="I16" s="52"/>
    </row>
    <row r="17" spans="1:9" x14ac:dyDescent="0.25">
      <c r="A17" s="22"/>
      <c r="B17" s="49"/>
      <c r="C17" s="50"/>
      <c r="D17" s="50"/>
      <c r="E17" s="50"/>
      <c r="F17" s="50"/>
      <c r="G17" s="50"/>
      <c r="H17" s="50"/>
      <c r="I17" s="52"/>
    </row>
    <row r="18" spans="1:9" x14ac:dyDescent="0.25">
      <c r="A18" s="22"/>
      <c r="B18" s="49"/>
      <c r="C18" s="50"/>
      <c r="D18" s="50"/>
      <c r="E18" s="50"/>
      <c r="F18" s="50"/>
      <c r="G18" s="50"/>
      <c r="H18" s="50"/>
      <c r="I18" s="52"/>
    </row>
    <row r="19" spans="1:9" x14ac:dyDescent="0.25">
      <c r="A19" s="22"/>
      <c r="B19" s="49"/>
      <c r="C19" s="50"/>
      <c r="D19" s="50"/>
      <c r="E19" s="50"/>
      <c r="F19" s="50"/>
      <c r="G19" s="50"/>
      <c r="H19" s="50"/>
      <c r="I19" s="52"/>
    </row>
    <row r="20" spans="1:9" x14ac:dyDescent="0.25">
      <c r="A20" s="22"/>
      <c r="B20" s="49"/>
      <c r="C20" s="50"/>
      <c r="D20" s="50"/>
      <c r="E20" s="50"/>
      <c r="F20" s="50"/>
      <c r="G20" s="50"/>
      <c r="H20" s="50"/>
      <c r="I20" s="52"/>
    </row>
    <row r="21" spans="1:9" x14ac:dyDescent="0.25">
      <c r="A21" s="22"/>
      <c r="B21" s="49"/>
      <c r="C21" s="50"/>
      <c r="D21" s="50"/>
      <c r="E21" s="50"/>
      <c r="F21" s="50"/>
      <c r="G21" s="50"/>
      <c r="H21" s="50"/>
      <c r="I21" s="52"/>
    </row>
    <row r="22" spans="1:9" x14ac:dyDescent="0.25">
      <c r="A22" s="22"/>
      <c r="B22" s="49"/>
      <c r="C22" s="50"/>
      <c r="D22" s="50"/>
      <c r="E22" s="50"/>
      <c r="F22" s="50"/>
      <c r="G22" s="50"/>
      <c r="H22" s="50"/>
      <c r="I22" s="52"/>
    </row>
    <row r="23" spans="1:9" x14ac:dyDescent="0.25">
      <c r="A23" s="22"/>
      <c r="B23" s="49"/>
      <c r="C23" s="50"/>
      <c r="D23" s="50"/>
      <c r="E23" s="50"/>
      <c r="F23" s="50"/>
      <c r="G23" s="50"/>
      <c r="H23" s="50"/>
      <c r="I23" s="52"/>
    </row>
    <row r="24" spans="1:9" x14ac:dyDescent="0.25">
      <c r="A24" s="22"/>
      <c r="B24" s="49"/>
      <c r="C24" s="50"/>
      <c r="D24" s="50"/>
      <c r="E24" s="50"/>
      <c r="F24" s="50"/>
      <c r="G24" s="50"/>
      <c r="H24" s="50"/>
      <c r="I24" s="52"/>
    </row>
    <row r="25" spans="1:9" x14ac:dyDescent="0.25">
      <c r="A25" s="22"/>
      <c r="B25" s="49"/>
      <c r="C25" s="50"/>
      <c r="D25" s="50"/>
      <c r="E25" s="50"/>
      <c r="F25" s="50"/>
      <c r="G25" s="50"/>
      <c r="H25" s="50"/>
      <c r="I25" s="5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10" zoomScale="85" zoomScaleNormal="85" workbookViewId="0">
      <pane xSplit="2" topLeftCell="E1" activePane="topRight" state="frozen"/>
      <selection pane="topRight" activeCell="H17" sqref="H17"/>
    </sheetView>
  </sheetViews>
  <sheetFormatPr defaultColWidth="11.42578125" defaultRowHeight="15" x14ac:dyDescent="0.25"/>
  <cols>
    <col min="1" max="1" width="9.85546875" customWidth="1"/>
    <col min="2" max="2" width="22.85546875" customWidth="1"/>
    <col min="3" max="3" width="9.5703125" customWidth="1"/>
    <col min="4" max="4" width="9.140625" customWidth="1"/>
    <col min="5" max="5" width="6.140625" bestFit="1" customWidth="1"/>
    <col min="6" max="6" width="9.140625" bestFit="1" customWidth="1"/>
    <col min="7" max="7" width="29.85546875" customWidth="1"/>
    <col min="8" max="9" width="10.140625" customWidth="1"/>
    <col min="10" max="10" width="0.85546875" style="17" customWidth="1"/>
    <col min="11" max="12" width="6.85546875" customWidth="1"/>
    <col min="13" max="13" width="0.85546875" customWidth="1"/>
    <col min="14" max="15" width="6.85546875" customWidth="1"/>
    <col min="16" max="16" width="0.85546875" customWidth="1"/>
    <col min="17" max="17" width="9.140625" bestFit="1" customWidth="1"/>
    <col min="18" max="18" width="8.85546875" bestFit="1" customWidth="1"/>
    <col min="19" max="19" width="0.85546875" customWidth="1"/>
    <col min="20" max="21" width="29.85546875" customWidth="1"/>
    <col min="22" max="22" width="0.85546875" style="17" customWidth="1"/>
    <col min="23" max="23" width="15.42578125" customWidth="1"/>
    <col min="24" max="26" width="13.140625" customWidth="1"/>
    <col min="27" max="32" width="11.42578125" style="13"/>
  </cols>
  <sheetData>
    <row r="1" spans="1:32" x14ac:dyDescent="0.25">
      <c r="A1" s="13"/>
      <c r="B1" s="13"/>
      <c r="C1" s="13"/>
      <c r="D1" s="13"/>
      <c r="E1" s="13"/>
      <c r="F1" s="13"/>
      <c r="G1" s="13"/>
      <c r="H1" s="13"/>
      <c r="I1" s="13"/>
      <c r="K1" s="13"/>
      <c r="L1" s="13"/>
      <c r="M1" s="13"/>
      <c r="N1" s="13"/>
      <c r="O1" s="13"/>
      <c r="P1" s="13"/>
      <c r="Q1" s="13"/>
      <c r="R1" s="13"/>
      <c r="S1" s="13"/>
      <c r="T1" s="13"/>
      <c r="U1" s="13"/>
      <c r="W1" s="13"/>
      <c r="X1" s="13"/>
      <c r="Y1" s="13"/>
      <c r="Z1" s="13"/>
    </row>
    <row r="2" spans="1:32" ht="23.25" x14ac:dyDescent="0.35">
      <c r="A2" s="154" t="s">
        <v>336</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x14ac:dyDescent="0.25">
      <c r="A3" s="13"/>
      <c r="B3" s="13"/>
      <c r="C3" s="13"/>
      <c r="D3" s="13"/>
      <c r="E3" s="13"/>
      <c r="F3" s="13"/>
      <c r="G3" s="13"/>
      <c r="H3" s="13"/>
      <c r="I3" s="13"/>
      <c r="K3" s="13"/>
      <c r="L3" s="13"/>
      <c r="M3" s="13"/>
      <c r="N3" s="13"/>
      <c r="O3" s="13"/>
      <c r="P3" s="13"/>
      <c r="Q3" s="13"/>
      <c r="R3" s="13"/>
      <c r="S3" s="13"/>
      <c r="T3" s="13"/>
      <c r="U3" s="13"/>
      <c r="W3" s="13"/>
      <c r="X3" s="13"/>
      <c r="Y3" s="13"/>
      <c r="Z3" s="13"/>
    </row>
    <row r="4" spans="1:32" ht="21" x14ac:dyDescent="0.35">
      <c r="A4" s="155"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x14ac:dyDescent="0.3">
      <c r="A5" s="125" t="s">
        <v>151</v>
      </c>
      <c r="B5" s="162"/>
      <c r="C5" s="162"/>
      <c r="D5" s="13"/>
      <c r="E5" s="57">
        <f>Y34/1000000</f>
        <v>0.96901349010521087</v>
      </c>
      <c r="F5" s="57" t="s">
        <v>152</v>
      </c>
      <c r="G5" s="13"/>
      <c r="H5" s="13"/>
      <c r="I5" s="13"/>
      <c r="J5" s="28"/>
      <c r="K5" s="13"/>
      <c r="L5" s="13"/>
      <c r="M5" s="13"/>
      <c r="N5" s="13"/>
      <c r="O5" s="13"/>
      <c r="P5" s="13"/>
      <c r="Q5" s="13"/>
      <c r="R5" s="13"/>
      <c r="S5" s="13"/>
      <c r="T5" s="13"/>
      <c r="U5" s="13"/>
      <c r="V5" s="28"/>
      <c r="W5" s="13"/>
      <c r="X5" s="13"/>
      <c r="Y5" s="13"/>
      <c r="Z5" s="13"/>
    </row>
    <row r="6" spans="1:32" ht="15" customHeight="1" x14ac:dyDescent="0.3">
      <c r="A6" s="125" t="s">
        <v>446</v>
      </c>
      <c r="B6" s="162"/>
      <c r="C6" s="162"/>
      <c r="D6" s="13"/>
      <c r="E6" s="57">
        <f>Y35</f>
        <v>3.6784375539831999</v>
      </c>
      <c r="F6" s="58" t="s">
        <v>46</v>
      </c>
      <c r="G6" s="13"/>
      <c r="H6" s="13"/>
      <c r="I6" s="13"/>
      <c r="J6" s="28"/>
      <c r="K6" s="13"/>
      <c r="L6" s="13"/>
      <c r="M6" s="13"/>
      <c r="N6" s="13"/>
      <c r="O6" s="13"/>
      <c r="P6" s="13"/>
      <c r="Q6" s="13"/>
      <c r="R6" s="13"/>
      <c r="S6" s="13"/>
      <c r="T6" s="13"/>
      <c r="U6" s="13"/>
      <c r="V6" s="28"/>
      <c r="W6" s="13"/>
      <c r="X6" s="13"/>
      <c r="Y6" s="13"/>
      <c r="Z6" s="13"/>
    </row>
    <row r="7" spans="1:32" ht="15" customHeight="1" x14ac:dyDescent="0.25">
      <c r="A7" s="267" t="s">
        <v>449</v>
      </c>
      <c r="B7" s="13"/>
      <c r="C7" s="13"/>
      <c r="D7" s="13"/>
      <c r="E7" s="248"/>
      <c r="F7" s="248" t="s">
        <v>152</v>
      </c>
      <c r="G7" s="13"/>
      <c r="H7" s="13"/>
      <c r="I7" s="13"/>
      <c r="K7" s="13"/>
      <c r="L7" s="13"/>
      <c r="M7" s="13"/>
      <c r="N7" s="13"/>
      <c r="O7" s="13"/>
      <c r="P7" s="13"/>
      <c r="Q7" s="13"/>
      <c r="R7" s="13"/>
      <c r="S7" s="13"/>
      <c r="T7" s="13"/>
      <c r="U7" s="13"/>
      <c r="W7" s="13"/>
      <c r="X7" s="13"/>
      <c r="Y7" s="13"/>
      <c r="Z7" s="13"/>
    </row>
    <row r="8" spans="1:32" x14ac:dyDescent="0.25">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25">
      <c r="A9" s="357" t="s">
        <v>77</v>
      </c>
      <c r="B9" s="357"/>
      <c r="C9" s="362" t="s">
        <v>80</v>
      </c>
      <c r="D9" s="362"/>
      <c r="E9" s="362"/>
      <c r="F9" s="362"/>
      <c r="G9" s="362"/>
      <c r="H9" s="362"/>
      <c r="I9" s="362"/>
      <c r="J9" s="29"/>
      <c r="K9" s="363" t="s">
        <v>78</v>
      </c>
      <c r="L9" s="363"/>
      <c r="M9" s="363"/>
      <c r="N9" s="363"/>
      <c r="O9" s="363"/>
      <c r="P9" s="363"/>
      <c r="Q9" s="363"/>
      <c r="R9" s="363"/>
      <c r="S9" s="363"/>
      <c r="T9" s="363"/>
      <c r="U9" s="363"/>
      <c r="V9" s="29"/>
      <c r="W9" s="359" t="s">
        <v>79</v>
      </c>
      <c r="X9" s="360"/>
      <c r="Y9" s="360"/>
      <c r="Z9" s="361"/>
    </row>
    <row r="10" spans="1:32" x14ac:dyDescent="0.25">
      <c r="A10" s="355" t="s">
        <v>122</v>
      </c>
      <c r="B10" s="355" t="s">
        <v>121</v>
      </c>
      <c r="C10" s="355" t="s">
        <v>81</v>
      </c>
      <c r="D10" s="355" t="s">
        <v>86</v>
      </c>
      <c r="E10" s="355" t="s">
        <v>120</v>
      </c>
      <c r="F10" s="355" t="s">
        <v>84</v>
      </c>
      <c r="G10" s="355" t="s">
        <v>85</v>
      </c>
      <c r="H10" s="364" t="s">
        <v>113</v>
      </c>
      <c r="I10" s="364" t="s">
        <v>114</v>
      </c>
      <c r="J10" s="30"/>
      <c r="K10" s="354" t="s">
        <v>81</v>
      </c>
      <c r="L10" s="354" t="s">
        <v>82</v>
      </c>
      <c r="M10" s="78"/>
      <c r="N10" s="354" t="s">
        <v>83</v>
      </c>
      <c r="O10" s="354" t="s">
        <v>82</v>
      </c>
      <c r="P10" s="78"/>
      <c r="Q10" s="354" t="s">
        <v>84</v>
      </c>
      <c r="R10" s="354" t="s">
        <v>82</v>
      </c>
      <c r="S10" s="78"/>
      <c r="T10" s="354" t="s">
        <v>85</v>
      </c>
      <c r="U10" s="354" t="s">
        <v>82</v>
      </c>
      <c r="V10" s="30"/>
      <c r="W10" s="358" t="s">
        <v>118</v>
      </c>
      <c r="X10" s="358" t="s">
        <v>115</v>
      </c>
      <c r="Y10" s="358" t="s">
        <v>116</v>
      </c>
      <c r="Z10" s="355" t="s">
        <v>117</v>
      </c>
    </row>
    <row r="11" spans="1:32" ht="15" customHeight="1" x14ac:dyDescent="0.25">
      <c r="A11" s="356"/>
      <c r="B11" s="356"/>
      <c r="C11" s="356"/>
      <c r="D11" s="356"/>
      <c r="E11" s="356"/>
      <c r="F11" s="356"/>
      <c r="G11" s="356"/>
      <c r="H11" s="356"/>
      <c r="I11" s="356"/>
      <c r="J11" s="30"/>
      <c r="K11" s="287">
        <v>2018</v>
      </c>
      <c r="L11" s="287">
        <v>2023</v>
      </c>
      <c r="M11" s="287"/>
      <c r="N11" s="287">
        <v>2018</v>
      </c>
      <c r="O11" s="287">
        <v>2023</v>
      </c>
      <c r="P11" s="287"/>
      <c r="Q11" s="287">
        <v>2018</v>
      </c>
      <c r="R11" s="287">
        <v>2023</v>
      </c>
      <c r="S11" s="287"/>
      <c r="T11" s="287">
        <v>2018</v>
      </c>
      <c r="U11" s="287">
        <v>2023</v>
      </c>
      <c r="V11" s="30"/>
      <c r="W11" s="356"/>
      <c r="X11" s="356"/>
      <c r="Y11" s="356"/>
      <c r="Z11" s="356"/>
    </row>
    <row r="12" spans="1:32" s="3" customFormat="1" ht="21.95" customHeight="1" x14ac:dyDescent="0.25">
      <c r="A12" s="288" t="s">
        <v>44</v>
      </c>
      <c r="B12" s="288" t="s">
        <v>2</v>
      </c>
      <c r="C12" s="289">
        <v>2.1</v>
      </c>
      <c r="D12" s="290">
        <v>97.9</v>
      </c>
      <c r="E12" s="291">
        <v>2020</v>
      </c>
      <c r="F12" s="292" t="s">
        <v>90</v>
      </c>
      <c r="G12" s="293" t="s">
        <v>92</v>
      </c>
      <c r="H12" s="291">
        <v>21</v>
      </c>
      <c r="I12" s="291">
        <v>9</v>
      </c>
      <c r="J12" s="38"/>
      <c r="K12" s="289">
        <v>2.1</v>
      </c>
      <c r="L12" s="290">
        <v>2.1505292610683502</v>
      </c>
      <c r="M12" s="290"/>
      <c r="N12" s="290">
        <v>97.9</v>
      </c>
      <c r="O12" s="294">
        <v>97.849470738931601</v>
      </c>
      <c r="P12" s="292"/>
      <c r="Q12" s="292" t="s">
        <v>90</v>
      </c>
      <c r="R12" s="292" t="s">
        <v>91</v>
      </c>
      <c r="S12" s="295"/>
      <c r="T12" s="296" t="s">
        <v>92</v>
      </c>
      <c r="U12" s="293" t="s">
        <v>93</v>
      </c>
      <c r="V12" s="38"/>
      <c r="W12" s="289">
        <v>-5.0529261068405197E-2</v>
      </c>
      <c r="X12" s="297">
        <v>1674.905</v>
      </c>
      <c r="Y12" s="297">
        <v>-0.84631712009777194</v>
      </c>
      <c r="Z12" s="289">
        <v>-3.2126742392498101E-3</v>
      </c>
      <c r="AA12" s="33"/>
      <c r="AB12" s="33"/>
      <c r="AC12" s="33"/>
      <c r="AD12" s="33"/>
      <c r="AE12" s="33"/>
      <c r="AF12" s="33"/>
    </row>
    <row r="13" spans="1:32" s="3" customFormat="1" ht="21.95" customHeight="1" x14ac:dyDescent="0.25">
      <c r="A13" s="174" t="s">
        <v>47</v>
      </c>
      <c r="B13" s="174" t="s">
        <v>9</v>
      </c>
      <c r="C13" s="228"/>
      <c r="D13" s="229"/>
      <c r="E13" s="230"/>
      <c r="F13" s="39"/>
      <c r="G13" s="40"/>
      <c r="H13" s="230"/>
      <c r="I13" s="230"/>
      <c r="J13" s="38"/>
      <c r="K13" s="228"/>
      <c r="L13" s="229"/>
      <c r="M13" s="229"/>
      <c r="N13" s="229"/>
      <c r="O13" s="234"/>
      <c r="P13" s="39"/>
      <c r="Q13" s="39"/>
      <c r="R13" s="39"/>
      <c r="S13" s="34"/>
      <c r="T13" s="43"/>
      <c r="U13" s="40"/>
      <c r="V13" s="38"/>
      <c r="W13" s="228"/>
      <c r="X13" s="226"/>
      <c r="Y13" s="226"/>
      <c r="Z13" s="228"/>
      <c r="AA13" s="33"/>
      <c r="AB13" s="33"/>
      <c r="AC13" s="33"/>
      <c r="AD13" s="33"/>
      <c r="AE13" s="33"/>
      <c r="AF13" s="33"/>
    </row>
    <row r="14" spans="1:32" s="3" customFormat="1" ht="21.95" customHeight="1" x14ac:dyDescent="0.25">
      <c r="A14" s="174" t="s">
        <v>49</v>
      </c>
      <c r="B14" s="174" t="s">
        <v>3</v>
      </c>
      <c r="C14" s="228">
        <v>18.5</v>
      </c>
      <c r="D14" s="229">
        <v>81.5</v>
      </c>
      <c r="E14" s="230">
        <v>2020</v>
      </c>
      <c r="F14" s="39" t="s">
        <v>90</v>
      </c>
      <c r="G14" s="40" t="s">
        <v>92</v>
      </c>
      <c r="H14" s="230">
        <v>21</v>
      </c>
      <c r="I14" s="230">
        <v>9</v>
      </c>
      <c r="J14" s="38"/>
      <c r="K14" s="228">
        <v>17.7</v>
      </c>
      <c r="L14" s="229">
        <v>20.785368249280001</v>
      </c>
      <c r="M14" s="229"/>
      <c r="N14" s="229">
        <v>82.3</v>
      </c>
      <c r="O14" s="234">
        <v>79.214631750720002</v>
      </c>
      <c r="P14" s="39"/>
      <c r="Q14" s="39" t="s">
        <v>90</v>
      </c>
      <c r="R14" s="39" t="s">
        <v>91</v>
      </c>
      <c r="S14" s="34"/>
      <c r="T14" s="43" t="s">
        <v>92</v>
      </c>
      <c r="U14" s="40" t="s">
        <v>93</v>
      </c>
      <c r="V14" s="38"/>
      <c r="W14" s="228">
        <v>-3.0853682492799899</v>
      </c>
      <c r="X14" s="226">
        <v>1674.905</v>
      </c>
      <c r="Y14" s="226">
        <v>-51.676987075603101</v>
      </c>
      <c r="Z14" s="228">
        <v>-0.19616916779452101</v>
      </c>
      <c r="AA14" s="33"/>
      <c r="AB14" s="33"/>
      <c r="AC14" s="33"/>
      <c r="AD14" s="33"/>
      <c r="AE14" s="33"/>
      <c r="AF14" s="33"/>
    </row>
    <row r="15" spans="1:32" s="3" customFormat="1" ht="21.95" customHeight="1" x14ac:dyDescent="0.25">
      <c r="A15" s="174" t="s">
        <v>123</v>
      </c>
      <c r="B15" s="174" t="s">
        <v>94</v>
      </c>
      <c r="C15" s="228"/>
      <c r="D15" s="229"/>
      <c r="E15" s="230"/>
      <c r="F15" s="39"/>
      <c r="G15" s="40"/>
      <c r="H15" s="230"/>
      <c r="I15" s="230"/>
      <c r="J15" s="38"/>
      <c r="K15" s="228"/>
      <c r="L15" s="229"/>
      <c r="M15" s="229"/>
      <c r="N15" s="229"/>
      <c r="O15" s="234"/>
      <c r="P15" s="39"/>
      <c r="Q15" s="39"/>
      <c r="R15" s="39"/>
      <c r="S15" s="34"/>
      <c r="T15" s="43"/>
      <c r="U15" s="40"/>
      <c r="V15" s="38"/>
      <c r="W15" s="228"/>
      <c r="X15" s="226">
        <v>0</v>
      </c>
      <c r="Y15" s="226">
        <v>0</v>
      </c>
      <c r="Z15" s="228"/>
      <c r="AA15" s="33"/>
      <c r="AB15" s="33"/>
      <c r="AC15" s="33"/>
      <c r="AD15" s="33"/>
      <c r="AE15" s="33"/>
      <c r="AF15" s="33"/>
    </row>
    <row r="16" spans="1:32" s="3" customFormat="1" ht="21.95" customHeight="1" x14ac:dyDescent="0.25">
      <c r="A16" s="174" t="s">
        <v>51</v>
      </c>
      <c r="B16" s="174" t="s">
        <v>12</v>
      </c>
      <c r="C16" s="228">
        <v>12.4</v>
      </c>
      <c r="D16" s="229">
        <v>87.6</v>
      </c>
      <c r="E16" s="230">
        <v>2016</v>
      </c>
      <c r="F16" s="39" t="s">
        <v>90</v>
      </c>
      <c r="G16" s="40" t="s">
        <v>95</v>
      </c>
      <c r="H16" s="230">
        <v>17</v>
      </c>
      <c r="I16" s="230">
        <v>5</v>
      </c>
      <c r="J16" s="38"/>
      <c r="K16" s="228">
        <v>12.8</v>
      </c>
      <c r="L16" s="229">
        <v>13.7</v>
      </c>
      <c r="M16" s="229"/>
      <c r="N16" s="229">
        <v>87.2</v>
      </c>
      <c r="O16" s="234">
        <v>86.3</v>
      </c>
      <c r="P16" s="39"/>
      <c r="Q16" s="39" t="s">
        <v>91</v>
      </c>
      <c r="R16" s="39" t="s">
        <v>91</v>
      </c>
      <c r="S16" s="34"/>
      <c r="T16" s="43" t="s">
        <v>95</v>
      </c>
      <c r="U16" s="40" t="s">
        <v>95</v>
      </c>
      <c r="V16" s="38"/>
      <c r="W16" s="228">
        <v>-0.90000000000000602</v>
      </c>
      <c r="X16" s="226">
        <v>5000.2759999999998</v>
      </c>
      <c r="Y16" s="226">
        <v>-45.002484000000301</v>
      </c>
      <c r="Z16" s="228">
        <v>-0.170832324687406</v>
      </c>
      <c r="AA16" s="33"/>
      <c r="AB16" s="33"/>
      <c r="AC16" s="33"/>
      <c r="AD16" s="33"/>
      <c r="AE16" s="33"/>
      <c r="AF16" s="33"/>
    </row>
    <row r="17" spans="1:32" s="3" customFormat="1" ht="21.95" customHeight="1" x14ac:dyDescent="0.25">
      <c r="A17" s="174" t="s">
        <v>53</v>
      </c>
      <c r="B17" s="174" t="s">
        <v>33</v>
      </c>
      <c r="C17" s="228">
        <v>25</v>
      </c>
      <c r="D17" s="229">
        <v>75</v>
      </c>
      <c r="E17" s="230">
        <v>2018</v>
      </c>
      <c r="F17" s="39" t="s">
        <v>90</v>
      </c>
      <c r="G17" s="40" t="s">
        <v>96</v>
      </c>
      <c r="H17" s="230">
        <v>1</v>
      </c>
      <c r="I17" s="230">
        <v>1</v>
      </c>
      <c r="J17" s="38"/>
      <c r="K17" s="228">
        <v>25</v>
      </c>
      <c r="L17" s="229"/>
      <c r="M17" s="229"/>
      <c r="N17" s="229">
        <v>75</v>
      </c>
      <c r="O17" s="234"/>
      <c r="P17" s="39"/>
      <c r="Q17" s="39" t="s">
        <v>90</v>
      </c>
      <c r="R17" s="39"/>
      <c r="S17" s="34"/>
      <c r="T17" s="43" t="s">
        <v>96</v>
      </c>
      <c r="U17" s="40"/>
      <c r="V17" s="38"/>
      <c r="W17" s="228"/>
      <c r="X17" s="226"/>
      <c r="Y17" s="226"/>
      <c r="Z17" s="228"/>
      <c r="AA17" s="33"/>
      <c r="AB17" s="33"/>
      <c r="AC17" s="33"/>
      <c r="AD17" s="33"/>
      <c r="AE17" s="33"/>
      <c r="AF17" s="33"/>
    </row>
    <row r="18" spans="1:32" s="3" customFormat="1" ht="21.95" customHeight="1" x14ac:dyDescent="0.25">
      <c r="A18" s="174" t="s">
        <v>55</v>
      </c>
      <c r="B18" s="174" t="s">
        <v>13</v>
      </c>
      <c r="C18" s="228"/>
      <c r="D18" s="229"/>
      <c r="E18" s="230"/>
      <c r="F18" s="39"/>
      <c r="G18" s="40"/>
      <c r="H18" s="230"/>
      <c r="I18" s="230"/>
      <c r="J18" s="38"/>
      <c r="K18" s="228"/>
      <c r="L18" s="229"/>
      <c r="M18" s="229"/>
      <c r="N18" s="229"/>
      <c r="O18" s="234"/>
      <c r="P18" s="39"/>
      <c r="Q18" s="39"/>
      <c r="R18" s="39"/>
      <c r="S18" s="34"/>
      <c r="T18" s="43"/>
      <c r="U18" s="40"/>
      <c r="V18" s="38"/>
      <c r="W18" s="228"/>
      <c r="X18" s="226"/>
      <c r="Y18" s="226"/>
      <c r="Z18" s="228"/>
      <c r="AA18" s="33"/>
      <c r="AB18" s="33"/>
      <c r="AC18" s="33"/>
      <c r="AD18" s="33"/>
      <c r="AE18" s="33"/>
      <c r="AF18" s="33"/>
    </row>
    <row r="19" spans="1:32" s="3" customFormat="1" ht="21.95" customHeight="1" x14ac:dyDescent="0.25">
      <c r="A19" s="174" t="s">
        <v>57</v>
      </c>
      <c r="B19" s="174" t="s">
        <v>8</v>
      </c>
      <c r="C19" s="228">
        <v>12.4975</v>
      </c>
      <c r="D19" s="229">
        <v>98.750249999999994</v>
      </c>
      <c r="E19" s="230">
        <v>2019</v>
      </c>
      <c r="F19" s="39" t="s">
        <v>90</v>
      </c>
      <c r="G19" s="40" t="s">
        <v>97</v>
      </c>
      <c r="H19" s="230">
        <v>20</v>
      </c>
      <c r="I19" s="230">
        <v>8</v>
      </c>
      <c r="J19" s="38"/>
      <c r="K19" s="228">
        <v>12.446099999999999</v>
      </c>
      <c r="L19" s="229">
        <v>12.339149567220399</v>
      </c>
      <c r="M19" s="229"/>
      <c r="N19" s="229">
        <v>98.755390000000006</v>
      </c>
      <c r="O19" s="234">
        <v>98.766085043277997</v>
      </c>
      <c r="P19" s="39"/>
      <c r="Q19" s="39" t="s">
        <v>90</v>
      </c>
      <c r="R19" s="39" t="s">
        <v>91</v>
      </c>
      <c r="S19" s="34"/>
      <c r="T19" s="43" t="s">
        <v>97</v>
      </c>
      <c r="U19" s="40" t="s">
        <v>93</v>
      </c>
      <c r="V19" s="38"/>
      <c r="W19" s="228">
        <v>1.06950432779911E-2</v>
      </c>
      <c r="X19" s="226">
        <v>26343.073</v>
      </c>
      <c r="Y19" s="226">
        <v>2.8174030581027902</v>
      </c>
      <c r="Z19" s="228">
        <v>1.06950432779911E-2</v>
      </c>
      <c r="AA19" s="33"/>
      <c r="AB19" s="33"/>
      <c r="AC19" s="33"/>
      <c r="AD19" s="33"/>
      <c r="AE19" s="33"/>
      <c r="AF19" s="33"/>
    </row>
    <row r="20" spans="1:32" s="3" customFormat="1" ht="21.95" customHeight="1" x14ac:dyDescent="0.25">
      <c r="A20" s="174" t="s">
        <v>59</v>
      </c>
      <c r="B20" s="174" t="s">
        <v>7</v>
      </c>
      <c r="C20" s="228">
        <v>4.9391389999999999</v>
      </c>
      <c r="D20" s="229">
        <v>97.047324360326897</v>
      </c>
      <c r="E20" s="230">
        <v>2019</v>
      </c>
      <c r="F20" s="39" t="s">
        <v>90</v>
      </c>
      <c r="G20" s="40" t="s">
        <v>97</v>
      </c>
      <c r="H20" s="230">
        <v>20</v>
      </c>
      <c r="I20" s="230">
        <v>8</v>
      </c>
      <c r="J20" s="38"/>
      <c r="K20" s="228">
        <v>4.79251800000001</v>
      </c>
      <c r="L20" s="229">
        <v>4.4609675441624299</v>
      </c>
      <c r="M20" s="229"/>
      <c r="N20" s="229">
        <v>97.134976126143698</v>
      </c>
      <c r="O20" s="234">
        <v>97.333180905210298</v>
      </c>
      <c r="P20" s="39"/>
      <c r="Q20" s="39" t="s">
        <v>90</v>
      </c>
      <c r="R20" s="39" t="s">
        <v>91</v>
      </c>
      <c r="S20" s="34"/>
      <c r="T20" s="43" t="s">
        <v>97</v>
      </c>
      <c r="U20" s="40" t="s">
        <v>93</v>
      </c>
      <c r="V20" s="38"/>
      <c r="W20" s="228">
        <v>0.1982047790666</v>
      </c>
      <c r="X20" s="226">
        <v>26343.073</v>
      </c>
      <c r="Y20" s="226">
        <v>52.213229639003195</v>
      </c>
      <c r="Z20" s="228">
        <v>0.1982047790666</v>
      </c>
      <c r="AA20" s="33"/>
      <c r="AB20" s="33"/>
      <c r="AC20" s="33"/>
      <c r="AD20" s="33"/>
      <c r="AE20" s="33"/>
      <c r="AF20" s="33"/>
    </row>
    <row r="21" spans="1:32" s="3" customFormat="1" ht="21.95" customHeight="1" x14ac:dyDescent="0.25">
      <c r="A21" s="174" t="s">
        <v>61</v>
      </c>
      <c r="B21" s="174" t="s">
        <v>98</v>
      </c>
      <c r="C21" s="228">
        <v>98.800650000000005</v>
      </c>
      <c r="D21" s="229">
        <v>98.800650000000005</v>
      </c>
      <c r="E21" s="230">
        <v>2017</v>
      </c>
      <c r="F21" s="39" t="s">
        <v>90</v>
      </c>
      <c r="G21" s="40" t="s">
        <v>99</v>
      </c>
      <c r="H21" s="230">
        <v>18</v>
      </c>
      <c r="I21" s="230">
        <v>6</v>
      </c>
      <c r="J21" s="38"/>
      <c r="K21" s="228">
        <v>98.802279450334794</v>
      </c>
      <c r="L21" s="229">
        <v>98.803670013585304</v>
      </c>
      <c r="M21" s="229"/>
      <c r="N21" s="229">
        <v>98.802279450334794</v>
      </c>
      <c r="O21" s="234">
        <v>98.803670013585304</v>
      </c>
      <c r="P21" s="39"/>
      <c r="Q21" s="39" t="s">
        <v>91</v>
      </c>
      <c r="R21" s="39" t="s">
        <v>91</v>
      </c>
      <c r="S21" s="34"/>
      <c r="T21" s="43" t="s">
        <v>93</v>
      </c>
      <c r="U21" s="40" t="s">
        <v>93</v>
      </c>
      <c r="V21" s="38"/>
      <c r="W21" s="228">
        <v>1.3905632505100099E-3</v>
      </c>
      <c r="X21" s="226">
        <v>22658.133999999998</v>
      </c>
      <c r="Y21" s="226">
        <v>0.31507569483061004</v>
      </c>
      <c r="Z21" s="228">
        <v>1.1960476092922399E-3</v>
      </c>
      <c r="AA21" s="33"/>
      <c r="AB21" s="33"/>
      <c r="AC21" s="33"/>
      <c r="AD21" s="33"/>
      <c r="AE21" s="33"/>
      <c r="AF21" s="33"/>
    </row>
    <row r="22" spans="1:32" s="3" customFormat="1" ht="21.95" customHeight="1" x14ac:dyDescent="0.25">
      <c r="A22" s="174" t="s">
        <v>63</v>
      </c>
      <c r="B22" s="174" t="s">
        <v>5</v>
      </c>
      <c r="C22" s="228">
        <v>75.639870000000002</v>
      </c>
      <c r="D22" s="229">
        <v>75.639870000000002</v>
      </c>
      <c r="E22" s="230">
        <v>2017</v>
      </c>
      <c r="F22" s="39" t="s">
        <v>90</v>
      </c>
      <c r="G22" s="40" t="s">
        <v>99</v>
      </c>
      <c r="H22" s="230">
        <v>18</v>
      </c>
      <c r="I22" s="230">
        <v>6</v>
      </c>
      <c r="J22" s="38"/>
      <c r="K22" s="228">
        <v>76.488744212270603</v>
      </c>
      <c r="L22" s="229">
        <v>80.504821017838694</v>
      </c>
      <c r="M22" s="229"/>
      <c r="N22" s="229">
        <v>76.488744212270603</v>
      </c>
      <c r="O22" s="234">
        <v>80.504821017838694</v>
      </c>
      <c r="P22" s="39"/>
      <c r="Q22" s="39" t="s">
        <v>91</v>
      </c>
      <c r="R22" s="39" t="s">
        <v>91</v>
      </c>
      <c r="S22" s="34"/>
      <c r="T22" s="43" t="s">
        <v>93</v>
      </c>
      <c r="U22" s="40" t="s">
        <v>93</v>
      </c>
      <c r="V22" s="38"/>
      <c r="W22" s="228">
        <v>4.0160768055680904</v>
      </c>
      <c r="X22" s="226">
        <v>26343.073</v>
      </c>
      <c r="Y22" s="226">
        <v>1057.9580446268699</v>
      </c>
      <c r="Z22" s="228">
        <v>4.0160768055680904</v>
      </c>
      <c r="AA22" s="33"/>
      <c r="AB22" s="33"/>
      <c r="AC22" s="33"/>
      <c r="AD22" s="33"/>
      <c r="AE22" s="33"/>
      <c r="AF22" s="33"/>
    </row>
    <row r="23" spans="1:32" s="3" customFormat="1" ht="21.95" customHeight="1" x14ac:dyDescent="0.25">
      <c r="A23" s="174" t="s">
        <v>65</v>
      </c>
      <c r="B23" s="174" t="s">
        <v>10</v>
      </c>
      <c r="C23" s="228">
        <v>100</v>
      </c>
      <c r="D23" s="229">
        <v>100</v>
      </c>
      <c r="E23" s="230">
        <v>2018</v>
      </c>
      <c r="F23" s="39" t="s">
        <v>90</v>
      </c>
      <c r="G23" s="40" t="s">
        <v>100</v>
      </c>
      <c r="H23" s="230">
        <v>19</v>
      </c>
      <c r="I23" s="230">
        <v>7</v>
      </c>
      <c r="J23" s="38"/>
      <c r="K23" s="228">
        <v>100</v>
      </c>
      <c r="L23" s="229">
        <v>100</v>
      </c>
      <c r="M23" s="229"/>
      <c r="N23" s="229">
        <v>100</v>
      </c>
      <c r="O23" s="234">
        <v>100</v>
      </c>
      <c r="P23" s="39"/>
      <c r="Q23" s="39" t="s">
        <v>90</v>
      </c>
      <c r="R23" s="39" t="s">
        <v>91</v>
      </c>
      <c r="S23" s="34"/>
      <c r="T23" s="43" t="s">
        <v>100</v>
      </c>
      <c r="U23" s="40" t="s">
        <v>100</v>
      </c>
      <c r="V23" s="38"/>
      <c r="W23" s="228">
        <v>0</v>
      </c>
      <c r="X23" s="226">
        <v>26343.073</v>
      </c>
      <c r="Y23" s="226">
        <v>0</v>
      </c>
      <c r="Z23" s="228">
        <v>0</v>
      </c>
      <c r="AA23" s="33"/>
      <c r="AB23" s="33"/>
      <c r="AC23" s="33"/>
      <c r="AD23" s="33"/>
      <c r="AE23" s="33"/>
      <c r="AF23" s="33"/>
    </row>
    <row r="24" spans="1:32" s="3" customFormat="1" ht="21.95" customHeight="1" x14ac:dyDescent="0.25">
      <c r="A24" s="174" t="s">
        <v>67</v>
      </c>
      <c r="B24" s="174" t="s">
        <v>4</v>
      </c>
      <c r="C24" s="228">
        <v>10.358288140000001</v>
      </c>
      <c r="D24" s="229">
        <v>58.566847439999997</v>
      </c>
      <c r="E24" s="230">
        <v>2019</v>
      </c>
      <c r="F24" s="39" t="s">
        <v>90</v>
      </c>
      <c r="G24" s="40" t="s">
        <v>101</v>
      </c>
      <c r="H24" s="230">
        <v>20</v>
      </c>
      <c r="I24" s="230">
        <v>8</v>
      </c>
      <c r="J24" s="38"/>
      <c r="K24" s="228">
        <v>10.358288140000001</v>
      </c>
      <c r="L24" s="229">
        <v>10.358288140000001</v>
      </c>
      <c r="M24" s="229"/>
      <c r="N24" s="229">
        <v>58.566847439999997</v>
      </c>
      <c r="O24" s="234">
        <v>58.566847439999997</v>
      </c>
      <c r="P24" s="39"/>
      <c r="Q24" s="39" t="s">
        <v>90</v>
      </c>
      <c r="R24" s="39" t="s">
        <v>91</v>
      </c>
      <c r="S24" s="34"/>
      <c r="T24" s="43" t="s">
        <v>101</v>
      </c>
      <c r="U24" s="40" t="s">
        <v>93</v>
      </c>
      <c r="V24" s="38"/>
      <c r="W24" s="228">
        <v>0</v>
      </c>
      <c r="X24" s="226">
        <v>21291.331999999999</v>
      </c>
      <c r="Y24" s="226">
        <v>0</v>
      </c>
      <c r="Z24" s="228">
        <v>0</v>
      </c>
      <c r="AA24" s="33"/>
      <c r="AB24" s="33"/>
      <c r="AC24" s="33"/>
      <c r="AD24" s="33"/>
      <c r="AE24" s="33"/>
      <c r="AF24" s="33"/>
    </row>
    <row r="25" spans="1:32" s="3" customFormat="1" ht="21.95" customHeight="1" x14ac:dyDescent="0.25">
      <c r="A25" s="174" t="s">
        <v>69</v>
      </c>
      <c r="B25" s="174" t="s">
        <v>14</v>
      </c>
      <c r="C25" s="228">
        <v>7.1417921079999998</v>
      </c>
      <c r="D25" s="229">
        <v>92.858207891999996</v>
      </c>
      <c r="E25" s="230">
        <v>2016</v>
      </c>
      <c r="F25" s="39" t="s">
        <v>90</v>
      </c>
      <c r="G25" s="40" t="s">
        <v>102</v>
      </c>
      <c r="H25" s="230">
        <v>7</v>
      </c>
      <c r="I25" s="230">
        <v>5</v>
      </c>
      <c r="J25" s="38"/>
      <c r="K25" s="228">
        <v>7.072311043</v>
      </c>
      <c r="L25" s="229">
        <v>6.8542512999999996</v>
      </c>
      <c r="M25" s="229"/>
      <c r="N25" s="229">
        <v>92.927688957000001</v>
      </c>
      <c r="O25" s="234">
        <v>93.145748699999999</v>
      </c>
      <c r="P25" s="39"/>
      <c r="Q25" s="39" t="s">
        <v>91</v>
      </c>
      <c r="R25" s="39" t="s">
        <v>91</v>
      </c>
      <c r="S25" s="34"/>
      <c r="T25" s="43" t="s">
        <v>102</v>
      </c>
      <c r="U25" s="40" t="s">
        <v>102</v>
      </c>
      <c r="V25" s="38"/>
      <c r="W25" s="228">
        <v>0.218059742999998</v>
      </c>
      <c r="X25" s="226">
        <v>26343.073</v>
      </c>
      <c r="Y25" s="226">
        <v>57.443637282101804</v>
      </c>
      <c r="Z25" s="228">
        <v>0.218059742999998</v>
      </c>
      <c r="AA25" s="33"/>
      <c r="AB25" s="33"/>
      <c r="AC25" s="33"/>
      <c r="AD25" s="33"/>
      <c r="AE25" s="33"/>
      <c r="AF25" s="33"/>
    </row>
    <row r="26" spans="1:32" s="3" customFormat="1" ht="21.95" customHeight="1" x14ac:dyDescent="0.25">
      <c r="A26" s="174" t="s">
        <v>71</v>
      </c>
      <c r="B26" s="174" t="s">
        <v>6</v>
      </c>
      <c r="C26" s="228">
        <v>15.5</v>
      </c>
      <c r="D26" s="229">
        <v>84.5</v>
      </c>
      <c r="E26" s="230">
        <v>2018</v>
      </c>
      <c r="F26" s="39" t="s">
        <v>90</v>
      </c>
      <c r="G26" s="40" t="s">
        <v>103</v>
      </c>
      <c r="H26" s="230">
        <v>9</v>
      </c>
      <c r="I26" s="230">
        <v>6</v>
      </c>
      <c r="J26" s="38"/>
      <c r="K26" s="228">
        <v>15.5</v>
      </c>
      <c r="L26" s="229">
        <v>13.2</v>
      </c>
      <c r="M26" s="229"/>
      <c r="N26" s="229">
        <v>84.5</v>
      </c>
      <c r="O26" s="234">
        <v>86.8</v>
      </c>
      <c r="P26" s="39"/>
      <c r="Q26" s="39" t="s">
        <v>90</v>
      </c>
      <c r="R26" s="39" t="s">
        <v>91</v>
      </c>
      <c r="S26" s="34"/>
      <c r="T26" s="43" t="s">
        <v>103</v>
      </c>
      <c r="U26" s="40" t="s">
        <v>103</v>
      </c>
      <c r="V26" s="38"/>
      <c r="W26" s="228">
        <v>2.2999999999999998</v>
      </c>
      <c r="X26" s="226">
        <v>21291.331999999999</v>
      </c>
      <c r="Y26" s="226">
        <v>489.70063599999901</v>
      </c>
      <c r="Z26" s="228">
        <v>1.85893512119865</v>
      </c>
      <c r="AA26" s="33"/>
      <c r="AB26" s="33"/>
      <c r="AC26" s="33"/>
      <c r="AD26" s="33"/>
      <c r="AE26" s="33"/>
      <c r="AF26" s="33"/>
    </row>
    <row r="27" spans="1:32" s="3" customFormat="1" ht="21.95" customHeight="1" x14ac:dyDescent="0.25">
      <c r="A27" s="174" t="s">
        <v>73</v>
      </c>
      <c r="B27" s="174" t="s">
        <v>11</v>
      </c>
      <c r="C27" s="228">
        <v>30.4</v>
      </c>
      <c r="D27" s="229">
        <v>69.599999999999994</v>
      </c>
      <c r="E27" s="230">
        <v>2016</v>
      </c>
      <c r="F27" s="39" t="s">
        <v>90</v>
      </c>
      <c r="G27" s="40" t="s">
        <v>95</v>
      </c>
      <c r="H27" s="230">
        <v>17</v>
      </c>
      <c r="I27" s="230">
        <v>5</v>
      </c>
      <c r="J27" s="38"/>
      <c r="K27" s="228">
        <v>31.4</v>
      </c>
      <c r="L27" s="229">
        <v>34.299999999999997</v>
      </c>
      <c r="M27" s="229"/>
      <c r="N27" s="229">
        <v>68.599999999999994</v>
      </c>
      <c r="O27" s="234">
        <v>65.7</v>
      </c>
      <c r="P27" s="39"/>
      <c r="Q27" s="39" t="s">
        <v>91</v>
      </c>
      <c r="R27" s="39" t="s">
        <v>91</v>
      </c>
      <c r="S27" s="34"/>
      <c r="T27" s="43" t="s">
        <v>95</v>
      </c>
      <c r="U27" s="40" t="s">
        <v>95</v>
      </c>
      <c r="V27" s="38"/>
      <c r="W27" s="228">
        <v>-2.8999999999999901</v>
      </c>
      <c r="X27" s="226">
        <v>20479.612000000001</v>
      </c>
      <c r="Y27" s="226">
        <v>-593.90874799999801</v>
      </c>
      <c r="Z27" s="228">
        <v>-2.25451581901625</v>
      </c>
      <c r="AA27" s="33"/>
      <c r="AB27" s="33"/>
      <c r="AC27" s="33"/>
      <c r="AD27" s="33"/>
      <c r="AE27" s="33"/>
      <c r="AF27" s="33"/>
    </row>
    <row r="28" spans="1:32" s="3" customFormat="1" ht="21.95" customHeight="1" x14ac:dyDescent="0.25">
      <c r="A28" s="175" t="s">
        <v>51</v>
      </c>
      <c r="B28" s="175" t="s">
        <v>15</v>
      </c>
      <c r="C28" s="231"/>
      <c r="D28" s="232"/>
      <c r="E28" s="233"/>
      <c r="F28" s="41"/>
      <c r="G28" s="42"/>
      <c r="H28" s="233"/>
      <c r="I28" s="233"/>
      <c r="J28" s="38"/>
      <c r="K28" s="231"/>
      <c r="L28" s="232"/>
      <c r="M28" s="232"/>
      <c r="N28" s="232"/>
      <c r="O28" s="235"/>
      <c r="P28" s="41"/>
      <c r="Q28" s="41"/>
      <c r="R28" s="41"/>
      <c r="S28" s="35"/>
      <c r="T28" s="44"/>
      <c r="U28" s="42"/>
      <c r="V28" s="38"/>
      <c r="W28" s="239"/>
      <c r="X28" s="227">
        <v>0</v>
      </c>
      <c r="Y28" s="227">
        <v>0</v>
      </c>
      <c r="Z28" s="239"/>
      <c r="AA28" s="33"/>
      <c r="AB28" s="33"/>
      <c r="AC28" s="33"/>
      <c r="AD28" s="33"/>
      <c r="AE28" s="33"/>
      <c r="AF28" s="33"/>
    </row>
    <row r="29" spans="1:32" ht="15" customHeight="1" x14ac:dyDescent="0.25">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25">
      <c r="A30" s="46" t="s">
        <v>119</v>
      </c>
      <c r="B30" s="46"/>
      <c r="C30" s="13"/>
      <c r="D30" s="13"/>
      <c r="E30" s="13"/>
      <c r="F30" s="13"/>
      <c r="G30" s="13"/>
      <c r="H30" s="13"/>
      <c r="I30" s="13"/>
      <c r="K30" s="13"/>
      <c r="L30" s="13"/>
      <c r="M30" s="13"/>
      <c r="N30" s="13"/>
      <c r="O30" s="13"/>
      <c r="P30" s="13"/>
      <c r="Q30" s="13"/>
      <c r="R30" s="13"/>
      <c r="S30" s="13"/>
      <c r="T30" s="13"/>
      <c r="U30" s="13"/>
      <c r="W30" s="312" t="s">
        <v>104</v>
      </c>
      <c r="X30" s="313"/>
      <c r="Y30" s="310" t="s">
        <v>105</v>
      </c>
      <c r="Z30" s="311"/>
    </row>
    <row r="31" spans="1:32" ht="15" customHeight="1" x14ac:dyDescent="0.25">
      <c r="A31" s="45" t="s">
        <v>106</v>
      </c>
      <c r="B31" s="26"/>
      <c r="C31" s="13"/>
      <c r="D31" s="13"/>
      <c r="E31" s="13"/>
      <c r="F31" s="13"/>
      <c r="G31" s="13"/>
      <c r="H31" s="13"/>
      <c r="I31" s="13"/>
      <c r="J31" s="26"/>
      <c r="K31" s="26"/>
      <c r="L31" s="26"/>
      <c r="M31" s="26"/>
      <c r="N31" s="26"/>
      <c r="O31" s="13"/>
      <c r="P31" s="26"/>
      <c r="Q31" s="13"/>
      <c r="R31" s="13"/>
      <c r="S31" s="26"/>
      <c r="T31" s="13"/>
      <c r="U31" s="13"/>
      <c r="V31" s="26"/>
      <c r="W31" s="314" t="s">
        <v>107</v>
      </c>
      <c r="X31" s="315"/>
      <c r="Y31" s="309" t="s">
        <v>126</v>
      </c>
      <c r="Z31" s="309" t="s">
        <v>125</v>
      </c>
    </row>
    <row r="32" spans="1:32" ht="15" customHeight="1" x14ac:dyDescent="0.25">
      <c r="A32" s="53" t="s">
        <v>108</v>
      </c>
      <c r="B32" s="26"/>
      <c r="C32" s="13"/>
      <c r="D32" s="13"/>
      <c r="E32" s="13"/>
      <c r="F32" s="13"/>
      <c r="G32" s="13"/>
      <c r="H32" s="13"/>
      <c r="I32" s="13"/>
      <c r="J32" s="26"/>
      <c r="K32" s="17"/>
      <c r="L32" s="17"/>
      <c r="M32" s="17"/>
      <c r="N32" s="17"/>
      <c r="O32" s="13"/>
      <c r="P32" s="17"/>
      <c r="Q32" s="13"/>
      <c r="R32" s="13"/>
      <c r="S32" s="17"/>
      <c r="T32" s="13"/>
      <c r="U32" s="13"/>
      <c r="V32" s="26"/>
      <c r="W32" s="306" t="s">
        <v>109</v>
      </c>
      <c r="X32" s="306"/>
      <c r="Y32" s="306">
        <v>1660448.0263009099</v>
      </c>
      <c r="Z32" s="306">
        <v>1634119.5355378301</v>
      </c>
      <c r="AA32" s="31"/>
    </row>
    <row r="33" spans="1:27" ht="15" customHeight="1" x14ac:dyDescent="0.25">
      <c r="A33" s="45" t="s">
        <v>110</v>
      </c>
      <c r="B33" s="26"/>
      <c r="C33" s="13"/>
      <c r="D33" s="13"/>
      <c r="E33" s="13"/>
      <c r="F33" s="13"/>
      <c r="G33" s="13"/>
      <c r="H33" s="13"/>
      <c r="I33" s="13"/>
      <c r="J33" s="26"/>
      <c r="K33" s="13"/>
      <c r="L33" s="13"/>
      <c r="M33" s="13"/>
      <c r="N33" s="13"/>
      <c r="O33" s="13"/>
      <c r="P33" s="13"/>
      <c r="Q33" s="13"/>
      <c r="R33" s="13"/>
      <c r="S33" s="13"/>
      <c r="T33" s="13"/>
      <c r="U33" s="13"/>
      <c r="V33" s="26"/>
      <c r="W33" s="306" t="s">
        <v>111</v>
      </c>
      <c r="X33" s="306"/>
      <c r="Y33" s="306">
        <v>-691434.53619569901</v>
      </c>
      <c r="Z33" s="306">
        <v>-691196.56527598796</v>
      </c>
      <c r="AA33" s="31"/>
    </row>
    <row r="34" spans="1:27" ht="15" customHeight="1" x14ac:dyDescent="0.25">
      <c r="A34" s="45" t="s">
        <v>124</v>
      </c>
      <c r="B34" s="13"/>
      <c r="C34" s="13"/>
      <c r="D34" s="13"/>
      <c r="E34" s="13"/>
      <c r="F34" s="13"/>
      <c r="G34" s="13"/>
      <c r="H34" s="13"/>
      <c r="I34" s="13"/>
      <c r="K34" s="13"/>
      <c r="L34" s="13"/>
      <c r="M34" s="13"/>
      <c r="N34" s="13"/>
      <c r="O34" s="13"/>
      <c r="P34" s="13"/>
      <c r="Q34" s="13"/>
      <c r="R34" s="13"/>
      <c r="S34" s="13"/>
      <c r="T34" s="13"/>
      <c r="U34" s="13"/>
      <c r="W34" s="307" t="s">
        <v>442</v>
      </c>
      <c r="X34" s="308"/>
      <c r="Y34" s="238">
        <f>Y32+Y33</f>
        <v>969013.49010521092</v>
      </c>
      <c r="Z34" s="236">
        <f>942922.970261842/1000</f>
        <v>942.92297026184201</v>
      </c>
      <c r="AA34" s="55"/>
    </row>
    <row r="35" spans="1:27" ht="15" customHeight="1" x14ac:dyDescent="0.25">
      <c r="A35" s="13"/>
      <c r="B35" s="13"/>
      <c r="C35" s="13"/>
      <c r="D35" s="13"/>
      <c r="E35" s="13"/>
      <c r="F35" s="13"/>
      <c r="G35" s="13"/>
      <c r="H35" s="13"/>
      <c r="I35" s="13"/>
      <c r="K35" s="13"/>
      <c r="L35" s="13"/>
      <c r="M35" s="13"/>
      <c r="N35" s="13"/>
      <c r="O35" s="13"/>
      <c r="P35" s="13"/>
      <c r="Q35" s="13"/>
      <c r="R35" s="13"/>
      <c r="S35" s="13"/>
      <c r="T35" s="13"/>
      <c r="U35" s="13"/>
      <c r="W35" s="306" t="s">
        <v>112</v>
      </c>
      <c r="X35" s="306"/>
      <c r="Y35" s="306">
        <v>3.6784375539831999</v>
      </c>
      <c r="Z35" s="237">
        <v>3.5793962620148401</v>
      </c>
      <c r="AA35" s="55"/>
    </row>
    <row r="36" spans="1:27" ht="15" customHeight="1" x14ac:dyDescent="0.25">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25">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25">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25">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25">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25">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25">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25">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25">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25">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25">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25">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25">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25">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25"/>
    <row r="51" spans="1:26" ht="15" customHeight="1" x14ac:dyDescent="0.25"/>
    <row r="52" spans="1:26" ht="15" customHeight="1" x14ac:dyDescent="0.25"/>
    <row r="53" spans="1:26" ht="15" customHeight="1" x14ac:dyDescent="0.25"/>
    <row r="54" spans="1:26" ht="15" customHeight="1" x14ac:dyDescent="0.25"/>
    <row r="55" spans="1:26" ht="15" customHeight="1" x14ac:dyDescent="0.25"/>
    <row r="56" spans="1:26" ht="15" customHeight="1" x14ac:dyDescent="0.25"/>
    <row r="57" spans="1:26" ht="15" customHeight="1" x14ac:dyDescent="0.25"/>
    <row r="58" spans="1:26" ht="15" customHeight="1" x14ac:dyDescent="0.25"/>
    <row r="59" spans="1:26" ht="15" customHeight="1" x14ac:dyDescent="0.25"/>
    <row r="60" spans="1:26" ht="15" customHeight="1" x14ac:dyDescent="0.25"/>
    <row r="61" spans="1:26" ht="15" customHeight="1" x14ac:dyDescent="0.25"/>
    <row r="62" spans="1:26" ht="15" customHeight="1" x14ac:dyDescent="0.25"/>
    <row r="63" spans="1:26" ht="15" customHeight="1" x14ac:dyDescent="0.25"/>
    <row r="64" spans="1:26"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sheetData>
  <mergeCells count="2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 ref="T10:U1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37"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C24" sqref="C24"/>
    </sheetView>
  </sheetViews>
  <sheetFormatPr defaultRowHeight="15" x14ac:dyDescent="0.25"/>
  <cols>
    <col min="1" max="1" width="0.85546875" customWidth="1"/>
    <col min="2" max="2" width="27.85546875" customWidth="1"/>
  </cols>
  <sheetData>
    <row r="1" spans="1:39" s="13" customFormat="1" x14ac:dyDescent="0.2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2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2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25">
      <c r="A4" s="13"/>
      <c r="B4" s="366" t="s">
        <v>121</v>
      </c>
      <c r="C4" s="365" t="s">
        <v>267</v>
      </c>
      <c r="D4" s="365"/>
      <c r="E4" s="365"/>
      <c r="F4" s="365"/>
      <c r="G4" s="365"/>
      <c r="H4" s="365"/>
      <c r="I4" s="365"/>
      <c r="J4" s="365"/>
      <c r="K4" s="365"/>
      <c r="L4" s="365"/>
      <c r="M4" s="365"/>
      <c r="N4" s="365"/>
      <c r="O4" s="365"/>
      <c r="P4" s="365"/>
      <c r="Q4" s="365"/>
      <c r="R4" s="365"/>
      <c r="S4" s="365"/>
      <c r="T4" s="365"/>
      <c r="U4" s="365"/>
      <c r="V4" s="365"/>
      <c r="W4" s="365"/>
      <c r="X4" s="365"/>
      <c r="Y4" s="365"/>
      <c r="Z4" s="365"/>
      <c r="AA4" s="13"/>
      <c r="AB4" s="13"/>
      <c r="AC4" s="13"/>
      <c r="AD4" s="13"/>
      <c r="AE4" s="13"/>
      <c r="AF4" s="13"/>
      <c r="AG4" s="13"/>
      <c r="AH4" s="13"/>
      <c r="AI4" s="13"/>
      <c r="AJ4" s="13"/>
      <c r="AK4" s="13"/>
      <c r="AL4" s="13"/>
      <c r="AM4" s="13"/>
    </row>
    <row r="5" spans="1:39" x14ac:dyDescent="0.25">
      <c r="A5" s="13"/>
      <c r="B5" s="367"/>
      <c r="C5" s="240" t="s">
        <v>127</v>
      </c>
      <c r="D5" s="240" t="s">
        <v>128</v>
      </c>
      <c r="E5" s="240" t="s">
        <v>129</v>
      </c>
      <c r="F5" s="240" t="s">
        <v>130</v>
      </c>
      <c r="G5" s="240" t="s">
        <v>131</v>
      </c>
      <c r="H5" s="240" t="s">
        <v>132</v>
      </c>
      <c r="I5" s="240" t="s">
        <v>133</v>
      </c>
      <c r="J5" s="240" t="s">
        <v>134</v>
      </c>
      <c r="K5" s="240" t="s">
        <v>135</v>
      </c>
      <c r="L5" s="240" t="s">
        <v>136</v>
      </c>
      <c r="M5" s="240" t="s">
        <v>137</v>
      </c>
      <c r="N5" s="240" t="s">
        <v>138</v>
      </c>
      <c r="O5" s="240" t="s">
        <v>139</v>
      </c>
      <c r="P5" s="240" t="s">
        <v>140</v>
      </c>
      <c r="Q5" s="240" t="s">
        <v>141</v>
      </c>
      <c r="R5" s="240" t="s">
        <v>142</v>
      </c>
      <c r="S5" s="240" t="s">
        <v>143</v>
      </c>
      <c r="T5" s="240" t="s">
        <v>144</v>
      </c>
      <c r="U5" s="240" t="s">
        <v>88</v>
      </c>
      <c r="V5" s="240" t="s">
        <v>145</v>
      </c>
      <c r="W5" s="240" t="s">
        <v>146</v>
      </c>
      <c r="X5" s="240" t="s">
        <v>147</v>
      </c>
      <c r="Y5" s="240" t="s">
        <v>148</v>
      </c>
      <c r="Z5" s="240" t="s">
        <v>89</v>
      </c>
      <c r="AA5" s="13"/>
      <c r="AB5" s="13"/>
      <c r="AC5" s="13"/>
      <c r="AD5" s="13"/>
      <c r="AE5" s="13"/>
      <c r="AF5" s="13"/>
      <c r="AG5" s="13"/>
      <c r="AH5" s="13"/>
      <c r="AI5" s="13"/>
      <c r="AJ5" s="13"/>
      <c r="AK5" s="13"/>
      <c r="AL5" s="13"/>
      <c r="AM5" s="13"/>
    </row>
    <row r="6" spans="1:39" x14ac:dyDescent="0.25">
      <c r="B6" s="23" t="s">
        <v>2</v>
      </c>
      <c r="C6" s="241">
        <v>1.3</v>
      </c>
      <c r="D6" s="241">
        <v>1.3</v>
      </c>
      <c r="E6" s="241">
        <v>1.4</v>
      </c>
      <c r="F6" s="241">
        <v>1.5</v>
      </c>
      <c r="G6" s="241">
        <v>1.5</v>
      </c>
      <c r="H6" s="241">
        <v>1.6</v>
      </c>
      <c r="I6" s="241">
        <v>1.7</v>
      </c>
      <c r="J6" s="241">
        <v>1.8</v>
      </c>
      <c r="K6" s="241">
        <v>1.9</v>
      </c>
      <c r="L6" s="241">
        <v>1.9</v>
      </c>
      <c r="M6" s="241">
        <v>2</v>
      </c>
      <c r="N6" s="241">
        <v>2</v>
      </c>
      <c r="O6" s="241">
        <v>2.1</v>
      </c>
      <c r="P6" s="241">
        <v>2.1</v>
      </c>
      <c r="Q6" s="241">
        <v>2.1</v>
      </c>
      <c r="R6" s="241">
        <v>2.1</v>
      </c>
      <c r="S6" s="241">
        <v>2.1</v>
      </c>
      <c r="T6" s="241">
        <v>2.1</v>
      </c>
      <c r="U6" s="241">
        <v>2.1</v>
      </c>
      <c r="V6" s="241">
        <v>2.1</v>
      </c>
      <c r="W6" s="241">
        <v>2.1</v>
      </c>
      <c r="X6" s="242">
        <v>2.1167097741040899</v>
      </c>
      <c r="Y6" s="242">
        <v>2.1335525084703701</v>
      </c>
      <c r="Z6" s="242">
        <v>2.1505292610683502</v>
      </c>
    </row>
    <row r="7" spans="1:39" x14ac:dyDescent="0.25">
      <c r="B7" s="23" t="s">
        <v>9</v>
      </c>
      <c r="C7" s="241"/>
      <c r="D7" s="241"/>
      <c r="E7" s="241"/>
      <c r="F7" s="241"/>
      <c r="G7" s="241"/>
      <c r="H7" s="241"/>
      <c r="I7" s="241"/>
      <c r="J7" s="241"/>
      <c r="K7" s="241"/>
      <c r="L7" s="241"/>
      <c r="M7" s="241"/>
      <c r="N7" s="241"/>
      <c r="O7" s="241"/>
      <c r="P7" s="241"/>
      <c r="Q7" s="241"/>
      <c r="R7" s="241"/>
      <c r="S7" s="241"/>
      <c r="T7" s="241"/>
      <c r="U7" s="241"/>
      <c r="V7" s="241"/>
      <c r="W7" s="241"/>
      <c r="X7" s="242"/>
      <c r="Y7" s="242"/>
      <c r="Z7" s="242"/>
    </row>
    <row r="8" spans="1:39" x14ac:dyDescent="0.25">
      <c r="B8" s="23" t="s">
        <v>3</v>
      </c>
      <c r="C8" s="241">
        <v>8.1999999999999993</v>
      </c>
      <c r="D8" s="241">
        <v>8.5</v>
      </c>
      <c r="E8" s="241">
        <v>8.9</v>
      </c>
      <c r="F8" s="241">
        <v>9.3000000000000007</v>
      </c>
      <c r="G8" s="241">
        <v>9.8000000000000007</v>
      </c>
      <c r="H8" s="241">
        <v>10.3</v>
      </c>
      <c r="I8" s="241">
        <v>10.7</v>
      </c>
      <c r="J8" s="241">
        <v>11.2</v>
      </c>
      <c r="K8" s="241">
        <v>11.7</v>
      </c>
      <c r="L8" s="241">
        <v>12.3</v>
      </c>
      <c r="M8" s="241">
        <v>13</v>
      </c>
      <c r="N8" s="241">
        <v>13.6</v>
      </c>
      <c r="O8" s="241">
        <v>14.2</v>
      </c>
      <c r="P8" s="241">
        <v>14.9</v>
      </c>
      <c r="Q8" s="241">
        <v>15.5</v>
      </c>
      <c r="R8" s="241">
        <v>16.100000000000001</v>
      </c>
      <c r="S8" s="241">
        <v>16.7</v>
      </c>
      <c r="T8" s="242">
        <v>17.3</v>
      </c>
      <c r="U8" s="242">
        <v>17.7</v>
      </c>
      <c r="V8" s="242">
        <v>18.2</v>
      </c>
      <c r="W8" s="242">
        <v>18.5</v>
      </c>
      <c r="X8" s="242">
        <v>19.232410791745501</v>
      </c>
      <c r="Y8" s="242">
        <v>19.9938175601323</v>
      </c>
      <c r="Z8" s="242">
        <v>20.785368249280001</v>
      </c>
    </row>
    <row r="9" spans="1:39" x14ac:dyDescent="0.25">
      <c r="B9" s="23" t="s">
        <v>94</v>
      </c>
      <c r="C9" s="243"/>
      <c r="D9" s="243"/>
      <c r="E9" s="243"/>
      <c r="F9" s="243"/>
      <c r="G9" s="243"/>
      <c r="H9" s="243"/>
      <c r="I9" s="243"/>
      <c r="J9" s="243"/>
      <c r="K9" s="243"/>
      <c r="L9" s="243"/>
      <c r="M9" s="243"/>
      <c r="N9" s="243"/>
      <c r="O9" s="243"/>
      <c r="P9" s="243"/>
      <c r="Q9" s="243"/>
      <c r="R9" s="243"/>
      <c r="S9" s="243"/>
      <c r="T9" s="243"/>
      <c r="U9" s="241"/>
      <c r="V9" s="243"/>
      <c r="W9" s="243"/>
      <c r="X9" s="243"/>
      <c r="Y9" s="243"/>
      <c r="Z9" s="243"/>
    </row>
    <row r="10" spans="1:39" x14ac:dyDescent="0.25">
      <c r="B10" s="23" t="s">
        <v>12</v>
      </c>
      <c r="C10" s="241">
        <v>9.4</v>
      </c>
      <c r="D10" s="241">
        <v>9.6</v>
      </c>
      <c r="E10" s="241">
        <v>9.9</v>
      </c>
      <c r="F10" s="241">
        <v>10.199999999999999</v>
      </c>
      <c r="G10" s="241">
        <v>10.4</v>
      </c>
      <c r="H10" s="241">
        <v>10.6</v>
      </c>
      <c r="I10" s="241">
        <v>10.8</v>
      </c>
      <c r="J10" s="241">
        <v>11</v>
      </c>
      <c r="K10" s="241">
        <v>11.1</v>
      </c>
      <c r="L10" s="241">
        <v>11.3</v>
      </c>
      <c r="M10" s="241">
        <v>11.4</v>
      </c>
      <c r="N10" s="241">
        <v>11.6</v>
      </c>
      <c r="O10" s="241">
        <v>11.7</v>
      </c>
      <c r="P10" s="241">
        <v>11.9</v>
      </c>
      <c r="Q10" s="241">
        <v>12.1</v>
      </c>
      <c r="R10" s="241">
        <v>12.2</v>
      </c>
      <c r="S10" s="241">
        <v>12.4</v>
      </c>
      <c r="T10" s="241">
        <v>12.7</v>
      </c>
      <c r="U10" s="241">
        <v>12.8</v>
      </c>
      <c r="V10" s="241">
        <v>13</v>
      </c>
      <c r="W10" s="242">
        <v>13.2</v>
      </c>
      <c r="X10" s="242">
        <v>13.4</v>
      </c>
      <c r="Y10" s="242">
        <v>13.6</v>
      </c>
      <c r="Z10" s="242">
        <v>13.7</v>
      </c>
    </row>
    <row r="11" spans="1:39" x14ac:dyDescent="0.25">
      <c r="B11" s="23" t="s">
        <v>33</v>
      </c>
      <c r="C11" s="241"/>
      <c r="D11" s="241"/>
      <c r="E11" s="241"/>
      <c r="F11" s="241"/>
      <c r="G11" s="241"/>
      <c r="H11" s="241"/>
      <c r="I11" s="241"/>
      <c r="J11" s="241"/>
      <c r="K11" s="241"/>
      <c r="L11" s="241"/>
      <c r="M11" s="241"/>
      <c r="N11" s="241"/>
      <c r="O11" s="241"/>
      <c r="P11" s="241"/>
      <c r="Q11" s="241"/>
      <c r="R11" s="241"/>
      <c r="S11" s="241"/>
      <c r="T11" s="241"/>
      <c r="U11" s="241">
        <v>25</v>
      </c>
      <c r="V11" s="241"/>
      <c r="W11" s="242"/>
      <c r="X11" s="242"/>
      <c r="Y11" s="242"/>
      <c r="Z11" s="242"/>
    </row>
    <row r="12" spans="1:39" x14ac:dyDescent="0.25">
      <c r="B12" s="23" t="s">
        <v>13</v>
      </c>
      <c r="C12" s="241"/>
      <c r="D12" s="241"/>
      <c r="E12" s="241"/>
      <c r="F12" s="241"/>
      <c r="G12" s="241"/>
      <c r="H12" s="241"/>
      <c r="I12" s="241"/>
      <c r="J12" s="241"/>
      <c r="K12" s="241"/>
      <c r="L12" s="241"/>
      <c r="M12" s="241"/>
      <c r="N12" s="241"/>
      <c r="O12" s="241"/>
      <c r="P12" s="241"/>
      <c r="Q12" s="241"/>
      <c r="R12" s="241"/>
      <c r="S12" s="241"/>
      <c r="T12" s="241"/>
      <c r="U12" s="242"/>
      <c r="V12" s="242"/>
      <c r="W12" s="242"/>
      <c r="X12" s="242"/>
      <c r="Y12" s="242"/>
      <c r="Z12" s="242"/>
    </row>
    <row r="13" spans="1:39" x14ac:dyDescent="0.25">
      <c r="B13" s="23" t="s">
        <v>8</v>
      </c>
      <c r="C13" s="241">
        <v>12.7003</v>
      </c>
      <c r="D13" s="241">
        <v>12.1502</v>
      </c>
      <c r="E13" s="241">
        <v>11.3238</v>
      </c>
      <c r="F13" s="241">
        <v>10.4808</v>
      </c>
      <c r="G13" s="241">
        <v>10.253299999999999</v>
      </c>
      <c r="H13" s="241">
        <v>11.175700000000001</v>
      </c>
      <c r="I13" s="241">
        <v>10.6457</v>
      </c>
      <c r="J13" s="241">
        <v>10.879200000000001</v>
      </c>
      <c r="K13" s="241">
        <v>11.5762</v>
      </c>
      <c r="L13" s="241">
        <v>11.2385</v>
      </c>
      <c r="M13" s="241">
        <v>11.6844</v>
      </c>
      <c r="N13" s="241">
        <v>11.2193</v>
      </c>
      <c r="O13" s="241">
        <v>11.7423</v>
      </c>
      <c r="P13" s="241">
        <v>11.511200000000001</v>
      </c>
      <c r="Q13" s="241">
        <v>12.6557</v>
      </c>
      <c r="R13" s="241">
        <v>13.2249</v>
      </c>
      <c r="S13" s="241">
        <v>12.169700000000001</v>
      </c>
      <c r="T13" s="241">
        <v>13.134499999999999</v>
      </c>
      <c r="U13" s="242">
        <v>12.446099999999999</v>
      </c>
      <c r="V13" s="242">
        <v>12.4975</v>
      </c>
      <c r="W13" s="242">
        <v>12.526634407864201</v>
      </c>
      <c r="X13" s="242">
        <v>12.4634950996537</v>
      </c>
      <c r="Y13" s="242">
        <v>12.401245761783001</v>
      </c>
      <c r="Z13" s="242">
        <v>12.339149567220399</v>
      </c>
    </row>
    <row r="14" spans="1:39" x14ac:dyDescent="0.25">
      <c r="B14" s="23" t="s">
        <v>7</v>
      </c>
      <c r="C14" s="241">
        <v>9.8623410000000007</v>
      </c>
      <c r="D14" s="241">
        <v>9.3307120000000108</v>
      </c>
      <c r="E14" s="241">
        <v>9.1127610000000008</v>
      </c>
      <c r="F14" s="241">
        <v>8.5150129999999997</v>
      </c>
      <c r="G14" s="241">
        <v>8.2093980000000109</v>
      </c>
      <c r="H14" s="241">
        <v>8.3108079999999998</v>
      </c>
      <c r="I14" s="241">
        <v>8.0287240000000004</v>
      </c>
      <c r="J14" s="241">
        <v>7.9029129999999999</v>
      </c>
      <c r="K14" s="241">
        <v>7.12066</v>
      </c>
      <c r="L14" s="241">
        <v>7.1491450000000096</v>
      </c>
      <c r="M14" s="241">
        <v>6.5494040000000098</v>
      </c>
      <c r="N14" s="241">
        <v>5.9322030000000003</v>
      </c>
      <c r="O14" s="241">
        <v>5.8461530000000099</v>
      </c>
      <c r="P14" s="241">
        <v>5.2634040000000004</v>
      </c>
      <c r="Q14" s="241">
        <v>5.3652189999999997</v>
      </c>
      <c r="R14" s="241">
        <v>5.1937740000000003</v>
      </c>
      <c r="S14" s="241">
        <v>5.5682150000000004</v>
      </c>
      <c r="T14" s="241">
        <v>5.1950380000000003</v>
      </c>
      <c r="U14" s="241">
        <v>4.79251800000001</v>
      </c>
      <c r="V14" s="242">
        <v>4.9391389999999999</v>
      </c>
      <c r="W14" s="242">
        <v>4.7690719959846497</v>
      </c>
      <c r="X14" s="242">
        <v>4.6644792195830203</v>
      </c>
      <c r="Y14" s="242">
        <v>4.5618217035833899</v>
      </c>
      <c r="Z14" s="242">
        <v>4.4609675441624299</v>
      </c>
    </row>
    <row r="15" spans="1:39" x14ac:dyDescent="0.25">
      <c r="B15" s="23" t="s">
        <v>98</v>
      </c>
      <c r="C15" s="241">
        <v>98.166569999999993</v>
      </c>
      <c r="D15" s="241">
        <v>98.166569999999993</v>
      </c>
      <c r="E15" s="241">
        <v>98.166569999999993</v>
      </c>
      <c r="F15" s="241">
        <v>98.226969999999994</v>
      </c>
      <c r="G15" s="241">
        <v>98.287379999999999</v>
      </c>
      <c r="H15" s="241">
        <v>98.347790000000003</v>
      </c>
      <c r="I15" s="241">
        <v>98.408230000000003</v>
      </c>
      <c r="J15" s="241">
        <v>98.46866</v>
      </c>
      <c r="K15" s="241">
        <v>98.529110000000003</v>
      </c>
      <c r="L15" s="241">
        <v>98.589569999999995</v>
      </c>
      <c r="M15" s="241">
        <v>98.650030000000001</v>
      </c>
      <c r="N15" s="241">
        <v>98.710509999999999</v>
      </c>
      <c r="O15" s="241">
        <v>98.771000000000001</v>
      </c>
      <c r="P15" s="241">
        <v>98.780879999999996</v>
      </c>
      <c r="Q15" s="241">
        <v>98.790769999999995</v>
      </c>
      <c r="R15" s="241">
        <v>98.800650000000005</v>
      </c>
      <c r="S15" s="241">
        <v>98.800650000000005</v>
      </c>
      <c r="T15" s="241">
        <v>98.800650000000005</v>
      </c>
      <c r="U15" s="241">
        <v>98.802279450334794</v>
      </c>
      <c r="V15" s="241">
        <v>98.8025506503419</v>
      </c>
      <c r="W15" s="242">
        <v>98.802826967543197</v>
      </c>
      <c r="X15" s="242">
        <v>98.803106127980101</v>
      </c>
      <c r="Y15" s="242">
        <v>98.803387236388701</v>
      </c>
      <c r="Z15" s="242">
        <v>98.803670013585304</v>
      </c>
    </row>
    <row r="16" spans="1:39" x14ac:dyDescent="0.25">
      <c r="B16" s="23" t="s">
        <v>5</v>
      </c>
      <c r="C16" s="243">
        <v>64.212990000000005</v>
      </c>
      <c r="D16" s="243">
        <v>64.212990000000005</v>
      </c>
      <c r="E16" s="243">
        <v>64.212990000000005</v>
      </c>
      <c r="F16" s="243">
        <v>64.212990000000005</v>
      </c>
      <c r="G16" s="243">
        <v>64.212990000000005</v>
      </c>
      <c r="H16" s="243">
        <v>65.091980000000007</v>
      </c>
      <c r="I16" s="243">
        <v>65.970969999999994</v>
      </c>
      <c r="J16" s="243">
        <v>66.849959999999996</v>
      </c>
      <c r="K16" s="243">
        <v>67.728949999999998</v>
      </c>
      <c r="L16" s="243">
        <v>68.607939999999999</v>
      </c>
      <c r="M16" s="241">
        <v>69.486930000000001</v>
      </c>
      <c r="N16" s="241">
        <v>70.365920000000003</v>
      </c>
      <c r="O16" s="241">
        <v>71.244919999999993</v>
      </c>
      <c r="P16" s="241">
        <v>72.123909999999995</v>
      </c>
      <c r="Q16" s="241">
        <v>73.002899999999997</v>
      </c>
      <c r="R16" s="241">
        <v>73.881889999999999</v>
      </c>
      <c r="S16" s="241">
        <v>74.76088</v>
      </c>
      <c r="T16" s="242">
        <v>75.639870000000002</v>
      </c>
      <c r="U16" s="242">
        <v>76.488744212270603</v>
      </c>
      <c r="V16" s="242">
        <v>77.326622732826607</v>
      </c>
      <c r="W16" s="242">
        <v>78.147425525595494</v>
      </c>
      <c r="X16" s="242">
        <v>78.950879030689606</v>
      </c>
      <c r="Y16" s="242">
        <v>79.736744134439903</v>
      </c>
      <c r="Z16" s="242">
        <v>80.504821017838694</v>
      </c>
    </row>
    <row r="17" spans="2:26" x14ac:dyDescent="0.25">
      <c r="B17" s="23" t="s">
        <v>10</v>
      </c>
      <c r="C17" s="241">
        <v>100</v>
      </c>
      <c r="D17" s="242">
        <v>100</v>
      </c>
      <c r="E17" s="242">
        <v>100</v>
      </c>
      <c r="F17" s="242">
        <v>100</v>
      </c>
      <c r="G17" s="242">
        <v>100</v>
      </c>
      <c r="H17" s="241">
        <v>100</v>
      </c>
      <c r="I17" s="242">
        <v>100</v>
      </c>
      <c r="J17" s="242">
        <v>100</v>
      </c>
      <c r="K17" s="242">
        <v>100</v>
      </c>
      <c r="L17" s="242">
        <v>100</v>
      </c>
      <c r="M17" s="241">
        <v>100</v>
      </c>
      <c r="N17" s="242">
        <v>100</v>
      </c>
      <c r="O17" s="242">
        <v>100</v>
      </c>
      <c r="P17" s="241">
        <v>100</v>
      </c>
      <c r="Q17" s="241">
        <v>100</v>
      </c>
      <c r="R17" s="241">
        <v>100</v>
      </c>
      <c r="S17" s="241">
        <v>100</v>
      </c>
      <c r="T17" s="241">
        <v>100</v>
      </c>
      <c r="U17" s="241">
        <v>100</v>
      </c>
      <c r="V17" s="242">
        <v>100</v>
      </c>
      <c r="W17" s="242">
        <v>100</v>
      </c>
      <c r="X17" s="242">
        <v>100</v>
      </c>
      <c r="Y17" s="242">
        <v>100</v>
      </c>
      <c r="Z17" s="242">
        <v>100</v>
      </c>
    </row>
    <row r="18" spans="2:26" x14ac:dyDescent="0.25">
      <c r="B18" s="23" t="s">
        <v>4</v>
      </c>
      <c r="C18" s="241">
        <v>11.74239843</v>
      </c>
      <c r="D18" s="241">
        <v>11.74239843</v>
      </c>
      <c r="E18" s="241">
        <v>11.658084949999999</v>
      </c>
      <c r="F18" s="241">
        <v>11.77659794</v>
      </c>
      <c r="G18" s="241">
        <v>11.954447</v>
      </c>
      <c r="H18" s="241">
        <v>12.08455932</v>
      </c>
      <c r="I18" s="241">
        <v>12.36537233</v>
      </c>
      <c r="J18" s="241">
        <v>12.542793380000001</v>
      </c>
      <c r="K18" s="241">
        <v>12.66070577</v>
      </c>
      <c r="L18" s="241">
        <v>12.639828189999999</v>
      </c>
      <c r="M18" s="241">
        <v>12.390613849999999</v>
      </c>
      <c r="N18" s="241">
        <v>12.033276130000001</v>
      </c>
      <c r="O18" s="241">
        <v>11.647670740000001</v>
      </c>
      <c r="P18" s="241">
        <v>11.31924094</v>
      </c>
      <c r="Q18" s="241">
        <v>11.02125921</v>
      </c>
      <c r="R18" s="241">
        <v>10.83320996</v>
      </c>
      <c r="S18" s="241">
        <v>10.61050891</v>
      </c>
      <c r="T18" s="242">
        <v>10.5127288</v>
      </c>
      <c r="U18" s="242">
        <v>10.358288140000001</v>
      </c>
      <c r="V18" s="242">
        <v>10.358288140000001</v>
      </c>
      <c r="W18" s="242">
        <v>10.358288140000001</v>
      </c>
      <c r="X18" s="242">
        <v>10.358288140000001</v>
      </c>
      <c r="Y18" s="242">
        <v>10.358288140000001</v>
      </c>
      <c r="Z18" s="242">
        <v>10.358288140000001</v>
      </c>
    </row>
    <row r="19" spans="2:26" x14ac:dyDescent="0.25">
      <c r="B19" s="23" t="s">
        <v>14</v>
      </c>
      <c r="C19" s="241"/>
      <c r="D19" s="241"/>
      <c r="E19" s="241"/>
      <c r="F19" s="241"/>
      <c r="G19" s="241"/>
      <c r="H19" s="241"/>
      <c r="I19" s="241"/>
      <c r="J19" s="241"/>
      <c r="K19" s="241"/>
      <c r="L19" s="241"/>
      <c r="M19" s="241">
        <v>7.4391432240000004</v>
      </c>
      <c r="N19" s="241">
        <v>7.2302317650000001</v>
      </c>
      <c r="O19" s="241">
        <v>7.6046173760000002</v>
      </c>
      <c r="P19" s="241">
        <v>7.3547160150000002</v>
      </c>
      <c r="Q19" s="241">
        <v>7.2157716440000002</v>
      </c>
      <c r="R19" s="241">
        <v>7.1871724889999999</v>
      </c>
      <c r="S19" s="241">
        <v>7.1417921079999998</v>
      </c>
      <c r="T19" s="241">
        <v>7.1178827330000001</v>
      </c>
      <c r="U19" s="241">
        <v>7.072311043</v>
      </c>
      <c r="V19" s="241">
        <v>7.027405441</v>
      </c>
      <c r="W19" s="241">
        <v>6.9831561879999997</v>
      </c>
      <c r="X19" s="241">
        <v>6.9395536929999997</v>
      </c>
      <c r="Y19" s="241">
        <v>6.8965885020000002</v>
      </c>
      <c r="Z19" s="241">
        <v>6.8542512999999996</v>
      </c>
    </row>
    <row r="20" spans="2:26" x14ac:dyDescent="0.25">
      <c r="B20" s="23" t="s">
        <v>6</v>
      </c>
      <c r="C20" s="241">
        <v>27.2</v>
      </c>
      <c r="D20" s="241">
        <v>26.4</v>
      </c>
      <c r="E20" s="241">
        <v>25.6</v>
      </c>
      <c r="F20" s="241">
        <v>24.8</v>
      </c>
      <c r="G20" s="241">
        <v>24</v>
      </c>
      <c r="H20" s="241">
        <v>23.2</v>
      </c>
      <c r="I20" s="241">
        <v>22.52</v>
      </c>
      <c r="J20" s="241">
        <v>21.84</v>
      </c>
      <c r="K20" s="241">
        <v>21.16</v>
      </c>
      <c r="L20" s="241">
        <v>20.48</v>
      </c>
      <c r="M20" s="241">
        <v>19.8</v>
      </c>
      <c r="N20" s="241">
        <v>19.2</v>
      </c>
      <c r="O20" s="241">
        <v>18.600000000000001</v>
      </c>
      <c r="P20" s="241">
        <v>18</v>
      </c>
      <c r="Q20" s="241">
        <v>17.5</v>
      </c>
      <c r="R20" s="241">
        <v>17</v>
      </c>
      <c r="S20" s="241">
        <v>16.5</v>
      </c>
      <c r="T20" s="241">
        <v>16</v>
      </c>
      <c r="U20" s="241">
        <v>15.5</v>
      </c>
      <c r="V20" s="241">
        <v>15</v>
      </c>
      <c r="W20" s="241">
        <v>14.6</v>
      </c>
      <c r="X20" s="241">
        <v>14.133333329999999</v>
      </c>
      <c r="Y20" s="241">
        <v>13.66666667</v>
      </c>
      <c r="Z20" s="241">
        <v>13.2</v>
      </c>
    </row>
    <row r="21" spans="2:26" x14ac:dyDescent="0.25">
      <c r="B21" s="32" t="s">
        <v>11</v>
      </c>
      <c r="C21" s="241">
        <v>21</v>
      </c>
      <c r="D21" s="241">
        <v>21.7</v>
      </c>
      <c r="E21" s="241">
        <v>22.3</v>
      </c>
      <c r="F21" s="241">
        <v>22.9</v>
      </c>
      <c r="G21" s="241">
        <v>23.5</v>
      </c>
      <c r="H21" s="241">
        <v>24</v>
      </c>
      <c r="I21" s="241">
        <v>24.6</v>
      </c>
      <c r="J21" s="241">
        <v>25.1</v>
      </c>
      <c r="K21" s="241">
        <v>25.7</v>
      </c>
      <c r="L21" s="241">
        <v>26.2</v>
      </c>
      <c r="M21" s="241">
        <v>26.7</v>
      </c>
      <c r="N21" s="241">
        <v>27.3</v>
      </c>
      <c r="O21" s="241">
        <v>27.9</v>
      </c>
      <c r="P21" s="241">
        <v>28.5</v>
      </c>
      <c r="Q21" s="241">
        <v>29.1</v>
      </c>
      <c r="R21" s="241">
        <v>29.8</v>
      </c>
      <c r="S21" s="241">
        <v>30.4</v>
      </c>
      <c r="T21" s="241">
        <v>30.8</v>
      </c>
      <c r="U21" s="241">
        <v>31.4</v>
      </c>
      <c r="V21" s="241">
        <v>32</v>
      </c>
      <c r="W21" s="241">
        <v>32.6</v>
      </c>
      <c r="X21" s="241">
        <v>33.1</v>
      </c>
      <c r="Y21" s="241">
        <v>33.700000000000003</v>
      </c>
      <c r="Z21" s="241">
        <v>34.299999999999997</v>
      </c>
    </row>
    <row r="22" spans="2:26" x14ac:dyDescent="0.25">
      <c r="B22" s="23" t="s">
        <v>15</v>
      </c>
      <c r="C22" s="241"/>
      <c r="D22" s="241"/>
      <c r="E22" s="241"/>
      <c r="F22" s="241"/>
      <c r="G22" s="241"/>
      <c r="H22" s="241"/>
      <c r="I22" s="241"/>
      <c r="J22" s="241"/>
      <c r="K22" s="241"/>
      <c r="L22" s="241"/>
      <c r="M22" s="241"/>
      <c r="N22" s="241"/>
      <c r="O22" s="241"/>
      <c r="P22" s="241"/>
      <c r="Q22" s="241"/>
      <c r="R22" s="241"/>
      <c r="S22" s="241"/>
      <c r="T22" s="241"/>
      <c r="U22" s="241"/>
      <c r="V22" s="241"/>
      <c r="W22" s="241"/>
      <c r="X22" s="241"/>
      <c r="Y22" s="241"/>
      <c r="Z22" s="241"/>
    </row>
    <row r="23" spans="2:26" x14ac:dyDescent="0.25">
      <c r="B23" s="368"/>
      <c r="C23" s="368"/>
      <c r="D23" s="368"/>
      <c r="E23" s="368"/>
      <c r="F23" s="368"/>
      <c r="G23" s="368"/>
      <c r="H23" s="368"/>
      <c r="I23" s="368"/>
      <c r="J23" s="368"/>
      <c r="K23" s="368"/>
      <c r="L23" s="368"/>
      <c r="M23" s="368"/>
      <c r="N23" s="368"/>
      <c r="O23" s="368"/>
      <c r="P23" s="368"/>
      <c r="Q23" s="368"/>
      <c r="R23" s="368"/>
      <c r="S23" s="368"/>
      <c r="T23" s="368"/>
      <c r="U23" s="368"/>
      <c r="V23" s="368"/>
      <c r="W23" s="368"/>
    </row>
  </sheetData>
  <mergeCells count="3">
    <mergeCell ref="C4:Z4"/>
    <mergeCell ref="B4:B5"/>
    <mergeCell ref="B23:W2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C094-F100-4278-8C22-24426C97B614}">
  <sheetPr>
    <tabColor rgb="FF008DCA"/>
  </sheetPr>
  <dimension ref="A1:V75"/>
  <sheetViews>
    <sheetView showGridLines="0" zoomScale="80" zoomScaleNormal="80" workbookViewId="0">
      <selection activeCell="B9" sqref="B9"/>
    </sheetView>
  </sheetViews>
  <sheetFormatPr defaultRowHeight="15" outlineLevelRow="1" x14ac:dyDescent="0.25"/>
  <cols>
    <col min="1" max="1" width="0.85546875" customWidth="1"/>
    <col min="2" max="2" width="17.28515625" bestFit="1" customWidth="1"/>
    <col min="3" max="3" width="27.85546875" customWidth="1"/>
  </cols>
  <sheetData>
    <row r="1" spans="1:22" s="13" customFormat="1" x14ac:dyDescent="0.25">
      <c r="D1" s="15"/>
      <c r="E1" s="16"/>
      <c r="F1" s="16"/>
      <c r="G1" s="16"/>
      <c r="H1" s="16"/>
      <c r="I1" s="16"/>
      <c r="J1" s="17"/>
    </row>
    <row r="2" spans="1:22" s="13" customFormat="1" ht="21" x14ac:dyDescent="0.25">
      <c r="B2" s="14" t="s">
        <v>465</v>
      </c>
      <c r="C2" s="14"/>
      <c r="D2" s="15"/>
      <c r="E2" s="16"/>
      <c r="F2" s="16"/>
      <c r="G2" s="16"/>
      <c r="H2" s="16"/>
      <c r="I2" s="16"/>
    </row>
    <row r="3" spans="1:22" s="13" customFormat="1" x14ac:dyDescent="0.25">
      <c r="C3" s="18"/>
      <c r="D3" s="19"/>
      <c r="E3" s="20"/>
      <c r="F3" s="20"/>
      <c r="G3" s="20"/>
      <c r="H3" s="20"/>
      <c r="I3" s="20"/>
    </row>
    <row r="4" spans="1:22" ht="15" customHeight="1" x14ac:dyDescent="0.25">
      <c r="A4" s="13"/>
      <c r="B4" s="366" t="s">
        <v>466</v>
      </c>
      <c r="C4" s="366" t="s">
        <v>121</v>
      </c>
      <c r="D4" s="365" t="s">
        <v>473</v>
      </c>
      <c r="E4" s="365"/>
      <c r="F4" s="365"/>
      <c r="G4" s="365"/>
      <c r="H4" s="365"/>
      <c r="I4" s="365"/>
      <c r="J4" s="13"/>
      <c r="K4" s="13"/>
      <c r="L4" s="13"/>
      <c r="M4" s="13"/>
      <c r="N4" s="13"/>
      <c r="O4" s="13"/>
      <c r="P4" s="13"/>
      <c r="Q4" s="13"/>
      <c r="R4" s="13"/>
      <c r="S4" s="13"/>
      <c r="T4" s="13"/>
      <c r="U4" s="13"/>
      <c r="V4" s="13"/>
    </row>
    <row r="5" spans="1:22" x14ac:dyDescent="0.25">
      <c r="A5" s="13"/>
      <c r="B5" s="367"/>
      <c r="C5" s="367"/>
      <c r="D5" s="240" t="s">
        <v>88</v>
      </c>
      <c r="E5" s="240" t="s">
        <v>145</v>
      </c>
      <c r="F5" s="240" t="s">
        <v>146</v>
      </c>
      <c r="G5" s="240" t="s">
        <v>147</v>
      </c>
      <c r="H5" s="240" t="s">
        <v>148</v>
      </c>
      <c r="I5" s="240" t="s">
        <v>89</v>
      </c>
      <c r="J5" s="13"/>
      <c r="K5" s="13"/>
      <c r="L5" s="13"/>
      <c r="M5" s="13"/>
      <c r="N5" s="13"/>
      <c r="O5" s="13"/>
      <c r="P5" s="13"/>
      <c r="Q5" s="13"/>
      <c r="R5" s="13"/>
      <c r="S5" s="13"/>
      <c r="T5" s="13"/>
      <c r="U5" s="13"/>
      <c r="V5" s="13"/>
    </row>
    <row r="6" spans="1:22" x14ac:dyDescent="0.25">
      <c r="B6" s="317" t="s">
        <v>467</v>
      </c>
      <c r="C6" s="308" t="s">
        <v>2</v>
      </c>
      <c r="D6" s="241">
        <v>2.1</v>
      </c>
      <c r="E6" s="241">
        <v>2.1</v>
      </c>
      <c r="F6" s="241">
        <v>2.1</v>
      </c>
      <c r="G6" s="242">
        <v>2.1167097741040899</v>
      </c>
      <c r="H6" s="242">
        <v>2.1335525084703701</v>
      </c>
      <c r="I6" s="242">
        <v>2.1505292610683502</v>
      </c>
    </row>
    <row r="7" spans="1:22" outlineLevel="1" x14ac:dyDescent="0.25">
      <c r="B7" s="22" t="s">
        <v>468</v>
      </c>
      <c r="C7" s="176" t="s">
        <v>2</v>
      </c>
      <c r="D7" s="241">
        <v>2.1</v>
      </c>
      <c r="E7" s="241">
        <v>2.1</v>
      </c>
      <c r="F7" s="241">
        <v>2.1</v>
      </c>
      <c r="G7" s="242">
        <v>2.1167097741040899</v>
      </c>
      <c r="H7" s="242">
        <v>2.1335525084703701</v>
      </c>
      <c r="I7" s="242">
        <v>2.1505292610683502</v>
      </c>
    </row>
    <row r="8" spans="1:22" outlineLevel="1" x14ac:dyDescent="0.25">
      <c r="B8" s="22" t="s">
        <v>469</v>
      </c>
      <c r="C8" s="176" t="s">
        <v>2</v>
      </c>
      <c r="D8" s="241">
        <v>2.1</v>
      </c>
      <c r="E8" s="241">
        <v>2.1</v>
      </c>
      <c r="F8" s="241">
        <v>2.1</v>
      </c>
      <c r="G8" s="242">
        <v>2.1167097741040899</v>
      </c>
      <c r="H8" s="242">
        <v>2.1335525084703701</v>
      </c>
      <c r="I8" s="242">
        <v>2.1505292610683502</v>
      </c>
    </row>
    <row r="9" spans="1:22" outlineLevel="1" x14ac:dyDescent="0.25">
      <c r="B9" s="22" t="s">
        <v>470</v>
      </c>
      <c r="C9" s="176" t="s">
        <v>2</v>
      </c>
      <c r="D9" s="241">
        <v>2.1</v>
      </c>
      <c r="E9" s="241">
        <v>2.1</v>
      </c>
      <c r="F9" s="241">
        <v>2.1</v>
      </c>
      <c r="G9" s="242">
        <v>2.1167097741040899</v>
      </c>
      <c r="H9" s="242">
        <v>2.1335525084703701</v>
      </c>
      <c r="I9" s="242">
        <v>2.1505292610683502</v>
      </c>
    </row>
    <row r="10" spans="1:22" x14ac:dyDescent="0.25">
      <c r="B10" s="317" t="s">
        <v>467</v>
      </c>
      <c r="C10" s="308" t="s">
        <v>9</v>
      </c>
      <c r="D10" s="241">
        <v>2.1</v>
      </c>
      <c r="E10" s="241">
        <v>2.1</v>
      </c>
      <c r="F10" s="241">
        <v>2.1</v>
      </c>
      <c r="G10" s="242">
        <v>2.1167097741040899</v>
      </c>
      <c r="H10" s="242">
        <v>2.1335525084703701</v>
      </c>
      <c r="I10" s="242">
        <v>2.1505292610683502</v>
      </c>
    </row>
    <row r="11" spans="1:22" outlineLevel="1" x14ac:dyDescent="0.25">
      <c r="B11" s="22" t="s">
        <v>468</v>
      </c>
      <c r="C11" s="176" t="s">
        <v>9</v>
      </c>
      <c r="D11" s="241">
        <v>2.1</v>
      </c>
      <c r="E11" s="241">
        <v>2.1</v>
      </c>
      <c r="F11" s="241">
        <v>2.1</v>
      </c>
      <c r="G11" s="242">
        <v>2.1167097741040899</v>
      </c>
      <c r="H11" s="242">
        <v>2.1335525084703701</v>
      </c>
      <c r="I11" s="242">
        <v>2.1505292610683502</v>
      </c>
    </row>
    <row r="12" spans="1:22" outlineLevel="1" x14ac:dyDescent="0.25">
      <c r="B12" s="22" t="s">
        <v>469</v>
      </c>
      <c r="C12" s="176" t="s">
        <v>9</v>
      </c>
      <c r="D12" s="241">
        <v>2.1</v>
      </c>
      <c r="E12" s="241">
        <v>2.1</v>
      </c>
      <c r="F12" s="241">
        <v>2.1</v>
      </c>
      <c r="G12" s="242">
        <v>2.1167097741040899</v>
      </c>
      <c r="H12" s="242">
        <v>2.1335525084703701</v>
      </c>
      <c r="I12" s="242">
        <v>2.1505292610683502</v>
      </c>
    </row>
    <row r="13" spans="1:22" outlineLevel="1" x14ac:dyDescent="0.25">
      <c r="B13" s="22" t="s">
        <v>470</v>
      </c>
      <c r="C13" s="176" t="s">
        <v>9</v>
      </c>
      <c r="D13" s="241">
        <v>2.1</v>
      </c>
      <c r="E13" s="241">
        <v>2.1</v>
      </c>
      <c r="F13" s="241">
        <v>2.1</v>
      </c>
      <c r="G13" s="242">
        <v>2.1167097741040899</v>
      </c>
      <c r="H13" s="242">
        <v>2.1335525084703701</v>
      </c>
      <c r="I13" s="242">
        <v>2.1505292610683502</v>
      </c>
    </row>
    <row r="14" spans="1:22" x14ac:dyDescent="0.25">
      <c r="B14" s="317" t="s">
        <v>467</v>
      </c>
      <c r="C14" s="308" t="s">
        <v>3</v>
      </c>
      <c r="D14" s="242">
        <v>17.7</v>
      </c>
      <c r="E14" s="242">
        <v>18.2</v>
      </c>
      <c r="F14" s="242">
        <v>18.5</v>
      </c>
      <c r="G14" s="242">
        <v>19.232410791745501</v>
      </c>
      <c r="H14" s="242">
        <v>19.9938175601323</v>
      </c>
      <c r="I14" s="242">
        <v>20.785368249280001</v>
      </c>
    </row>
    <row r="15" spans="1:22" outlineLevel="1" x14ac:dyDescent="0.25">
      <c r="B15" s="22" t="s">
        <v>468</v>
      </c>
      <c r="C15" s="176" t="s">
        <v>3</v>
      </c>
      <c r="D15" s="242">
        <v>17.7</v>
      </c>
      <c r="E15" s="242">
        <v>18.2</v>
      </c>
      <c r="F15" s="242">
        <v>18.5</v>
      </c>
      <c r="G15" s="242">
        <v>19.232410791745501</v>
      </c>
      <c r="H15" s="242">
        <v>19.9938175601323</v>
      </c>
      <c r="I15" s="242">
        <v>20.785368249280001</v>
      </c>
    </row>
    <row r="16" spans="1:22" outlineLevel="1" x14ac:dyDescent="0.25">
      <c r="B16" s="22" t="s">
        <v>469</v>
      </c>
      <c r="C16" s="176" t="s">
        <v>3</v>
      </c>
      <c r="D16" s="242">
        <v>17.7</v>
      </c>
      <c r="E16" s="242">
        <v>18.2</v>
      </c>
      <c r="F16" s="242">
        <v>18.5</v>
      </c>
      <c r="G16" s="242">
        <v>19.232410791745501</v>
      </c>
      <c r="H16" s="242">
        <v>19.9938175601323</v>
      </c>
      <c r="I16" s="242">
        <v>20.785368249280001</v>
      </c>
    </row>
    <row r="17" spans="2:9" outlineLevel="1" x14ac:dyDescent="0.25">
      <c r="B17" s="22" t="s">
        <v>470</v>
      </c>
      <c r="C17" s="176" t="s">
        <v>3</v>
      </c>
      <c r="D17" s="242">
        <v>17.7</v>
      </c>
      <c r="E17" s="242">
        <v>18.2</v>
      </c>
      <c r="F17" s="242">
        <v>18.5</v>
      </c>
      <c r="G17" s="242">
        <v>19.232410791745501</v>
      </c>
      <c r="H17" s="242">
        <v>19.9938175601323</v>
      </c>
      <c r="I17" s="242">
        <v>20.785368249280001</v>
      </c>
    </row>
    <row r="18" spans="2:9" x14ac:dyDescent="0.25">
      <c r="B18" s="317" t="s">
        <v>467</v>
      </c>
      <c r="C18" s="308" t="s">
        <v>94</v>
      </c>
      <c r="D18" s="242">
        <v>17.7</v>
      </c>
      <c r="E18" s="242">
        <v>18.2</v>
      </c>
      <c r="F18" s="242">
        <v>18.5</v>
      </c>
      <c r="G18" s="242">
        <v>19.232410791745501</v>
      </c>
      <c r="H18" s="242">
        <v>19.9938175601323</v>
      </c>
      <c r="I18" s="242">
        <v>20.785368249280001</v>
      </c>
    </row>
    <row r="19" spans="2:9" outlineLevel="1" x14ac:dyDescent="0.25">
      <c r="B19" s="22" t="s">
        <v>468</v>
      </c>
      <c r="C19" s="176" t="s">
        <v>94</v>
      </c>
      <c r="D19" s="242">
        <v>17.7</v>
      </c>
      <c r="E19" s="242">
        <v>18.2</v>
      </c>
      <c r="F19" s="242">
        <v>18.5</v>
      </c>
      <c r="G19" s="242">
        <v>19.232410791745501</v>
      </c>
      <c r="H19" s="242">
        <v>19.9938175601323</v>
      </c>
      <c r="I19" s="242">
        <v>20.785368249280001</v>
      </c>
    </row>
    <row r="20" spans="2:9" outlineLevel="1" x14ac:dyDescent="0.25">
      <c r="B20" s="22" t="s">
        <v>469</v>
      </c>
      <c r="C20" s="176" t="s">
        <v>94</v>
      </c>
      <c r="D20" s="242">
        <v>17.7</v>
      </c>
      <c r="E20" s="242">
        <v>18.2</v>
      </c>
      <c r="F20" s="242">
        <v>18.5</v>
      </c>
      <c r="G20" s="242">
        <v>19.232410791745501</v>
      </c>
      <c r="H20" s="242">
        <v>19.9938175601323</v>
      </c>
      <c r="I20" s="242">
        <v>20.785368249280001</v>
      </c>
    </row>
    <row r="21" spans="2:9" outlineLevel="1" x14ac:dyDescent="0.25">
      <c r="B21" s="22" t="s">
        <v>470</v>
      </c>
      <c r="C21" s="176" t="s">
        <v>94</v>
      </c>
      <c r="D21" s="242">
        <v>17.7</v>
      </c>
      <c r="E21" s="242">
        <v>18.2</v>
      </c>
      <c r="F21" s="242">
        <v>18.5</v>
      </c>
      <c r="G21" s="242">
        <v>19.232410791745501</v>
      </c>
      <c r="H21" s="242">
        <v>19.9938175601323</v>
      </c>
      <c r="I21" s="242">
        <v>20.785368249280001</v>
      </c>
    </row>
    <row r="22" spans="2:9" x14ac:dyDescent="0.25">
      <c r="B22" s="317" t="s">
        <v>467</v>
      </c>
      <c r="C22" s="308" t="s">
        <v>12</v>
      </c>
      <c r="D22" s="241">
        <v>12.8</v>
      </c>
      <c r="E22" s="241">
        <v>13</v>
      </c>
      <c r="F22" s="242">
        <v>13.2</v>
      </c>
      <c r="G22" s="242">
        <v>13.4</v>
      </c>
      <c r="H22" s="242">
        <v>13.6</v>
      </c>
      <c r="I22" s="242">
        <v>13.7</v>
      </c>
    </row>
    <row r="23" spans="2:9" outlineLevel="1" x14ac:dyDescent="0.25">
      <c r="B23" s="22" t="s">
        <v>468</v>
      </c>
      <c r="C23" s="176" t="s">
        <v>12</v>
      </c>
      <c r="D23" s="241">
        <v>12.8</v>
      </c>
      <c r="E23" s="241">
        <v>13</v>
      </c>
      <c r="F23" s="242">
        <v>13.2</v>
      </c>
      <c r="G23" s="242">
        <v>13.4</v>
      </c>
      <c r="H23" s="242">
        <v>13.6</v>
      </c>
      <c r="I23" s="242">
        <v>13.7</v>
      </c>
    </row>
    <row r="24" spans="2:9" outlineLevel="1" x14ac:dyDescent="0.25">
      <c r="B24" s="22" t="s">
        <v>469</v>
      </c>
      <c r="C24" s="176" t="s">
        <v>12</v>
      </c>
      <c r="D24" s="241">
        <v>12.8</v>
      </c>
      <c r="E24" s="241">
        <v>13</v>
      </c>
      <c r="F24" s="242">
        <v>13.2</v>
      </c>
      <c r="G24" s="242">
        <v>13.4</v>
      </c>
      <c r="H24" s="242">
        <v>13.6</v>
      </c>
      <c r="I24" s="242">
        <v>13.7</v>
      </c>
    </row>
    <row r="25" spans="2:9" outlineLevel="1" x14ac:dyDescent="0.25">
      <c r="B25" s="22" t="s">
        <v>470</v>
      </c>
      <c r="C25" s="176" t="s">
        <v>12</v>
      </c>
      <c r="D25" s="241">
        <v>12.8</v>
      </c>
      <c r="E25" s="241">
        <v>13</v>
      </c>
      <c r="F25" s="242">
        <v>13.2</v>
      </c>
      <c r="G25" s="242">
        <v>13.4</v>
      </c>
      <c r="H25" s="242">
        <v>13.6</v>
      </c>
      <c r="I25" s="242">
        <v>13.7</v>
      </c>
    </row>
    <row r="26" spans="2:9" x14ac:dyDescent="0.25">
      <c r="B26" s="317" t="s">
        <v>467</v>
      </c>
      <c r="C26" s="308" t="s">
        <v>33</v>
      </c>
      <c r="D26" s="241">
        <v>25</v>
      </c>
      <c r="E26" s="241"/>
      <c r="F26" s="242"/>
      <c r="G26" s="242"/>
      <c r="H26" s="242"/>
      <c r="I26" s="242"/>
    </row>
    <row r="27" spans="2:9" outlineLevel="1" x14ac:dyDescent="0.25">
      <c r="B27" s="22" t="s">
        <v>468</v>
      </c>
      <c r="C27" s="176" t="s">
        <v>33</v>
      </c>
      <c r="D27" s="241">
        <v>26</v>
      </c>
      <c r="E27" s="241"/>
      <c r="F27" s="242"/>
      <c r="G27" s="242"/>
      <c r="H27" s="242"/>
      <c r="I27" s="242"/>
    </row>
    <row r="28" spans="2:9" outlineLevel="1" x14ac:dyDescent="0.25">
      <c r="B28" s="22" t="s">
        <v>469</v>
      </c>
      <c r="C28" s="176" t="s">
        <v>33</v>
      </c>
      <c r="D28" s="241">
        <v>27</v>
      </c>
      <c r="E28" s="241"/>
      <c r="F28" s="242"/>
      <c r="G28" s="242"/>
      <c r="H28" s="242"/>
      <c r="I28" s="242"/>
    </row>
    <row r="29" spans="2:9" outlineLevel="1" x14ac:dyDescent="0.25">
      <c r="B29" s="22" t="s">
        <v>470</v>
      </c>
      <c r="C29" s="176" t="s">
        <v>33</v>
      </c>
      <c r="D29" s="241">
        <v>28</v>
      </c>
      <c r="E29" s="241"/>
      <c r="F29" s="242"/>
      <c r="G29" s="242"/>
      <c r="H29" s="242"/>
      <c r="I29" s="242"/>
    </row>
    <row r="30" spans="2:9" x14ac:dyDescent="0.25">
      <c r="B30" s="317" t="s">
        <v>467</v>
      </c>
      <c r="C30" s="308" t="s">
        <v>13</v>
      </c>
      <c r="D30" s="241">
        <v>29</v>
      </c>
      <c r="E30" s="241"/>
      <c r="F30" s="242"/>
      <c r="G30" s="242"/>
      <c r="H30" s="242"/>
      <c r="I30" s="242"/>
    </row>
    <row r="31" spans="2:9" outlineLevel="1" x14ac:dyDescent="0.25">
      <c r="B31" s="22" t="s">
        <v>468</v>
      </c>
      <c r="C31" s="176" t="s">
        <v>13</v>
      </c>
      <c r="D31" s="241">
        <v>30</v>
      </c>
      <c r="E31" s="241"/>
      <c r="F31" s="242"/>
      <c r="G31" s="242"/>
      <c r="H31" s="242"/>
      <c r="I31" s="242"/>
    </row>
    <row r="32" spans="2:9" outlineLevel="1" x14ac:dyDescent="0.25">
      <c r="B32" s="22" t="s">
        <v>469</v>
      </c>
      <c r="C32" s="176" t="s">
        <v>13</v>
      </c>
      <c r="D32" s="241">
        <v>31</v>
      </c>
      <c r="E32" s="241"/>
      <c r="F32" s="242"/>
      <c r="G32" s="242"/>
      <c r="H32" s="242"/>
      <c r="I32" s="242"/>
    </row>
    <row r="33" spans="2:9" outlineLevel="1" x14ac:dyDescent="0.25">
      <c r="B33" s="22" t="s">
        <v>470</v>
      </c>
      <c r="C33" s="176" t="s">
        <v>13</v>
      </c>
      <c r="D33" s="241">
        <v>32</v>
      </c>
      <c r="E33" s="241"/>
      <c r="F33" s="242"/>
      <c r="G33" s="242"/>
      <c r="H33" s="242"/>
      <c r="I33" s="242"/>
    </row>
    <row r="34" spans="2:9" x14ac:dyDescent="0.25">
      <c r="B34" s="317" t="s">
        <v>467</v>
      </c>
      <c r="C34" s="308" t="s">
        <v>8</v>
      </c>
      <c r="D34" s="242">
        <v>12.446099999999999</v>
      </c>
      <c r="E34" s="242">
        <v>12.4975</v>
      </c>
      <c r="F34" s="242">
        <v>12.526634407864201</v>
      </c>
      <c r="G34" s="242">
        <v>12.4634950996537</v>
      </c>
      <c r="H34" s="242">
        <v>12.401245761783001</v>
      </c>
      <c r="I34" s="242">
        <v>12.339149567220399</v>
      </c>
    </row>
    <row r="35" spans="2:9" outlineLevel="1" x14ac:dyDescent="0.25">
      <c r="B35" s="22" t="s">
        <v>468</v>
      </c>
      <c r="C35" s="176" t="s">
        <v>8</v>
      </c>
      <c r="D35" s="242">
        <v>12.446099999999999</v>
      </c>
      <c r="E35" s="242">
        <v>12.4975</v>
      </c>
      <c r="F35" s="242">
        <v>12.526634407864201</v>
      </c>
      <c r="G35" s="242">
        <v>12.4634950996537</v>
      </c>
      <c r="H35" s="242">
        <v>12.401245761783001</v>
      </c>
      <c r="I35" s="242">
        <v>12.339149567220399</v>
      </c>
    </row>
    <row r="36" spans="2:9" outlineLevel="1" x14ac:dyDescent="0.25">
      <c r="B36" s="22" t="s">
        <v>469</v>
      </c>
      <c r="C36" s="176" t="s">
        <v>8</v>
      </c>
      <c r="D36" s="242">
        <v>12.446099999999999</v>
      </c>
      <c r="E36" s="242">
        <v>12.4975</v>
      </c>
      <c r="F36" s="242">
        <v>12.526634407864201</v>
      </c>
      <c r="G36" s="242">
        <v>12.4634950996537</v>
      </c>
      <c r="H36" s="242">
        <v>12.401245761783001</v>
      </c>
      <c r="I36" s="242">
        <v>12.339149567220399</v>
      </c>
    </row>
    <row r="37" spans="2:9" outlineLevel="1" x14ac:dyDescent="0.25">
      <c r="B37" s="22" t="s">
        <v>470</v>
      </c>
      <c r="C37" s="176" t="s">
        <v>8</v>
      </c>
      <c r="D37" s="242">
        <v>12.446099999999999</v>
      </c>
      <c r="E37" s="242">
        <v>12.4975</v>
      </c>
      <c r="F37" s="242">
        <v>12.526634407864201</v>
      </c>
      <c r="G37" s="242">
        <v>12.4634950996537</v>
      </c>
      <c r="H37" s="242">
        <v>12.401245761783001</v>
      </c>
      <c r="I37" s="242">
        <v>12.339149567220399</v>
      </c>
    </row>
    <row r="38" spans="2:9" x14ac:dyDescent="0.25">
      <c r="B38" s="317" t="s">
        <v>467</v>
      </c>
      <c r="C38" s="308" t="s">
        <v>7</v>
      </c>
      <c r="D38" s="241">
        <v>4.79251800000001</v>
      </c>
      <c r="E38" s="242">
        <v>4.9391389999999999</v>
      </c>
      <c r="F38" s="242">
        <v>4.7690719959846497</v>
      </c>
      <c r="G38" s="242">
        <v>4.6644792195830203</v>
      </c>
      <c r="H38" s="242">
        <v>4.5618217035833899</v>
      </c>
      <c r="I38" s="242">
        <v>4.4609675441624299</v>
      </c>
    </row>
    <row r="39" spans="2:9" outlineLevel="1" x14ac:dyDescent="0.25">
      <c r="B39" s="22" t="s">
        <v>468</v>
      </c>
      <c r="C39" s="176" t="s">
        <v>7</v>
      </c>
      <c r="D39" s="241">
        <v>4.79251800000001</v>
      </c>
      <c r="E39" s="242">
        <v>4.9391389999999999</v>
      </c>
      <c r="F39" s="242">
        <v>4.7690719959846497</v>
      </c>
      <c r="G39" s="242">
        <v>4.6644792195830203</v>
      </c>
      <c r="H39" s="242">
        <v>4.5618217035833899</v>
      </c>
      <c r="I39" s="242">
        <v>4.4609675441624299</v>
      </c>
    </row>
    <row r="40" spans="2:9" outlineLevel="1" x14ac:dyDescent="0.25">
      <c r="B40" s="22" t="s">
        <v>469</v>
      </c>
      <c r="C40" s="176" t="s">
        <v>7</v>
      </c>
      <c r="D40" s="241">
        <v>4.79251800000001</v>
      </c>
      <c r="E40" s="242">
        <v>4.9391389999999999</v>
      </c>
      <c r="F40" s="242">
        <v>4.7690719959846497</v>
      </c>
      <c r="G40" s="242">
        <v>4.6644792195830203</v>
      </c>
      <c r="H40" s="242">
        <v>4.5618217035833899</v>
      </c>
      <c r="I40" s="242">
        <v>4.4609675441624299</v>
      </c>
    </row>
    <row r="41" spans="2:9" outlineLevel="1" x14ac:dyDescent="0.25">
      <c r="B41" s="22" t="s">
        <v>470</v>
      </c>
      <c r="C41" s="176" t="s">
        <v>7</v>
      </c>
      <c r="D41" s="241">
        <v>4.79251800000001</v>
      </c>
      <c r="E41" s="242">
        <v>4.9391389999999999</v>
      </c>
      <c r="F41" s="242">
        <v>4.7690719959846497</v>
      </c>
      <c r="G41" s="242">
        <v>4.6644792195830203</v>
      </c>
      <c r="H41" s="242">
        <v>4.5618217035833899</v>
      </c>
      <c r="I41" s="242">
        <v>4.4609675441624299</v>
      </c>
    </row>
    <row r="42" spans="2:9" x14ac:dyDescent="0.25">
      <c r="B42" s="317" t="s">
        <v>467</v>
      </c>
      <c r="C42" s="308" t="s">
        <v>98</v>
      </c>
      <c r="D42" s="241">
        <v>98.802279450334794</v>
      </c>
      <c r="E42" s="241">
        <v>98.8025506503419</v>
      </c>
      <c r="F42" s="242">
        <v>98.802826967543197</v>
      </c>
      <c r="G42" s="242">
        <v>98.803106127980101</v>
      </c>
      <c r="H42" s="242">
        <v>98.803387236388701</v>
      </c>
      <c r="I42" s="242">
        <v>98.803670013585304</v>
      </c>
    </row>
    <row r="43" spans="2:9" outlineLevel="1" x14ac:dyDescent="0.25">
      <c r="B43" s="22" t="s">
        <v>468</v>
      </c>
      <c r="C43" s="176" t="s">
        <v>98</v>
      </c>
      <c r="D43" s="241">
        <v>98.802279450334794</v>
      </c>
      <c r="E43" s="241">
        <v>98.8025506503419</v>
      </c>
      <c r="F43" s="242">
        <v>98.802826967543197</v>
      </c>
      <c r="G43" s="242">
        <v>98.803106127980101</v>
      </c>
      <c r="H43" s="242">
        <v>98.803387236388701</v>
      </c>
      <c r="I43" s="242">
        <v>98.803670013585304</v>
      </c>
    </row>
    <row r="44" spans="2:9" outlineLevel="1" x14ac:dyDescent="0.25">
      <c r="B44" s="22" t="s">
        <v>469</v>
      </c>
      <c r="C44" s="176" t="s">
        <v>98</v>
      </c>
      <c r="D44" s="241">
        <v>98.802279450334794</v>
      </c>
      <c r="E44" s="241">
        <v>98.8025506503419</v>
      </c>
      <c r="F44" s="242">
        <v>98.802826967543197</v>
      </c>
      <c r="G44" s="242">
        <v>98.803106127980101</v>
      </c>
      <c r="H44" s="242">
        <v>98.803387236388701</v>
      </c>
      <c r="I44" s="242">
        <v>98.803670013585304</v>
      </c>
    </row>
    <row r="45" spans="2:9" outlineLevel="1" x14ac:dyDescent="0.25">
      <c r="B45" s="22" t="s">
        <v>470</v>
      </c>
      <c r="C45" s="176" t="s">
        <v>98</v>
      </c>
      <c r="D45" s="241">
        <v>98.802279450334794</v>
      </c>
      <c r="E45" s="241">
        <v>98.8025506503419</v>
      </c>
      <c r="F45" s="242">
        <v>98.802826967543197</v>
      </c>
      <c r="G45" s="242">
        <v>98.803106127980101</v>
      </c>
      <c r="H45" s="242">
        <v>98.803387236388701</v>
      </c>
      <c r="I45" s="242">
        <v>98.803670013585304</v>
      </c>
    </row>
    <row r="46" spans="2:9" x14ac:dyDescent="0.25">
      <c r="B46" s="317" t="s">
        <v>467</v>
      </c>
      <c r="C46" s="308" t="s">
        <v>5</v>
      </c>
      <c r="D46" s="242">
        <v>76.488744212270603</v>
      </c>
      <c r="E46" s="242">
        <v>77.326622732826607</v>
      </c>
      <c r="F46" s="242">
        <v>78.147425525595494</v>
      </c>
      <c r="G46" s="242">
        <v>78.950879030689606</v>
      </c>
      <c r="H46" s="242">
        <v>79.736744134439903</v>
      </c>
      <c r="I46" s="242">
        <v>80.504821017838694</v>
      </c>
    </row>
    <row r="47" spans="2:9" outlineLevel="1" x14ac:dyDescent="0.25">
      <c r="B47" s="22" t="s">
        <v>468</v>
      </c>
      <c r="C47" s="176" t="s">
        <v>5</v>
      </c>
      <c r="D47" s="242">
        <v>76.488744212270603</v>
      </c>
      <c r="E47" s="242">
        <v>77.326622732826607</v>
      </c>
      <c r="F47" s="242">
        <v>78.147425525595494</v>
      </c>
      <c r="G47" s="242">
        <v>78.950879030689606</v>
      </c>
      <c r="H47" s="242">
        <v>79.736744134439903</v>
      </c>
      <c r="I47" s="242">
        <v>80.504821017838694</v>
      </c>
    </row>
    <row r="48" spans="2:9" outlineLevel="1" x14ac:dyDescent="0.25">
      <c r="B48" s="22" t="s">
        <v>469</v>
      </c>
      <c r="C48" s="176" t="s">
        <v>5</v>
      </c>
      <c r="D48" s="242">
        <v>76.488744212270603</v>
      </c>
      <c r="E48" s="242">
        <v>77.326622732826607</v>
      </c>
      <c r="F48" s="242">
        <v>78.147425525595494</v>
      </c>
      <c r="G48" s="242">
        <v>78.950879030689606</v>
      </c>
      <c r="H48" s="242">
        <v>79.736744134439903</v>
      </c>
      <c r="I48" s="242">
        <v>80.504821017838694</v>
      </c>
    </row>
    <row r="49" spans="2:9" outlineLevel="1" x14ac:dyDescent="0.25">
      <c r="B49" s="22" t="s">
        <v>470</v>
      </c>
      <c r="C49" s="176" t="s">
        <v>5</v>
      </c>
      <c r="D49" s="242">
        <v>76.488744212270603</v>
      </c>
      <c r="E49" s="242">
        <v>77.326622732826607</v>
      </c>
      <c r="F49" s="242">
        <v>78.147425525595494</v>
      </c>
      <c r="G49" s="242">
        <v>78.950879030689606</v>
      </c>
      <c r="H49" s="242">
        <v>79.736744134439903</v>
      </c>
      <c r="I49" s="242">
        <v>80.504821017838694</v>
      </c>
    </row>
    <row r="50" spans="2:9" x14ac:dyDescent="0.25">
      <c r="B50" s="317" t="s">
        <v>467</v>
      </c>
      <c r="C50" s="308" t="s">
        <v>10</v>
      </c>
      <c r="D50" s="241">
        <v>100</v>
      </c>
      <c r="E50" s="242">
        <v>100</v>
      </c>
      <c r="F50" s="242">
        <v>100</v>
      </c>
      <c r="G50" s="242">
        <v>100</v>
      </c>
      <c r="H50" s="242">
        <v>100</v>
      </c>
      <c r="I50" s="242">
        <v>100</v>
      </c>
    </row>
    <row r="51" spans="2:9" outlineLevel="1" x14ac:dyDescent="0.25">
      <c r="B51" s="22" t="s">
        <v>468</v>
      </c>
      <c r="C51" s="176" t="s">
        <v>10</v>
      </c>
      <c r="D51" s="241">
        <v>100</v>
      </c>
      <c r="E51" s="242">
        <v>100</v>
      </c>
      <c r="F51" s="242">
        <v>100</v>
      </c>
      <c r="G51" s="242">
        <v>100</v>
      </c>
      <c r="H51" s="242">
        <v>100</v>
      </c>
      <c r="I51" s="242">
        <v>100</v>
      </c>
    </row>
    <row r="52" spans="2:9" outlineLevel="1" x14ac:dyDescent="0.25">
      <c r="B52" s="22" t="s">
        <v>469</v>
      </c>
      <c r="C52" s="176" t="s">
        <v>10</v>
      </c>
      <c r="D52" s="241">
        <v>100</v>
      </c>
      <c r="E52" s="242">
        <v>100</v>
      </c>
      <c r="F52" s="242">
        <v>100</v>
      </c>
      <c r="G52" s="242">
        <v>100</v>
      </c>
      <c r="H52" s="242">
        <v>100</v>
      </c>
      <c r="I52" s="242">
        <v>100</v>
      </c>
    </row>
    <row r="53" spans="2:9" outlineLevel="1" x14ac:dyDescent="0.25">
      <c r="B53" s="22" t="s">
        <v>470</v>
      </c>
      <c r="C53" s="176" t="s">
        <v>10</v>
      </c>
      <c r="D53" s="241">
        <v>100</v>
      </c>
      <c r="E53" s="242">
        <v>100</v>
      </c>
      <c r="F53" s="242">
        <v>100</v>
      </c>
      <c r="G53" s="242">
        <v>100</v>
      </c>
      <c r="H53" s="242">
        <v>100</v>
      </c>
      <c r="I53" s="242">
        <v>100</v>
      </c>
    </row>
    <row r="54" spans="2:9" x14ac:dyDescent="0.25">
      <c r="B54" s="317" t="s">
        <v>467</v>
      </c>
      <c r="C54" s="308" t="s">
        <v>4</v>
      </c>
      <c r="D54" s="242">
        <v>10.358288140000001</v>
      </c>
      <c r="E54" s="242">
        <v>10.358288140000001</v>
      </c>
      <c r="F54" s="242">
        <v>10.358288140000001</v>
      </c>
      <c r="G54" s="242">
        <v>10.358288140000001</v>
      </c>
      <c r="H54" s="242">
        <v>10.358288140000001</v>
      </c>
      <c r="I54" s="242">
        <v>10.358288140000001</v>
      </c>
    </row>
    <row r="55" spans="2:9" outlineLevel="1" x14ac:dyDescent="0.25">
      <c r="B55" s="22" t="s">
        <v>468</v>
      </c>
      <c r="C55" s="176" t="s">
        <v>4</v>
      </c>
      <c r="D55" s="242">
        <v>10.358288140000001</v>
      </c>
      <c r="E55" s="242">
        <v>10.358288140000001</v>
      </c>
      <c r="F55" s="242">
        <v>10.358288140000001</v>
      </c>
      <c r="G55" s="242">
        <v>10.358288140000001</v>
      </c>
      <c r="H55" s="242">
        <v>10.358288140000001</v>
      </c>
      <c r="I55" s="242">
        <v>10.358288140000001</v>
      </c>
    </row>
    <row r="56" spans="2:9" outlineLevel="1" x14ac:dyDescent="0.25">
      <c r="B56" s="22" t="s">
        <v>469</v>
      </c>
      <c r="C56" s="176" t="s">
        <v>4</v>
      </c>
      <c r="D56" s="242">
        <v>10.358288140000001</v>
      </c>
      <c r="E56" s="242">
        <v>10.358288140000001</v>
      </c>
      <c r="F56" s="242">
        <v>10.358288140000001</v>
      </c>
      <c r="G56" s="242">
        <v>10.358288140000001</v>
      </c>
      <c r="H56" s="242">
        <v>10.358288140000001</v>
      </c>
      <c r="I56" s="242">
        <v>10.358288140000001</v>
      </c>
    </row>
    <row r="57" spans="2:9" outlineLevel="1" x14ac:dyDescent="0.25">
      <c r="B57" s="22" t="s">
        <v>470</v>
      </c>
      <c r="C57" s="176" t="s">
        <v>4</v>
      </c>
      <c r="D57" s="242">
        <v>10.358288140000001</v>
      </c>
      <c r="E57" s="242">
        <v>10.358288140000001</v>
      </c>
      <c r="F57" s="242">
        <v>10.358288140000001</v>
      </c>
      <c r="G57" s="242">
        <v>10.358288140000001</v>
      </c>
      <c r="H57" s="242">
        <v>10.358288140000001</v>
      </c>
      <c r="I57" s="242">
        <v>10.358288140000001</v>
      </c>
    </row>
    <row r="58" spans="2:9" x14ac:dyDescent="0.25">
      <c r="B58" s="317" t="s">
        <v>467</v>
      </c>
      <c r="C58" s="308" t="s">
        <v>14</v>
      </c>
      <c r="D58" s="241">
        <v>7.072311043</v>
      </c>
      <c r="E58" s="241">
        <v>7.027405441</v>
      </c>
      <c r="F58" s="241">
        <v>6.9831561879999997</v>
      </c>
      <c r="G58" s="242">
        <v>6.9395536929999997</v>
      </c>
      <c r="H58" s="242">
        <v>6.8965885020000002</v>
      </c>
      <c r="I58" s="242">
        <v>6.8542512999999996</v>
      </c>
    </row>
    <row r="59" spans="2:9" outlineLevel="1" x14ac:dyDescent="0.25">
      <c r="B59" s="22" t="s">
        <v>468</v>
      </c>
      <c r="C59" s="176" t="s">
        <v>14</v>
      </c>
      <c r="D59" s="241">
        <v>7.072311043</v>
      </c>
      <c r="E59" s="241">
        <v>7.027405441</v>
      </c>
      <c r="F59" s="241">
        <v>6.9831561879999997</v>
      </c>
      <c r="G59" s="242">
        <v>6.9395536929999997</v>
      </c>
      <c r="H59" s="242">
        <v>6.8965885020000002</v>
      </c>
      <c r="I59" s="242">
        <v>6.8542512999999996</v>
      </c>
    </row>
    <row r="60" spans="2:9" outlineLevel="1" x14ac:dyDescent="0.25">
      <c r="B60" s="22" t="s">
        <v>469</v>
      </c>
      <c r="C60" s="176" t="s">
        <v>14</v>
      </c>
      <c r="D60" s="241">
        <v>7.072311043</v>
      </c>
      <c r="E60" s="241">
        <v>7.027405441</v>
      </c>
      <c r="F60" s="241">
        <v>6.9831561879999997</v>
      </c>
      <c r="G60" s="242">
        <v>6.9395536929999997</v>
      </c>
      <c r="H60" s="242">
        <v>6.8965885020000002</v>
      </c>
      <c r="I60" s="242">
        <v>6.8542512999999996</v>
      </c>
    </row>
    <row r="61" spans="2:9" outlineLevel="1" x14ac:dyDescent="0.25">
      <c r="B61" s="22" t="s">
        <v>470</v>
      </c>
      <c r="C61" s="176" t="s">
        <v>14</v>
      </c>
      <c r="D61" s="241">
        <v>7.072311043</v>
      </c>
      <c r="E61" s="241">
        <v>7.027405441</v>
      </c>
      <c r="F61" s="241">
        <v>6.9831561879999997</v>
      </c>
      <c r="G61" s="242">
        <v>6.9395536929999997</v>
      </c>
      <c r="H61" s="242">
        <v>6.8965885020000002</v>
      </c>
      <c r="I61" s="242">
        <v>6.8542512999999996</v>
      </c>
    </row>
    <row r="62" spans="2:9" x14ac:dyDescent="0.25">
      <c r="B62" s="317" t="s">
        <v>467</v>
      </c>
      <c r="C62" s="308" t="s">
        <v>6</v>
      </c>
      <c r="D62" s="241">
        <v>15.5</v>
      </c>
      <c r="E62" s="241">
        <v>15</v>
      </c>
      <c r="F62" s="241">
        <v>14.6</v>
      </c>
      <c r="G62" s="242">
        <v>14.133333329999999</v>
      </c>
      <c r="H62" s="242">
        <v>13.66666667</v>
      </c>
      <c r="I62" s="242">
        <v>13.2</v>
      </c>
    </row>
    <row r="63" spans="2:9" outlineLevel="1" x14ac:dyDescent="0.25">
      <c r="B63" s="22" t="s">
        <v>468</v>
      </c>
      <c r="C63" s="176" t="s">
        <v>6</v>
      </c>
      <c r="D63" s="241">
        <v>15.5</v>
      </c>
      <c r="E63" s="241">
        <v>15</v>
      </c>
      <c r="F63" s="241">
        <v>14.6</v>
      </c>
      <c r="G63" s="242">
        <v>14.133333329999999</v>
      </c>
      <c r="H63" s="242">
        <v>13.66666667</v>
      </c>
      <c r="I63" s="242">
        <v>13.2</v>
      </c>
    </row>
    <row r="64" spans="2:9" outlineLevel="1" x14ac:dyDescent="0.25">
      <c r="B64" s="22" t="s">
        <v>469</v>
      </c>
      <c r="C64" s="176" t="s">
        <v>6</v>
      </c>
      <c r="D64" s="241">
        <v>15.5</v>
      </c>
      <c r="E64" s="241">
        <v>15</v>
      </c>
      <c r="F64" s="241">
        <v>14.6</v>
      </c>
      <c r="G64" s="242">
        <v>14.133333329999999</v>
      </c>
      <c r="H64" s="242">
        <v>13.66666667</v>
      </c>
      <c r="I64" s="242">
        <v>13.2</v>
      </c>
    </row>
    <row r="65" spans="2:9" outlineLevel="1" x14ac:dyDescent="0.25">
      <c r="B65" s="22" t="s">
        <v>470</v>
      </c>
      <c r="C65" s="176" t="s">
        <v>6</v>
      </c>
      <c r="D65" s="241">
        <v>15.5</v>
      </c>
      <c r="E65" s="241">
        <v>15</v>
      </c>
      <c r="F65" s="241">
        <v>14.6</v>
      </c>
      <c r="G65" s="242">
        <v>14.133333329999999</v>
      </c>
      <c r="H65" s="242">
        <v>13.66666667</v>
      </c>
      <c r="I65" s="242">
        <v>13.2</v>
      </c>
    </row>
    <row r="66" spans="2:9" x14ac:dyDescent="0.25">
      <c r="B66" s="317" t="s">
        <v>467</v>
      </c>
      <c r="C66" s="318" t="s">
        <v>11</v>
      </c>
      <c r="D66" s="241">
        <v>31.4</v>
      </c>
      <c r="E66" s="241">
        <v>32</v>
      </c>
      <c r="F66" s="241">
        <v>32.6</v>
      </c>
      <c r="G66" s="242">
        <v>33.1</v>
      </c>
      <c r="H66" s="242">
        <v>33.700000000000003</v>
      </c>
      <c r="I66" s="242">
        <v>34.299999999999997</v>
      </c>
    </row>
    <row r="67" spans="2:9" outlineLevel="1" x14ac:dyDescent="0.25">
      <c r="B67" s="22" t="s">
        <v>468</v>
      </c>
      <c r="C67" s="32" t="s">
        <v>11</v>
      </c>
      <c r="D67" s="241">
        <v>31.4</v>
      </c>
      <c r="E67" s="241">
        <v>32</v>
      </c>
      <c r="F67" s="241">
        <v>32.6</v>
      </c>
      <c r="G67" s="242">
        <v>33.1</v>
      </c>
      <c r="H67" s="242">
        <v>33.700000000000003</v>
      </c>
      <c r="I67" s="242">
        <v>34.299999999999997</v>
      </c>
    </row>
    <row r="68" spans="2:9" outlineLevel="1" x14ac:dyDescent="0.25">
      <c r="B68" s="22" t="s">
        <v>469</v>
      </c>
      <c r="C68" s="32" t="s">
        <v>11</v>
      </c>
      <c r="D68" s="241">
        <v>31.4</v>
      </c>
      <c r="E68" s="241">
        <v>32</v>
      </c>
      <c r="F68" s="241">
        <v>32.6</v>
      </c>
      <c r="G68" s="242">
        <v>33.1</v>
      </c>
      <c r="H68" s="242">
        <v>33.700000000000003</v>
      </c>
      <c r="I68" s="242">
        <v>34.299999999999997</v>
      </c>
    </row>
    <row r="69" spans="2:9" outlineLevel="1" x14ac:dyDescent="0.25">
      <c r="B69" s="22" t="s">
        <v>470</v>
      </c>
      <c r="C69" s="32" t="s">
        <v>11</v>
      </c>
      <c r="D69" s="241">
        <v>31.4</v>
      </c>
      <c r="E69" s="241">
        <v>32</v>
      </c>
      <c r="F69" s="241">
        <v>32.6</v>
      </c>
      <c r="G69" s="242">
        <v>33.1</v>
      </c>
      <c r="H69" s="242">
        <v>33.700000000000003</v>
      </c>
      <c r="I69" s="242">
        <v>34.299999999999997</v>
      </c>
    </row>
    <row r="70" spans="2:9" x14ac:dyDescent="0.25">
      <c r="B70" s="317" t="s">
        <v>467</v>
      </c>
      <c r="C70" s="308" t="s">
        <v>15</v>
      </c>
      <c r="D70" s="241">
        <v>31.4</v>
      </c>
      <c r="E70" s="241">
        <v>32</v>
      </c>
      <c r="F70" s="241">
        <v>32.6</v>
      </c>
      <c r="G70" s="242">
        <v>33.1</v>
      </c>
      <c r="H70" s="242">
        <v>33.700000000000003</v>
      </c>
      <c r="I70" s="242">
        <v>34.299999999999997</v>
      </c>
    </row>
    <row r="71" spans="2:9" outlineLevel="1" x14ac:dyDescent="0.25">
      <c r="B71" s="22" t="s">
        <v>468</v>
      </c>
      <c r="C71" s="176" t="s">
        <v>15</v>
      </c>
      <c r="D71" s="241">
        <v>31.4</v>
      </c>
      <c r="E71" s="241">
        <v>32</v>
      </c>
      <c r="F71" s="241">
        <v>32.6</v>
      </c>
      <c r="G71" s="242">
        <v>33.1</v>
      </c>
      <c r="H71" s="242">
        <v>33.700000000000003</v>
      </c>
      <c r="I71" s="242">
        <v>34.299999999999997</v>
      </c>
    </row>
    <row r="72" spans="2:9" outlineLevel="1" x14ac:dyDescent="0.25">
      <c r="B72" s="22" t="s">
        <v>469</v>
      </c>
      <c r="C72" s="176" t="s">
        <v>15</v>
      </c>
      <c r="D72" s="241">
        <v>31.4</v>
      </c>
      <c r="E72" s="241">
        <v>32</v>
      </c>
      <c r="F72" s="241">
        <v>32.6</v>
      </c>
      <c r="G72" s="242">
        <v>33.1</v>
      </c>
      <c r="H72" s="242">
        <v>33.700000000000003</v>
      </c>
      <c r="I72" s="242">
        <v>34.299999999999997</v>
      </c>
    </row>
    <row r="73" spans="2:9" outlineLevel="1" x14ac:dyDescent="0.25">
      <c r="B73" s="22" t="s">
        <v>470</v>
      </c>
      <c r="C73" s="176" t="s">
        <v>15</v>
      </c>
      <c r="D73" s="241">
        <v>31.4</v>
      </c>
      <c r="E73" s="241">
        <v>32</v>
      </c>
      <c r="F73" s="241">
        <v>32.6</v>
      </c>
      <c r="G73" s="242">
        <v>33.1</v>
      </c>
      <c r="H73" s="242">
        <v>33.700000000000003</v>
      </c>
      <c r="I73" s="242">
        <v>34.299999999999997</v>
      </c>
    </row>
    <row r="75" spans="2:9" x14ac:dyDescent="0.25">
      <c r="C75" s="316" t="s">
        <v>149</v>
      </c>
    </row>
  </sheetData>
  <mergeCells count="3">
    <mergeCell ref="C4:C5"/>
    <mergeCell ref="D4:I4"/>
    <mergeCell ref="B4:B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5" x14ac:dyDescent="0.25"/>
  <cols>
    <col min="20" max="20" width="7" customWidth="1"/>
  </cols>
  <sheetData>
    <row r="1" spans="1:20" x14ac:dyDescent="0.25">
      <c r="A1" s="244"/>
      <c r="B1" s="244"/>
      <c r="C1" s="244"/>
      <c r="D1" s="244"/>
      <c r="E1" s="244"/>
      <c r="F1" s="244"/>
      <c r="G1" s="244"/>
      <c r="H1" s="244"/>
      <c r="I1" s="244"/>
      <c r="J1" s="244"/>
      <c r="K1" s="244"/>
      <c r="L1" s="244"/>
      <c r="M1" s="244"/>
      <c r="N1" s="244"/>
      <c r="O1" s="244"/>
      <c r="P1" s="244"/>
      <c r="Q1" s="244"/>
      <c r="R1" s="244"/>
      <c r="S1" s="244"/>
      <c r="T1" s="244"/>
    </row>
    <row r="21" spans="2:20" ht="33.75" customHeight="1" x14ac:dyDescent="0.25"/>
    <row r="22" spans="2:20" ht="162" customHeight="1" x14ac:dyDescent="0.25">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25">
      <c r="B23" s="1"/>
    </row>
    <row r="24" spans="2:20" x14ac:dyDescent="0.25">
      <c r="B24" s="1"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5" x14ac:dyDescent="0.25"/>
  <cols>
    <col min="1" max="1" width="35.85546875" style="3" customWidth="1"/>
  </cols>
  <sheetData>
    <row r="2" spans="1:12" x14ac:dyDescent="0.25">
      <c r="A2" s="47"/>
      <c r="B2" s="47"/>
      <c r="C2" s="45">
        <v>2018</v>
      </c>
      <c r="D2" s="45">
        <v>2023</v>
      </c>
      <c r="E2" s="45" t="s">
        <v>34</v>
      </c>
      <c r="F2" s="45" t="s">
        <v>35</v>
      </c>
      <c r="G2" s="45" t="s">
        <v>0</v>
      </c>
      <c r="H2" s="45" t="s">
        <v>1</v>
      </c>
      <c r="I2" s="45" t="s">
        <v>36</v>
      </c>
      <c r="J2" s="45" t="s">
        <v>37</v>
      </c>
    </row>
    <row r="3" spans="1:12" x14ac:dyDescent="0.25">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x14ac:dyDescent="0.25">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x14ac:dyDescent="0.25">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x14ac:dyDescent="0.25">
      <c r="A6" s="48" t="s">
        <v>94</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x14ac:dyDescent="0.25">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x14ac:dyDescent="0.25">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x14ac:dyDescent="0.25">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x14ac:dyDescent="0.25">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x14ac:dyDescent="0.25">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x14ac:dyDescent="0.25">
      <c r="A12" s="48" t="s">
        <v>98</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x14ac:dyDescent="0.25">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x14ac:dyDescent="0.25">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x14ac:dyDescent="0.25">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x14ac:dyDescent="0.25">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x14ac:dyDescent="0.25">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x14ac:dyDescent="0.25">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x14ac:dyDescent="0.25">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x14ac:dyDescent="0.25">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5" x14ac:dyDescent="0.25"/>
  <cols>
    <col min="1" max="1" width="0.85546875" customWidth="1"/>
    <col min="2" max="2" width="7" customWidth="1"/>
    <col min="3" max="3" width="12" style="11" bestFit="1" customWidth="1"/>
    <col min="4" max="4" width="37.85546875" bestFit="1" customWidth="1"/>
    <col min="5" max="5" width="86" bestFit="1" customWidth="1"/>
    <col min="6" max="6" width="27.85546875" bestFit="1" customWidth="1"/>
    <col min="7" max="7" width="63.42578125" bestFit="1" customWidth="1"/>
  </cols>
  <sheetData>
    <row r="2" spans="1:7" ht="30" customHeight="1" x14ac:dyDescent="0.35">
      <c r="B2" s="12" t="s">
        <v>371</v>
      </c>
      <c r="C2" s="9"/>
      <c r="D2" s="8"/>
      <c r="E2" s="8"/>
    </row>
    <row r="3" spans="1:7" x14ac:dyDescent="0.25">
      <c r="B3" s="7"/>
      <c r="C3" s="10"/>
      <c r="D3" s="6"/>
      <c r="E3" s="6"/>
    </row>
    <row r="4" spans="1:7" ht="15" customHeight="1" x14ac:dyDescent="0.25">
      <c r="A4" s="6"/>
      <c r="B4" s="213" t="s">
        <v>372</v>
      </c>
      <c r="C4" s="213" t="s">
        <v>40</v>
      </c>
      <c r="D4" s="213" t="s">
        <v>41</v>
      </c>
      <c r="E4" s="213" t="s">
        <v>42</v>
      </c>
      <c r="F4" s="213" t="s">
        <v>43</v>
      </c>
      <c r="G4" s="213" t="s">
        <v>443</v>
      </c>
    </row>
    <row r="5" spans="1:7" x14ac:dyDescent="0.25">
      <c r="B5" s="221" t="s">
        <v>373</v>
      </c>
      <c r="C5" s="221" t="s">
        <v>229</v>
      </c>
      <c r="D5" s="221" t="s">
        <v>158</v>
      </c>
      <c r="E5" s="222" t="s">
        <v>402</v>
      </c>
      <c r="F5" s="221" t="s">
        <v>158</v>
      </c>
      <c r="G5" s="223" t="s">
        <v>403</v>
      </c>
    </row>
    <row r="6" spans="1:7" x14ac:dyDescent="0.25">
      <c r="B6" s="221" t="s">
        <v>373</v>
      </c>
      <c r="C6" s="221" t="s">
        <v>230</v>
      </c>
      <c r="D6" s="221" t="s">
        <v>161</v>
      </c>
      <c r="E6" s="222" t="s">
        <v>410</v>
      </c>
      <c r="F6" s="221" t="s">
        <v>231</v>
      </c>
      <c r="G6" s="223" t="s">
        <v>404</v>
      </c>
    </row>
    <row r="7" spans="1:7" x14ac:dyDescent="0.25">
      <c r="B7" s="221" t="s">
        <v>373</v>
      </c>
      <c r="C7" s="221" t="s">
        <v>232</v>
      </c>
      <c r="D7" s="221" t="s">
        <v>166</v>
      </c>
      <c r="E7" s="222" t="s">
        <v>233</v>
      </c>
      <c r="F7" s="221" t="s">
        <v>234</v>
      </c>
      <c r="G7" s="223"/>
    </row>
    <row r="8" spans="1:7" x14ac:dyDescent="0.25">
      <c r="B8" s="221" t="s">
        <v>373</v>
      </c>
      <c r="C8" s="221" t="s">
        <v>235</v>
      </c>
      <c r="D8" s="221" t="s">
        <v>169</v>
      </c>
      <c r="E8" s="222" t="s">
        <v>236</v>
      </c>
      <c r="F8" s="221" t="s">
        <v>237</v>
      </c>
      <c r="G8" s="223"/>
    </row>
    <row r="9" spans="1:7" x14ac:dyDescent="0.25">
      <c r="B9" s="221" t="s">
        <v>373</v>
      </c>
      <c r="C9" s="221" t="s">
        <v>238</v>
      </c>
      <c r="D9" s="221" t="s">
        <v>174</v>
      </c>
      <c r="E9" s="222" t="s">
        <v>175</v>
      </c>
      <c r="F9" s="221" t="s">
        <v>175</v>
      </c>
      <c r="G9" s="223" t="s">
        <v>452</v>
      </c>
    </row>
    <row r="10" spans="1:7" x14ac:dyDescent="0.25">
      <c r="B10" s="221" t="s">
        <v>373</v>
      </c>
      <c r="C10" s="221" t="s">
        <v>239</v>
      </c>
      <c r="D10" s="221" t="s">
        <v>177</v>
      </c>
      <c r="E10" s="222" t="s">
        <v>408</v>
      </c>
      <c r="F10" s="221" t="s">
        <v>177</v>
      </c>
      <c r="G10" s="223" t="s">
        <v>405</v>
      </c>
    </row>
    <row r="11" spans="1:7" x14ac:dyDescent="0.25">
      <c r="B11" s="221" t="s">
        <v>373</v>
      </c>
      <c r="C11" s="221" t="s">
        <v>240</v>
      </c>
      <c r="D11" s="221" t="s">
        <v>180</v>
      </c>
      <c r="E11" s="222" t="s">
        <v>409</v>
      </c>
      <c r="F11" s="221" t="s">
        <v>241</v>
      </c>
      <c r="G11" s="223" t="s">
        <v>406</v>
      </c>
    </row>
    <row r="12" spans="1:7" x14ac:dyDescent="0.25">
      <c r="B12" s="221" t="s">
        <v>373</v>
      </c>
      <c r="C12" s="221" t="s">
        <v>242</v>
      </c>
      <c r="D12" s="221" t="s">
        <v>181</v>
      </c>
      <c r="E12" s="222" t="s">
        <v>182</v>
      </c>
      <c r="F12" s="221" t="s">
        <v>243</v>
      </c>
      <c r="G12" s="223"/>
    </row>
    <row r="13" spans="1:7" x14ac:dyDescent="0.25">
      <c r="B13" s="221" t="s">
        <v>373</v>
      </c>
      <c r="C13" s="221" t="s">
        <v>244</v>
      </c>
      <c r="D13" s="221" t="s">
        <v>186</v>
      </c>
      <c r="E13" s="222" t="s">
        <v>412</v>
      </c>
      <c r="F13" s="221" t="s">
        <v>245</v>
      </c>
      <c r="G13" s="250" t="s">
        <v>407</v>
      </c>
    </row>
    <row r="14" spans="1:7" x14ac:dyDescent="0.25">
      <c r="B14" s="221" t="s">
        <v>373</v>
      </c>
      <c r="C14" s="221" t="s">
        <v>246</v>
      </c>
      <c r="D14" s="221" t="s">
        <v>189</v>
      </c>
      <c r="E14" s="222" t="s">
        <v>413</v>
      </c>
      <c r="F14" s="221" t="s">
        <v>247</v>
      </c>
      <c r="G14" s="250" t="s">
        <v>407</v>
      </c>
    </row>
    <row r="15" spans="1:7" x14ac:dyDescent="0.25">
      <c r="B15" s="221" t="s">
        <v>373</v>
      </c>
      <c r="C15" s="221" t="s">
        <v>248</v>
      </c>
      <c r="D15" s="221" t="s">
        <v>191</v>
      </c>
      <c r="E15" s="222" t="s">
        <v>411</v>
      </c>
      <c r="F15" s="221" t="s">
        <v>29</v>
      </c>
      <c r="G15" s="223" t="s">
        <v>451</v>
      </c>
    </row>
    <row r="16" spans="1:7" x14ac:dyDescent="0.25">
      <c r="B16" s="221" t="s">
        <v>373</v>
      </c>
      <c r="C16" s="221" t="s">
        <v>249</v>
      </c>
      <c r="D16" s="221" t="s">
        <v>196</v>
      </c>
      <c r="E16" s="222" t="s">
        <v>414</v>
      </c>
      <c r="F16" s="221" t="s">
        <v>250</v>
      </c>
      <c r="G16" s="250" t="s">
        <v>407</v>
      </c>
    </row>
    <row r="17" spans="2:7" x14ac:dyDescent="0.25">
      <c r="B17" s="221" t="s">
        <v>373</v>
      </c>
      <c r="C17" s="221" t="s">
        <v>251</v>
      </c>
      <c r="D17" s="221" t="s">
        <v>199</v>
      </c>
      <c r="E17" s="222" t="s">
        <v>252</v>
      </c>
      <c r="F17" s="221" t="s">
        <v>252</v>
      </c>
      <c r="G17" s="250" t="s">
        <v>450</v>
      </c>
    </row>
    <row r="18" spans="2:7" x14ac:dyDescent="0.25">
      <c r="B18" s="221" t="s">
        <v>373</v>
      </c>
      <c r="C18" s="221" t="s">
        <v>253</v>
      </c>
      <c r="D18" s="221" t="s">
        <v>254</v>
      </c>
      <c r="E18" s="222" t="s">
        <v>201</v>
      </c>
      <c r="F18" s="221" t="s">
        <v>255</v>
      </c>
      <c r="G18" s="250"/>
    </row>
    <row r="19" spans="2:7" x14ac:dyDescent="0.25">
      <c r="B19" s="221" t="s">
        <v>373</v>
      </c>
      <c r="C19" s="221" t="s">
        <v>256</v>
      </c>
      <c r="D19" s="221" t="s">
        <v>257</v>
      </c>
      <c r="E19" s="222" t="s">
        <v>204</v>
      </c>
      <c r="F19" s="221" t="s">
        <v>258</v>
      </c>
      <c r="G19" s="250"/>
    </row>
    <row r="20" spans="2:7" x14ac:dyDescent="0.25">
      <c r="B20" s="221" t="s">
        <v>373</v>
      </c>
      <c r="C20" s="221" t="s">
        <v>259</v>
      </c>
      <c r="D20" s="221" t="s">
        <v>205</v>
      </c>
      <c r="E20" s="222" t="s">
        <v>401</v>
      </c>
      <c r="F20" s="221" t="s">
        <v>260</v>
      </c>
      <c r="G20" s="250" t="s">
        <v>407</v>
      </c>
    </row>
    <row r="21" spans="2:7" x14ac:dyDescent="0.25">
      <c r="B21" s="221" t="s">
        <v>373</v>
      </c>
      <c r="C21" s="222" t="s">
        <v>261</v>
      </c>
      <c r="D21" s="221" t="s">
        <v>210</v>
      </c>
      <c r="E21" s="222" t="s">
        <v>433</v>
      </c>
      <c r="F21" s="221" t="s">
        <v>210</v>
      </c>
      <c r="G21" s="223" t="s">
        <v>415</v>
      </c>
    </row>
    <row r="22" spans="2:7" x14ac:dyDescent="0.25">
      <c r="B22" s="218" t="s">
        <v>374</v>
      </c>
      <c r="C22" s="218" t="s">
        <v>259</v>
      </c>
      <c r="D22" s="218" t="s">
        <v>400</v>
      </c>
      <c r="E22" s="219" t="s">
        <v>260</v>
      </c>
      <c r="F22" s="218"/>
      <c r="G22" s="220"/>
    </row>
    <row r="23" spans="2:7" x14ac:dyDescent="0.25">
      <c r="B23" s="218" t="s">
        <v>374</v>
      </c>
      <c r="C23" s="218" t="s">
        <v>416</v>
      </c>
      <c r="D23" s="218" t="s">
        <v>375</v>
      </c>
      <c r="E23" s="219" t="s">
        <v>375</v>
      </c>
      <c r="F23" s="218"/>
      <c r="G23" s="220"/>
    </row>
    <row r="24" spans="2:7" x14ac:dyDescent="0.25">
      <c r="B24" s="218" t="s">
        <v>374</v>
      </c>
      <c r="C24" s="218" t="s">
        <v>417</v>
      </c>
      <c r="D24" s="218" t="s">
        <v>388</v>
      </c>
      <c r="E24" s="219" t="s">
        <v>380</v>
      </c>
      <c r="F24" s="218"/>
      <c r="G24" s="220"/>
    </row>
    <row r="25" spans="2:7" x14ac:dyDescent="0.25">
      <c r="B25" s="218" t="s">
        <v>374</v>
      </c>
      <c r="C25" s="218" t="s">
        <v>418</v>
      </c>
      <c r="D25" s="218" t="s">
        <v>389</v>
      </c>
      <c r="E25" s="219" t="s">
        <v>381</v>
      </c>
      <c r="F25" s="218"/>
      <c r="G25" s="220"/>
    </row>
    <row r="26" spans="2:7" x14ac:dyDescent="0.25">
      <c r="B26" s="218" t="s">
        <v>374</v>
      </c>
      <c r="C26" s="218" t="s">
        <v>419</v>
      </c>
      <c r="D26" s="218" t="s">
        <v>390</v>
      </c>
      <c r="E26" s="219" t="s">
        <v>376</v>
      </c>
      <c r="F26" s="218"/>
      <c r="G26" s="220"/>
    </row>
    <row r="27" spans="2:7" x14ac:dyDescent="0.25">
      <c r="B27" s="218" t="s">
        <v>374</v>
      </c>
      <c r="C27" s="218" t="s">
        <v>420</v>
      </c>
      <c r="D27" s="218" t="s">
        <v>391</v>
      </c>
      <c r="E27" s="219" t="s">
        <v>377</v>
      </c>
      <c r="F27" s="218"/>
      <c r="G27" s="220"/>
    </row>
    <row r="28" spans="2:7" x14ac:dyDescent="0.25">
      <c r="B28" s="218" t="s">
        <v>374</v>
      </c>
      <c r="C28" s="218" t="s">
        <v>421</v>
      </c>
      <c r="D28" s="218" t="s">
        <v>392</v>
      </c>
      <c r="E28" s="219" t="s">
        <v>378</v>
      </c>
      <c r="F28" s="218"/>
      <c r="G28" s="220"/>
    </row>
    <row r="29" spans="2:7" x14ac:dyDescent="0.25">
      <c r="B29" s="218" t="s">
        <v>374</v>
      </c>
      <c r="C29" s="218" t="s">
        <v>422</v>
      </c>
      <c r="D29" s="218" t="s">
        <v>393</v>
      </c>
      <c r="E29" s="219" t="s">
        <v>379</v>
      </c>
      <c r="F29" s="218"/>
      <c r="G29" s="220"/>
    </row>
    <row r="30" spans="2:7" x14ac:dyDescent="0.25">
      <c r="B30" s="218" t="s">
        <v>374</v>
      </c>
      <c r="C30" s="218" t="s">
        <v>423</v>
      </c>
      <c r="D30" s="218" t="s">
        <v>394</v>
      </c>
      <c r="E30" s="219" t="s">
        <v>382</v>
      </c>
      <c r="F30" s="218"/>
      <c r="G30" s="220"/>
    </row>
    <row r="31" spans="2:7" x14ac:dyDescent="0.25">
      <c r="B31" s="218" t="s">
        <v>374</v>
      </c>
      <c r="C31" s="218" t="s">
        <v>424</v>
      </c>
      <c r="D31" s="218" t="s">
        <v>395</v>
      </c>
      <c r="E31" s="219" t="s">
        <v>383</v>
      </c>
      <c r="F31" s="218"/>
      <c r="G31" s="220"/>
    </row>
    <row r="32" spans="2:7" x14ac:dyDescent="0.25">
      <c r="B32" s="218" t="s">
        <v>374</v>
      </c>
      <c r="C32" s="218" t="s">
        <v>425</v>
      </c>
      <c r="D32" s="218" t="s">
        <v>396</v>
      </c>
      <c r="E32" s="219" t="s">
        <v>384</v>
      </c>
      <c r="F32" s="218"/>
      <c r="G32" s="220"/>
    </row>
    <row r="33" spans="2:7" x14ac:dyDescent="0.25">
      <c r="B33" s="218" t="s">
        <v>374</v>
      </c>
      <c r="C33" s="218" t="s">
        <v>426</v>
      </c>
      <c r="D33" s="218" t="s">
        <v>397</v>
      </c>
      <c r="E33" s="219" t="s">
        <v>385</v>
      </c>
      <c r="F33" s="218"/>
      <c r="G33" s="220"/>
    </row>
    <row r="34" spans="2:7" x14ac:dyDescent="0.25">
      <c r="B34" s="218" t="s">
        <v>374</v>
      </c>
      <c r="C34" s="218" t="s">
        <v>427</v>
      </c>
      <c r="D34" s="218" t="s">
        <v>398</v>
      </c>
      <c r="E34" s="219" t="s">
        <v>386</v>
      </c>
      <c r="F34" s="218"/>
      <c r="G34" s="220"/>
    </row>
    <row r="35" spans="2:7" x14ac:dyDescent="0.25">
      <c r="B35" s="218" t="s">
        <v>374</v>
      </c>
      <c r="C35" s="218" t="s">
        <v>428</v>
      </c>
      <c r="D35" s="218" t="s">
        <v>399</v>
      </c>
      <c r="E35" s="219" t="s">
        <v>387</v>
      </c>
      <c r="F35" s="218"/>
      <c r="G35" s="220"/>
    </row>
    <row r="36" spans="2:7" x14ac:dyDescent="0.25">
      <c r="B36" s="219" t="s">
        <v>374</v>
      </c>
      <c r="C36" s="219" t="s">
        <v>434</v>
      </c>
      <c r="D36" s="219" t="s">
        <v>439</v>
      </c>
      <c r="E36" s="219" t="s">
        <v>440</v>
      </c>
      <c r="F36" s="218"/>
      <c r="G36" s="220"/>
    </row>
    <row r="37" spans="2:7" x14ac:dyDescent="0.25">
      <c r="B37" s="218" t="s">
        <v>374</v>
      </c>
      <c r="C37" s="218" t="s">
        <v>315</v>
      </c>
      <c r="D37" s="218" t="s">
        <v>316</v>
      </c>
      <c r="E37" s="219" t="s">
        <v>316</v>
      </c>
      <c r="F37" s="218"/>
      <c r="G37" s="220"/>
    </row>
    <row r="38" spans="2:7" x14ac:dyDescent="0.25">
      <c r="B38" s="218" t="s">
        <v>374</v>
      </c>
      <c r="C38" s="218" t="s">
        <v>317</v>
      </c>
      <c r="D38" s="218" t="s">
        <v>318</v>
      </c>
      <c r="E38" s="219" t="s">
        <v>319</v>
      </c>
      <c r="F38" s="218"/>
      <c r="G38" s="220"/>
    </row>
    <row r="39" spans="2:7" x14ac:dyDescent="0.25">
      <c r="B39" s="218" t="s">
        <v>374</v>
      </c>
      <c r="C39" s="218" t="s">
        <v>320</v>
      </c>
      <c r="D39" s="218" t="s">
        <v>321</v>
      </c>
      <c r="E39" s="219" t="s">
        <v>321</v>
      </c>
      <c r="F39" s="218"/>
      <c r="G39" s="220"/>
    </row>
    <row r="40" spans="2:7" x14ac:dyDescent="0.25">
      <c r="B40" s="218" t="s">
        <v>374</v>
      </c>
      <c r="C40" s="218" t="s">
        <v>322</v>
      </c>
      <c r="D40" s="218" t="s">
        <v>323</v>
      </c>
      <c r="E40" s="219" t="s">
        <v>323</v>
      </c>
      <c r="F40" s="218"/>
      <c r="G40" s="220"/>
    </row>
    <row r="41" spans="2:7" x14ac:dyDescent="0.25">
      <c r="B41" s="218" t="s">
        <v>374</v>
      </c>
      <c r="C41" s="218" t="s">
        <v>324</v>
      </c>
      <c r="D41" s="218" t="s">
        <v>325</v>
      </c>
      <c r="E41" s="219" t="s">
        <v>325</v>
      </c>
      <c r="F41" s="218"/>
      <c r="G41" s="220"/>
    </row>
    <row r="42" spans="2:7" x14ac:dyDescent="0.25">
      <c r="B42" s="218" t="s">
        <v>374</v>
      </c>
      <c r="C42" s="218" t="s">
        <v>326</v>
      </c>
      <c r="D42" s="218" t="s">
        <v>327</v>
      </c>
      <c r="E42" s="219" t="s">
        <v>327</v>
      </c>
      <c r="F42" s="218"/>
      <c r="G42" s="220"/>
    </row>
    <row r="43" spans="2:7" x14ac:dyDescent="0.25">
      <c r="B43" s="218" t="s">
        <v>374</v>
      </c>
      <c r="C43" s="218" t="s">
        <v>328</v>
      </c>
      <c r="D43" s="218" t="s">
        <v>329</v>
      </c>
      <c r="E43" s="219" t="s">
        <v>329</v>
      </c>
      <c r="F43" s="218"/>
      <c r="G43" s="220"/>
    </row>
    <row r="44" spans="2:7" x14ac:dyDescent="0.25">
      <c r="B44" s="219" t="s">
        <v>374</v>
      </c>
      <c r="C44" s="219" t="s">
        <v>438</v>
      </c>
      <c r="D44" s="219" t="s">
        <v>436</v>
      </c>
      <c r="E44" s="219" t="s">
        <v>437</v>
      </c>
      <c r="F44" s="218"/>
      <c r="G44" s="220"/>
    </row>
    <row r="45" spans="2:7" x14ac:dyDescent="0.25">
      <c r="B45" s="218" t="s">
        <v>374</v>
      </c>
      <c r="C45" s="218" t="s">
        <v>330</v>
      </c>
      <c r="D45" s="218" t="s">
        <v>282</v>
      </c>
      <c r="E45" s="219" t="s">
        <v>282</v>
      </c>
      <c r="F45" s="218"/>
      <c r="G45" s="220"/>
    </row>
    <row r="46" spans="2:7" x14ac:dyDescent="0.25">
      <c r="B46" s="218" t="s">
        <v>374</v>
      </c>
      <c r="C46" s="218" t="s">
        <v>331</v>
      </c>
      <c r="D46" s="218" t="s">
        <v>285</v>
      </c>
      <c r="E46" s="219" t="s">
        <v>285</v>
      </c>
      <c r="F46" s="218"/>
      <c r="G46" s="220"/>
    </row>
    <row r="47" spans="2:7" x14ac:dyDescent="0.25">
      <c r="B47" s="218" t="s">
        <v>374</v>
      </c>
      <c r="C47" s="218" t="s">
        <v>332</v>
      </c>
      <c r="D47" s="218" t="s">
        <v>286</v>
      </c>
      <c r="E47" s="219" t="s">
        <v>286</v>
      </c>
      <c r="F47" s="218"/>
      <c r="G47" s="220"/>
    </row>
    <row r="48" spans="2:7" x14ac:dyDescent="0.25">
      <c r="B48" s="215" t="s">
        <v>429</v>
      </c>
      <c r="C48" s="215" t="s">
        <v>44</v>
      </c>
      <c r="D48" s="215" t="s">
        <v>2</v>
      </c>
      <c r="E48" s="216" t="s">
        <v>45</v>
      </c>
      <c r="F48" s="215" t="s">
        <v>32</v>
      </c>
      <c r="G48" s="217"/>
    </row>
    <row r="49" spans="2:7" x14ac:dyDescent="0.25">
      <c r="B49" s="215" t="s">
        <v>429</v>
      </c>
      <c r="C49" s="215" t="s">
        <v>47</v>
      </c>
      <c r="D49" s="215" t="s">
        <v>9</v>
      </c>
      <c r="E49" s="216" t="s">
        <v>48</v>
      </c>
      <c r="F49" s="215" t="s">
        <v>16</v>
      </c>
      <c r="G49" s="217"/>
    </row>
    <row r="50" spans="2:7" x14ac:dyDescent="0.25">
      <c r="B50" s="215" t="s">
        <v>429</v>
      </c>
      <c r="C50" s="215" t="s">
        <v>49</v>
      </c>
      <c r="D50" s="215" t="s">
        <v>3</v>
      </c>
      <c r="E50" s="216" t="s">
        <v>50</v>
      </c>
      <c r="F50" s="215" t="s">
        <v>17</v>
      </c>
      <c r="G50" s="217"/>
    </row>
    <row r="51" spans="2:7" x14ac:dyDescent="0.25">
      <c r="B51" s="215" t="s">
        <v>429</v>
      </c>
      <c r="C51" s="215" t="s">
        <v>123</v>
      </c>
      <c r="D51" s="215" t="s">
        <v>94</v>
      </c>
      <c r="E51" s="216" t="s">
        <v>150</v>
      </c>
      <c r="F51" s="215" t="s">
        <v>18</v>
      </c>
      <c r="G51" s="217"/>
    </row>
    <row r="52" spans="2:7" x14ac:dyDescent="0.25">
      <c r="B52" s="215" t="s">
        <v>429</v>
      </c>
      <c r="C52" s="215" t="s">
        <v>51</v>
      </c>
      <c r="D52" s="215" t="s">
        <v>12</v>
      </c>
      <c r="E52" s="216" t="s">
        <v>52</v>
      </c>
      <c r="F52" s="215" t="s">
        <v>19</v>
      </c>
      <c r="G52" s="217"/>
    </row>
    <row r="53" spans="2:7" x14ac:dyDescent="0.25">
      <c r="B53" s="215" t="s">
        <v>429</v>
      </c>
      <c r="C53" s="215" t="s">
        <v>53</v>
      </c>
      <c r="D53" s="215" t="s">
        <v>33</v>
      </c>
      <c r="E53" s="216" t="s">
        <v>54</v>
      </c>
      <c r="F53" s="215" t="s">
        <v>20</v>
      </c>
      <c r="G53" s="217"/>
    </row>
    <row r="54" spans="2:7" x14ac:dyDescent="0.25">
      <c r="B54" s="215" t="s">
        <v>429</v>
      </c>
      <c r="C54" s="215" t="s">
        <v>55</v>
      </c>
      <c r="D54" s="215" t="s">
        <v>13</v>
      </c>
      <c r="E54" s="216" t="s">
        <v>56</v>
      </c>
      <c r="F54" s="215" t="s">
        <v>21</v>
      </c>
      <c r="G54" s="217"/>
    </row>
    <row r="55" spans="2:7" x14ac:dyDescent="0.25">
      <c r="B55" s="215" t="s">
        <v>429</v>
      </c>
      <c r="C55" s="215" t="s">
        <v>57</v>
      </c>
      <c r="D55" s="215" t="s">
        <v>8</v>
      </c>
      <c r="E55" s="216" t="s">
        <v>58</v>
      </c>
      <c r="F55" s="215" t="s">
        <v>22</v>
      </c>
      <c r="G55" s="217"/>
    </row>
    <row r="56" spans="2:7" x14ac:dyDescent="0.25">
      <c r="B56" s="215" t="s">
        <v>429</v>
      </c>
      <c r="C56" s="215" t="s">
        <v>59</v>
      </c>
      <c r="D56" s="215" t="s">
        <v>7</v>
      </c>
      <c r="E56" s="216" t="s">
        <v>60</v>
      </c>
      <c r="F56" s="215" t="s">
        <v>23</v>
      </c>
      <c r="G56" s="217"/>
    </row>
    <row r="57" spans="2:7" x14ac:dyDescent="0.25">
      <c r="B57" s="215" t="s">
        <v>429</v>
      </c>
      <c r="C57" s="215" t="s">
        <v>61</v>
      </c>
      <c r="D57" s="216" t="s">
        <v>432</v>
      </c>
      <c r="E57" s="216" t="s">
        <v>62</v>
      </c>
      <c r="F57" s="215" t="s">
        <v>24</v>
      </c>
      <c r="G57" s="217" t="s">
        <v>430</v>
      </c>
    </row>
    <row r="58" spans="2:7" x14ac:dyDescent="0.25">
      <c r="B58" s="215" t="s">
        <v>429</v>
      </c>
      <c r="C58" s="215" t="s">
        <v>63</v>
      </c>
      <c r="D58" s="216" t="s">
        <v>5</v>
      </c>
      <c r="E58" s="216" t="s">
        <v>64</v>
      </c>
      <c r="F58" s="215" t="s">
        <v>25</v>
      </c>
      <c r="G58" s="217" t="s">
        <v>431</v>
      </c>
    </row>
    <row r="59" spans="2:7" x14ac:dyDescent="0.25">
      <c r="B59" s="215" t="s">
        <v>429</v>
      </c>
      <c r="C59" s="215" t="s">
        <v>65</v>
      </c>
      <c r="D59" s="215" t="s">
        <v>10</v>
      </c>
      <c r="E59" s="216" t="s">
        <v>66</v>
      </c>
      <c r="F59" s="215" t="s">
        <v>26</v>
      </c>
      <c r="G59" s="217"/>
    </row>
    <row r="60" spans="2:7" x14ac:dyDescent="0.25">
      <c r="B60" s="215" t="s">
        <v>429</v>
      </c>
      <c r="C60" s="215" t="s">
        <v>67</v>
      </c>
      <c r="D60" s="215" t="s">
        <v>4</v>
      </c>
      <c r="E60" s="216" t="s">
        <v>68</v>
      </c>
      <c r="F60" s="215" t="s">
        <v>27</v>
      </c>
      <c r="G60" s="217"/>
    </row>
    <row r="61" spans="2:7" x14ac:dyDescent="0.25">
      <c r="B61" s="215" t="s">
        <v>429</v>
      </c>
      <c r="C61" s="215" t="s">
        <v>69</v>
      </c>
      <c r="D61" s="215" t="s">
        <v>14</v>
      </c>
      <c r="E61" s="216" t="s">
        <v>70</v>
      </c>
      <c r="F61" s="215" t="s">
        <v>28</v>
      </c>
      <c r="G61" s="217"/>
    </row>
    <row r="62" spans="2:7" x14ac:dyDescent="0.25">
      <c r="B62" s="215" t="s">
        <v>429</v>
      </c>
      <c r="C62" s="215" t="s">
        <v>71</v>
      </c>
      <c r="D62" s="215" t="s">
        <v>6</v>
      </c>
      <c r="E62" s="216" t="s">
        <v>72</v>
      </c>
      <c r="F62" s="215" t="s">
        <v>29</v>
      </c>
      <c r="G62" s="217"/>
    </row>
    <row r="63" spans="2:7" x14ac:dyDescent="0.25">
      <c r="B63" s="215" t="s">
        <v>429</v>
      </c>
      <c r="C63" s="215" t="s">
        <v>73</v>
      </c>
      <c r="D63" s="215" t="s">
        <v>11</v>
      </c>
      <c r="E63" s="216" t="s">
        <v>74</v>
      </c>
      <c r="F63" s="215" t="s">
        <v>30</v>
      </c>
      <c r="G63" s="217"/>
    </row>
    <row r="64" spans="2:7" x14ac:dyDescent="0.25">
      <c r="B64" s="215" t="s">
        <v>429</v>
      </c>
      <c r="C64" s="215" t="s">
        <v>51</v>
      </c>
      <c r="D64" s="215" t="s">
        <v>15</v>
      </c>
      <c r="E64" s="216" t="s">
        <v>75</v>
      </c>
      <c r="F64" s="215" t="s">
        <v>31</v>
      </c>
      <c r="G64" s="217"/>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19" zoomScale="85" zoomScaleNormal="85" workbookViewId="0">
      <pane xSplit="2" topLeftCell="C1" activePane="topRight" state="frozen"/>
      <selection pane="topRight" activeCell="D37" sqref="D37"/>
    </sheetView>
  </sheetViews>
  <sheetFormatPr defaultColWidth="11.42578125" defaultRowHeight="15" x14ac:dyDescent="0.25"/>
  <cols>
    <col min="1" max="1" width="32.5703125" customWidth="1"/>
    <col min="2" max="2" width="28.5703125" customWidth="1"/>
    <col min="3" max="4" width="10.140625" customWidth="1"/>
    <col min="5" max="5" width="6.140625" bestFit="1" customWidth="1"/>
    <col min="6" max="6" width="8" customWidth="1"/>
    <col min="7" max="7" width="26.85546875" style="37" customWidth="1"/>
    <col min="8" max="8" width="0.85546875" style="17" customWidth="1"/>
    <col min="9" max="10" width="6.140625" customWidth="1"/>
    <col min="11" max="11" width="0.85546875" customWidth="1"/>
    <col min="12" max="13" width="6.140625" customWidth="1"/>
    <col min="14" max="14" width="0.85546875" customWidth="1"/>
    <col min="15" max="15" width="7.5703125" customWidth="1"/>
    <col min="16" max="16" width="0.85546875" customWidth="1"/>
    <col min="17" max="17" width="8" customWidth="1"/>
    <col min="18" max="18" width="7.5703125" customWidth="1"/>
    <col min="19" max="19" width="0.85546875" customWidth="1"/>
    <col min="20" max="21" width="26.85546875" style="37" customWidth="1"/>
  </cols>
  <sheetData>
    <row r="1" spans="1:31" ht="9" customHeight="1" x14ac:dyDescent="0.25">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x14ac:dyDescent="0.35">
      <c r="A2" s="61" t="s">
        <v>334</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x14ac:dyDescent="0.25">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x14ac:dyDescent="0.3">
      <c r="A4" s="62" t="s">
        <v>76</v>
      </c>
      <c r="B4" s="63"/>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75" x14ac:dyDescent="0.3">
      <c r="A5" s="125" t="s">
        <v>333</v>
      </c>
      <c r="B5" s="125"/>
      <c r="C5" s="125"/>
      <c r="D5" s="17"/>
      <c r="E5" s="186">
        <f>M41/1000</f>
        <v>1.0275748545293792</v>
      </c>
      <c r="F5" s="112" t="s">
        <v>152</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75" x14ac:dyDescent="0.3">
      <c r="A6" s="125" t="s">
        <v>444</v>
      </c>
      <c r="B6" s="125"/>
      <c r="C6" s="125"/>
      <c r="D6" s="17"/>
      <c r="E6" s="187">
        <f>M42</f>
        <v>2.214163252875416E-2</v>
      </c>
      <c r="F6" s="112"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75" x14ac:dyDescent="0.3">
      <c r="A7" s="267" t="s">
        <v>449</v>
      </c>
      <c r="B7" s="125"/>
      <c r="C7" s="125"/>
      <c r="D7" s="17"/>
      <c r="E7" s="187"/>
      <c r="F7" s="112" t="s">
        <v>152</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x14ac:dyDescent="0.3">
      <c r="A8" s="64"/>
      <c r="B8" s="65"/>
      <c r="C8" s="66"/>
      <c r="D8" s="66"/>
      <c r="E8" s="66"/>
      <c r="F8" s="66"/>
      <c r="G8" s="66"/>
      <c r="H8" s="28"/>
      <c r="I8" s="66"/>
      <c r="J8" s="66"/>
      <c r="K8" s="66"/>
      <c r="L8" s="66"/>
      <c r="M8" s="66"/>
      <c r="N8" s="66"/>
      <c r="O8" s="45"/>
      <c r="P8" s="66"/>
      <c r="Q8" s="66"/>
      <c r="R8" s="66"/>
      <c r="S8" s="66"/>
      <c r="T8" s="66"/>
      <c r="U8" s="66"/>
      <c r="V8" s="45"/>
      <c r="W8" s="45"/>
      <c r="X8" s="45"/>
      <c r="Y8" s="45"/>
      <c r="Z8" s="13"/>
      <c r="AA8" s="13"/>
      <c r="AB8" s="13"/>
      <c r="AC8" s="13"/>
      <c r="AD8" s="13"/>
      <c r="AE8" s="13"/>
    </row>
    <row r="9" spans="1:31" ht="18.75" x14ac:dyDescent="0.3">
      <c r="A9" s="76"/>
      <c r="B9" s="266"/>
      <c r="C9" s="333" t="s">
        <v>80</v>
      </c>
      <c r="D9" s="333"/>
      <c r="E9" s="333"/>
      <c r="F9" s="333"/>
      <c r="G9" s="333"/>
      <c r="H9" s="28"/>
      <c r="I9" s="333" t="s">
        <v>78</v>
      </c>
      <c r="J9" s="333"/>
      <c r="K9" s="333"/>
      <c r="L9" s="333"/>
      <c r="M9" s="333"/>
      <c r="N9" s="333"/>
      <c r="O9" s="333"/>
      <c r="P9" s="333"/>
      <c r="Q9" s="333"/>
      <c r="R9" s="333"/>
      <c r="S9" s="333"/>
      <c r="T9" s="333"/>
      <c r="U9" s="333"/>
      <c r="V9" s="13"/>
      <c r="W9" s="13"/>
      <c r="X9" s="13"/>
      <c r="Y9" s="13"/>
      <c r="Z9" s="13"/>
      <c r="AA9" s="13"/>
      <c r="AB9" s="13"/>
      <c r="AC9" s="13"/>
      <c r="AD9" s="13"/>
      <c r="AE9" s="13"/>
    </row>
    <row r="10" spans="1:31" ht="14.45" customHeight="1" x14ac:dyDescent="0.25">
      <c r="A10" s="77"/>
      <c r="B10" s="77"/>
      <c r="C10" s="334" t="s">
        <v>81</v>
      </c>
      <c r="D10" s="334" t="s">
        <v>86</v>
      </c>
      <c r="E10" s="328" t="s">
        <v>87</v>
      </c>
      <c r="F10" s="328" t="s">
        <v>84</v>
      </c>
      <c r="G10" s="328" t="s">
        <v>85</v>
      </c>
      <c r="H10" s="54"/>
      <c r="I10" s="328" t="s">
        <v>81</v>
      </c>
      <c r="J10" s="328"/>
      <c r="K10" s="257"/>
      <c r="L10" s="328" t="s">
        <v>228</v>
      </c>
      <c r="M10" s="328"/>
      <c r="N10" s="257"/>
      <c r="O10" s="337" t="s">
        <v>453</v>
      </c>
      <c r="P10" s="257"/>
      <c r="Q10" s="328" t="s">
        <v>84</v>
      </c>
      <c r="R10" s="328"/>
      <c r="S10" s="257"/>
      <c r="T10" s="328" t="s">
        <v>85</v>
      </c>
      <c r="U10" s="328"/>
      <c r="V10" s="45"/>
      <c r="W10" s="45"/>
      <c r="X10" s="45"/>
      <c r="Y10" s="45"/>
      <c r="Z10" s="13"/>
      <c r="AA10" s="13"/>
      <c r="AB10" s="13"/>
      <c r="AC10" s="13"/>
      <c r="AD10" s="13"/>
      <c r="AE10" s="13"/>
    </row>
    <row r="11" spans="1:31" x14ac:dyDescent="0.25">
      <c r="A11" s="77" t="s">
        <v>155</v>
      </c>
      <c r="B11" s="77" t="s">
        <v>156</v>
      </c>
      <c r="C11" s="335"/>
      <c r="D11" s="335"/>
      <c r="E11" s="336"/>
      <c r="F11" s="336"/>
      <c r="G11" s="336"/>
      <c r="H11" s="29"/>
      <c r="I11" s="99">
        <v>2018</v>
      </c>
      <c r="J11" s="99">
        <v>2023</v>
      </c>
      <c r="K11" s="100"/>
      <c r="L11" s="99">
        <v>2018</v>
      </c>
      <c r="M11" s="99">
        <v>2023</v>
      </c>
      <c r="N11" s="100"/>
      <c r="O11" s="338"/>
      <c r="P11" s="100"/>
      <c r="Q11" s="99">
        <v>2018</v>
      </c>
      <c r="R11" s="99">
        <v>2023</v>
      </c>
      <c r="S11" s="100"/>
      <c r="T11" s="99">
        <v>2018</v>
      </c>
      <c r="U11" s="99">
        <v>2023</v>
      </c>
      <c r="V11" s="45"/>
      <c r="W11" s="45"/>
      <c r="X11" s="45"/>
      <c r="Y11" s="45"/>
      <c r="Z11" s="13"/>
      <c r="AA11" s="13"/>
      <c r="AB11" s="13"/>
      <c r="AC11" s="13"/>
      <c r="AD11" s="13"/>
      <c r="AE11" s="13"/>
    </row>
    <row r="12" spans="1:31" ht="15" customHeight="1" x14ac:dyDescent="0.25">
      <c r="A12" s="185" t="s">
        <v>157</v>
      </c>
      <c r="B12" s="91"/>
      <c r="C12" s="91"/>
      <c r="D12" s="91"/>
      <c r="E12" s="91"/>
      <c r="F12" s="91"/>
      <c r="G12" s="91"/>
      <c r="H12" s="66"/>
      <c r="I12" s="91"/>
      <c r="J12" s="91"/>
      <c r="K12" s="91"/>
      <c r="L12" s="91"/>
      <c r="M12" s="91"/>
      <c r="N12" s="91"/>
      <c r="O12" s="251"/>
      <c r="P12" s="91"/>
      <c r="Q12" s="91"/>
      <c r="R12" s="91"/>
      <c r="S12" s="91"/>
      <c r="T12" s="91"/>
      <c r="U12" s="91"/>
      <c r="V12" s="45"/>
      <c r="W12" s="45"/>
      <c r="X12" s="45"/>
      <c r="Y12" s="45"/>
      <c r="Z12" s="13"/>
      <c r="AA12" s="13"/>
      <c r="AB12" s="13"/>
      <c r="AC12" s="13"/>
      <c r="AD12" s="13"/>
      <c r="AE12" s="13"/>
    </row>
    <row r="13" spans="1:31" ht="25.5" customHeight="1" x14ac:dyDescent="0.25">
      <c r="A13" s="67" t="s">
        <v>158</v>
      </c>
      <c r="B13" s="67" t="s">
        <v>159</v>
      </c>
      <c r="C13" s="101">
        <v>81.7</v>
      </c>
      <c r="D13" s="110"/>
      <c r="E13" s="66">
        <v>2018</v>
      </c>
      <c r="F13" s="66" t="s">
        <v>90</v>
      </c>
      <c r="G13" s="89" t="s">
        <v>160</v>
      </c>
      <c r="H13" s="30"/>
      <c r="I13" s="110">
        <v>81.7</v>
      </c>
      <c r="J13" s="110">
        <v>82.7</v>
      </c>
      <c r="K13" s="110"/>
      <c r="L13" s="111"/>
      <c r="M13" s="111"/>
      <c r="N13" s="87"/>
      <c r="O13" s="252">
        <f>IF(OR(ISBLANK(I13),ISBLANK(J13)),"",J13-I13)</f>
        <v>1</v>
      </c>
      <c r="P13" s="87"/>
      <c r="Q13" s="88" t="s">
        <v>90</v>
      </c>
      <c r="R13" s="88" t="s">
        <v>91</v>
      </c>
      <c r="S13" s="87"/>
      <c r="T13" s="89" t="s">
        <v>160</v>
      </c>
      <c r="U13" s="89" t="s">
        <v>160</v>
      </c>
      <c r="V13" s="45"/>
      <c r="W13" s="45"/>
      <c r="X13" s="45"/>
      <c r="Y13" s="45"/>
      <c r="Z13" s="13"/>
      <c r="AA13" s="13"/>
      <c r="AB13" s="13"/>
      <c r="AC13" s="13"/>
      <c r="AD13" s="13"/>
      <c r="AE13" s="13"/>
    </row>
    <row r="14" spans="1:31" ht="25.5" customHeight="1" x14ac:dyDescent="0.25">
      <c r="A14" s="79" t="s">
        <v>161</v>
      </c>
      <c r="B14" s="79" t="s">
        <v>162</v>
      </c>
      <c r="C14" s="102">
        <v>89.8</v>
      </c>
      <c r="D14" s="102"/>
      <c r="E14" s="81">
        <v>2011</v>
      </c>
      <c r="F14" s="81" t="s">
        <v>163</v>
      </c>
      <c r="G14" s="90" t="s">
        <v>164</v>
      </c>
      <c r="H14" s="38"/>
      <c r="I14" s="102">
        <v>90.440857199999996</v>
      </c>
      <c r="J14" s="102">
        <v>90.431080660000006</v>
      </c>
      <c r="K14" s="102"/>
      <c r="L14" s="103"/>
      <c r="M14" s="103"/>
      <c r="N14" s="80"/>
      <c r="O14" s="252">
        <f t="shared" ref="O14:O16" si="0">IF(OR(ISBLANK(I14),ISBLANK(J14)),"",J14-I14)</f>
        <v>-9.7765399999900637E-3</v>
      </c>
      <c r="P14" s="80"/>
      <c r="Q14" s="81" t="s">
        <v>91</v>
      </c>
      <c r="R14" s="81" t="s">
        <v>91</v>
      </c>
      <c r="S14" s="80"/>
      <c r="T14" s="90" t="s">
        <v>165</v>
      </c>
      <c r="U14" s="90" t="s">
        <v>165</v>
      </c>
      <c r="V14" s="45"/>
      <c r="W14" s="45"/>
      <c r="X14" s="45"/>
      <c r="Y14" s="45"/>
      <c r="Z14" s="13"/>
      <c r="AA14" s="13"/>
      <c r="AB14" s="13"/>
      <c r="AC14" s="13"/>
      <c r="AD14" s="13"/>
      <c r="AE14" s="13"/>
    </row>
    <row r="15" spans="1:31" ht="25.5" customHeight="1" x14ac:dyDescent="0.25">
      <c r="A15" s="82" t="s">
        <v>166</v>
      </c>
      <c r="B15" s="82" t="s">
        <v>167</v>
      </c>
      <c r="C15" s="104">
        <v>86</v>
      </c>
      <c r="D15" s="104"/>
      <c r="E15" s="84">
        <v>2018</v>
      </c>
      <c r="F15" s="84" t="s">
        <v>90</v>
      </c>
      <c r="G15" s="90" t="s">
        <v>168</v>
      </c>
      <c r="H15" s="38"/>
      <c r="I15" s="104">
        <v>86</v>
      </c>
      <c r="J15" s="104">
        <v>85.595439819999996</v>
      </c>
      <c r="K15" s="104"/>
      <c r="L15" s="105"/>
      <c r="M15" s="105"/>
      <c r="N15" s="83"/>
      <c r="O15" s="252">
        <f t="shared" si="0"/>
        <v>-0.40456018000000427</v>
      </c>
      <c r="P15" s="83"/>
      <c r="Q15" s="84" t="s">
        <v>90</v>
      </c>
      <c r="R15" s="84" t="s">
        <v>91</v>
      </c>
      <c r="S15" s="83"/>
      <c r="T15" s="90" t="s">
        <v>168</v>
      </c>
      <c r="U15" s="90" t="s">
        <v>165</v>
      </c>
      <c r="V15" s="45"/>
      <c r="W15" s="45"/>
      <c r="X15" s="45"/>
      <c r="Y15" s="45"/>
      <c r="Z15" s="13"/>
      <c r="AA15" s="13"/>
      <c r="AB15" s="13"/>
      <c r="AC15" s="13"/>
      <c r="AD15" s="13"/>
      <c r="AE15" s="13"/>
    </row>
    <row r="16" spans="1:31" ht="25.5" customHeight="1" x14ac:dyDescent="0.25">
      <c r="A16" s="299" t="s">
        <v>169</v>
      </c>
      <c r="B16" s="299" t="s">
        <v>170</v>
      </c>
      <c r="C16" s="300">
        <v>94.3</v>
      </c>
      <c r="D16" s="300"/>
      <c r="E16" s="301">
        <v>2012</v>
      </c>
      <c r="F16" s="301" t="s">
        <v>163</v>
      </c>
      <c r="G16" s="302" t="s">
        <v>171</v>
      </c>
      <c r="H16" s="38"/>
      <c r="I16" s="300">
        <v>95.124245509999994</v>
      </c>
      <c r="J16" s="300">
        <v>95.710750450000006</v>
      </c>
      <c r="K16" s="300"/>
      <c r="L16" s="303"/>
      <c r="M16" s="303"/>
      <c r="N16" s="304"/>
      <c r="O16" s="305">
        <f t="shared" si="0"/>
        <v>0.58650494000001174</v>
      </c>
      <c r="P16" s="304"/>
      <c r="Q16" s="301" t="s">
        <v>91</v>
      </c>
      <c r="R16" s="301" t="s">
        <v>91</v>
      </c>
      <c r="S16" s="304"/>
      <c r="T16" s="302" t="s">
        <v>165</v>
      </c>
      <c r="U16" s="302" t="s">
        <v>165</v>
      </c>
      <c r="V16" s="45"/>
      <c r="W16" s="45"/>
      <c r="X16" s="45"/>
      <c r="Y16" s="45"/>
      <c r="Z16" s="13"/>
      <c r="AA16" s="13"/>
      <c r="AB16" s="13"/>
      <c r="AC16" s="13"/>
      <c r="AD16" s="13"/>
      <c r="AE16" s="13"/>
    </row>
    <row r="17" spans="1:31" ht="15" customHeight="1" x14ac:dyDescent="0.25">
      <c r="A17" s="177"/>
      <c r="B17" s="207" t="s">
        <v>172</v>
      </c>
      <c r="C17" s="178"/>
      <c r="D17" s="180"/>
      <c r="E17" s="180"/>
      <c r="F17" s="180"/>
      <c r="G17" s="180"/>
      <c r="H17" s="38"/>
      <c r="I17" s="181"/>
      <c r="J17" s="181"/>
      <c r="K17" s="181"/>
      <c r="L17" s="182">
        <f>AVERAGE(I13:I16)</f>
        <v>88.316275677500002</v>
      </c>
      <c r="M17" s="182">
        <f>AVERAGE(J13:J16)</f>
        <v>88.609317732499989</v>
      </c>
      <c r="N17" s="183"/>
      <c r="O17" s="253"/>
      <c r="P17" s="183"/>
      <c r="Q17" s="184"/>
      <c r="R17" s="184"/>
      <c r="S17" s="183"/>
      <c r="T17" s="184"/>
      <c r="U17" s="184"/>
      <c r="V17" s="45"/>
      <c r="W17" s="45"/>
      <c r="X17" s="45"/>
      <c r="Y17" s="45"/>
      <c r="Z17" s="13"/>
      <c r="AA17" s="13"/>
      <c r="AB17" s="13"/>
      <c r="AC17" s="13"/>
      <c r="AD17" s="13"/>
      <c r="AE17" s="13"/>
    </row>
    <row r="18" spans="1:31" ht="15" customHeight="1" x14ac:dyDescent="0.25">
      <c r="A18" s="185" t="s">
        <v>173</v>
      </c>
      <c r="B18" s="91"/>
      <c r="C18" s="106"/>
      <c r="D18" s="107"/>
      <c r="E18" s="91"/>
      <c r="F18" s="91"/>
      <c r="G18" s="91"/>
      <c r="H18" s="66"/>
      <c r="I18" s="106"/>
      <c r="J18" s="106"/>
      <c r="K18" s="106"/>
      <c r="L18" s="107"/>
      <c r="M18" s="107"/>
      <c r="N18" s="91"/>
      <c r="O18" s="254"/>
      <c r="P18" s="91"/>
      <c r="Q18" s="91"/>
      <c r="R18" s="91"/>
      <c r="S18" s="91"/>
      <c r="T18" s="91"/>
      <c r="U18" s="91"/>
      <c r="V18" s="45"/>
      <c r="W18" s="45"/>
      <c r="X18" s="45"/>
      <c r="Y18" s="45"/>
      <c r="Z18" s="13"/>
      <c r="AA18" s="13"/>
      <c r="AB18" s="13"/>
      <c r="AC18" s="13"/>
      <c r="AD18" s="13"/>
      <c r="AE18" s="13"/>
    </row>
    <row r="19" spans="1:31" ht="25.5" customHeight="1" x14ac:dyDescent="0.25">
      <c r="A19" s="67" t="s">
        <v>174</v>
      </c>
      <c r="B19" s="67" t="s">
        <v>175</v>
      </c>
      <c r="C19" s="101">
        <v>86.956521739999999</v>
      </c>
      <c r="D19" s="110"/>
      <c r="E19" s="66">
        <v>2018</v>
      </c>
      <c r="F19" s="66" t="s">
        <v>90</v>
      </c>
      <c r="G19" s="89" t="s">
        <v>176</v>
      </c>
      <c r="H19" s="30"/>
      <c r="I19" s="110">
        <v>86.956521739999999</v>
      </c>
      <c r="J19" s="110">
        <v>86.956521739999999</v>
      </c>
      <c r="K19" s="110"/>
      <c r="L19" s="111"/>
      <c r="M19" s="111"/>
      <c r="N19" s="87"/>
      <c r="O19" s="252">
        <f>IF(OR(ISBLANK(I19),ISBLANK(J19)),"",J19-I19)</f>
        <v>0</v>
      </c>
      <c r="P19" s="87"/>
      <c r="Q19" s="88" t="s">
        <v>90</v>
      </c>
      <c r="R19" s="88" t="s">
        <v>91</v>
      </c>
      <c r="S19" s="87"/>
      <c r="T19" s="89" t="s">
        <v>176</v>
      </c>
      <c r="U19" s="89" t="s">
        <v>176</v>
      </c>
      <c r="V19" s="45"/>
      <c r="W19" s="45"/>
      <c r="X19" s="45"/>
      <c r="Y19" s="45"/>
      <c r="Z19" s="13"/>
      <c r="AA19" s="13"/>
      <c r="AB19" s="13"/>
      <c r="AC19" s="13"/>
      <c r="AD19" s="13"/>
      <c r="AE19" s="13"/>
    </row>
    <row r="20" spans="1:31" ht="25.5" customHeight="1" x14ac:dyDescent="0.25">
      <c r="A20" s="79" t="s">
        <v>177</v>
      </c>
      <c r="B20" s="79" t="s">
        <v>408</v>
      </c>
      <c r="C20" s="259">
        <v>64.595253999999997</v>
      </c>
      <c r="D20" s="259"/>
      <c r="E20" s="260">
        <v>2018</v>
      </c>
      <c r="F20" s="260" t="s">
        <v>90</v>
      </c>
      <c r="G20" s="261" t="s">
        <v>179</v>
      </c>
      <c r="H20" s="262"/>
      <c r="I20" s="259">
        <v>64.595253999999997</v>
      </c>
      <c r="J20" s="259">
        <v>72.525628659999995</v>
      </c>
      <c r="K20" s="259"/>
      <c r="L20" s="263"/>
      <c r="M20" s="263"/>
      <c r="N20" s="264"/>
      <c r="O20" s="265">
        <f t="shared" ref="O20:O22" si="1">IF(OR(ISBLANK(I20),ISBLANK(J20)),"",J20-I20)</f>
        <v>7.9303746599999982</v>
      </c>
      <c r="P20" s="264"/>
      <c r="Q20" s="260" t="s">
        <v>90</v>
      </c>
      <c r="R20" s="260" t="s">
        <v>91</v>
      </c>
      <c r="S20" s="264"/>
      <c r="T20" s="261" t="s">
        <v>179</v>
      </c>
      <c r="U20" s="261" t="s">
        <v>165</v>
      </c>
      <c r="V20" s="45"/>
      <c r="W20" s="45"/>
      <c r="X20" s="45"/>
      <c r="Y20" s="45"/>
      <c r="Z20" s="13"/>
      <c r="AA20" s="13"/>
      <c r="AB20" s="13"/>
      <c r="AC20" s="13"/>
      <c r="AD20" s="13"/>
      <c r="AE20" s="13"/>
    </row>
    <row r="21" spans="1:31" ht="25.5" customHeight="1" x14ac:dyDescent="0.25">
      <c r="A21" s="82" t="s">
        <v>180</v>
      </c>
      <c r="B21" s="82" t="s">
        <v>460</v>
      </c>
      <c r="C21" s="104"/>
      <c r="D21" s="104"/>
      <c r="E21" s="84"/>
      <c r="F21" s="84"/>
      <c r="G21" s="90"/>
      <c r="H21" s="38"/>
      <c r="I21" s="104"/>
      <c r="J21" s="104"/>
      <c r="K21" s="104"/>
      <c r="L21" s="105"/>
      <c r="M21" s="105"/>
      <c r="N21" s="83"/>
      <c r="O21" s="252" t="str">
        <f t="shared" si="1"/>
        <v/>
      </c>
      <c r="P21" s="83"/>
      <c r="Q21" s="84"/>
      <c r="R21" s="84"/>
      <c r="S21" s="83"/>
      <c r="T21" s="90"/>
      <c r="U21" s="90"/>
      <c r="V21" s="45"/>
      <c r="W21" s="45"/>
      <c r="X21" s="45"/>
      <c r="Y21" s="45"/>
      <c r="Z21" s="13"/>
      <c r="AA21" s="13"/>
      <c r="AB21" s="13"/>
      <c r="AC21" s="13"/>
      <c r="AD21" s="13"/>
      <c r="AE21" s="13"/>
    </row>
    <row r="22" spans="1:31" ht="25.5" customHeight="1" x14ac:dyDescent="0.25">
      <c r="A22" s="299" t="s">
        <v>181</v>
      </c>
      <c r="B22" s="299" t="s">
        <v>182</v>
      </c>
      <c r="C22" s="300">
        <v>94.258510000000001</v>
      </c>
      <c r="D22" s="300"/>
      <c r="E22" s="301">
        <v>2016</v>
      </c>
      <c r="F22" s="301" t="s">
        <v>90</v>
      </c>
      <c r="G22" s="302" t="s">
        <v>183</v>
      </c>
      <c r="H22" s="38"/>
      <c r="I22" s="300">
        <v>94.910256009999998</v>
      </c>
      <c r="J22" s="300">
        <v>96.093194519999997</v>
      </c>
      <c r="K22" s="300"/>
      <c r="L22" s="303"/>
      <c r="M22" s="303"/>
      <c r="N22" s="304"/>
      <c r="O22" s="305">
        <f t="shared" si="1"/>
        <v>1.1829385099999996</v>
      </c>
      <c r="P22" s="304"/>
      <c r="Q22" s="301" t="s">
        <v>91</v>
      </c>
      <c r="R22" s="301" t="s">
        <v>91</v>
      </c>
      <c r="S22" s="304"/>
      <c r="T22" s="302" t="s">
        <v>165</v>
      </c>
      <c r="U22" s="302" t="s">
        <v>165</v>
      </c>
      <c r="V22" s="45"/>
      <c r="W22" s="45"/>
      <c r="X22" s="45"/>
      <c r="Y22" s="45"/>
      <c r="Z22" s="13"/>
      <c r="AA22" s="13"/>
      <c r="AB22" s="13"/>
      <c r="AC22" s="13"/>
      <c r="AD22" s="13"/>
      <c r="AE22" s="13"/>
    </row>
    <row r="23" spans="1:31" ht="15" customHeight="1" x14ac:dyDescent="0.25">
      <c r="A23" s="177"/>
      <c r="B23" s="207" t="s">
        <v>184</v>
      </c>
      <c r="C23" s="178"/>
      <c r="D23" s="179"/>
      <c r="E23" s="180"/>
      <c r="F23" s="180"/>
      <c r="G23" s="180"/>
      <c r="H23" s="38"/>
      <c r="I23" s="181"/>
      <c r="J23" s="181"/>
      <c r="K23" s="181"/>
      <c r="L23" s="182">
        <f>AVERAGE(I19:I22)</f>
        <v>82.154010583333331</v>
      </c>
      <c r="M23" s="182">
        <f>AVERAGE(J19:J22)</f>
        <v>85.191781640000002</v>
      </c>
      <c r="N23" s="183"/>
      <c r="O23" s="253"/>
      <c r="P23" s="183"/>
      <c r="Q23" s="184"/>
      <c r="R23" s="184"/>
      <c r="S23" s="183"/>
      <c r="T23" s="184"/>
      <c r="U23" s="184"/>
      <c r="V23" s="45"/>
      <c r="W23" s="45"/>
      <c r="X23" s="45"/>
      <c r="Y23" s="45"/>
      <c r="Z23" s="13"/>
      <c r="AA23" s="13"/>
      <c r="AB23" s="13"/>
      <c r="AC23" s="13"/>
      <c r="AD23" s="13"/>
      <c r="AE23" s="13"/>
    </row>
    <row r="24" spans="1:31" ht="15" customHeight="1" x14ac:dyDescent="0.25">
      <c r="A24" s="185" t="s">
        <v>185</v>
      </c>
      <c r="B24" s="91"/>
      <c r="C24" s="106"/>
      <c r="D24" s="107"/>
      <c r="E24" s="91"/>
      <c r="F24" s="91"/>
      <c r="G24" s="91"/>
      <c r="H24" s="66"/>
      <c r="I24" s="106"/>
      <c r="J24" s="106"/>
      <c r="K24" s="106"/>
      <c r="L24" s="107"/>
      <c r="M24" s="107"/>
      <c r="N24" s="91"/>
      <c r="O24" s="254"/>
      <c r="P24" s="91"/>
      <c r="Q24" s="91"/>
      <c r="R24" s="91"/>
      <c r="S24" s="91"/>
      <c r="T24" s="91"/>
      <c r="U24" s="91"/>
      <c r="V24" s="45"/>
      <c r="W24" s="45"/>
      <c r="X24" s="45"/>
      <c r="Y24" s="45"/>
      <c r="Z24" s="13"/>
      <c r="AA24" s="13"/>
      <c r="AB24" s="13"/>
      <c r="AC24" s="13"/>
      <c r="AD24" s="13"/>
      <c r="AE24" s="13"/>
    </row>
    <row r="25" spans="1:31" ht="25.5" customHeight="1" x14ac:dyDescent="0.25">
      <c r="A25" s="93" t="s">
        <v>186</v>
      </c>
      <c r="B25" s="93" t="s">
        <v>187</v>
      </c>
      <c r="C25" s="108">
        <v>22.47</v>
      </c>
      <c r="D25" s="109">
        <f>IF(C25&lt;&gt;"",IF((100-C25)&lt;=50,0,((100-C25)-50)/(100-50)*100),"")</f>
        <v>55.059999999999995</v>
      </c>
      <c r="E25" s="96">
        <v>2015</v>
      </c>
      <c r="F25" s="96" t="s">
        <v>90</v>
      </c>
      <c r="G25" s="89" t="s">
        <v>188</v>
      </c>
      <c r="H25" s="94"/>
      <c r="I25" s="108">
        <v>21.778892840000001</v>
      </c>
      <c r="J25" s="108">
        <v>20.816704139999999</v>
      </c>
      <c r="K25" s="108"/>
      <c r="L25" s="109">
        <f>IF(I25&lt;&gt;"",IF((100-I25)&lt;=50,0,((100-I25)-50)/(100-50)*100),"")</f>
        <v>56.442214320000005</v>
      </c>
      <c r="M25" s="109">
        <f>IF(J25&lt;&gt;"",IF((100-J25)&lt;=50,0,((100-J25)-50)/(100-50)*100),"")</f>
        <v>58.366591720000002</v>
      </c>
      <c r="N25" s="95"/>
      <c r="O25" s="252">
        <f t="shared" ref="O25:O27" si="2">IF(OR(ISBLANK(I25),ISBLANK(J25)),"",J25-I25)</f>
        <v>-0.96218870000000223</v>
      </c>
      <c r="P25" s="95"/>
      <c r="Q25" s="96" t="s">
        <v>91</v>
      </c>
      <c r="R25" s="96" t="s">
        <v>91</v>
      </c>
      <c r="S25" s="95"/>
      <c r="T25" s="89" t="s">
        <v>165</v>
      </c>
      <c r="U25" s="89" t="s">
        <v>165</v>
      </c>
      <c r="V25" s="45"/>
      <c r="W25" s="45"/>
      <c r="X25" s="45"/>
      <c r="Y25" s="45"/>
      <c r="Z25" s="13"/>
      <c r="AA25" s="13"/>
      <c r="AB25" s="13"/>
      <c r="AC25" s="13"/>
      <c r="AD25" s="13"/>
      <c r="AE25" s="13"/>
    </row>
    <row r="26" spans="1:31" ht="25.5" customHeight="1" x14ac:dyDescent="0.25">
      <c r="A26" s="82" t="s">
        <v>189</v>
      </c>
      <c r="B26" s="82" t="s">
        <v>190</v>
      </c>
      <c r="C26" s="104">
        <v>5.43</v>
      </c>
      <c r="D26" s="105">
        <f>IF(C26&lt;&gt;"",IF(C26&lt;=5.1,100,IF(C26&gt;=7.1,100,(7.1-C26)/(7.1-5.1)*100)),"")</f>
        <v>83.5</v>
      </c>
      <c r="E26" s="84">
        <v>2014</v>
      </c>
      <c r="F26" s="84" t="s">
        <v>90</v>
      </c>
      <c r="G26" s="90" t="s">
        <v>188</v>
      </c>
      <c r="H26" s="97"/>
      <c r="I26" s="104">
        <v>5.4956564080000003</v>
      </c>
      <c r="J26" s="104">
        <v>5.5615372609999998</v>
      </c>
      <c r="K26" s="104"/>
      <c r="L26" s="105">
        <f>IF(I26&lt;&gt;"",IF(I26&lt;=5.1,100,IF(I26&gt;=7.1,0,(7.1-I26)/(7.1-5.1)*100)),"")</f>
        <v>80.217179599999966</v>
      </c>
      <c r="M26" s="105">
        <f>IF(J26&lt;&gt;"",IF(J26&lt;=5.1,100,IF(J26&gt;=7.1,0,(7.1-J26)/(7.1-5.1)*100)),"")</f>
        <v>76.923136949999986</v>
      </c>
      <c r="N26" s="83"/>
      <c r="O26" s="252">
        <f t="shared" si="2"/>
        <v>6.5880852999999462E-2</v>
      </c>
      <c r="P26" s="83"/>
      <c r="Q26" s="84" t="s">
        <v>91</v>
      </c>
      <c r="R26" s="84" t="s">
        <v>91</v>
      </c>
      <c r="S26" s="83"/>
      <c r="T26" s="90" t="s">
        <v>165</v>
      </c>
      <c r="U26" s="90" t="s">
        <v>165</v>
      </c>
      <c r="V26" s="45"/>
      <c r="W26" s="45"/>
      <c r="X26" s="45"/>
      <c r="Y26" s="45"/>
      <c r="Z26" s="13"/>
      <c r="AA26" s="13"/>
      <c r="AB26" s="13"/>
      <c r="AC26" s="13"/>
      <c r="AD26" s="13"/>
      <c r="AE26" s="13"/>
    </row>
    <row r="27" spans="1:31" ht="25.5" customHeight="1" x14ac:dyDescent="0.25">
      <c r="A27" s="299" t="s">
        <v>191</v>
      </c>
      <c r="B27" s="299" t="s">
        <v>192</v>
      </c>
      <c r="C27" s="300">
        <v>21.8</v>
      </c>
      <c r="D27" s="300">
        <f>IF(C27&lt;&gt;"",100-C27,"")</f>
        <v>78.2</v>
      </c>
      <c r="E27" s="301">
        <v>2018</v>
      </c>
      <c r="F27" s="301" t="s">
        <v>90</v>
      </c>
      <c r="G27" s="302" t="s">
        <v>103</v>
      </c>
      <c r="H27" s="38"/>
      <c r="I27" s="300">
        <v>21.8</v>
      </c>
      <c r="J27" s="300">
        <v>18.100000000000001</v>
      </c>
      <c r="K27" s="300"/>
      <c r="L27" s="303">
        <f>IF(I27&lt;&gt;"",100-I27,"")</f>
        <v>78.2</v>
      </c>
      <c r="M27" s="303">
        <f>IF(J27&lt;&gt;"",100-J27,"")</f>
        <v>81.900000000000006</v>
      </c>
      <c r="N27" s="304"/>
      <c r="O27" s="305">
        <f t="shared" si="2"/>
        <v>-3.6999999999999993</v>
      </c>
      <c r="P27" s="304"/>
      <c r="Q27" s="301" t="s">
        <v>90</v>
      </c>
      <c r="R27" s="301" t="s">
        <v>193</v>
      </c>
      <c r="S27" s="304"/>
      <c r="T27" s="302" t="s">
        <v>103</v>
      </c>
      <c r="U27" s="302" t="s">
        <v>103</v>
      </c>
      <c r="V27" s="45"/>
      <c r="W27" s="45"/>
      <c r="X27" s="45"/>
      <c r="Y27" s="45"/>
      <c r="Z27" s="13"/>
      <c r="AA27" s="13"/>
      <c r="AB27" s="13"/>
      <c r="AC27" s="13"/>
      <c r="AD27" s="13"/>
      <c r="AE27" s="13"/>
    </row>
    <row r="28" spans="1:31" ht="15" customHeight="1" x14ac:dyDescent="0.25">
      <c r="A28" s="177"/>
      <c r="B28" s="207" t="s">
        <v>194</v>
      </c>
      <c r="C28" s="178"/>
      <c r="D28" s="179"/>
      <c r="E28" s="180"/>
      <c r="F28" s="180"/>
      <c r="G28" s="180"/>
      <c r="H28" s="38"/>
      <c r="I28" s="181"/>
      <c r="J28" s="181"/>
      <c r="K28" s="181"/>
      <c r="L28" s="182">
        <f>AVERAGE(L25:L27)</f>
        <v>71.61979797333332</v>
      </c>
      <c r="M28" s="182">
        <f>AVERAGE(M25:M27)</f>
        <v>72.396576223333327</v>
      </c>
      <c r="N28" s="183"/>
      <c r="O28" s="253"/>
      <c r="P28" s="183"/>
      <c r="Q28" s="184"/>
      <c r="R28" s="184"/>
      <c r="S28" s="183"/>
      <c r="T28" s="184"/>
      <c r="U28" s="184"/>
      <c r="V28" s="45"/>
      <c r="W28" s="45"/>
      <c r="X28" s="45"/>
      <c r="Y28" s="45"/>
      <c r="Z28" s="13"/>
      <c r="AA28" s="13"/>
      <c r="AB28" s="13"/>
      <c r="AC28" s="13"/>
      <c r="AD28" s="13"/>
      <c r="AE28" s="13"/>
    </row>
    <row r="29" spans="1:31" ht="15" customHeight="1" x14ac:dyDescent="0.25">
      <c r="A29" s="185" t="s">
        <v>195</v>
      </c>
      <c r="B29" s="91"/>
      <c r="C29" s="106"/>
      <c r="D29" s="107"/>
      <c r="E29" s="91"/>
      <c r="F29" s="91"/>
      <c r="G29" s="91"/>
      <c r="H29" s="66"/>
      <c r="I29" s="106"/>
      <c r="J29" s="106"/>
      <c r="K29" s="106"/>
      <c r="L29" s="107"/>
      <c r="M29" s="107"/>
      <c r="N29" s="91"/>
      <c r="O29" s="254"/>
      <c r="P29" s="91"/>
      <c r="Q29" s="91"/>
      <c r="R29" s="91"/>
      <c r="S29" s="91"/>
      <c r="T29" s="91"/>
      <c r="U29" s="91"/>
      <c r="V29" s="45"/>
      <c r="W29" s="45"/>
      <c r="X29" s="45"/>
      <c r="Y29" s="45"/>
      <c r="Z29" s="13"/>
      <c r="AA29" s="13"/>
      <c r="AB29" s="13"/>
      <c r="AC29" s="13"/>
      <c r="AD29" s="13"/>
      <c r="AE29" s="13"/>
    </row>
    <row r="30" spans="1:31" ht="25.5" customHeight="1" x14ac:dyDescent="0.25">
      <c r="A30" s="93" t="s">
        <v>196</v>
      </c>
      <c r="B30" s="93" t="s">
        <v>197</v>
      </c>
      <c r="C30" s="108">
        <v>49.92</v>
      </c>
      <c r="D30" s="108">
        <f>IF(C30&lt;&gt;"",IF(C30&lt;18,C30/18*100,100),"")</f>
        <v>100</v>
      </c>
      <c r="E30" s="96">
        <v>2017</v>
      </c>
      <c r="F30" s="96" t="s">
        <v>163</v>
      </c>
      <c r="G30" s="89" t="s">
        <v>198</v>
      </c>
      <c r="H30" s="94"/>
      <c r="I30" s="108">
        <v>51.077628490000002</v>
      </c>
      <c r="J30" s="108">
        <v>55.040063420000003</v>
      </c>
      <c r="K30" s="108"/>
      <c r="L30" s="109">
        <f>IF(I30&lt;&gt;"",IF(I30&lt;18,I30/18*100,100),"")</f>
        <v>100</v>
      </c>
      <c r="M30" s="109">
        <f>IF(J30&lt;&gt;"",IF(J30&lt;18,J30/18*100,100),"")</f>
        <v>100</v>
      </c>
      <c r="N30" s="95"/>
      <c r="O30" s="252">
        <f>IF(OR(ISBLANK(I30),ISBLANK(J30)),"",J30-I30)</f>
        <v>3.9624349300000006</v>
      </c>
      <c r="P30" s="95"/>
      <c r="Q30" s="96" t="s">
        <v>91</v>
      </c>
      <c r="R30" s="96" t="s">
        <v>91</v>
      </c>
      <c r="S30" s="95"/>
      <c r="T30" s="89" t="s">
        <v>165</v>
      </c>
      <c r="U30" s="89" t="s">
        <v>165</v>
      </c>
      <c r="V30" s="45"/>
      <c r="W30" s="45"/>
      <c r="X30" s="45"/>
      <c r="Y30" s="45"/>
      <c r="Z30" s="13"/>
      <c r="AA30" s="13"/>
      <c r="AB30" s="13"/>
      <c r="AC30" s="13"/>
      <c r="AD30" s="13"/>
      <c r="AE30" s="13"/>
    </row>
    <row r="31" spans="1:31" ht="25.5" customHeight="1" x14ac:dyDescent="0.25">
      <c r="A31" s="330" t="s">
        <v>199</v>
      </c>
      <c r="B31" s="82" t="s">
        <v>200</v>
      </c>
      <c r="C31" s="104">
        <f>IF(AND(C32&lt;&gt;"",C33&lt;&gt;""),C32+C33,"")</f>
        <v>65.952619999999996</v>
      </c>
      <c r="D31" s="104">
        <f>IF(C31&lt;&gt;"",IF(C31&lt;154.74,C31/154.74*100,100),"")</f>
        <v>42.621571668605398</v>
      </c>
      <c r="E31" s="84">
        <f>IF(AND(E32&lt;&gt;"",E33&lt;&gt;""),MAX(E32,E33),"")</f>
        <v>2017</v>
      </c>
      <c r="F31" s="84"/>
      <c r="G31" s="90"/>
      <c r="H31" s="97"/>
      <c r="I31" s="104">
        <f>IF(AND(I32&lt;&gt;"",I33&lt;&gt;""),I32+I33,"")</f>
        <v>65.952619999999996</v>
      </c>
      <c r="J31" s="104">
        <f>IF(AND(J32&lt;&gt;"",J33&lt;&gt;""),J32+J33,"")</f>
        <v>71.315435000000008</v>
      </c>
      <c r="K31" s="104"/>
      <c r="L31" s="105">
        <f>IF(I31&lt;&gt;"",IF(I31&lt;154.74,I31/154.74*100,100),"")</f>
        <v>42.621571668605398</v>
      </c>
      <c r="M31" s="105">
        <f>IF(J31&lt;&gt;"",IF(J31&lt;154.74,J31/154.74*100,100),"")</f>
        <v>46.087265736073419</v>
      </c>
      <c r="N31" s="83"/>
      <c r="O31" s="252">
        <f t="shared" ref="O31:O34" si="3">IF(OR(ISBLANK(I31),ISBLANK(J31)),"",J31-I31)</f>
        <v>5.3628150000000119</v>
      </c>
      <c r="P31" s="83"/>
      <c r="Q31" s="84"/>
      <c r="R31" s="84"/>
      <c r="S31" s="83"/>
      <c r="T31" s="90"/>
      <c r="U31" s="90"/>
      <c r="V31" s="45"/>
      <c r="W31" s="45"/>
      <c r="X31" s="45"/>
      <c r="Y31" s="45"/>
      <c r="Z31" s="13"/>
      <c r="AA31" s="13"/>
      <c r="AB31" s="13"/>
      <c r="AC31" s="13"/>
      <c r="AD31" s="13"/>
      <c r="AE31" s="13"/>
    </row>
    <row r="32" spans="1:31" ht="25.5" customHeight="1" x14ac:dyDescent="0.25">
      <c r="A32" s="331"/>
      <c r="B32" s="82" t="s">
        <v>201</v>
      </c>
      <c r="C32" s="104">
        <v>39.934623999999999</v>
      </c>
      <c r="D32" s="104"/>
      <c r="E32" s="84">
        <v>2017</v>
      </c>
      <c r="F32" s="84" t="s">
        <v>163</v>
      </c>
      <c r="G32" s="90" t="s">
        <v>202</v>
      </c>
      <c r="H32" s="97"/>
      <c r="I32" s="104">
        <v>39.934623999999999</v>
      </c>
      <c r="J32" s="104">
        <v>42.752113000000001</v>
      </c>
      <c r="K32" s="104"/>
      <c r="L32" s="105"/>
      <c r="M32" s="105"/>
      <c r="N32" s="83"/>
      <c r="O32" s="252">
        <f t="shared" si="3"/>
        <v>2.8174890000000019</v>
      </c>
      <c r="P32" s="83"/>
      <c r="Q32" s="84" t="s">
        <v>91</v>
      </c>
      <c r="R32" s="84" t="s">
        <v>91</v>
      </c>
      <c r="S32" s="83"/>
      <c r="T32" s="90" t="s">
        <v>203</v>
      </c>
      <c r="U32" s="90" t="s">
        <v>203</v>
      </c>
      <c r="V32" s="45"/>
      <c r="W32" s="45"/>
      <c r="X32" s="45"/>
      <c r="Y32" s="45"/>
      <c r="Z32" s="13"/>
      <c r="AA32" s="13"/>
      <c r="AB32" s="13"/>
      <c r="AC32" s="13"/>
      <c r="AD32" s="13"/>
      <c r="AE32" s="13"/>
    </row>
    <row r="33" spans="1:31" ht="25.5" customHeight="1" x14ac:dyDescent="0.25">
      <c r="A33" s="332"/>
      <c r="B33" s="82" t="s">
        <v>204</v>
      </c>
      <c r="C33" s="104">
        <v>26.017996</v>
      </c>
      <c r="D33" s="104"/>
      <c r="E33" s="84">
        <v>2017</v>
      </c>
      <c r="F33" s="84" t="s">
        <v>163</v>
      </c>
      <c r="G33" s="90" t="s">
        <v>202</v>
      </c>
      <c r="H33" s="97"/>
      <c r="I33" s="104">
        <v>26.017996</v>
      </c>
      <c r="J33" s="104">
        <v>28.563321999999999</v>
      </c>
      <c r="K33" s="104"/>
      <c r="L33" s="105"/>
      <c r="M33" s="105"/>
      <c r="N33" s="83"/>
      <c r="O33" s="252">
        <f t="shared" si="3"/>
        <v>2.5453259999999993</v>
      </c>
      <c r="P33" s="83"/>
      <c r="Q33" s="84" t="s">
        <v>91</v>
      </c>
      <c r="R33" s="84" t="s">
        <v>91</v>
      </c>
      <c r="S33" s="83"/>
      <c r="T33" s="90" t="s">
        <v>203</v>
      </c>
      <c r="U33" s="90" t="s">
        <v>203</v>
      </c>
      <c r="V33" s="45"/>
      <c r="W33" s="45"/>
      <c r="X33" s="45"/>
      <c r="Y33" s="45"/>
      <c r="Z33" s="13"/>
      <c r="AA33" s="13"/>
      <c r="AB33" s="13"/>
      <c r="AC33" s="13"/>
      <c r="AD33" s="13"/>
      <c r="AE33" s="13"/>
    </row>
    <row r="34" spans="1:31" ht="25.5" customHeight="1" x14ac:dyDescent="0.25">
      <c r="A34" s="299" t="s">
        <v>205</v>
      </c>
      <c r="B34" s="299" t="s">
        <v>206</v>
      </c>
      <c r="C34" s="300">
        <v>64</v>
      </c>
      <c r="D34" s="300"/>
      <c r="E34" s="301">
        <v>2018</v>
      </c>
      <c r="F34" s="301" t="s">
        <v>163</v>
      </c>
      <c r="G34" s="302" t="s">
        <v>207</v>
      </c>
      <c r="H34" s="38"/>
      <c r="I34" s="300">
        <v>64</v>
      </c>
      <c r="J34" s="300">
        <v>71.315232589999994</v>
      </c>
      <c r="K34" s="300"/>
      <c r="L34" s="303"/>
      <c r="M34" s="303"/>
      <c r="N34" s="304"/>
      <c r="O34" s="305">
        <f t="shared" si="3"/>
        <v>7.3152325899999937</v>
      </c>
      <c r="P34" s="304"/>
      <c r="Q34" s="301" t="s">
        <v>163</v>
      </c>
      <c r="R34" s="301" t="s">
        <v>193</v>
      </c>
      <c r="S34" s="304"/>
      <c r="T34" s="302" t="s">
        <v>207</v>
      </c>
      <c r="U34" s="302" t="s">
        <v>165</v>
      </c>
      <c r="V34" s="45"/>
      <c r="W34" s="45"/>
      <c r="X34" s="45"/>
      <c r="Y34" s="45"/>
      <c r="Z34" s="13"/>
      <c r="AA34" s="13"/>
      <c r="AB34" s="13"/>
      <c r="AC34" s="13"/>
      <c r="AD34" s="13"/>
      <c r="AE34" s="13"/>
    </row>
    <row r="35" spans="1:31" ht="15" customHeight="1" x14ac:dyDescent="0.25">
      <c r="A35" s="177"/>
      <c r="B35" s="207" t="s">
        <v>208</v>
      </c>
      <c r="C35" s="178"/>
      <c r="D35" s="179"/>
      <c r="E35" s="180"/>
      <c r="F35" s="180"/>
      <c r="G35" s="180"/>
      <c r="H35" s="38"/>
      <c r="I35" s="181"/>
      <c r="J35" s="181"/>
      <c r="K35" s="181"/>
      <c r="L35" s="182">
        <f>AVERAGE(L31,L30,I34)</f>
        <v>68.873857222868466</v>
      </c>
      <c r="M35" s="182">
        <f>AVERAGE(M31,M30,J34)</f>
        <v>72.467499442024476</v>
      </c>
      <c r="N35" s="183"/>
      <c r="O35" s="253"/>
      <c r="P35" s="183"/>
      <c r="Q35" s="184"/>
      <c r="R35" s="184"/>
      <c r="S35" s="183"/>
      <c r="T35" s="184"/>
      <c r="U35" s="184"/>
      <c r="V35" s="45"/>
      <c r="W35" s="45"/>
      <c r="X35" s="45"/>
      <c r="Y35" s="45"/>
      <c r="Z35" s="13"/>
      <c r="AA35" s="13"/>
      <c r="AB35" s="13"/>
      <c r="AC35" s="13"/>
      <c r="AD35" s="13"/>
      <c r="AE35" s="13"/>
    </row>
    <row r="36" spans="1:31" ht="15" customHeight="1" x14ac:dyDescent="0.25">
      <c r="A36" s="185" t="s">
        <v>463</v>
      </c>
      <c r="B36" s="92"/>
      <c r="C36" s="106"/>
      <c r="D36" s="107"/>
      <c r="E36" s="91"/>
      <c r="F36" s="91"/>
      <c r="G36" s="91"/>
      <c r="H36" s="66"/>
      <c r="I36" s="106"/>
      <c r="J36" s="106"/>
      <c r="K36" s="106"/>
      <c r="L36" s="157">
        <f>AVERAGE(L17,L23,L28,L35)</f>
        <v>77.74098536425879</v>
      </c>
      <c r="M36" s="157">
        <f>AVERAGE(M17,M23,M28,M35)</f>
        <v>79.666293759464452</v>
      </c>
      <c r="N36" s="91"/>
      <c r="O36" s="254"/>
      <c r="P36" s="91"/>
      <c r="Q36" s="91"/>
      <c r="R36" s="91"/>
      <c r="S36" s="91"/>
      <c r="T36" s="91"/>
      <c r="U36" s="91"/>
      <c r="V36" s="45"/>
      <c r="W36" s="45"/>
      <c r="X36" s="45"/>
      <c r="Y36" s="45"/>
      <c r="Z36" s="13"/>
      <c r="AA36" s="13"/>
      <c r="AB36" s="13"/>
      <c r="AC36" s="13"/>
      <c r="AD36" s="13"/>
      <c r="AE36" s="13"/>
    </row>
    <row r="37" spans="1:31" ht="36.950000000000003" customHeight="1" x14ac:dyDescent="0.25">
      <c r="A37" s="299" t="s">
        <v>210</v>
      </c>
      <c r="B37" s="299" t="s">
        <v>262</v>
      </c>
      <c r="C37" s="300">
        <v>16.899999999999999</v>
      </c>
      <c r="D37" s="300"/>
      <c r="E37" s="301">
        <v>2004</v>
      </c>
      <c r="F37" s="301" t="s">
        <v>163</v>
      </c>
      <c r="G37" s="302" t="s">
        <v>211</v>
      </c>
      <c r="H37" s="38"/>
      <c r="I37" s="300">
        <v>21.41</v>
      </c>
      <c r="J37" s="300">
        <v>20.53</v>
      </c>
      <c r="K37" s="300"/>
      <c r="L37" s="303">
        <f>100-I37</f>
        <v>78.59</v>
      </c>
      <c r="M37" s="303">
        <f>100-J37</f>
        <v>79.47</v>
      </c>
      <c r="N37" s="304"/>
      <c r="O37" s="305">
        <f>IF(OR(ISBLANK(L37),ISBLANK(M37)),"",M37-L37)</f>
        <v>0.87999999999999545</v>
      </c>
      <c r="P37" s="304"/>
      <c r="Q37" s="301" t="s">
        <v>91</v>
      </c>
      <c r="R37" s="301" t="s">
        <v>91</v>
      </c>
      <c r="S37" s="304"/>
      <c r="T37" s="302" t="s">
        <v>212</v>
      </c>
      <c r="U37" s="302" t="s">
        <v>212</v>
      </c>
      <c r="V37" s="45"/>
      <c r="W37" s="45"/>
      <c r="X37" s="45"/>
      <c r="Y37" s="45"/>
      <c r="Z37" s="13"/>
      <c r="AA37" s="13"/>
      <c r="AB37" s="13"/>
      <c r="AC37" s="13"/>
      <c r="AD37" s="13"/>
      <c r="AE37" s="13"/>
    </row>
    <row r="38" spans="1:31" ht="15" customHeight="1" x14ac:dyDescent="0.25">
      <c r="A38" s="268"/>
      <c r="B38" s="268" t="s">
        <v>213</v>
      </c>
      <c r="C38" s="269"/>
      <c r="D38" s="269"/>
      <c r="E38" s="269"/>
      <c r="F38" s="269"/>
      <c r="G38" s="269"/>
      <c r="I38" s="269"/>
      <c r="J38" s="269"/>
      <c r="K38" s="269"/>
      <c r="L38" s="274">
        <f>L36*L37/100</f>
        <v>61.09664039777099</v>
      </c>
      <c r="M38" s="275">
        <f>M36*M37/100</f>
        <v>63.310803650646406</v>
      </c>
      <c r="N38" s="269"/>
      <c r="O38" s="276"/>
      <c r="P38" s="269"/>
      <c r="Q38" s="269"/>
      <c r="R38" s="269"/>
      <c r="S38" s="269"/>
      <c r="T38" s="269"/>
      <c r="U38" s="269"/>
      <c r="V38" s="45"/>
      <c r="W38" s="45"/>
      <c r="X38" s="45"/>
      <c r="Y38" s="45"/>
      <c r="Z38" s="13"/>
      <c r="AA38" s="13"/>
      <c r="AB38" s="13"/>
      <c r="AC38" s="13"/>
      <c r="AD38" s="13"/>
      <c r="AE38" s="13"/>
    </row>
    <row r="39" spans="1:31" ht="15" customHeight="1" x14ac:dyDescent="0.25">
      <c r="A39" s="270"/>
      <c r="B39" s="271" t="s">
        <v>214</v>
      </c>
      <c r="C39" s="271"/>
      <c r="D39" s="271"/>
      <c r="E39" s="271"/>
      <c r="F39" s="271"/>
      <c r="G39" s="271"/>
      <c r="I39" s="273"/>
      <c r="J39" s="273"/>
      <c r="K39" s="273"/>
      <c r="L39" s="273"/>
      <c r="M39" s="277">
        <f>M38-L38</f>
        <v>2.2141632528754158</v>
      </c>
      <c r="N39" s="273"/>
      <c r="O39" s="278"/>
      <c r="P39" s="273"/>
      <c r="Q39" s="273"/>
      <c r="R39" s="273"/>
      <c r="S39" s="273"/>
      <c r="T39" s="273"/>
      <c r="U39" s="273"/>
      <c r="V39" s="45"/>
      <c r="W39" s="45"/>
      <c r="X39" s="45"/>
      <c r="Y39" s="45"/>
      <c r="Z39" s="13"/>
      <c r="AA39" s="13"/>
      <c r="AB39" s="13"/>
      <c r="AC39" s="13"/>
      <c r="AD39" s="13"/>
      <c r="AE39" s="13"/>
    </row>
    <row r="40" spans="1:31" ht="15" customHeight="1" x14ac:dyDescent="0.25">
      <c r="A40" s="270"/>
      <c r="B40" s="270" t="s">
        <v>265</v>
      </c>
      <c r="C40" s="271"/>
      <c r="D40" s="271"/>
      <c r="E40" s="271"/>
      <c r="F40" s="271"/>
      <c r="G40" s="271"/>
      <c r="I40" s="273"/>
      <c r="J40" s="273"/>
      <c r="K40" s="273"/>
      <c r="L40" s="273"/>
      <c r="M40" s="279">
        <v>46409.173000000003</v>
      </c>
      <c r="N40" s="273"/>
      <c r="O40" s="280"/>
      <c r="P40" s="273"/>
      <c r="Q40" s="273"/>
      <c r="R40" s="273"/>
      <c r="S40" s="273"/>
      <c r="T40" s="273"/>
      <c r="U40" s="273"/>
      <c r="V40" s="45"/>
      <c r="W40" s="45"/>
      <c r="X40" s="45"/>
      <c r="Y40" s="45"/>
      <c r="Z40" s="13"/>
      <c r="AA40" s="13"/>
      <c r="AB40" s="13"/>
      <c r="AC40" s="13"/>
      <c r="AD40" s="13"/>
      <c r="AE40" s="13"/>
    </row>
    <row r="41" spans="1:31" ht="15" customHeight="1" x14ac:dyDescent="0.25">
      <c r="A41" s="272"/>
      <c r="B41" s="272" t="s">
        <v>264</v>
      </c>
      <c r="C41" s="273"/>
      <c r="D41" s="273"/>
      <c r="E41" s="273"/>
      <c r="F41" s="273"/>
      <c r="G41" s="273"/>
      <c r="I41" s="273"/>
      <c r="J41" s="273"/>
      <c r="K41" s="273"/>
      <c r="L41" s="273"/>
      <c r="M41" s="281">
        <f>M39*M40/100</f>
        <v>1027.5748545293793</v>
      </c>
      <c r="N41" s="273"/>
      <c r="O41" s="280"/>
      <c r="P41" s="273"/>
      <c r="Q41" s="273"/>
      <c r="R41" s="273"/>
      <c r="S41" s="273"/>
      <c r="T41" s="273"/>
      <c r="U41" s="273"/>
      <c r="V41" s="45"/>
      <c r="W41" s="45"/>
      <c r="X41" s="45"/>
      <c r="Y41" s="45"/>
      <c r="Z41" s="13"/>
      <c r="AA41" s="13"/>
      <c r="AB41" s="13"/>
      <c r="AC41" s="13"/>
      <c r="AD41" s="13"/>
      <c r="AE41" s="13"/>
    </row>
    <row r="42" spans="1:31" ht="15" customHeight="1" x14ac:dyDescent="0.25">
      <c r="A42" s="272"/>
      <c r="B42" s="272" t="s">
        <v>266</v>
      </c>
      <c r="C42" s="273"/>
      <c r="D42" s="273"/>
      <c r="E42" s="273"/>
      <c r="F42" s="273"/>
      <c r="G42" s="273"/>
      <c r="I42" s="273"/>
      <c r="J42" s="273"/>
      <c r="K42" s="273"/>
      <c r="L42" s="273"/>
      <c r="M42" s="282">
        <f>M41/M40</f>
        <v>2.214163252875416E-2</v>
      </c>
      <c r="N42" s="273"/>
      <c r="O42" s="283"/>
      <c r="P42" s="273"/>
      <c r="Q42" s="273"/>
      <c r="R42" s="273"/>
      <c r="S42" s="273"/>
      <c r="T42" s="273"/>
      <c r="U42" s="273"/>
      <c r="V42" s="45"/>
      <c r="W42" s="45"/>
      <c r="X42" s="45"/>
      <c r="Y42" s="45"/>
      <c r="Z42" s="13"/>
      <c r="AA42" s="13"/>
      <c r="AB42" s="13"/>
      <c r="AC42" s="13"/>
      <c r="AD42" s="13"/>
      <c r="AE42" s="13"/>
    </row>
    <row r="43" spans="1:31" ht="15" customHeight="1" x14ac:dyDescent="0.25">
      <c r="A43" s="98"/>
      <c r="B43" s="98"/>
      <c r="C43" s="85"/>
      <c r="D43" s="85"/>
      <c r="E43" s="85"/>
      <c r="F43" s="85"/>
      <c r="G43" s="86"/>
      <c r="I43" s="85"/>
      <c r="J43" s="85"/>
      <c r="K43" s="85"/>
      <c r="L43" s="85"/>
      <c r="M43" s="85"/>
      <c r="N43" s="85"/>
      <c r="O43" s="45"/>
      <c r="P43" s="85"/>
      <c r="Q43" s="85"/>
      <c r="R43" s="85"/>
      <c r="S43" s="85"/>
      <c r="T43" s="86"/>
      <c r="U43" s="86"/>
      <c r="V43" s="45"/>
      <c r="W43" s="45"/>
      <c r="X43" s="45"/>
      <c r="Y43" s="45"/>
      <c r="Z43" s="13"/>
      <c r="AA43" s="13"/>
      <c r="AB43" s="13"/>
      <c r="AC43" s="13"/>
      <c r="AD43" s="13"/>
      <c r="AE43" s="13"/>
    </row>
    <row r="44" spans="1:31" ht="15" customHeight="1" x14ac:dyDescent="0.25">
      <c r="A44" s="69" t="s">
        <v>215</v>
      </c>
      <c r="B44" s="69"/>
      <c r="C44" s="45"/>
      <c r="D44" s="45"/>
      <c r="E44" s="45"/>
      <c r="F44" s="45"/>
      <c r="G44" s="70"/>
      <c r="I44" s="45"/>
      <c r="J44" s="45"/>
      <c r="K44" s="45"/>
      <c r="L44" s="45"/>
      <c r="M44" s="45"/>
      <c r="N44" s="45"/>
      <c r="O44" s="45"/>
      <c r="P44" s="45"/>
      <c r="Q44" s="45"/>
      <c r="R44" s="45"/>
      <c r="S44" s="45"/>
      <c r="T44" s="70"/>
      <c r="U44" s="70"/>
      <c r="V44" s="45"/>
      <c r="W44" s="45"/>
      <c r="X44" s="45"/>
      <c r="Y44" s="45"/>
      <c r="Z44" s="13"/>
      <c r="AA44" s="13"/>
      <c r="AB44" s="13"/>
      <c r="AC44" s="13"/>
      <c r="AD44" s="13"/>
      <c r="AE44" s="13"/>
    </row>
    <row r="45" spans="1:31" ht="15" customHeight="1" x14ac:dyDescent="0.25">
      <c r="A45" s="70" t="s">
        <v>216</v>
      </c>
      <c r="B45" s="70"/>
      <c r="C45" s="13"/>
      <c r="D45" s="13"/>
      <c r="E45" s="13"/>
      <c r="F45" s="69"/>
      <c r="G45" s="53"/>
      <c r="I45" s="13"/>
      <c r="J45" s="13"/>
      <c r="K45" s="13"/>
      <c r="L45" s="13"/>
      <c r="M45" s="13"/>
      <c r="N45" s="13"/>
      <c r="O45" s="47"/>
      <c r="P45" s="13"/>
      <c r="Q45" s="13"/>
      <c r="R45" s="70"/>
      <c r="S45" s="13"/>
      <c r="T45" s="36"/>
      <c r="U45" s="36"/>
      <c r="V45" s="13"/>
      <c r="W45" s="13"/>
      <c r="X45" s="13"/>
      <c r="Y45" s="13"/>
      <c r="Z45" s="13"/>
      <c r="AA45" s="13"/>
      <c r="AB45" s="13"/>
      <c r="AC45" s="13"/>
      <c r="AD45" s="13"/>
      <c r="AE45" s="13"/>
    </row>
    <row r="46" spans="1:31" ht="15" customHeight="1" x14ac:dyDescent="0.25">
      <c r="A46" s="70" t="s">
        <v>217</v>
      </c>
      <c r="B46" s="70"/>
      <c r="C46" s="13"/>
      <c r="D46" s="13"/>
      <c r="E46" s="13"/>
      <c r="F46" s="69"/>
      <c r="G46" s="53"/>
      <c r="I46" s="13"/>
      <c r="J46" s="13"/>
      <c r="K46" s="13"/>
      <c r="L46" s="13"/>
      <c r="M46" s="13"/>
      <c r="N46" s="13"/>
      <c r="O46" s="47"/>
      <c r="P46" s="13"/>
      <c r="Q46" s="13"/>
      <c r="R46" s="70"/>
      <c r="S46" s="13"/>
      <c r="T46" s="36"/>
      <c r="U46" s="36"/>
      <c r="V46" s="13"/>
      <c r="W46" s="13"/>
      <c r="X46" s="13"/>
      <c r="Y46" s="13"/>
      <c r="Z46" s="13"/>
      <c r="AA46" s="13"/>
      <c r="AB46" s="13"/>
      <c r="AC46" s="13"/>
      <c r="AD46" s="13"/>
      <c r="AE46" s="13"/>
    </row>
    <row r="47" spans="1:31" ht="15" customHeight="1" x14ac:dyDescent="0.25">
      <c r="A47" s="70" t="s">
        <v>218</v>
      </c>
      <c r="B47" s="70"/>
      <c r="C47" s="13"/>
      <c r="D47" s="13"/>
      <c r="E47" s="13"/>
      <c r="F47" s="69"/>
      <c r="G47" s="53"/>
      <c r="I47" s="13"/>
      <c r="J47" s="13"/>
      <c r="K47" s="13"/>
      <c r="L47" s="13"/>
      <c r="M47" s="13"/>
      <c r="N47" s="13"/>
      <c r="O47" s="47"/>
      <c r="P47" s="13"/>
      <c r="Q47" s="13"/>
      <c r="R47" s="70"/>
      <c r="S47" s="13"/>
      <c r="T47" s="36"/>
      <c r="U47" s="36"/>
      <c r="V47" s="13"/>
      <c r="W47" s="13"/>
      <c r="X47" s="13"/>
      <c r="Y47" s="13"/>
      <c r="Z47" s="13"/>
      <c r="AA47" s="13"/>
      <c r="AB47" s="13"/>
      <c r="AC47" s="13"/>
      <c r="AD47" s="13"/>
      <c r="AE47" s="13"/>
    </row>
    <row r="48" spans="1:31" ht="15" customHeight="1" x14ac:dyDescent="0.25">
      <c r="A48" s="70" t="s">
        <v>459</v>
      </c>
      <c r="B48" s="70"/>
      <c r="C48" s="13"/>
      <c r="D48" s="13"/>
      <c r="E48" s="13"/>
      <c r="F48" s="69"/>
      <c r="G48" s="53"/>
      <c r="I48" s="13"/>
      <c r="J48" s="13"/>
      <c r="K48" s="13"/>
      <c r="L48" s="13"/>
      <c r="M48" s="13"/>
      <c r="N48" s="13"/>
      <c r="O48" s="47"/>
      <c r="P48" s="13"/>
      <c r="Q48" s="13"/>
      <c r="R48" s="70"/>
      <c r="S48" s="13"/>
      <c r="T48" s="36"/>
      <c r="U48" s="36"/>
      <c r="V48" s="13"/>
      <c r="W48" s="13"/>
      <c r="X48" s="13"/>
      <c r="Y48" s="13"/>
      <c r="Z48" s="13"/>
      <c r="AA48" s="13"/>
      <c r="AB48" s="13"/>
      <c r="AC48" s="13"/>
      <c r="AD48" s="13"/>
      <c r="AE48" s="13"/>
    </row>
    <row r="49" spans="1:31" ht="15" customHeight="1" x14ac:dyDescent="0.25">
      <c r="A49" s="70" t="s">
        <v>464</v>
      </c>
      <c r="B49" s="70"/>
      <c r="C49" s="13"/>
      <c r="D49" s="13"/>
      <c r="E49" s="13"/>
      <c r="F49" s="69"/>
      <c r="G49" s="53"/>
      <c r="I49" s="13"/>
      <c r="J49" s="13"/>
      <c r="K49" s="13"/>
      <c r="L49" s="13"/>
      <c r="M49" s="13"/>
      <c r="N49" s="13"/>
      <c r="O49" s="47"/>
      <c r="P49" s="13"/>
      <c r="Q49" s="13"/>
      <c r="R49" s="70"/>
      <c r="S49" s="13"/>
      <c r="T49" s="36"/>
      <c r="U49" s="36"/>
      <c r="V49" s="13"/>
      <c r="W49" s="13"/>
      <c r="X49" s="13"/>
      <c r="Y49" s="13"/>
      <c r="Z49" s="13"/>
      <c r="AA49" s="13"/>
      <c r="AB49" s="13"/>
      <c r="AC49" s="13"/>
      <c r="AD49" s="13"/>
      <c r="AE49" s="13"/>
    </row>
    <row r="50" spans="1:31" ht="15" customHeight="1" x14ac:dyDescent="0.25">
      <c r="A50" s="329" t="s">
        <v>263</v>
      </c>
      <c r="B50" s="329"/>
      <c r="C50" s="329"/>
      <c r="D50" s="329"/>
      <c r="E50" s="329"/>
      <c r="F50" s="329"/>
      <c r="G50" s="329"/>
      <c r="H50" s="329"/>
      <c r="I50" s="329"/>
      <c r="J50" s="329"/>
      <c r="K50" s="329"/>
      <c r="L50" s="329"/>
      <c r="M50" s="329"/>
      <c r="N50" s="329"/>
      <c r="O50" s="329"/>
      <c r="P50" s="329"/>
      <c r="Q50" s="329"/>
      <c r="R50" s="329"/>
      <c r="S50" s="329"/>
      <c r="T50" s="329"/>
      <c r="U50" s="329"/>
      <c r="V50" s="68"/>
      <c r="W50" s="13"/>
      <c r="X50" s="13"/>
      <c r="Y50" s="13"/>
      <c r="Z50" s="13"/>
      <c r="AA50" s="13"/>
      <c r="AB50" s="13"/>
      <c r="AC50" s="13"/>
      <c r="AD50" s="13"/>
      <c r="AE50" s="13"/>
    </row>
    <row r="51" spans="1:31" ht="15" customHeight="1" x14ac:dyDescent="0.25">
      <c r="A51" s="329"/>
      <c r="B51" s="329"/>
      <c r="C51" s="329"/>
      <c r="D51" s="329"/>
      <c r="E51" s="329"/>
      <c r="F51" s="329"/>
      <c r="G51" s="329"/>
      <c r="H51" s="329"/>
      <c r="I51" s="329"/>
      <c r="J51" s="329"/>
      <c r="K51" s="329"/>
      <c r="L51" s="329"/>
      <c r="M51" s="329"/>
      <c r="N51" s="329"/>
      <c r="O51" s="329"/>
      <c r="P51" s="329"/>
      <c r="Q51" s="329"/>
      <c r="R51" s="329"/>
      <c r="S51" s="329"/>
      <c r="T51" s="329"/>
      <c r="U51" s="329"/>
      <c r="V51" s="68"/>
      <c r="W51" s="13"/>
      <c r="X51" s="13"/>
      <c r="Y51" s="13"/>
      <c r="Z51" s="13"/>
      <c r="AA51" s="13"/>
      <c r="AB51" s="13"/>
      <c r="AC51" s="13"/>
      <c r="AD51" s="13"/>
      <c r="AE51" s="13"/>
    </row>
    <row r="52" spans="1:31" ht="15" customHeight="1" x14ac:dyDescent="0.25">
      <c r="A52" s="329"/>
      <c r="B52" s="329"/>
      <c r="C52" s="329"/>
      <c r="D52" s="329"/>
      <c r="E52" s="329"/>
      <c r="F52" s="329"/>
      <c r="G52" s="329"/>
      <c r="H52" s="329"/>
      <c r="I52" s="329"/>
      <c r="J52" s="329"/>
      <c r="K52" s="329"/>
      <c r="L52" s="329"/>
      <c r="M52" s="329"/>
      <c r="N52" s="329"/>
      <c r="O52" s="329"/>
      <c r="P52" s="329"/>
      <c r="Q52" s="329"/>
      <c r="R52" s="329"/>
      <c r="S52" s="329"/>
      <c r="T52" s="329"/>
      <c r="U52" s="329"/>
      <c r="V52" s="68"/>
      <c r="W52" s="13"/>
      <c r="X52" s="13"/>
      <c r="Y52" s="13"/>
      <c r="Z52" s="13"/>
      <c r="AA52" s="13"/>
      <c r="AB52" s="13"/>
      <c r="AC52" s="13"/>
      <c r="AD52" s="13"/>
      <c r="AE52" s="13"/>
    </row>
    <row r="53" spans="1:31" ht="15" customHeight="1" x14ac:dyDescent="0.25">
      <c r="A53" s="70"/>
      <c r="B53" s="71"/>
      <c r="C53" s="13"/>
      <c r="D53" s="13"/>
      <c r="E53" s="13"/>
      <c r="F53" s="69"/>
      <c r="G53" s="53"/>
      <c r="I53" s="13"/>
      <c r="J53" s="13"/>
      <c r="K53" s="13"/>
      <c r="L53" s="13"/>
      <c r="M53" s="13"/>
      <c r="N53" s="13"/>
      <c r="O53" s="47"/>
      <c r="P53" s="13"/>
      <c r="Q53" s="13"/>
      <c r="R53" s="70"/>
      <c r="S53" s="13"/>
      <c r="T53" s="36"/>
      <c r="U53" s="36"/>
      <c r="V53" s="13"/>
      <c r="W53" s="13"/>
      <c r="X53" s="13"/>
      <c r="Y53" s="13"/>
      <c r="Z53" s="13"/>
      <c r="AA53" s="13"/>
      <c r="AB53" s="13"/>
      <c r="AC53" s="13"/>
      <c r="AD53" s="13"/>
      <c r="AE53" s="13"/>
    </row>
    <row r="54" spans="1:31" ht="15" customHeight="1" x14ac:dyDescent="0.25">
      <c r="A54" s="71" t="s">
        <v>219</v>
      </c>
      <c r="B54" s="70"/>
      <c r="C54" s="13"/>
      <c r="D54" s="13"/>
      <c r="E54" s="13"/>
      <c r="F54" s="69"/>
      <c r="G54" s="53"/>
      <c r="I54" s="13"/>
      <c r="J54" s="13"/>
      <c r="K54" s="13"/>
      <c r="L54" s="13"/>
      <c r="M54" s="13"/>
      <c r="N54" s="13"/>
      <c r="O54" s="47"/>
      <c r="P54" s="13"/>
      <c r="Q54" s="13"/>
      <c r="R54" s="70"/>
      <c r="S54" s="13"/>
      <c r="T54" s="36"/>
      <c r="U54" s="36"/>
      <c r="V54" s="13"/>
      <c r="W54" s="13"/>
      <c r="X54" s="13"/>
      <c r="Y54" s="13"/>
      <c r="Z54" s="13"/>
      <c r="AA54" s="13"/>
      <c r="AB54" s="13"/>
      <c r="AC54" s="13"/>
      <c r="AD54" s="13"/>
      <c r="AE54" s="13"/>
    </row>
    <row r="55" spans="1:31" ht="15" customHeight="1" x14ac:dyDescent="0.25">
      <c r="A55" s="70" t="s">
        <v>220</v>
      </c>
      <c r="B55" s="70"/>
      <c r="C55" s="13"/>
      <c r="D55" s="13"/>
      <c r="E55" s="13"/>
      <c r="F55" s="69"/>
      <c r="G55" s="53"/>
      <c r="I55" s="13"/>
      <c r="J55" s="13"/>
      <c r="K55" s="13"/>
      <c r="L55" s="13"/>
      <c r="M55" s="13"/>
      <c r="N55" s="13"/>
      <c r="O55" s="47"/>
      <c r="P55" s="13"/>
      <c r="Q55" s="13"/>
      <c r="R55" s="70"/>
      <c r="S55" s="13"/>
      <c r="T55" s="36"/>
      <c r="U55" s="36"/>
      <c r="V55" s="13"/>
      <c r="W55" s="13"/>
      <c r="X55" s="13"/>
      <c r="Y55" s="13"/>
      <c r="Z55" s="13"/>
      <c r="AA55" s="13"/>
      <c r="AB55" s="13"/>
      <c r="AC55" s="13"/>
      <c r="AD55" s="13"/>
      <c r="AE55" s="13"/>
    </row>
    <row r="56" spans="1:31" ht="15" customHeight="1" x14ac:dyDescent="0.25">
      <c r="A56" s="70" t="s">
        <v>221</v>
      </c>
      <c r="B56" s="70"/>
      <c r="C56" s="13"/>
      <c r="D56" s="13"/>
      <c r="E56" s="13"/>
      <c r="F56" s="69"/>
      <c r="G56" s="53"/>
      <c r="I56" s="13"/>
      <c r="J56" s="13"/>
      <c r="K56" s="13"/>
      <c r="L56" s="13"/>
      <c r="M56" s="13"/>
      <c r="N56" s="13"/>
      <c r="O56" s="47"/>
      <c r="P56" s="13"/>
      <c r="Q56" s="13"/>
      <c r="R56" s="70"/>
      <c r="S56" s="13"/>
      <c r="T56" s="36"/>
      <c r="U56" s="36"/>
      <c r="V56" s="13"/>
      <c r="W56" s="13"/>
      <c r="X56" s="13"/>
      <c r="Y56" s="13"/>
      <c r="Z56" s="13"/>
      <c r="AA56" s="13"/>
      <c r="AB56" s="13"/>
      <c r="AC56" s="13"/>
      <c r="AD56" s="13"/>
      <c r="AE56" s="13"/>
    </row>
    <row r="57" spans="1:31" ht="15" customHeight="1" x14ac:dyDescent="0.25">
      <c r="A57" s="70" t="s">
        <v>222</v>
      </c>
      <c r="B57" s="70"/>
      <c r="C57" s="13"/>
      <c r="D57" s="13"/>
      <c r="E57" s="13"/>
      <c r="F57" s="69"/>
      <c r="G57" s="53"/>
      <c r="I57" s="13"/>
      <c r="J57" s="13"/>
      <c r="K57" s="13"/>
      <c r="L57" s="13"/>
      <c r="M57" s="13"/>
      <c r="N57" s="13"/>
      <c r="O57" s="47"/>
      <c r="P57" s="13"/>
      <c r="Q57" s="13"/>
      <c r="R57" s="70"/>
      <c r="S57" s="13"/>
      <c r="T57" s="36"/>
      <c r="U57" s="36"/>
      <c r="V57" s="13"/>
      <c r="W57" s="13"/>
      <c r="X57" s="13"/>
      <c r="Y57" s="13"/>
      <c r="Z57" s="13"/>
      <c r="AA57" s="13"/>
      <c r="AB57" s="13"/>
      <c r="AC57" s="13"/>
      <c r="AD57" s="13"/>
      <c r="AE57" s="13"/>
    </row>
    <row r="58" spans="1:31" ht="15" customHeight="1" x14ac:dyDescent="0.25">
      <c r="A58" s="70" t="s">
        <v>223</v>
      </c>
      <c r="B58" s="70"/>
      <c r="C58" s="13"/>
      <c r="D58" s="13"/>
      <c r="E58" s="13"/>
      <c r="F58" s="69"/>
      <c r="G58" s="53"/>
      <c r="I58" s="13"/>
      <c r="J58" s="13"/>
      <c r="K58" s="13"/>
      <c r="L58" s="13"/>
      <c r="M58" s="13"/>
      <c r="N58" s="13"/>
      <c r="O58" s="47"/>
      <c r="P58" s="13"/>
      <c r="Q58" s="13"/>
      <c r="R58" s="70"/>
      <c r="S58" s="13"/>
      <c r="T58" s="36"/>
      <c r="U58" s="36"/>
      <c r="V58" s="13"/>
      <c r="W58" s="13"/>
      <c r="X58" s="13"/>
      <c r="Y58" s="13"/>
      <c r="Z58" s="13"/>
      <c r="AA58" s="13"/>
      <c r="AB58" s="13"/>
      <c r="AC58" s="13"/>
      <c r="AD58" s="13"/>
      <c r="AE58" s="13"/>
    </row>
    <row r="59" spans="1:31" ht="15" customHeight="1" x14ac:dyDescent="0.25">
      <c r="A59" s="70" t="s">
        <v>224</v>
      </c>
      <c r="B59" s="13"/>
      <c r="C59" s="13"/>
      <c r="D59" s="13"/>
      <c r="E59" s="13"/>
      <c r="F59" s="69"/>
      <c r="G59" s="53"/>
      <c r="I59" s="13"/>
      <c r="J59" s="13"/>
      <c r="K59" s="13"/>
      <c r="L59" s="13"/>
      <c r="M59" s="13"/>
      <c r="N59" s="13"/>
      <c r="O59" s="47"/>
      <c r="P59" s="13"/>
      <c r="Q59" s="13"/>
      <c r="R59" s="70"/>
      <c r="S59" s="13"/>
      <c r="T59" s="36"/>
      <c r="U59" s="36"/>
      <c r="V59" s="13"/>
      <c r="W59" s="13"/>
      <c r="X59" s="13"/>
      <c r="Y59" s="13"/>
      <c r="Z59" s="13"/>
      <c r="AA59" s="13"/>
      <c r="AB59" s="13"/>
      <c r="AC59" s="13"/>
      <c r="AD59" s="13"/>
      <c r="AE59" s="13"/>
    </row>
    <row r="60" spans="1:31" ht="15" customHeight="1" x14ac:dyDescent="0.25">
      <c r="A60" s="70" t="s">
        <v>225</v>
      </c>
      <c r="B60" s="70"/>
      <c r="C60" s="13"/>
      <c r="D60" s="13"/>
      <c r="E60" s="13"/>
      <c r="F60" s="69"/>
      <c r="G60" s="53"/>
      <c r="I60" s="13"/>
      <c r="J60" s="13"/>
      <c r="K60" s="13"/>
      <c r="L60" s="13"/>
      <c r="M60" s="13"/>
      <c r="N60" s="13"/>
      <c r="O60" s="47"/>
      <c r="P60" s="13"/>
      <c r="Q60" s="13"/>
      <c r="R60" s="70"/>
      <c r="S60" s="13"/>
      <c r="T60" s="36"/>
      <c r="U60" s="36"/>
      <c r="V60" s="13"/>
      <c r="W60" s="13"/>
      <c r="X60" s="13"/>
      <c r="Y60" s="13"/>
      <c r="Z60" s="13"/>
      <c r="AA60" s="13"/>
      <c r="AB60" s="13"/>
      <c r="AC60" s="13"/>
      <c r="AD60" s="13"/>
      <c r="AE60" s="13"/>
    </row>
    <row r="61" spans="1:31" ht="15" customHeight="1" x14ac:dyDescent="0.25">
      <c r="A61" s="13"/>
      <c r="B61" s="72"/>
      <c r="C61" s="13"/>
      <c r="D61" s="13"/>
      <c r="E61" s="13"/>
      <c r="F61" s="69"/>
      <c r="G61" s="53"/>
      <c r="I61" s="13"/>
      <c r="J61" s="13"/>
      <c r="K61" s="13"/>
      <c r="L61" s="13"/>
      <c r="M61" s="13"/>
      <c r="N61" s="13"/>
      <c r="O61" s="47"/>
      <c r="P61" s="13"/>
      <c r="Q61" s="13"/>
      <c r="R61" s="70"/>
      <c r="S61" s="13"/>
      <c r="T61" s="36"/>
      <c r="U61" s="36"/>
      <c r="V61" s="13"/>
      <c r="W61" s="13"/>
      <c r="X61" s="13"/>
      <c r="Y61" s="13"/>
      <c r="Z61" s="13"/>
      <c r="AA61" s="13"/>
      <c r="AB61" s="13"/>
      <c r="AC61" s="13"/>
      <c r="AD61" s="13"/>
      <c r="AE61" s="13"/>
    </row>
    <row r="62" spans="1:31" ht="15" customHeight="1" x14ac:dyDescent="0.25">
      <c r="A62" s="70" t="s">
        <v>226</v>
      </c>
      <c r="B62" s="13"/>
      <c r="C62" s="13"/>
      <c r="D62" s="13"/>
      <c r="E62" s="13"/>
      <c r="F62" s="69"/>
      <c r="G62" s="53"/>
      <c r="I62" s="13"/>
      <c r="J62" s="13"/>
      <c r="K62" s="13"/>
      <c r="L62" s="13"/>
      <c r="M62" s="13"/>
      <c r="N62" s="13"/>
      <c r="O62" s="47"/>
      <c r="P62" s="13"/>
      <c r="Q62" s="13"/>
      <c r="R62" s="70"/>
      <c r="S62" s="13"/>
      <c r="T62" s="36"/>
      <c r="U62" s="36"/>
      <c r="V62" s="13"/>
      <c r="W62" s="13"/>
      <c r="X62" s="13"/>
      <c r="Y62" s="13"/>
      <c r="Z62" s="13"/>
      <c r="AA62" s="13"/>
      <c r="AB62" s="13"/>
      <c r="AC62" s="13"/>
      <c r="AD62" s="13"/>
      <c r="AE62" s="13"/>
    </row>
    <row r="63" spans="1:31" ht="15" customHeight="1" x14ac:dyDescent="0.25">
      <c r="A63" s="72" t="s">
        <v>227</v>
      </c>
      <c r="B63" s="73"/>
      <c r="C63" s="13"/>
      <c r="D63" s="13"/>
      <c r="E63" s="13"/>
      <c r="F63" s="69"/>
      <c r="G63" s="53"/>
      <c r="I63" s="13"/>
      <c r="J63" s="13"/>
      <c r="K63" s="13"/>
      <c r="L63" s="13"/>
      <c r="M63" s="13"/>
      <c r="N63" s="13"/>
      <c r="O63" s="47"/>
      <c r="P63" s="13"/>
      <c r="Q63" s="13"/>
      <c r="R63" s="70"/>
      <c r="S63" s="13"/>
      <c r="T63" s="36"/>
      <c r="U63" s="36"/>
      <c r="V63" s="45"/>
      <c r="W63" s="45"/>
      <c r="X63" s="45"/>
      <c r="Y63" s="13"/>
      <c r="Z63" s="13"/>
      <c r="AA63" s="13"/>
      <c r="AB63" s="13"/>
      <c r="AC63" s="13"/>
      <c r="AD63" s="13"/>
      <c r="AE63" s="13"/>
    </row>
    <row r="64" spans="1:31" ht="15" customHeight="1" x14ac:dyDescent="0.25">
      <c r="A64" s="13"/>
      <c r="B64" s="13"/>
      <c r="C64" s="13"/>
      <c r="D64" s="13"/>
      <c r="E64" s="13"/>
      <c r="F64" s="69"/>
      <c r="G64" s="53"/>
      <c r="I64" s="13"/>
      <c r="J64" s="13"/>
      <c r="K64" s="13"/>
      <c r="L64" s="13"/>
      <c r="M64" s="13"/>
      <c r="N64" s="13"/>
      <c r="O64" s="47"/>
      <c r="P64" s="13"/>
      <c r="Q64" s="13"/>
      <c r="R64" s="70"/>
      <c r="S64" s="13"/>
      <c r="T64" s="36"/>
      <c r="U64" s="36"/>
      <c r="V64" s="13"/>
      <c r="W64" s="13"/>
      <c r="X64" s="13"/>
      <c r="Y64" s="13"/>
      <c r="Z64" s="13"/>
      <c r="AA64" s="13"/>
      <c r="AB64" s="13"/>
      <c r="AC64" s="13"/>
      <c r="AD64" s="13"/>
      <c r="AE64" s="13"/>
    </row>
    <row r="65" spans="1:31" ht="15" customHeight="1" x14ac:dyDescent="0.25">
      <c r="A65" s="73"/>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x14ac:dyDescent="0.25">
      <c r="A66" s="13"/>
      <c r="B66" s="13"/>
      <c r="C66" s="13"/>
      <c r="D66" s="13"/>
      <c r="E66" s="13"/>
      <c r="F66" s="69"/>
      <c r="G66" s="53"/>
      <c r="I66" s="13"/>
      <c r="J66" s="13"/>
      <c r="K66" s="13"/>
      <c r="L66" s="13"/>
      <c r="M66" s="13"/>
      <c r="N66" s="13"/>
      <c r="O66" s="47"/>
      <c r="P66" s="13"/>
      <c r="Q66" s="13"/>
      <c r="R66" s="70"/>
      <c r="S66" s="13"/>
      <c r="T66" s="36"/>
      <c r="U66" s="36"/>
      <c r="V66" s="13"/>
      <c r="W66" s="13"/>
      <c r="X66" s="13"/>
      <c r="Y66" s="13"/>
      <c r="Z66" s="13"/>
      <c r="AA66" s="13"/>
      <c r="AB66" s="13"/>
      <c r="AC66" s="13"/>
      <c r="AD66" s="13"/>
      <c r="AE66" s="13"/>
    </row>
    <row r="67" spans="1:31" ht="15" customHeight="1" x14ac:dyDescent="0.25">
      <c r="A67" s="13"/>
      <c r="B67" s="13"/>
      <c r="C67" s="13"/>
      <c r="D67" s="13"/>
      <c r="E67" s="13"/>
      <c r="F67" s="69"/>
      <c r="G67" s="53"/>
      <c r="I67" s="13"/>
      <c r="J67" s="13"/>
      <c r="K67" s="13"/>
      <c r="L67" s="13"/>
      <c r="M67" s="13"/>
      <c r="N67" s="13"/>
      <c r="O67" s="47"/>
      <c r="P67" s="13"/>
      <c r="Q67" s="13"/>
      <c r="R67" s="70"/>
      <c r="S67" s="13"/>
      <c r="T67" s="36"/>
      <c r="U67" s="36"/>
      <c r="V67" s="13"/>
      <c r="W67" s="13"/>
      <c r="X67" s="13"/>
      <c r="Y67" s="13"/>
      <c r="Z67" s="13"/>
      <c r="AA67" s="13"/>
      <c r="AB67" s="13"/>
      <c r="AC67" s="13"/>
      <c r="AD67" s="13"/>
      <c r="AE67" s="13"/>
    </row>
    <row r="68" spans="1:31" ht="15" customHeight="1" x14ac:dyDescent="0.25">
      <c r="A68" s="13"/>
      <c r="B68" s="13"/>
      <c r="C68" s="13"/>
      <c r="D68" s="13"/>
      <c r="E68" s="13"/>
      <c r="F68" s="69"/>
      <c r="G68" s="53"/>
      <c r="I68" s="13"/>
      <c r="J68" s="13"/>
      <c r="K68" s="13"/>
      <c r="L68" s="13"/>
      <c r="M68" s="13"/>
      <c r="N68" s="13"/>
      <c r="O68" s="47"/>
      <c r="P68" s="13"/>
      <c r="Q68" s="13"/>
      <c r="R68" s="70"/>
      <c r="S68" s="13"/>
      <c r="T68" s="36"/>
      <c r="U68" s="36"/>
      <c r="V68" s="13"/>
      <c r="W68" s="13"/>
      <c r="X68" s="13"/>
      <c r="Y68" s="13"/>
      <c r="Z68" s="13"/>
      <c r="AA68" s="13"/>
      <c r="AB68" s="13"/>
      <c r="AC68" s="13"/>
      <c r="AD68" s="13"/>
      <c r="AE68" s="13"/>
    </row>
    <row r="69" spans="1:31" ht="15" customHeight="1" x14ac:dyDescent="0.25">
      <c r="A69" s="13"/>
      <c r="B69" s="13"/>
      <c r="C69" s="13"/>
      <c r="D69" s="13"/>
      <c r="E69" s="13"/>
      <c r="F69" s="69"/>
      <c r="G69" s="53"/>
      <c r="I69" s="13"/>
      <c r="J69" s="13"/>
      <c r="K69" s="13"/>
      <c r="L69" s="13"/>
      <c r="M69" s="13"/>
      <c r="N69" s="13"/>
      <c r="O69" s="47"/>
      <c r="P69" s="13"/>
      <c r="Q69" s="13"/>
      <c r="R69" s="70"/>
      <c r="S69" s="13"/>
      <c r="T69" s="36"/>
      <c r="U69" s="36"/>
      <c r="V69" s="13"/>
      <c r="W69" s="13"/>
      <c r="X69" s="13"/>
      <c r="Y69" s="13"/>
      <c r="Z69" s="13"/>
      <c r="AA69" s="13"/>
      <c r="AB69" s="13"/>
      <c r="AC69" s="13"/>
      <c r="AD69" s="13"/>
      <c r="AE69" s="13"/>
    </row>
    <row r="70" spans="1:31" ht="15" customHeight="1" x14ac:dyDescent="0.25">
      <c r="F70" s="59"/>
      <c r="G70" s="74"/>
      <c r="R70" s="60"/>
    </row>
    <row r="71" spans="1:31" ht="15" customHeight="1" x14ac:dyDescent="0.25">
      <c r="F71" s="59"/>
      <c r="G71" s="74"/>
      <c r="R71" s="60"/>
    </row>
    <row r="72" spans="1:31" ht="15" customHeight="1" x14ac:dyDescent="0.25">
      <c r="F72" s="59"/>
      <c r="G72" s="74"/>
      <c r="R72" s="60"/>
    </row>
    <row r="73" spans="1:31" ht="15" customHeight="1" x14ac:dyDescent="0.25">
      <c r="F73" s="59"/>
      <c r="G73" s="74"/>
      <c r="R73" s="60"/>
    </row>
    <row r="74" spans="1:31" ht="15" customHeight="1" x14ac:dyDescent="0.25">
      <c r="F74" s="59"/>
      <c r="G74" s="74"/>
      <c r="R74" s="60"/>
    </row>
    <row r="75" spans="1:31" ht="15" customHeight="1" x14ac:dyDescent="0.25">
      <c r="F75" s="59"/>
      <c r="G75" s="74"/>
      <c r="R75" s="60"/>
    </row>
    <row r="76" spans="1:31" ht="15" customHeight="1" x14ac:dyDescent="0.25">
      <c r="F76" s="59"/>
      <c r="G76" s="74"/>
      <c r="R76" s="60"/>
    </row>
    <row r="77" spans="1:31" ht="15" customHeight="1" x14ac:dyDescent="0.25">
      <c r="F77" s="59"/>
      <c r="G77" s="74"/>
      <c r="R77" s="60"/>
    </row>
    <row r="78" spans="1:31" ht="15" customHeight="1" x14ac:dyDescent="0.25">
      <c r="F78" s="59"/>
      <c r="G78" s="74"/>
      <c r="R78" s="60"/>
    </row>
    <row r="79" spans="1:31" ht="15" customHeight="1" x14ac:dyDescent="0.25">
      <c r="F79" s="59"/>
      <c r="G79" s="74"/>
      <c r="R79" s="60"/>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34" orientation="landscape" horizontalDpi="4294967293"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5" sqref="B25:W25"/>
    </sheetView>
  </sheetViews>
  <sheetFormatPr defaultRowHeight="15" x14ac:dyDescent="0.25"/>
  <cols>
    <col min="1" max="1" width="0.85546875" customWidth="1"/>
    <col min="2" max="2" width="27.85546875" customWidth="1"/>
  </cols>
  <sheetData>
    <row r="1" spans="1:39" s="13" customFormat="1" x14ac:dyDescent="0.2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2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2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25">
      <c r="A4" s="13"/>
      <c r="B4" s="339" t="s">
        <v>121</v>
      </c>
      <c r="C4" s="341" t="s">
        <v>267</v>
      </c>
      <c r="D4" s="341"/>
      <c r="E4" s="341"/>
      <c r="F4" s="341"/>
      <c r="G4" s="341"/>
      <c r="H4" s="341"/>
      <c r="I4" s="341"/>
      <c r="J4" s="341"/>
      <c r="K4" s="341"/>
      <c r="L4" s="341"/>
      <c r="M4" s="341"/>
      <c r="N4" s="341"/>
      <c r="O4" s="341"/>
      <c r="P4" s="341"/>
      <c r="Q4" s="341"/>
      <c r="R4" s="341"/>
      <c r="S4" s="341"/>
      <c r="T4" s="341"/>
      <c r="U4" s="341"/>
      <c r="V4" s="341"/>
      <c r="W4" s="341"/>
      <c r="X4" s="341"/>
      <c r="Y4" s="341"/>
      <c r="Z4" s="341"/>
      <c r="AA4" s="13"/>
      <c r="AB4" s="13"/>
      <c r="AC4" s="13"/>
      <c r="AD4" s="13"/>
      <c r="AE4" s="13"/>
      <c r="AF4" s="13"/>
      <c r="AG4" s="13"/>
      <c r="AH4" s="13"/>
      <c r="AI4" s="13"/>
      <c r="AJ4" s="13"/>
      <c r="AK4" s="13"/>
      <c r="AL4" s="13"/>
      <c r="AM4" s="13"/>
    </row>
    <row r="5" spans="1:39" x14ac:dyDescent="0.25">
      <c r="A5" s="13"/>
      <c r="B5" s="340"/>
      <c r="C5" s="75" t="s">
        <v>127</v>
      </c>
      <c r="D5" s="75" t="s">
        <v>128</v>
      </c>
      <c r="E5" s="75" t="s">
        <v>129</v>
      </c>
      <c r="F5" s="75" t="s">
        <v>130</v>
      </c>
      <c r="G5" s="75" t="s">
        <v>131</v>
      </c>
      <c r="H5" s="75" t="s">
        <v>132</v>
      </c>
      <c r="I5" s="75" t="s">
        <v>133</v>
      </c>
      <c r="J5" s="75" t="s">
        <v>134</v>
      </c>
      <c r="K5" s="75" t="s">
        <v>135</v>
      </c>
      <c r="L5" s="75" t="s">
        <v>136</v>
      </c>
      <c r="M5" s="75" t="s">
        <v>137</v>
      </c>
      <c r="N5" s="75" t="s">
        <v>138</v>
      </c>
      <c r="O5" s="75" t="s">
        <v>139</v>
      </c>
      <c r="P5" s="75" t="s">
        <v>140</v>
      </c>
      <c r="Q5" s="75" t="s">
        <v>141</v>
      </c>
      <c r="R5" s="75" t="s">
        <v>142</v>
      </c>
      <c r="S5" s="75" t="s">
        <v>143</v>
      </c>
      <c r="T5" s="75" t="s">
        <v>144</v>
      </c>
      <c r="U5" s="75" t="s">
        <v>88</v>
      </c>
      <c r="V5" s="75" t="s">
        <v>145</v>
      </c>
      <c r="W5" s="75" t="s">
        <v>146</v>
      </c>
      <c r="X5" s="75" t="s">
        <v>147</v>
      </c>
      <c r="Y5" s="75" t="s">
        <v>148</v>
      </c>
      <c r="Z5" s="75" t="s">
        <v>89</v>
      </c>
      <c r="AA5" s="13"/>
      <c r="AB5" s="13"/>
      <c r="AC5" s="13"/>
      <c r="AD5" s="13"/>
      <c r="AE5" s="13"/>
      <c r="AF5" s="13"/>
      <c r="AG5" s="13"/>
      <c r="AH5" s="13"/>
      <c r="AI5" s="13"/>
      <c r="AJ5" s="13"/>
      <c r="AK5" s="13"/>
      <c r="AL5" s="13"/>
      <c r="AM5" s="13"/>
    </row>
    <row r="6" spans="1:39" x14ac:dyDescent="0.25">
      <c r="B6" s="22" t="s">
        <v>158</v>
      </c>
      <c r="C6" s="188">
        <v>1.3</v>
      </c>
      <c r="D6" s="188">
        <v>1.3</v>
      </c>
      <c r="E6" s="188">
        <v>1.4</v>
      </c>
      <c r="F6" s="188">
        <v>1.5</v>
      </c>
      <c r="G6" s="188">
        <v>1.5</v>
      </c>
      <c r="H6" s="188">
        <v>1.6</v>
      </c>
      <c r="I6" s="188">
        <v>1.7</v>
      </c>
      <c r="J6" s="188">
        <v>1.8</v>
      </c>
      <c r="K6" s="188">
        <v>1.9</v>
      </c>
      <c r="L6" s="188">
        <v>1.9</v>
      </c>
      <c r="M6" s="188">
        <v>2</v>
      </c>
      <c r="N6" s="188">
        <v>2</v>
      </c>
      <c r="O6" s="188">
        <v>2.1</v>
      </c>
      <c r="P6" s="188">
        <v>2.1</v>
      </c>
      <c r="Q6" s="188">
        <v>2.1</v>
      </c>
      <c r="R6" s="188">
        <v>2.1</v>
      </c>
      <c r="S6" s="188">
        <v>2.1</v>
      </c>
      <c r="T6" s="188">
        <v>2.1</v>
      </c>
      <c r="U6" s="188">
        <v>2.1</v>
      </c>
      <c r="V6" s="188">
        <v>2.1</v>
      </c>
      <c r="W6" s="188">
        <v>2.1</v>
      </c>
      <c r="X6" s="189">
        <v>2.1167097741040899</v>
      </c>
      <c r="Y6" s="189">
        <v>2.1335525084703701</v>
      </c>
      <c r="Z6" s="189">
        <v>2.1505292610683502</v>
      </c>
    </row>
    <row r="7" spans="1:39" x14ac:dyDescent="0.25">
      <c r="B7" s="22" t="s">
        <v>161</v>
      </c>
      <c r="C7" s="188"/>
      <c r="D7" s="188"/>
      <c r="E7" s="188"/>
      <c r="F7" s="188"/>
      <c r="G7" s="188"/>
      <c r="H7" s="188"/>
      <c r="I7" s="188"/>
      <c r="J7" s="188"/>
      <c r="K7" s="188"/>
      <c r="L7" s="188"/>
      <c r="M7" s="188"/>
      <c r="N7" s="188"/>
      <c r="O7" s="188"/>
      <c r="P7" s="188"/>
      <c r="Q7" s="188"/>
      <c r="R7" s="188"/>
      <c r="S7" s="188"/>
      <c r="T7" s="188"/>
      <c r="U7" s="188"/>
      <c r="V7" s="188"/>
      <c r="W7" s="188"/>
      <c r="X7" s="189"/>
      <c r="Y7" s="189"/>
      <c r="Z7" s="189"/>
    </row>
    <row r="8" spans="1:39" x14ac:dyDescent="0.25">
      <c r="B8" s="22" t="s">
        <v>166</v>
      </c>
      <c r="C8" s="188">
        <v>8.1999999999999993</v>
      </c>
      <c r="D8" s="188">
        <v>8.5</v>
      </c>
      <c r="E8" s="188">
        <v>8.9</v>
      </c>
      <c r="F8" s="188">
        <v>9.3000000000000007</v>
      </c>
      <c r="G8" s="188">
        <v>9.8000000000000007</v>
      </c>
      <c r="H8" s="188">
        <v>10.3</v>
      </c>
      <c r="I8" s="188">
        <v>10.7</v>
      </c>
      <c r="J8" s="188">
        <v>11.2</v>
      </c>
      <c r="K8" s="188">
        <v>11.7</v>
      </c>
      <c r="L8" s="188">
        <v>12.3</v>
      </c>
      <c r="M8" s="188">
        <v>13</v>
      </c>
      <c r="N8" s="188">
        <v>13.6</v>
      </c>
      <c r="O8" s="188">
        <v>14.2</v>
      </c>
      <c r="P8" s="188">
        <v>14.9</v>
      </c>
      <c r="Q8" s="188">
        <v>15.5</v>
      </c>
      <c r="R8" s="188">
        <v>16.100000000000001</v>
      </c>
      <c r="S8" s="188">
        <v>16.7</v>
      </c>
      <c r="T8" s="189">
        <v>17.3</v>
      </c>
      <c r="U8" s="189">
        <v>17.7</v>
      </c>
      <c r="V8" s="189">
        <v>18.2</v>
      </c>
      <c r="W8" s="189">
        <v>18.5</v>
      </c>
      <c r="X8" s="189">
        <v>19.232410791745501</v>
      </c>
      <c r="Y8" s="189">
        <v>19.9938175601323</v>
      </c>
      <c r="Z8" s="189">
        <v>20.785368249280001</v>
      </c>
    </row>
    <row r="9" spans="1:39" x14ac:dyDescent="0.25">
      <c r="B9" s="22" t="s">
        <v>169</v>
      </c>
      <c r="C9" s="190"/>
      <c r="D9" s="190"/>
      <c r="E9" s="190"/>
      <c r="F9" s="190"/>
      <c r="G9" s="190"/>
      <c r="H9" s="190"/>
      <c r="I9" s="190"/>
      <c r="J9" s="190"/>
      <c r="K9" s="190"/>
      <c r="L9" s="190"/>
      <c r="M9" s="190"/>
      <c r="N9" s="190"/>
      <c r="O9" s="190"/>
      <c r="P9" s="190"/>
      <c r="Q9" s="190"/>
      <c r="R9" s="190"/>
      <c r="S9" s="190"/>
      <c r="T9" s="190"/>
      <c r="U9" s="188"/>
      <c r="V9" s="190"/>
      <c r="W9" s="190"/>
      <c r="X9" s="190"/>
      <c r="Y9" s="190"/>
      <c r="Z9" s="190"/>
    </row>
    <row r="10" spans="1:39" x14ac:dyDescent="0.25">
      <c r="B10" s="22" t="s">
        <v>174</v>
      </c>
      <c r="C10" s="188">
        <v>9.4</v>
      </c>
      <c r="D10" s="188">
        <v>9.6</v>
      </c>
      <c r="E10" s="188">
        <v>9.9</v>
      </c>
      <c r="F10" s="188">
        <v>10.199999999999999</v>
      </c>
      <c r="G10" s="188">
        <v>10.4</v>
      </c>
      <c r="H10" s="188">
        <v>10.6</v>
      </c>
      <c r="I10" s="188">
        <v>10.8</v>
      </c>
      <c r="J10" s="188">
        <v>11</v>
      </c>
      <c r="K10" s="188">
        <v>11.1</v>
      </c>
      <c r="L10" s="188">
        <v>11.3</v>
      </c>
      <c r="M10" s="188">
        <v>11.4</v>
      </c>
      <c r="N10" s="188">
        <v>11.6</v>
      </c>
      <c r="O10" s="188">
        <v>11.7</v>
      </c>
      <c r="P10" s="188">
        <v>11.9</v>
      </c>
      <c r="Q10" s="188">
        <v>12.1</v>
      </c>
      <c r="R10" s="188">
        <v>12.2</v>
      </c>
      <c r="S10" s="188">
        <v>12.4</v>
      </c>
      <c r="T10" s="188">
        <v>12.7</v>
      </c>
      <c r="U10" s="188">
        <v>12.8</v>
      </c>
      <c r="V10" s="188">
        <v>13</v>
      </c>
      <c r="W10" s="189">
        <v>13.2</v>
      </c>
      <c r="X10" s="189">
        <v>13.4</v>
      </c>
      <c r="Y10" s="189">
        <v>13.6</v>
      </c>
      <c r="Z10" s="189">
        <v>13.7</v>
      </c>
    </row>
    <row r="11" spans="1:39" x14ac:dyDescent="0.25">
      <c r="B11" s="22" t="s">
        <v>177</v>
      </c>
      <c r="C11" s="188"/>
      <c r="D11" s="188"/>
      <c r="E11" s="188"/>
      <c r="F11" s="188"/>
      <c r="G11" s="188"/>
      <c r="H11" s="188"/>
      <c r="I11" s="188"/>
      <c r="J11" s="188"/>
      <c r="K11" s="188"/>
      <c r="L11" s="188"/>
      <c r="M11" s="188"/>
      <c r="N11" s="188"/>
      <c r="O11" s="188"/>
      <c r="P11" s="188"/>
      <c r="Q11" s="188"/>
      <c r="R11" s="188"/>
      <c r="S11" s="188"/>
      <c r="T11" s="188"/>
      <c r="U11" s="188">
        <v>25</v>
      </c>
      <c r="V11" s="188"/>
      <c r="W11" s="189"/>
      <c r="X11" s="189"/>
      <c r="Y11" s="189"/>
      <c r="Z11" s="189"/>
    </row>
    <row r="12" spans="1:39" x14ac:dyDescent="0.25">
      <c r="B12" s="22" t="s">
        <v>180</v>
      </c>
      <c r="C12" s="188"/>
      <c r="D12" s="188"/>
      <c r="E12" s="188"/>
      <c r="F12" s="188"/>
      <c r="G12" s="188"/>
      <c r="H12" s="188"/>
      <c r="I12" s="188"/>
      <c r="J12" s="188"/>
      <c r="K12" s="188"/>
      <c r="L12" s="188"/>
      <c r="M12" s="188"/>
      <c r="N12" s="188"/>
      <c r="O12" s="188"/>
      <c r="P12" s="188"/>
      <c r="Q12" s="188"/>
      <c r="R12" s="188"/>
      <c r="S12" s="188"/>
      <c r="T12" s="188"/>
      <c r="U12" s="189"/>
      <c r="V12" s="189"/>
      <c r="W12" s="189"/>
      <c r="X12" s="189"/>
      <c r="Y12" s="189"/>
      <c r="Z12" s="189"/>
    </row>
    <row r="13" spans="1:39" x14ac:dyDescent="0.25">
      <c r="B13" s="22" t="s">
        <v>181</v>
      </c>
      <c r="C13" s="188">
        <v>12.7003</v>
      </c>
      <c r="D13" s="188">
        <v>12.1502</v>
      </c>
      <c r="E13" s="188">
        <v>11.3238</v>
      </c>
      <c r="F13" s="188">
        <v>10.4808</v>
      </c>
      <c r="G13" s="188">
        <v>10.253299999999999</v>
      </c>
      <c r="H13" s="188">
        <v>11.175700000000001</v>
      </c>
      <c r="I13" s="188">
        <v>10.6457</v>
      </c>
      <c r="J13" s="188">
        <v>10.879200000000001</v>
      </c>
      <c r="K13" s="188">
        <v>11.5762</v>
      </c>
      <c r="L13" s="188">
        <v>11.2385</v>
      </c>
      <c r="M13" s="188">
        <v>11.6844</v>
      </c>
      <c r="N13" s="188">
        <v>11.2193</v>
      </c>
      <c r="O13" s="188">
        <v>11.7423</v>
      </c>
      <c r="P13" s="188">
        <v>11.511200000000001</v>
      </c>
      <c r="Q13" s="188">
        <v>12.6557</v>
      </c>
      <c r="R13" s="188">
        <v>13.2249</v>
      </c>
      <c r="S13" s="188">
        <v>12.169700000000001</v>
      </c>
      <c r="T13" s="188">
        <v>13.134499999999999</v>
      </c>
      <c r="U13" s="189">
        <v>12.446099999999999</v>
      </c>
      <c r="V13" s="189">
        <v>12.4975</v>
      </c>
      <c r="W13" s="189">
        <v>12.526634407864201</v>
      </c>
      <c r="X13" s="189">
        <v>12.4634950996537</v>
      </c>
      <c r="Y13" s="189">
        <v>12.401245761783001</v>
      </c>
      <c r="Z13" s="189">
        <v>12.339149567220399</v>
      </c>
    </row>
    <row r="14" spans="1:39" x14ac:dyDescent="0.25">
      <c r="B14" s="22" t="s">
        <v>186</v>
      </c>
      <c r="C14" s="188">
        <v>9.8623410000000007</v>
      </c>
      <c r="D14" s="188">
        <v>9.3307120000000108</v>
      </c>
      <c r="E14" s="188">
        <v>9.1127610000000008</v>
      </c>
      <c r="F14" s="188">
        <v>8.5150129999999997</v>
      </c>
      <c r="G14" s="188">
        <v>8.2093980000000109</v>
      </c>
      <c r="H14" s="188">
        <v>8.3108079999999998</v>
      </c>
      <c r="I14" s="188">
        <v>8.0287240000000004</v>
      </c>
      <c r="J14" s="188">
        <v>7.9029129999999999</v>
      </c>
      <c r="K14" s="188">
        <v>7.12066</v>
      </c>
      <c r="L14" s="188">
        <v>7.1491450000000096</v>
      </c>
      <c r="M14" s="188">
        <v>6.5494040000000098</v>
      </c>
      <c r="N14" s="188">
        <v>5.9322030000000003</v>
      </c>
      <c r="O14" s="188">
        <v>5.8461530000000099</v>
      </c>
      <c r="P14" s="188">
        <v>5.2634040000000004</v>
      </c>
      <c r="Q14" s="188">
        <v>5.3652189999999997</v>
      </c>
      <c r="R14" s="188">
        <v>5.1937740000000003</v>
      </c>
      <c r="S14" s="188">
        <v>5.5682150000000004</v>
      </c>
      <c r="T14" s="188">
        <v>5.1950380000000003</v>
      </c>
      <c r="U14" s="188">
        <v>4.79251800000001</v>
      </c>
      <c r="V14" s="189">
        <v>4.9391389999999999</v>
      </c>
      <c r="W14" s="189">
        <v>4.7690719959846497</v>
      </c>
      <c r="X14" s="189">
        <v>4.6644792195830203</v>
      </c>
      <c r="Y14" s="189">
        <v>4.5618217035833899</v>
      </c>
      <c r="Z14" s="189">
        <v>4.4609675441624299</v>
      </c>
    </row>
    <row r="15" spans="1:39" x14ac:dyDescent="0.25">
      <c r="B15" s="22" t="s">
        <v>189</v>
      </c>
      <c r="C15" s="188">
        <v>98.166569999999993</v>
      </c>
      <c r="D15" s="188">
        <v>98.166569999999993</v>
      </c>
      <c r="E15" s="188">
        <v>98.166569999999993</v>
      </c>
      <c r="F15" s="188">
        <v>98.226969999999994</v>
      </c>
      <c r="G15" s="188">
        <v>98.287379999999999</v>
      </c>
      <c r="H15" s="188">
        <v>98.347790000000003</v>
      </c>
      <c r="I15" s="188">
        <v>98.408230000000003</v>
      </c>
      <c r="J15" s="188">
        <v>98.46866</v>
      </c>
      <c r="K15" s="188">
        <v>98.529110000000003</v>
      </c>
      <c r="L15" s="188">
        <v>98.589569999999995</v>
      </c>
      <c r="M15" s="188">
        <v>98.650030000000001</v>
      </c>
      <c r="N15" s="188">
        <v>98.710509999999999</v>
      </c>
      <c r="O15" s="188">
        <v>98.771000000000001</v>
      </c>
      <c r="P15" s="188">
        <v>98.780879999999996</v>
      </c>
      <c r="Q15" s="188">
        <v>98.790769999999995</v>
      </c>
      <c r="R15" s="188">
        <v>98.800650000000005</v>
      </c>
      <c r="S15" s="188">
        <v>98.800650000000005</v>
      </c>
      <c r="T15" s="188">
        <v>98.800650000000005</v>
      </c>
      <c r="U15" s="188">
        <v>98.802279450334794</v>
      </c>
      <c r="V15" s="188">
        <v>98.8025506503419</v>
      </c>
      <c r="W15" s="189">
        <v>98.802826967543197</v>
      </c>
      <c r="X15" s="189">
        <v>98.803106127980101</v>
      </c>
      <c r="Y15" s="189">
        <v>98.803387236388701</v>
      </c>
      <c r="Z15" s="189">
        <v>98.803670013585304</v>
      </c>
    </row>
    <row r="16" spans="1:39" x14ac:dyDescent="0.25">
      <c r="B16" s="22" t="s">
        <v>191</v>
      </c>
      <c r="C16" s="190">
        <v>64.212990000000005</v>
      </c>
      <c r="D16" s="190">
        <v>64.212990000000005</v>
      </c>
      <c r="E16" s="190">
        <v>64.212990000000005</v>
      </c>
      <c r="F16" s="190">
        <v>64.212990000000005</v>
      </c>
      <c r="G16" s="190">
        <v>64.212990000000005</v>
      </c>
      <c r="H16" s="190">
        <v>65.091980000000007</v>
      </c>
      <c r="I16" s="190">
        <v>65.970969999999994</v>
      </c>
      <c r="J16" s="190">
        <v>66.849959999999996</v>
      </c>
      <c r="K16" s="190">
        <v>67.728949999999998</v>
      </c>
      <c r="L16" s="190">
        <v>68.607939999999999</v>
      </c>
      <c r="M16" s="188">
        <v>69.486930000000001</v>
      </c>
      <c r="N16" s="188">
        <v>70.365920000000003</v>
      </c>
      <c r="O16" s="188">
        <v>71.244919999999993</v>
      </c>
      <c r="P16" s="188">
        <v>72.123909999999995</v>
      </c>
      <c r="Q16" s="188">
        <v>73.002899999999997</v>
      </c>
      <c r="R16" s="188">
        <v>73.881889999999999</v>
      </c>
      <c r="S16" s="188">
        <v>74.76088</v>
      </c>
      <c r="T16" s="189">
        <v>75.639870000000002</v>
      </c>
      <c r="U16" s="189">
        <v>76.488744212270603</v>
      </c>
      <c r="V16" s="189">
        <v>77.326622732826607</v>
      </c>
      <c r="W16" s="189">
        <v>78.147425525595494</v>
      </c>
      <c r="X16" s="189">
        <v>78.950879030689606</v>
      </c>
      <c r="Y16" s="189">
        <v>79.736744134439903</v>
      </c>
      <c r="Z16" s="189">
        <v>80.504821017838694</v>
      </c>
    </row>
    <row r="17" spans="2:26" x14ac:dyDescent="0.25">
      <c r="B17" s="22" t="s">
        <v>196</v>
      </c>
      <c r="C17" s="188">
        <v>100</v>
      </c>
      <c r="D17" s="189">
        <v>100</v>
      </c>
      <c r="E17" s="189">
        <v>100</v>
      </c>
      <c r="F17" s="189">
        <v>100</v>
      </c>
      <c r="G17" s="189">
        <v>100</v>
      </c>
      <c r="H17" s="188">
        <v>100</v>
      </c>
      <c r="I17" s="189">
        <v>100</v>
      </c>
      <c r="J17" s="189">
        <v>100</v>
      </c>
      <c r="K17" s="189">
        <v>100</v>
      </c>
      <c r="L17" s="189">
        <v>100</v>
      </c>
      <c r="M17" s="188">
        <v>100</v>
      </c>
      <c r="N17" s="189">
        <v>100</v>
      </c>
      <c r="O17" s="189">
        <v>100</v>
      </c>
      <c r="P17" s="188">
        <v>100</v>
      </c>
      <c r="Q17" s="188">
        <v>100</v>
      </c>
      <c r="R17" s="188">
        <v>100</v>
      </c>
      <c r="S17" s="188">
        <v>100</v>
      </c>
      <c r="T17" s="188">
        <v>100</v>
      </c>
      <c r="U17" s="188">
        <v>100</v>
      </c>
      <c r="V17" s="189">
        <v>100</v>
      </c>
      <c r="W17" s="189">
        <v>100</v>
      </c>
      <c r="X17" s="189">
        <v>100</v>
      </c>
      <c r="Y17" s="189">
        <v>100</v>
      </c>
      <c r="Z17" s="189">
        <v>100</v>
      </c>
    </row>
    <row r="18" spans="2:26" x14ac:dyDescent="0.25">
      <c r="B18" s="22" t="s">
        <v>199</v>
      </c>
      <c r="C18" s="188">
        <v>11.74239843</v>
      </c>
      <c r="D18" s="188">
        <v>11.74239843</v>
      </c>
      <c r="E18" s="188">
        <v>11.658084949999999</v>
      </c>
      <c r="F18" s="188">
        <v>11.77659794</v>
      </c>
      <c r="G18" s="188">
        <v>11.954447</v>
      </c>
      <c r="H18" s="188">
        <v>12.08455932</v>
      </c>
      <c r="I18" s="188">
        <v>12.36537233</v>
      </c>
      <c r="J18" s="188">
        <v>12.542793380000001</v>
      </c>
      <c r="K18" s="188">
        <v>12.66070577</v>
      </c>
      <c r="L18" s="188">
        <v>12.639828189999999</v>
      </c>
      <c r="M18" s="188">
        <v>12.390613849999999</v>
      </c>
      <c r="N18" s="188">
        <v>12.033276130000001</v>
      </c>
      <c r="O18" s="188">
        <v>11.647670740000001</v>
      </c>
      <c r="P18" s="188">
        <v>11.31924094</v>
      </c>
      <c r="Q18" s="188">
        <v>11.02125921</v>
      </c>
      <c r="R18" s="188">
        <v>10.83320996</v>
      </c>
      <c r="S18" s="188">
        <v>10.61050891</v>
      </c>
      <c r="T18" s="189">
        <v>10.5127288</v>
      </c>
      <c r="U18" s="189">
        <v>10.358288140000001</v>
      </c>
      <c r="V18" s="189">
        <v>10.358288140000001</v>
      </c>
      <c r="W18" s="189">
        <v>10.358288140000001</v>
      </c>
      <c r="X18" s="189">
        <v>10.358288140000001</v>
      </c>
      <c r="Y18" s="189">
        <v>10.358288140000001</v>
      </c>
      <c r="Z18" s="189">
        <v>10.358288140000001</v>
      </c>
    </row>
    <row r="19" spans="2:26" x14ac:dyDescent="0.25">
      <c r="B19" s="22" t="s">
        <v>254</v>
      </c>
      <c r="C19" s="188"/>
      <c r="D19" s="188"/>
      <c r="E19" s="188"/>
      <c r="F19" s="188"/>
      <c r="G19" s="188"/>
      <c r="H19" s="188"/>
      <c r="I19" s="188"/>
      <c r="J19" s="188"/>
      <c r="K19" s="188"/>
      <c r="L19" s="188"/>
      <c r="M19" s="188">
        <v>7.4391432240000004</v>
      </c>
      <c r="N19" s="188">
        <v>7.2302317650000001</v>
      </c>
      <c r="O19" s="188">
        <v>7.6046173760000002</v>
      </c>
      <c r="P19" s="188">
        <v>7.3547160150000002</v>
      </c>
      <c r="Q19" s="188">
        <v>7.2157716440000002</v>
      </c>
      <c r="R19" s="188">
        <v>7.1871724889999999</v>
      </c>
      <c r="S19" s="188">
        <v>7.1417921079999998</v>
      </c>
      <c r="T19" s="188">
        <v>7.1178827330000001</v>
      </c>
      <c r="U19" s="188">
        <v>7.072311043</v>
      </c>
      <c r="V19" s="188">
        <v>7.027405441</v>
      </c>
      <c r="W19" s="188">
        <v>6.9831561879999997</v>
      </c>
      <c r="X19" s="188">
        <v>6.9395536929999997</v>
      </c>
      <c r="Y19" s="188">
        <v>6.8965885020000002</v>
      </c>
      <c r="Z19" s="188">
        <v>6.8542512999999996</v>
      </c>
    </row>
    <row r="20" spans="2:26" ht="23.25" x14ac:dyDescent="0.25">
      <c r="B20" s="22" t="s">
        <v>257</v>
      </c>
      <c r="C20" s="188">
        <v>27.2</v>
      </c>
      <c r="D20" s="188">
        <v>26.4</v>
      </c>
      <c r="E20" s="188">
        <v>25.6</v>
      </c>
      <c r="F20" s="188">
        <v>24.8</v>
      </c>
      <c r="G20" s="188">
        <v>24</v>
      </c>
      <c r="H20" s="188">
        <v>23.2</v>
      </c>
      <c r="I20" s="188">
        <v>22.52</v>
      </c>
      <c r="J20" s="188">
        <v>21.84</v>
      </c>
      <c r="K20" s="188">
        <v>21.16</v>
      </c>
      <c r="L20" s="188">
        <v>20.48</v>
      </c>
      <c r="M20" s="188">
        <v>19.8</v>
      </c>
      <c r="N20" s="188">
        <v>19.2</v>
      </c>
      <c r="O20" s="188">
        <v>18.600000000000001</v>
      </c>
      <c r="P20" s="188">
        <v>18</v>
      </c>
      <c r="Q20" s="188">
        <v>17.5</v>
      </c>
      <c r="R20" s="188">
        <v>17</v>
      </c>
      <c r="S20" s="188">
        <v>16.5</v>
      </c>
      <c r="T20" s="188">
        <v>16</v>
      </c>
      <c r="U20" s="188">
        <v>15.5</v>
      </c>
      <c r="V20" s="188">
        <v>15</v>
      </c>
      <c r="W20" s="188">
        <v>14.6</v>
      </c>
      <c r="X20" s="188">
        <v>14.133333329999999</v>
      </c>
      <c r="Y20" s="188">
        <v>13.66666667</v>
      </c>
      <c r="Z20" s="188">
        <v>13.2</v>
      </c>
    </row>
    <row r="21" spans="2:26" x14ac:dyDescent="0.25">
      <c r="B21" s="22" t="s">
        <v>205</v>
      </c>
      <c r="C21" s="188">
        <v>21</v>
      </c>
      <c r="D21" s="188">
        <v>21.7</v>
      </c>
      <c r="E21" s="188">
        <v>22.3</v>
      </c>
      <c r="F21" s="188">
        <v>22.9</v>
      </c>
      <c r="G21" s="188">
        <v>23.5</v>
      </c>
      <c r="H21" s="188">
        <v>24</v>
      </c>
      <c r="I21" s="188">
        <v>24.6</v>
      </c>
      <c r="J21" s="188">
        <v>25.1</v>
      </c>
      <c r="K21" s="188">
        <v>25.7</v>
      </c>
      <c r="L21" s="188">
        <v>26.2</v>
      </c>
      <c r="M21" s="188">
        <v>26.7</v>
      </c>
      <c r="N21" s="188">
        <v>27.3</v>
      </c>
      <c r="O21" s="188">
        <v>27.9</v>
      </c>
      <c r="P21" s="188">
        <v>28.5</v>
      </c>
      <c r="Q21" s="188">
        <v>29.1</v>
      </c>
      <c r="R21" s="188">
        <v>29.8</v>
      </c>
      <c r="S21" s="188">
        <v>30.4</v>
      </c>
      <c r="T21" s="188">
        <v>30.8</v>
      </c>
      <c r="U21" s="188">
        <v>31.4</v>
      </c>
      <c r="V21" s="188">
        <v>32</v>
      </c>
      <c r="W21" s="188">
        <v>32.6</v>
      </c>
      <c r="X21" s="188">
        <v>33.1</v>
      </c>
      <c r="Y21" s="188">
        <v>33.700000000000003</v>
      </c>
      <c r="Z21" s="188">
        <v>34.299999999999997</v>
      </c>
    </row>
    <row r="22" spans="2:26" ht="15.75" thickBot="1" x14ac:dyDescent="0.3">
      <c r="B22" s="191" t="s">
        <v>210</v>
      </c>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row>
    <row r="23" spans="2:26" x14ac:dyDescent="0.25">
      <c r="B23" s="193" t="s">
        <v>209</v>
      </c>
      <c r="C23" s="194">
        <v>1</v>
      </c>
      <c r="D23" s="194">
        <v>1</v>
      </c>
      <c r="E23" s="194">
        <v>1</v>
      </c>
      <c r="F23" s="194">
        <v>1</v>
      </c>
      <c r="G23" s="194">
        <v>1</v>
      </c>
      <c r="H23" s="194">
        <v>1</v>
      </c>
      <c r="I23" s="194">
        <v>1</v>
      </c>
      <c r="J23" s="194">
        <v>1</v>
      </c>
      <c r="K23" s="194">
        <v>1</v>
      </c>
      <c r="L23" s="194">
        <v>1</v>
      </c>
      <c r="M23" s="194">
        <v>1</v>
      </c>
      <c r="N23" s="194">
        <v>1</v>
      </c>
      <c r="O23" s="194">
        <v>1</v>
      </c>
      <c r="P23" s="194">
        <v>1</v>
      </c>
      <c r="Q23" s="194">
        <v>1</v>
      </c>
      <c r="R23" s="194">
        <v>1</v>
      </c>
      <c r="S23" s="194">
        <v>1</v>
      </c>
      <c r="T23" s="194">
        <v>1</v>
      </c>
      <c r="U23" s="194">
        <v>1</v>
      </c>
      <c r="V23" s="194">
        <v>1</v>
      </c>
      <c r="W23" s="194">
        <v>1</v>
      </c>
      <c r="X23" s="194">
        <v>1</v>
      </c>
      <c r="Y23" s="194">
        <v>1</v>
      </c>
      <c r="Z23" s="194">
        <v>1</v>
      </c>
    </row>
    <row r="24" spans="2:26" x14ac:dyDescent="0.25">
      <c r="B24" s="195" t="s">
        <v>213</v>
      </c>
      <c r="C24" s="188">
        <v>1</v>
      </c>
      <c r="D24" s="188">
        <v>1</v>
      </c>
      <c r="E24" s="188">
        <v>1</v>
      </c>
      <c r="F24" s="188">
        <v>1</v>
      </c>
      <c r="G24" s="188">
        <v>1</v>
      </c>
      <c r="H24" s="188">
        <v>1</v>
      </c>
      <c r="I24" s="188">
        <v>1</v>
      </c>
      <c r="J24" s="188">
        <v>1</v>
      </c>
      <c r="K24" s="188">
        <v>1</v>
      </c>
      <c r="L24" s="188">
        <v>1</v>
      </c>
      <c r="M24" s="188">
        <v>1</v>
      </c>
      <c r="N24" s="188">
        <v>1</v>
      </c>
      <c r="O24" s="188">
        <v>1</v>
      </c>
      <c r="P24" s="188">
        <v>1</v>
      </c>
      <c r="Q24" s="188">
        <v>1</v>
      </c>
      <c r="R24" s="188">
        <v>1</v>
      </c>
      <c r="S24" s="188">
        <v>1</v>
      </c>
      <c r="T24" s="188">
        <v>1</v>
      </c>
      <c r="U24" s="188">
        <v>1</v>
      </c>
      <c r="V24" s="188">
        <v>1</v>
      </c>
      <c r="W24" s="188">
        <v>1</v>
      </c>
      <c r="X24" s="188">
        <v>1</v>
      </c>
      <c r="Y24" s="188">
        <v>1</v>
      </c>
      <c r="Z24" s="188">
        <v>1</v>
      </c>
    </row>
    <row r="25" spans="2:26" x14ac:dyDescent="0.25">
      <c r="B25" s="342" t="s">
        <v>149</v>
      </c>
      <c r="C25" s="342"/>
      <c r="D25" s="342"/>
      <c r="E25" s="342"/>
      <c r="F25" s="342"/>
      <c r="G25" s="342"/>
      <c r="H25" s="342"/>
      <c r="I25" s="342"/>
      <c r="J25" s="342"/>
      <c r="K25" s="342"/>
      <c r="L25" s="342"/>
      <c r="M25" s="342"/>
      <c r="N25" s="342"/>
      <c r="O25" s="342"/>
      <c r="P25" s="342"/>
      <c r="Q25" s="342"/>
      <c r="R25" s="342"/>
      <c r="S25" s="342"/>
      <c r="T25" s="342"/>
      <c r="U25" s="342"/>
      <c r="V25" s="342"/>
      <c r="W25" s="342"/>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DE60-5904-4BB6-B0CC-3886AEE25E13}">
  <sheetPr>
    <tabColor rgb="FF00A173"/>
  </sheetPr>
  <dimension ref="A1:V83"/>
  <sheetViews>
    <sheetView showGridLines="0" topLeftCell="A55" zoomScale="115" zoomScaleNormal="115" workbookViewId="0">
      <selection activeCell="C83" sqref="C83"/>
    </sheetView>
  </sheetViews>
  <sheetFormatPr defaultRowHeight="15" outlineLevelRow="1" x14ac:dyDescent="0.25"/>
  <cols>
    <col min="1" max="1" width="0.85546875" customWidth="1"/>
    <col min="2" max="2" width="15.5703125" bestFit="1" customWidth="1"/>
    <col min="3" max="3" width="30.28515625" customWidth="1"/>
  </cols>
  <sheetData>
    <row r="1" spans="1:22" s="13" customFormat="1" x14ac:dyDescent="0.25">
      <c r="D1" s="15"/>
      <c r="E1" s="16"/>
      <c r="F1" s="16"/>
      <c r="G1" s="16"/>
      <c r="H1" s="16"/>
      <c r="I1" s="16"/>
      <c r="J1" s="17"/>
    </row>
    <row r="2" spans="1:22" s="13" customFormat="1" ht="21" x14ac:dyDescent="0.25">
      <c r="B2" s="14" t="s">
        <v>465</v>
      </c>
      <c r="C2" s="14"/>
      <c r="D2" s="15"/>
      <c r="E2" s="16"/>
      <c r="F2" s="16"/>
      <c r="G2" s="16"/>
      <c r="H2" s="16"/>
      <c r="I2" s="16"/>
    </row>
    <row r="3" spans="1:22" s="13" customFormat="1" x14ac:dyDescent="0.25">
      <c r="C3" s="18"/>
      <c r="D3" s="19"/>
      <c r="E3" s="20"/>
      <c r="F3" s="20"/>
      <c r="G3" s="20"/>
      <c r="H3" s="20"/>
      <c r="I3" s="20"/>
    </row>
    <row r="4" spans="1:22" ht="15" customHeight="1" x14ac:dyDescent="0.25">
      <c r="A4" s="13"/>
      <c r="B4" s="339" t="s">
        <v>466</v>
      </c>
      <c r="C4" s="339" t="s">
        <v>121</v>
      </c>
      <c r="D4" s="341" t="s">
        <v>472</v>
      </c>
      <c r="E4" s="341"/>
      <c r="F4" s="341"/>
      <c r="G4" s="341"/>
      <c r="H4" s="341"/>
      <c r="I4" s="341"/>
      <c r="J4" s="13"/>
      <c r="K4" s="13"/>
      <c r="L4" s="13"/>
      <c r="M4" s="13"/>
      <c r="N4" s="13"/>
      <c r="O4" s="13"/>
      <c r="P4" s="13"/>
      <c r="Q4" s="13"/>
      <c r="R4" s="13"/>
      <c r="S4" s="13"/>
      <c r="T4" s="13"/>
      <c r="U4" s="13"/>
      <c r="V4" s="13"/>
    </row>
    <row r="5" spans="1:22" x14ac:dyDescent="0.25">
      <c r="A5" s="13"/>
      <c r="B5" s="340"/>
      <c r="C5" s="340"/>
      <c r="D5" s="75" t="s">
        <v>88</v>
      </c>
      <c r="E5" s="75" t="s">
        <v>145</v>
      </c>
      <c r="F5" s="75" t="s">
        <v>146</v>
      </c>
      <c r="G5" s="75" t="s">
        <v>147</v>
      </c>
      <c r="H5" s="75" t="s">
        <v>148</v>
      </c>
      <c r="I5" s="75" t="s">
        <v>89</v>
      </c>
      <c r="J5" s="13"/>
      <c r="K5" s="13"/>
      <c r="L5" s="13"/>
      <c r="M5" s="13"/>
      <c r="N5" s="13"/>
      <c r="O5" s="13"/>
      <c r="P5" s="13"/>
      <c r="Q5" s="13"/>
      <c r="R5" s="13"/>
      <c r="S5" s="13"/>
      <c r="T5" s="13"/>
      <c r="U5" s="13"/>
      <c r="V5" s="13"/>
    </row>
    <row r="6" spans="1:22" x14ac:dyDescent="0.25">
      <c r="B6" s="317" t="s">
        <v>467</v>
      </c>
      <c r="C6" s="317" t="s">
        <v>158</v>
      </c>
      <c r="D6" s="188">
        <v>2.1</v>
      </c>
      <c r="E6" s="188">
        <v>2.1</v>
      </c>
      <c r="F6" s="188">
        <v>2.1</v>
      </c>
      <c r="G6" s="189">
        <v>2.1167097741040899</v>
      </c>
      <c r="H6" s="189">
        <v>2.1335525084703701</v>
      </c>
      <c r="I6" s="189">
        <v>2.1505292610683502</v>
      </c>
    </row>
    <row r="7" spans="1:22" outlineLevel="1" x14ac:dyDescent="0.25">
      <c r="B7" s="22" t="s">
        <v>468</v>
      </c>
      <c r="C7" s="22" t="s">
        <v>158</v>
      </c>
      <c r="D7" s="188">
        <f>D6+1</f>
        <v>3.1</v>
      </c>
      <c r="E7" s="188">
        <f t="shared" ref="E7:I9" si="0">E6+1</f>
        <v>3.1</v>
      </c>
      <c r="F7" s="188">
        <f t="shared" si="0"/>
        <v>3.1</v>
      </c>
      <c r="G7" s="189">
        <f t="shared" si="0"/>
        <v>3.1167097741040899</v>
      </c>
      <c r="H7" s="189">
        <f t="shared" si="0"/>
        <v>3.1335525084703701</v>
      </c>
      <c r="I7" s="189">
        <f t="shared" si="0"/>
        <v>3.1505292610683502</v>
      </c>
    </row>
    <row r="8" spans="1:22" outlineLevel="1" x14ac:dyDescent="0.25">
      <c r="B8" s="22" t="s">
        <v>469</v>
      </c>
      <c r="C8" s="22" t="s">
        <v>158</v>
      </c>
      <c r="D8" s="188">
        <f t="shared" ref="D8:D9" si="1">D7+1</f>
        <v>4.0999999999999996</v>
      </c>
      <c r="E8" s="188">
        <f t="shared" si="0"/>
        <v>4.0999999999999996</v>
      </c>
      <c r="F8" s="188">
        <f t="shared" si="0"/>
        <v>4.0999999999999996</v>
      </c>
      <c r="G8" s="189">
        <f t="shared" si="0"/>
        <v>4.1167097741040894</v>
      </c>
      <c r="H8" s="189">
        <f t="shared" si="0"/>
        <v>4.1335525084703697</v>
      </c>
      <c r="I8" s="189">
        <f t="shared" si="0"/>
        <v>4.1505292610683497</v>
      </c>
    </row>
    <row r="9" spans="1:22" ht="23.25" outlineLevel="1" x14ac:dyDescent="0.25">
      <c r="B9" s="22" t="s">
        <v>470</v>
      </c>
      <c r="C9" s="22" t="s">
        <v>158</v>
      </c>
      <c r="D9" s="188">
        <f t="shared" si="1"/>
        <v>5.0999999999999996</v>
      </c>
      <c r="E9" s="188">
        <f t="shared" si="0"/>
        <v>5.0999999999999996</v>
      </c>
      <c r="F9" s="188">
        <f t="shared" si="0"/>
        <v>5.0999999999999996</v>
      </c>
      <c r="G9" s="189">
        <f t="shared" si="0"/>
        <v>5.1167097741040894</v>
      </c>
      <c r="H9" s="189">
        <f t="shared" si="0"/>
        <v>5.1335525084703697</v>
      </c>
      <c r="I9" s="189">
        <f t="shared" si="0"/>
        <v>5.1505292610683497</v>
      </c>
    </row>
    <row r="10" spans="1:22" x14ac:dyDescent="0.25">
      <c r="B10" s="317" t="s">
        <v>467</v>
      </c>
      <c r="C10" s="317" t="s">
        <v>161</v>
      </c>
      <c r="D10" s="188"/>
      <c r="E10" s="188"/>
      <c r="F10" s="188"/>
      <c r="G10" s="189"/>
      <c r="H10" s="189"/>
      <c r="I10" s="189"/>
    </row>
    <row r="11" spans="1:22" outlineLevel="1" x14ac:dyDescent="0.25">
      <c r="B11" s="22" t="s">
        <v>468</v>
      </c>
      <c r="C11" s="22" t="s">
        <v>161</v>
      </c>
      <c r="D11" s="188">
        <f>D10+1</f>
        <v>1</v>
      </c>
      <c r="E11" s="188">
        <f t="shared" ref="E11:I13" si="2">E10+1</f>
        <v>1</v>
      </c>
      <c r="F11" s="188">
        <f t="shared" si="2"/>
        <v>1</v>
      </c>
      <c r="G11" s="189">
        <f t="shared" si="2"/>
        <v>1</v>
      </c>
      <c r="H11" s="189">
        <f t="shared" si="2"/>
        <v>1</v>
      </c>
      <c r="I11" s="189">
        <f t="shared" si="2"/>
        <v>1</v>
      </c>
    </row>
    <row r="12" spans="1:22" outlineLevel="1" x14ac:dyDescent="0.25">
      <c r="B12" s="22" t="s">
        <v>469</v>
      </c>
      <c r="C12" s="22" t="s">
        <v>161</v>
      </c>
      <c r="D12" s="188">
        <f t="shared" ref="D12:D13" si="3">D11+1</f>
        <v>2</v>
      </c>
      <c r="E12" s="188">
        <f t="shared" si="2"/>
        <v>2</v>
      </c>
      <c r="F12" s="188">
        <f t="shared" si="2"/>
        <v>2</v>
      </c>
      <c r="G12" s="189">
        <f t="shared" si="2"/>
        <v>2</v>
      </c>
      <c r="H12" s="189">
        <f t="shared" si="2"/>
        <v>2</v>
      </c>
      <c r="I12" s="189">
        <f t="shared" si="2"/>
        <v>2</v>
      </c>
    </row>
    <row r="13" spans="1:22" ht="23.25" outlineLevel="1" x14ac:dyDescent="0.25">
      <c r="B13" s="22" t="s">
        <v>470</v>
      </c>
      <c r="C13" s="22" t="s">
        <v>161</v>
      </c>
      <c r="D13" s="188">
        <f t="shared" si="3"/>
        <v>3</v>
      </c>
      <c r="E13" s="188">
        <f t="shared" si="2"/>
        <v>3</v>
      </c>
      <c r="F13" s="188">
        <f t="shared" si="2"/>
        <v>3</v>
      </c>
      <c r="G13" s="189">
        <f t="shared" si="2"/>
        <v>3</v>
      </c>
      <c r="H13" s="189">
        <f t="shared" si="2"/>
        <v>3</v>
      </c>
      <c r="I13" s="189">
        <f t="shared" si="2"/>
        <v>3</v>
      </c>
    </row>
    <row r="14" spans="1:22" x14ac:dyDescent="0.25">
      <c r="B14" s="317" t="s">
        <v>467</v>
      </c>
      <c r="C14" s="317" t="s">
        <v>166</v>
      </c>
      <c r="D14" s="188">
        <v>17.7</v>
      </c>
      <c r="E14" s="188">
        <v>18.2</v>
      </c>
      <c r="F14" s="188">
        <v>18.5</v>
      </c>
      <c r="G14" s="189">
        <v>19.232410791745501</v>
      </c>
      <c r="H14" s="189">
        <v>19.9938175601323</v>
      </c>
      <c r="I14" s="189">
        <v>20.785368249280001</v>
      </c>
    </row>
    <row r="15" spans="1:22" outlineLevel="1" x14ac:dyDescent="0.25">
      <c r="B15" s="22" t="s">
        <v>468</v>
      </c>
      <c r="C15" s="22" t="s">
        <v>166</v>
      </c>
      <c r="D15" s="188">
        <f>D14+1</f>
        <v>18.7</v>
      </c>
      <c r="E15" s="188">
        <f t="shared" ref="E15:I17" si="4">E14+1</f>
        <v>19.2</v>
      </c>
      <c r="F15" s="188">
        <f t="shared" si="4"/>
        <v>19.5</v>
      </c>
      <c r="G15" s="189">
        <f t="shared" si="4"/>
        <v>20.232410791745501</v>
      </c>
      <c r="H15" s="189">
        <f t="shared" si="4"/>
        <v>20.9938175601323</v>
      </c>
      <c r="I15" s="189">
        <f t="shared" si="4"/>
        <v>21.785368249280001</v>
      </c>
    </row>
    <row r="16" spans="1:22" outlineLevel="1" x14ac:dyDescent="0.25">
      <c r="B16" s="22" t="s">
        <v>469</v>
      </c>
      <c r="C16" s="22" t="s">
        <v>166</v>
      </c>
      <c r="D16" s="188">
        <f t="shared" ref="D16:D17" si="5">D15+1</f>
        <v>19.7</v>
      </c>
      <c r="E16" s="188">
        <f t="shared" si="4"/>
        <v>20.2</v>
      </c>
      <c r="F16" s="188">
        <f t="shared" si="4"/>
        <v>20.5</v>
      </c>
      <c r="G16" s="189">
        <f t="shared" si="4"/>
        <v>21.232410791745501</v>
      </c>
      <c r="H16" s="189">
        <f t="shared" si="4"/>
        <v>21.9938175601323</v>
      </c>
      <c r="I16" s="189">
        <f t="shared" si="4"/>
        <v>22.785368249280001</v>
      </c>
    </row>
    <row r="17" spans="2:9" ht="23.25" outlineLevel="1" x14ac:dyDescent="0.25">
      <c r="B17" s="22" t="s">
        <v>470</v>
      </c>
      <c r="C17" s="22" t="s">
        <v>166</v>
      </c>
      <c r="D17" s="188">
        <f t="shared" si="5"/>
        <v>20.7</v>
      </c>
      <c r="E17" s="188">
        <f t="shared" si="4"/>
        <v>21.2</v>
      </c>
      <c r="F17" s="188">
        <f t="shared" si="4"/>
        <v>21.5</v>
      </c>
      <c r="G17" s="189">
        <f t="shared" si="4"/>
        <v>22.232410791745501</v>
      </c>
      <c r="H17" s="189">
        <f t="shared" si="4"/>
        <v>22.9938175601323</v>
      </c>
      <c r="I17" s="189">
        <f t="shared" si="4"/>
        <v>23.785368249280001</v>
      </c>
    </row>
    <row r="18" spans="2:9" x14ac:dyDescent="0.25">
      <c r="B18" s="317" t="s">
        <v>467</v>
      </c>
      <c r="C18" s="317" t="s">
        <v>169</v>
      </c>
      <c r="D18" s="188"/>
      <c r="E18" s="188"/>
      <c r="F18" s="188"/>
      <c r="G18" s="189"/>
      <c r="H18" s="189"/>
      <c r="I18" s="189"/>
    </row>
    <row r="19" spans="2:9" outlineLevel="1" x14ac:dyDescent="0.25">
      <c r="B19" s="22" t="s">
        <v>468</v>
      </c>
      <c r="C19" s="22" t="s">
        <v>169</v>
      </c>
      <c r="D19" s="188">
        <f>D18+1</f>
        <v>1</v>
      </c>
      <c r="E19" s="188">
        <f t="shared" ref="E19:I21" si="6">E18+1</f>
        <v>1</v>
      </c>
      <c r="F19" s="188">
        <f t="shared" si="6"/>
        <v>1</v>
      </c>
      <c r="G19" s="189">
        <f t="shared" si="6"/>
        <v>1</v>
      </c>
      <c r="H19" s="189">
        <f t="shared" si="6"/>
        <v>1</v>
      </c>
      <c r="I19" s="189">
        <f t="shared" si="6"/>
        <v>1</v>
      </c>
    </row>
    <row r="20" spans="2:9" outlineLevel="1" x14ac:dyDescent="0.25">
      <c r="B20" s="22" t="s">
        <v>469</v>
      </c>
      <c r="C20" s="22" t="s">
        <v>169</v>
      </c>
      <c r="D20" s="188">
        <f t="shared" ref="D20:D21" si="7">D19+1</f>
        <v>2</v>
      </c>
      <c r="E20" s="188">
        <f t="shared" si="6"/>
        <v>2</v>
      </c>
      <c r="F20" s="188">
        <f t="shared" si="6"/>
        <v>2</v>
      </c>
      <c r="G20" s="189">
        <f t="shared" si="6"/>
        <v>2</v>
      </c>
      <c r="H20" s="189">
        <f t="shared" si="6"/>
        <v>2</v>
      </c>
      <c r="I20" s="189">
        <f t="shared" si="6"/>
        <v>2</v>
      </c>
    </row>
    <row r="21" spans="2:9" ht="23.25" outlineLevel="1" x14ac:dyDescent="0.25">
      <c r="B21" s="22" t="s">
        <v>470</v>
      </c>
      <c r="C21" s="22" t="s">
        <v>169</v>
      </c>
      <c r="D21" s="188">
        <f t="shared" si="7"/>
        <v>3</v>
      </c>
      <c r="E21" s="188">
        <f t="shared" si="6"/>
        <v>3</v>
      </c>
      <c r="F21" s="188">
        <f t="shared" si="6"/>
        <v>3</v>
      </c>
      <c r="G21" s="189">
        <f t="shared" si="6"/>
        <v>3</v>
      </c>
      <c r="H21" s="189">
        <f t="shared" si="6"/>
        <v>3</v>
      </c>
      <c r="I21" s="189">
        <f t="shared" si="6"/>
        <v>3</v>
      </c>
    </row>
    <row r="22" spans="2:9" x14ac:dyDescent="0.25">
      <c r="B22" s="317" t="s">
        <v>467</v>
      </c>
      <c r="C22" s="317" t="s">
        <v>174</v>
      </c>
      <c r="D22" s="188">
        <v>12.8</v>
      </c>
      <c r="E22" s="188">
        <v>13</v>
      </c>
      <c r="F22" s="188">
        <v>13.2</v>
      </c>
      <c r="G22" s="189">
        <v>13.4</v>
      </c>
      <c r="H22" s="189">
        <v>13.6</v>
      </c>
      <c r="I22" s="189">
        <v>13.7</v>
      </c>
    </row>
    <row r="23" spans="2:9" outlineLevel="1" x14ac:dyDescent="0.25">
      <c r="B23" s="22" t="s">
        <v>468</v>
      </c>
      <c r="C23" s="22" t="s">
        <v>174</v>
      </c>
      <c r="D23" s="188">
        <f>D22+1</f>
        <v>13.8</v>
      </c>
      <c r="E23" s="188">
        <f t="shared" ref="E23:I25" si="8">E22+1</f>
        <v>14</v>
      </c>
      <c r="F23" s="188">
        <f t="shared" si="8"/>
        <v>14.2</v>
      </c>
      <c r="G23" s="189">
        <f t="shared" si="8"/>
        <v>14.4</v>
      </c>
      <c r="H23" s="189">
        <f t="shared" si="8"/>
        <v>14.6</v>
      </c>
      <c r="I23" s="189">
        <f t="shared" si="8"/>
        <v>14.7</v>
      </c>
    </row>
    <row r="24" spans="2:9" outlineLevel="1" x14ac:dyDescent="0.25">
      <c r="B24" s="22" t="s">
        <v>469</v>
      </c>
      <c r="C24" s="22" t="s">
        <v>174</v>
      </c>
      <c r="D24" s="188">
        <f t="shared" ref="D24:D25" si="9">D23+1</f>
        <v>14.8</v>
      </c>
      <c r="E24" s="188">
        <f t="shared" si="8"/>
        <v>15</v>
      </c>
      <c r="F24" s="188">
        <f t="shared" si="8"/>
        <v>15.2</v>
      </c>
      <c r="G24" s="189">
        <f t="shared" si="8"/>
        <v>15.4</v>
      </c>
      <c r="H24" s="189">
        <f t="shared" si="8"/>
        <v>15.6</v>
      </c>
      <c r="I24" s="189">
        <f t="shared" si="8"/>
        <v>15.7</v>
      </c>
    </row>
    <row r="25" spans="2:9" ht="23.25" outlineLevel="1" x14ac:dyDescent="0.25">
      <c r="B25" s="22" t="s">
        <v>470</v>
      </c>
      <c r="C25" s="22" t="s">
        <v>174</v>
      </c>
      <c r="D25" s="188">
        <f t="shared" si="9"/>
        <v>15.8</v>
      </c>
      <c r="E25" s="188">
        <f t="shared" si="8"/>
        <v>16</v>
      </c>
      <c r="F25" s="188">
        <f t="shared" si="8"/>
        <v>16.2</v>
      </c>
      <c r="G25" s="189">
        <f t="shared" si="8"/>
        <v>16.399999999999999</v>
      </c>
      <c r="H25" s="189">
        <f t="shared" si="8"/>
        <v>16.600000000000001</v>
      </c>
      <c r="I25" s="189">
        <f t="shared" si="8"/>
        <v>16.7</v>
      </c>
    </row>
    <row r="26" spans="2:9" x14ac:dyDescent="0.25">
      <c r="B26" s="317" t="s">
        <v>467</v>
      </c>
      <c r="C26" s="317" t="s">
        <v>177</v>
      </c>
      <c r="D26" s="188">
        <v>25</v>
      </c>
      <c r="E26" s="188">
        <v>26</v>
      </c>
      <c r="F26" s="188">
        <v>27</v>
      </c>
      <c r="G26" s="189">
        <v>28</v>
      </c>
      <c r="H26" s="189">
        <v>29</v>
      </c>
      <c r="I26" s="189">
        <v>30</v>
      </c>
    </row>
    <row r="27" spans="2:9" outlineLevel="1" x14ac:dyDescent="0.25">
      <c r="B27" s="22" t="s">
        <v>468</v>
      </c>
      <c r="C27" s="22" t="s">
        <v>177</v>
      </c>
      <c r="D27" s="188">
        <f>D26+1</f>
        <v>26</v>
      </c>
      <c r="E27" s="188">
        <f t="shared" ref="E27:I29" si="10">E26+1</f>
        <v>27</v>
      </c>
      <c r="F27" s="188">
        <f t="shared" si="10"/>
        <v>28</v>
      </c>
      <c r="G27" s="189">
        <f t="shared" si="10"/>
        <v>29</v>
      </c>
      <c r="H27" s="189">
        <f t="shared" si="10"/>
        <v>30</v>
      </c>
      <c r="I27" s="189">
        <f t="shared" si="10"/>
        <v>31</v>
      </c>
    </row>
    <row r="28" spans="2:9" outlineLevel="1" x14ac:dyDescent="0.25">
      <c r="B28" s="22" t="s">
        <v>469</v>
      </c>
      <c r="C28" s="22" t="s">
        <v>177</v>
      </c>
      <c r="D28" s="188">
        <f t="shared" ref="D28:D29" si="11">D27+1</f>
        <v>27</v>
      </c>
      <c r="E28" s="188">
        <f t="shared" si="10"/>
        <v>28</v>
      </c>
      <c r="F28" s="188">
        <f t="shared" si="10"/>
        <v>29</v>
      </c>
      <c r="G28" s="189">
        <f t="shared" si="10"/>
        <v>30</v>
      </c>
      <c r="H28" s="189">
        <f t="shared" si="10"/>
        <v>31</v>
      </c>
      <c r="I28" s="189">
        <f t="shared" si="10"/>
        <v>32</v>
      </c>
    </row>
    <row r="29" spans="2:9" ht="23.25" outlineLevel="1" x14ac:dyDescent="0.25">
      <c r="B29" s="22" t="s">
        <v>470</v>
      </c>
      <c r="C29" s="22" t="s">
        <v>177</v>
      </c>
      <c r="D29" s="188">
        <f t="shared" si="11"/>
        <v>28</v>
      </c>
      <c r="E29" s="188">
        <f t="shared" si="10"/>
        <v>29</v>
      </c>
      <c r="F29" s="188">
        <f t="shared" si="10"/>
        <v>30</v>
      </c>
      <c r="G29" s="189">
        <f t="shared" si="10"/>
        <v>31</v>
      </c>
      <c r="H29" s="189">
        <f t="shared" si="10"/>
        <v>32</v>
      </c>
      <c r="I29" s="189">
        <f t="shared" si="10"/>
        <v>33</v>
      </c>
    </row>
    <row r="30" spans="2:9" x14ac:dyDescent="0.25">
      <c r="B30" s="317" t="s">
        <v>467</v>
      </c>
      <c r="C30" s="317" t="s">
        <v>180</v>
      </c>
      <c r="D30" s="188"/>
      <c r="E30" s="188"/>
      <c r="F30" s="188"/>
      <c r="G30" s="189"/>
      <c r="H30" s="189"/>
      <c r="I30" s="189"/>
    </row>
    <row r="31" spans="2:9" outlineLevel="1" x14ac:dyDescent="0.25">
      <c r="B31" s="22" t="s">
        <v>468</v>
      </c>
      <c r="C31" s="22" t="s">
        <v>180</v>
      </c>
      <c r="D31" s="188">
        <f>D30+1</f>
        <v>1</v>
      </c>
      <c r="E31" s="188">
        <f t="shared" ref="E31:I33" si="12">E30+1</f>
        <v>1</v>
      </c>
      <c r="F31" s="188">
        <f t="shared" si="12"/>
        <v>1</v>
      </c>
      <c r="G31" s="189">
        <f t="shared" si="12"/>
        <v>1</v>
      </c>
      <c r="H31" s="189">
        <f t="shared" si="12"/>
        <v>1</v>
      </c>
      <c r="I31" s="189">
        <f t="shared" si="12"/>
        <v>1</v>
      </c>
    </row>
    <row r="32" spans="2:9" outlineLevel="1" x14ac:dyDescent="0.25">
      <c r="B32" s="22" t="s">
        <v>469</v>
      </c>
      <c r="C32" s="22" t="s">
        <v>180</v>
      </c>
      <c r="D32" s="188">
        <f t="shared" ref="D32:D33" si="13">D31+1</f>
        <v>2</v>
      </c>
      <c r="E32" s="188">
        <f t="shared" si="12"/>
        <v>2</v>
      </c>
      <c r="F32" s="188">
        <f t="shared" si="12"/>
        <v>2</v>
      </c>
      <c r="G32" s="189">
        <f t="shared" si="12"/>
        <v>2</v>
      </c>
      <c r="H32" s="189">
        <f t="shared" si="12"/>
        <v>2</v>
      </c>
      <c r="I32" s="189">
        <f t="shared" si="12"/>
        <v>2</v>
      </c>
    </row>
    <row r="33" spans="2:9" ht="23.25" outlineLevel="1" x14ac:dyDescent="0.25">
      <c r="B33" s="22" t="s">
        <v>470</v>
      </c>
      <c r="C33" s="22" t="s">
        <v>180</v>
      </c>
      <c r="D33" s="188">
        <f t="shared" si="13"/>
        <v>3</v>
      </c>
      <c r="E33" s="188">
        <f t="shared" si="12"/>
        <v>3</v>
      </c>
      <c r="F33" s="188">
        <f t="shared" si="12"/>
        <v>3</v>
      </c>
      <c r="G33" s="189">
        <f t="shared" si="12"/>
        <v>3</v>
      </c>
      <c r="H33" s="189">
        <f t="shared" si="12"/>
        <v>3</v>
      </c>
      <c r="I33" s="189">
        <f t="shared" si="12"/>
        <v>3</v>
      </c>
    </row>
    <row r="34" spans="2:9" x14ac:dyDescent="0.25">
      <c r="B34" s="317" t="s">
        <v>467</v>
      </c>
      <c r="C34" s="317" t="s">
        <v>181</v>
      </c>
      <c r="D34" s="188">
        <v>12.446099999999999</v>
      </c>
      <c r="E34" s="188">
        <v>12.4975</v>
      </c>
      <c r="F34" s="188">
        <v>12.526634407864201</v>
      </c>
      <c r="G34" s="189">
        <v>12.4634950996537</v>
      </c>
      <c r="H34" s="189">
        <v>12.401245761783001</v>
      </c>
      <c r="I34" s="189">
        <v>12.339149567220399</v>
      </c>
    </row>
    <row r="35" spans="2:9" outlineLevel="1" x14ac:dyDescent="0.25">
      <c r="B35" s="22" t="s">
        <v>468</v>
      </c>
      <c r="C35" s="22" t="s">
        <v>181</v>
      </c>
      <c r="D35" s="188">
        <f>D34+1</f>
        <v>13.446099999999999</v>
      </c>
      <c r="E35" s="188">
        <f t="shared" ref="E35:I37" si="14">E34+1</f>
        <v>13.4975</v>
      </c>
      <c r="F35" s="188">
        <f t="shared" si="14"/>
        <v>13.526634407864201</v>
      </c>
      <c r="G35" s="189">
        <f t="shared" si="14"/>
        <v>13.4634950996537</v>
      </c>
      <c r="H35" s="189">
        <f t="shared" si="14"/>
        <v>13.401245761783001</v>
      </c>
      <c r="I35" s="189">
        <f t="shared" si="14"/>
        <v>13.339149567220399</v>
      </c>
    </row>
    <row r="36" spans="2:9" outlineLevel="1" x14ac:dyDescent="0.25">
      <c r="B36" s="22" t="s">
        <v>469</v>
      </c>
      <c r="C36" s="22" t="s">
        <v>181</v>
      </c>
      <c r="D36" s="188">
        <f t="shared" ref="D36:D37" si="15">D35+1</f>
        <v>14.446099999999999</v>
      </c>
      <c r="E36" s="188">
        <f t="shared" si="14"/>
        <v>14.4975</v>
      </c>
      <c r="F36" s="188">
        <f t="shared" si="14"/>
        <v>14.526634407864201</v>
      </c>
      <c r="G36" s="189">
        <f t="shared" si="14"/>
        <v>14.4634950996537</v>
      </c>
      <c r="H36" s="189">
        <f t="shared" si="14"/>
        <v>14.401245761783001</v>
      </c>
      <c r="I36" s="189">
        <f t="shared" si="14"/>
        <v>14.339149567220399</v>
      </c>
    </row>
    <row r="37" spans="2:9" ht="23.25" outlineLevel="1" x14ac:dyDescent="0.25">
      <c r="B37" s="22" t="s">
        <v>470</v>
      </c>
      <c r="C37" s="22" t="s">
        <v>181</v>
      </c>
      <c r="D37" s="188">
        <f t="shared" si="15"/>
        <v>15.446099999999999</v>
      </c>
      <c r="E37" s="188">
        <f t="shared" si="14"/>
        <v>15.4975</v>
      </c>
      <c r="F37" s="188">
        <f t="shared" si="14"/>
        <v>15.526634407864201</v>
      </c>
      <c r="G37" s="189">
        <f t="shared" si="14"/>
        <v>15.4634950996537</v>
      </c>
      <c r="H37" s="189">
        <f t="shared" si="14"/>
        <v>15.401245761783001</v>
      </c>
      <c r="I37" s="189">
        <f t="shared" si="14"/>
        <v>15.339149567220399</v>
      </c>
    </row>
    <row r="38" spans="2:9" x14ac:dyDescent="0.25">
      <c r="B38" s="317" t="s">
        <v>467</v>
      </c>
      <c r="C38" s="317" t="s">
        <v>186</v>
      </c>
      <c r="D38" s="188">
        <v>4.79251800000001</v>
      </c>
      <c r="E38" s="188">
        <v>4.9391389999999999</v>
      </c>
      <c r="F38" s="188">
        <v>4.7690719959846497</v>
      </c>
      <c r="G38" s="189">
        <v>4.6644792195830203</v>
      </c>
      <c r="H38" s="189">
        <v>4.5618217035833899</v>
      </c>
      <c r="I38" s="189">
        <v>4.4609675441624299</v>
      </c>
    </row>
    <row r="39" spans="2:9" outlineLevel="1" x14ac:dyDescent="0.25">
      <c r="B39" s="22" t="s">
        <v>468</v>
      </c>
      <c r="C39" s="22" t="s">
        <v>186</v>
      </c>
      <c r="D39" s="188">
        <f>D38+1</f>
        <v>5.79251800000001</v>
      </c>
      <c r="E39" s="188">
        <f t="shared" ref="E39:I41" si="16">E38+1</f>
        <v>5.9391389999999999</v>
      </c>
      <c r="F39" s="188">
        <f t="shared" si="16"/>
        <v>5.7690719959846497</v>
      </c>
      <c r="G39" s="189">
        <f t="shared" si="16"/>
        <v>5.6644792195830203</v>
      </c>
      <c r="H39" s="189">
        <f t="shared" si="16"/>
        <v>5.5618217035833899</v>
      </c>
      <c r="I39" s="189">
        <f t="shared" si="16"/>
        <v>5.4609675441624299</v>
      </c>
    </row>
    <row r="40" spans="2:9" outlineLevel="1" x14ac:dyDescent="0.25">
      <c r="B40" s="22" t="s">
        <v>469</v>
      </c>
      <c r="C40" s="22" t="s">
        <v>186</v>
      </c>
      <c r="D40" s="188">
        <f t="shared" ref="D40:D41" si="17">D39+1</f>
        <v>6.79251800000001</v>
      </c>
      <c r="E40" s="188">
        <f t="shared" si="16"/>
        <v>6.9391389999999999</v>
      </c>
      <c r="F40" s="188">
        <f t="shared" si="16"/>
        <v>6.7690719959846497</v>
      </c>
      <c r="G40" s="189">
        <f t="shared" si="16"/>
        <v>6.6644792195830203</v>
      </c>
      <c r="H40" s="189">
        <f t="shared" si="16"/>
        <v>6.5618217035833899</v>
      </c>
      <c r="I40" s="189">
        <f t="shared" si="16"/>
        <v>6.4609675441624299</v>
      </c>
    </row>
    <row r="41" spans="2:9" ht="23.25" outlineLevel="1" x14ac:dyDescent="0.25">
      <c r="B41" s="22" t="s">
        <v>470</v>
      </c>
      <c r="C41" s="22" t="s">
        <v>186</v>
      </c>
      <c r="D41" s="188">
        <f t="shared" si="17"/>
        <v>7.79251800000001</v>
      </c>
      <c r="E41" s="188">
        <f t="shared" si="16"/>
        <v>7.9391389999999999</v>
      </c>
      <c r="F41" s="188">
        <f t="shared" si="16"/>
        <v>7.7690719959846497</v>
      </c>
      <c r="G41" s="189">
        <f t="shared" si="16"/>
        <v>7.6644792195830203</v>
      </c>
      <c r="H41" s="189">
        <f t="shared" si="16"/>
        <v>7.5618217035833899</v>
      </c>
      <c r="I41" s="189">
        <f t="shared" si="16"/>
        <v>7.4609675441624299</v>
      </c>
    </row>
    <row r="42" spans="2:9" x14ac:dyDescent="0.25">
      <c r="B42" s="317" t="s">
        <v>467</v>
      </c>
      <c r="C42" s="317" t="s">
        <v>189</v>
      </c>
      <c r="D42" s="188">
        <v>98.802279450334794</v>
      </c>
      <c r="E42" s="188">
        <v>98.8025506503419</v>
      </c>
      <c r="F42" s="188">
        <v>98.802826967543197</v>
      </c>
      <c r="G42" s="189">
        <v>98.803106127980101</v>
      </c>
      <c r="H42" s="189">
        <v>98.803387236388701</v>
      </c>
      <c r="I42" s="189">
        <v>98.803670013585304</v>
      </c>
    </row>
    <row r="43" spans="2:9" outlineLevel="1" x14ac:dyDescent="0.25">
      <c r="B43" s="22" t="s">
        <v>468</v>
      </c>
      <c r="C43" s="22" t="s">
        <v>189</v>
      </c>
      <c r="D43" s="188">
        <f>D42+1</f>
        <v>99.802279450334794</v>
      </c>
      <c r="E43" s="188">
        <f t="shared" ref="E43:I45" si="18">E42+1</f>
        <v>99.8025506503419</v>
      </c>
      <c r="F43" s="188">
        <f t="shared" si="18"/>
        <v>99.802826967543197</v>
      </c>
      <c r="G43" s="189">
        <f t="shared" si="18"/>
        <v>99.803106127980101</v>
      </c>
      <c r="H43" s="189">
        <f t="shared" si="18"/>
        <v>99.803387236388701</v>
      </c>
      <c r="I43" s="189">
        <f t="shared" si="18"/>
        <v>99.803670013585304</v>
      </c>
    </row>
    <row r="44" spans="2:9" outlineLevel="1" x14ac:dyDescent="0.25">
      <c r="B44" s="22" t="s">
        <v>469</v>
      </c>
      <c r="C44" s="22" t="s">
        <v>189</v>
      </c>
      <c r="D44" s="188">
        <f t="shared" ref="D44:D45" si="19">D43+1</f>
        <v>100.80227945033479</v>
      </c>
      <c r="E44" s="188">
        <f t="shared" si="18"/>
        <v>100.8025506503419</v>
      </c>
      <c r="F44" s="188">
        <f t="shared" si="18"/>
        <v>100.8028269675432</v>
      </c>
      <c r="G44" s="189">
        <f t="shared" si="18"/>
        <v>100.8031061279801</v>
      </c>
      <c r="H44" s="189">
        <f t="shared" si="18"/>
        <v>100.8033872363887</v>
      </c>
      <c r="I44" s="189">
        <f t="shared" si="18"/>
        <v>100.8036700135853</v>
      </c>
    </row>
    <row r="45" spans="2:9" ht="23.25" outlineLevel="1" x14ac:dyDescent="0.25">
      <c r="B45" s="22" t="s">
        <v>470</v>
      </c>
      <c r="C45" s="22" t="s">
        <v>189</v>
      </c>
      <c r="D45" s="188">
        <f t="shared" si="19"/>
        <v>101.80227945033479</v>
      </c>
      <c r="E45" s="188">
        <f t="shared" si="18"/>
        <v>101.8025506503419</v>
      </c>
      <c r="F45" s="188">
        <f t="shared" si="18"/>
        <v>101.8028269675432</v>
      </c>
      <c r="G45" s="189">
        <f t="shared" si="18"/>
        <v>101.8031061279801</v>
      </c>
      <c r="H45" s="189">
        <f t="shared" si="18"/>
        <v>101.8033872363887</v>
      </c>
      <c r="I45" s="189">
        <f t="shared" si="18"/>
        <v>101.8036700135853</v>
      </c>
    </row>
    <row r="46" spans="2:9" x14ac:dyDescent="0.25">
      <c r="B46" s="317" t="s">
        <v>467</v>
      </c>
      <c r="C46" s="317" t="s">
        <v>191</v>
      </c>
      <c r="D46" s="188">
        <v>76.488744212270603</v>
      </c>
      <c r="E46" s="188">
        <v>77.326622732826607</v>
      </c>
      <c r="F46" s="188">
        <v>78.147425525595494</v>
      </c>
      <c r="G46" s="189">
        <v>78.950879030689606</v>
      </c>
      <c r="H46" s="189">
        <v>79.736744134439903</v>
      </c>
      <c r="I46" s="189">
        <v>80.504821017838694</v>
      </c>
    </row>
    <row r="47" spans="2:9" outlineLevel="1" x14ac:dyDescent="0.25">
      <c r="B47" s="22" t="s">
        <v>468</v>
      </c>
      <c r="C47" s="22" t="s">
        <v>191</v>
      </c>
      <c r="D47" s="188">
        <f>D46+1</f>
        <v>77.488744212270603</v>
      </c>
      <c r="E47" s="188">
        <f t="shared" ref="E47:I49" si="20">E46+1</f>
        <v>78.326622732826607</v>
      </c>
      <c r="F47" s="188">
        <f t="shared" si="20"/>
        <v>79.147425525595494</v>
      </c>
      <c r="G47" s="189">
        <f t="shared" si="20"/>
        <v>79.950879030689606</v>
      </c>
      <c r="H47" s="189">
        <f t="shared" si="20"/>
        <v>80.736744134439903</v>
      </c>
      <c r="I47" s="189">
        <f t="shared" si="20"/>
        <v>81.504821017838694</v>
      </c>
    </row>
    <row r="48" spans="2:9" outlineLevel="1" x14ac:dyDescent="0.25">
      <c r="B48" s="22" t="s">
        <v>469</v>
      </c>
      <c r="C48" s="22" t="s">
        <v>191</v>
      </c>
      <c r="D48" s="188">
        <f t="shared" ref="D48:D49" si="21">D47+1</f>
        <v>78.488744212270603</v>
      </c>
      <c r="E48" s="188">
        <f t="shared" si="20"/>
        <v>79.326622732826607</v>
      </c>
      <c r="F48" s="188">
        <f t="shared" si="20"/>
        <v>80.147425525595494</v>
      </c>
      <c r="G48" s="189">
        <f t="shared" si="20"/>
        <v>80.950879030689606</v>
      </c>
      <c r="H48" s="189">
        <f t="shared" si="20"/>
        <v>81.736744134439903</v>
      </c>
      <c r="I48" s="189">
        <f t="shared" si="20"/>
        <v>82.504821017838694</v>
      </c>
    </row>
    <row r="49" spans="2:9" ht="23.25" outlineLevel="1" x14ac:dyDescent="0.25">
      <c r="B49" s="22" t="s">
        <v>470</v>
      </c>
      <c r="C49" s="22" t="s">
        <v>191</v>
      </c>
      <c r="D49" s="188">
        <f t="shared" si="21"/>
        <v>79.488744212270603</v>
      </c>
      <c r="E49" s="188">
        <f t="shared" si="20"/>
        <v>80.326622732826607</v>
      </c>
      <c r="F49" s="188">
        <f t="shared" si="20"/>
        <v>81.147425525595494</v>
      </c>
      <c r="G49" s="189">
        <f t="shared" si="20"/>
        <v>81.950879030689606</v>
      </c>
      <c r="H49" s="189">
        <f t="shared" si="20"/>
        <v>82.736744134439903</v>
      </c>
      <c r="I49" s="189">
        <f t="shared" si="20"/>
        <v>83.504821017838694</v>
      </c>
    </row>
    <row r="50" spans="2:9" x14ac:dyDescent="0.25">
      <c r="B50" s="317" t="s">
        <v>467</v>
      </c>
      <c r="C50" s="317" t="s">
        <v>196</v>
      </c>
      <c r="D50" s="188">
        <v>100</v>
      </c>
      <c r="E50" s="188">
        <v>100</v>
      </c>
      <c r="F50" s="188">
        <v>100</v>
      </c>
      <c r="G50" s="189">
        <v>100</v>
      </c>
      <c r="H50" s="189">
        <v>100</v>
      </c>
      <c r="I50" s="189">
        <v>100</v>
      </c>
    </row>
    <row r="51" spans="2:9" outlineLevel="1" x14ac:dyDescent="0.25">
      <c r="B51" s="22" t="s">
        <v>468</v>
      </c>
      <c r="C51" s="22" t="s">
        <v>196</v>
      </c>
      <c r="D51" s="188">
        <f>D50+1</f>
        <v>101</v>
      </c>
      <c r="E51" s="188">
        <f t="shared" ref="E51:I53" si="22">E50+1</f>
        <v>101</v>
      </c>
      <c r="F51" s="188">
        <f t="shared" si="22"/>
        <v>101</v>
      </c>
      <c r="G51" s="189">
        <f t="shared" si="22"/>
        <v>101</v>
      </c>
      <c r="H51" s="189">
        <f t="shared" si="22"/>
        <v>101</v>
      </c>
      <c r="I51" s="189">
        <f t="shared" si="22"/>
        <v>101</v>
      </c>
    </row>
    <row r="52" spans="2:9" outlineLevel="1" x14ac:dyDescent="0.25">
      <c r="B52" s="22" t="s">
        <v>469</v>
      </c>
      <c r="C52" s="22" t="s">
        <v>196</v>
      </c>
      <c r="D52" s="188">
        <f t="shared" ref="D52:D53" si="23">D51+1</f>
        <v>102</v>
      </c>
      <c r="E52" s="188">
        <f t="shared" si="22"/>
        <v>102</v>
      </c>
      <c r="F52" s="188">
        <f t="shared" si="22"/>
        <v>102</v>
      </c>
      <c r="G52" s="189">
        <f t="shared" si="22"/>
        <v>102</v>
      </c>
      <c r="H52" s="189">
        <f t="shared" si="22"/>
        <v>102</v>
      </c>
      <c r="I52" s="189">
        <f t="shared" si="22"/>
        <v>102</v>
      </c>
    </row>
    <row r="53" spans="2:9" ht="23.25" outlineLevel="1" x14ac:dyDescent="0.25">
      <c r="B53" s="22" t="s">
        <v>470</v>
      </c>
      <c r="C53" s="22" t="s">
        <v>196</v>
      </c>
      <c r="D53" s="188">
        <f t="shared" si="23"/>
        <v>103</v>
      </c>
      <c r="E53" s="188">
        <f t="shared" si="22"/>
        <v>103</v>
      </c>
      <c r="F53" s="188">
        <f t="shared" si="22"/>
        <v>103</v>
      </c>
      <c r="G53" s="189">
        <f t="shared" si="22"/>
        <v>103</v>
      </c>
      <c r="H53" s="189">
        <f t="shared" si="22"/>
        <v>103</v>
      </c>
      <c r="I53" s="189">
        <f t="shared" si="22"/>
        <v>103</v>
      </c>
    </row>
    <row r="54" spans="2:9" x14ac:dyDescent="0.25">
      <c r="B54" s="317" t="s">
        <v>467</v>
      </c>
      <c r="C54" s="317" t="s">
        <v>199</v>
      </c>
      <c r="D54" s="188">
        <v>10.358288140000001</v>
      </c>
      <c r="E54" s="188">
        <v>10.358288140000001</v>
      </c>
      <c r="F54" s="188">
        <v>10.358288140000001</v>
      </c>
      <c r="G54" s="189">
        <v>10.358288140000001</v>
      </c>
      <c r="H54" s="189">
        <v>10.358288140000001</v>
      </c>
      <c r="I54" s="189">
        <v>10.358288140000001</v>
      </c>
    </row>
    <row r="55" spans="2:9" outlineLevel="1" x14ac:dyDescent="0.25">
      <c r="B55" s="22" t="s">
        <v>468</v>
      </c>
      <c r="C55" s="22" t="s">
        <v>199</v>
      </c>
      <c r="D55" s="188">
        <f>D54+1</f>
        <v>11.358288140000001</v>
      </c>
      <c r="E55" s="188">
        <f t="shared" ref="E55:I57" si="24">E54+1</f>
        <v>11.358288140000001</v>
      </c>
      <c r="F55" s="188">
        <f t="shared" si="24"/>
        <v>11.358288140000001</v>
      </c>
      <c r="G55" s="189">
        <f t="shared" si="24"/>
        <v>11.358288140000001</v>
      </c>
      <c r="H55" s="189">
        <f t="shared" si="24"/>
        <v>11.358288140000001</v>
      </c>
      <c r="I55" s="189">
        <f t="shared" si="24"/>
        <v>11.358288140000001</v>
      </c>
    </row>
    <row r="56" spans="2:9" outlineLevel="1" x14ac:dyDescent="0.25">
      <c r="B56" s="22" t="s">
        <v>469</v>
      </c>
      <c r="C56" s="22" t="s">
        <v>199</v>
      </c>
      <c r="D56" s="188">
        <f t="shared" ref="D56:D57" si="25">D55+1</f>
        <v>12.358288140000001</v>
      </c>
      <c r="E56" s="188">
        <f t="shared" si="24"/>
        <v>12.358288140000001</v>
      </c>
      <c r="F56" s="188">
        <f t="shared" si="24"/>
        <v>12.358288140000001</v>
      </c>
      <c r="G56" s="189">
        <f t="shared" si="24"/>
        <v>12.358288140000001</v>
      </c>
      <c r="H56" s="189">
        <f t="shared" si="24"/>
        <v>12.358288140000001</v>
      </c>
      <c r="I56" s="189">
        <f t="shared" si="24"/>
        <v>12.358288140000001</v>
      </c>
    </row>
    <row r="57" spans="2:9" ht="23.25" outlineLevel="1" x14ac:dyDescent="0.25">
      <c r="B57" s="22" t="s">
        <v>470</v>
      </c>
      <c r="C57" s="22" t="s">
        <v>199</v>
      </c>
      <c r="D57" s="188">
        <f t="shared" si="25"/>
        <v>13.358288140000001</v>
      </c>
      <c r="E57" s="188">
        <f t="shared" si="24"/>
        <v>13.358288140000001</v>
      </c>
      <c r="F57" s="188">
        <f t="shared" si="24"/>
        <v>13.358288140000001</v>
      </c>
      <c r="G57" s="189">
        <f t="shared" si="24"/>
        <v>13.358288140000001</v>
      </c>
      <c r="H57" s="189">
        <f t="shared" si="24"/>
        <v>13.358288140000001</v>
      </c>
      <c r="I57" s="189">
        <f t="shared" si="24"/>
        <v>13.358288140000001</v>
      </c>
    </row>
    <row r="58" spans="2:9" x14ac:dyDescent="0.25">
      <c r="B58" s="317" t="s">
        <v>467</v>
      </c>
      <c r="C58" s="317" t="s">
        <v>254</v>
      </c>
      <c r="D58" s="188">
        <v>7.072311043</v>
      </c>
      <c r="E58" s="188">
        <v>7.027405441</v>
      </c>
      <c r="F58" s="188">
        <v>6.9831561879999997</v>
      </c>
      <c r="G58" s="189">
        <v>6.9395536929999997</v>
      </c>
      <c r="H58" s="189">
        <v>6.8965885020000002</v>
      </c>
      <c r="I58" s="189">
        <v>6.8542512999999996</v>
      </c>
    </row>
    <row r="59" spans="2:9" outlineLevel="1" x14ac:dyDescent="0.25">
      <c r="B59" s="22" t="s">
        <v>468</v>
      </c>
      <c r="C59" s="22" t="s">
        <v>254</v>
      </c>
      <c r="D59" s="188">
        <f>D58+1</f>
        <v>8.0723110429999991</v>
      </c>
      <c r="E59" s="188">
        <f t="shared" ref="E59:I61" si="26">E58+1</f>
        <v>8.0274054409999991</v>
      </c>
      <c r="F59" s="188">
        <f t="shared" si="26"/>
        <v>7.9831561879999997</v>
      </c>
      <c r="G59" s="189">
        <f t="shared" si="26"/>
        <v>7.9395536929999997</v>
      </c>
      <c r="H59" s="189">
        <f t="shared" si="26"/>
        <v>7.8965885020000002</v>
      </c>
      <c r="I59" s="189">
        <f t="shared" si="26"/>
        <v>7.8542512999999996</v>
      </c>
    </row>
    <row r="60" spans="2:9" outlineLevel="1" x14ac:dyDescent="0.25">
      <c r="B60" s="22" t="s">
        <v>469</v>
      </c>
      <c r="C60" s="22" t="s">
        <v>254</v>
      </c>
      <c r="D60" s="188">
        <f t="shared" ref="D60:D61" si="27">D59+1</f>
        <v>9.0723110429999991</v>
      </c>
      <c r="E60" s="188">
        <f t="shared" si="26"/>
        <v>9.0274054409999991</v>
      </c>
      <c r="F60" s="188">
        <f t="shared" si="26"/>
        <v>8.9831561879999988</v>
      </c>
      <c r="G60" s="189">
        <f t="shared" si="26"/>
        <v>8.9395536930000006</v>
      </c>
      <c r="H60" s="189">
        <f t="shared" si="26"/>
        <v>8.8965885020000002</v>
      </c>
      <c r="I60" s="189">
        <f t="shared" si="26"/>
        <v>8.8542512999999996</v>
      </c>
    </row>
    <row r="61" spans="2:9" ht="23.25" outlineLevel="1" x14ac:dyDescent="0.25">
      <c r="B61" s="22" t="s">
        <v>470</v>
      </c>
      <c r="C61" s="22" t="s">
        <v>254</v>
      </c>
      <c r="D61" s="188">
        <f t="shared" si="27"/>
        <v>10.072311042999999</v>
      </c>
      <c r="E61" s="188">
        <f t="shared" si="26"/>
        <v>10.027405440999999</v>
      </c>
      <c r="F61" s="188">
        <f t="shared" si="26"/>
        <v>9.9831561879999988</v>
      </c>
      <c r="G61" s="189">
        <f t="shared" si="26"/>
        <v>9.9395536930000006</v>
      </c>
      <c r="H61" s="189">
        <f t="shared" si="26"/>
        <v>9.8965885020000002</v>
      </c>
      <c r="I61" s="189">
        <f t="shared" si="26"/>
        <v>9.8542512999999996</v>
      </c>
    </row>
    <row r="62" spans="2:9" ht="23.25" x14ac:dyDescent="0.25">
      <c r="B62" s="317" t="s">
        <v>467</v>
      </c>
      <c r="C62" s="317" t="s">
        <v>257</v>
      </c>
      <c r="D62" s="188">
        <v>15.5</v>
      </c>
      <c r="E62" s="188">
        <v>15</v>
      </c>
      <c r="F62" s="188">
        <v>14.6</v>
      </c>
      <c r="G62" s="189">
        <v>14.133333329999999</v>
      </c>
      <c r="H62" s="189">
        <v>13.66666667</v>
      </c>
      <c r="I62" s="189">
        <v>13.2</v>
      </c>
    </row>
    <row r="63" spans="2:9" ht="23.25" outlineLevel="1" x14ac:dyDescent="0.25">
      <c r="B63" s="22" t="s">
        <v>468</v>
      </c>
      <c r="C63" s="22" t="s">
        <v>257</v>
      </c>
      <c r="D63" s="188">
        <f>D62+1</f>
        <v>16.5</v>
      </c>
      <c r="E63" s="188">
        <f t="shared" ref="E63:I65" si="28">E62+1</f>
        <v>16</v>
      </c>
      <c r="F63" s="188">
        <f t="shared" si="28"/>
        <v>15.6</v>
      </c>
      <c r="G63" s="189">
        <f t="shared" si="28"/>
        <v>15.133333329999999</v>
      </c>
      <c r="H63" s="189">
        <f t="shared" si="28"/>
        <v>14.66666667</v>
      </c>
      <c r="I63" s="189">
        <f t="shared" si="28"/>
        <v>14.2</v>
      </c>
    </row>
    <row r="64" spans="2:9" ht="23.25" outlineLevel="1" x14ac:dyDescent="0.25">
      <c r="B64" s="22" t="s">
        <v>469</v>
      </c>
      <c r="C64" s="22" t="s">
        <v>257</v>
      </c>
      <c r="D64" s="188">
        <f t="shared" ref="D64:D65" si="29">D63+1</f>
        <v>17.5</v>
      </c>
      <c r="E64" s="188">
        <f t="shared" si="28"/>
        <v>17</v>
      </c>
      <c r="F64" s="188">
        <f t="shared" si="28"/>
        <v>16.600000000000001</v>
      </c>
      <c r="G64" s="189">
        <f t="shared" si="28"/>
        <v>16.133333329999999</v>
      </c>
      <c r="H64" s="189">
        <f t="shared" si="28"/>
        <v>15.66666667</v>
      </c>
      <c r="I64" s="189">
        <f t="shared" si="28"/>
        <v>15.2</v>
      </c>
    </row>
    <row r="65" spans="2:9" ht="23.25" outlineLevel="1" x14ac:dyDescent="0.25">
      <c r="B65" s="22" t="s">
        <v>470</v>
      </c>
      <c r="C65" s="22" t="s">
        <v>257</v>
      </c>
      <c r="D65" s="188">
        <f t="shared" si="29"/>
        <v>18.5</v>
      </c>
      <c r="E65" s="188">
        <f t="shared" si="28"/>
        <v>18</v>
      </c>
      <c r="F65" s="188">
        <f t="shared" si="28"/>
        <v>17.600000000000001</v>
      </c>
      <c r="G65" s="189">
        <f t="shared" si="28"/>
        <v>17.133333329999999</v>
      </c>
      <c r="H65" s="189">
        <f t="shared" si="28"/>
        <v>16.666666669999998</v>
      </c>
      <c r="I65" s="189">
        <f t="shared" si="28"/>
        <v>16.2</v>
      </c>
    </row>
    <row r="66" spans="2:9" x14ac:dyDescent="0.25">
      <c r="B66" s="317" t="s">
        <v>467</v>
      </c>
      <c r="C66" s="317" t="s">
        <v>205</v>
      </c>
      <c r="D66" s="188">
        <v>31.4</v>
      </c>
      <c r="E66" s="188">
        <v>32</v>
      </c>
      <c r="F66" s="188">
        <v>32.6</v>
      </c>
      <c r="G66" s="189">
        <v>33.1</v>
      </c>
      <c r="H66" s="189">
        <v>33.700000000000003</v>
      </c>
      <c r="I66" s="189">
        <v>34.299999999999997</v>
      </c>
    </row>
    <row r="67" spans="2:9" outlineLevel="1" x14ac:dyDescent="0.25">
      <c r="B67" s="22" t="s">
        <v>468</v>
      </c>
      <c r="C67" s="22" t="s">
        <v>205</v>
      </c>
      <c r="D67" s="188">
        <f>D66+1</f>
        <v>32.4</v>
      </c>
      <c r="E67" s="188">
        <f t="shared" ref="E67:I69" si="30">E66+1</f>
        <v>33</v>
      </c>
      <c r="F67" s="188">
        <f t="shared" si="30"/>
        <v>33.6</v>
      </c>
      <c r="G67" s="189">
        <f t="shared" si="30"/>
        <v>34.1</v>
      </c>
      <c r="H67" s="189">
        <f t="shared" si="30"/>
        <v>34.700000000000003</v>
      </c>
      <c r="I67" s="189">
        <f t="shared" si="30"/>
        <v>35.299999999999997</v>
      </c>
    </row>
    <row r="68" spans="2:9" outlineLevel="1" x14ac:dyDescent="0.25">
      <c r="B68" s="22" t="s">
        <v>469</v>
      </c>
      <c r="C68" s="22" t="s">
        <v>205</v>
      </c>
      <c r="D68" s="188">
        <f t="shared" ref="D68:D69" si="31">D67+1</f>
        <v>33.4</v>
      </c>
      <c r="E68" s="188">
        <f t="shared" si="30"/>
        <v>34</v>
      </c>
      <c r="F68" s="188">
        <f t="shared" si="30"/>
        <v>34.6</v>
      </c>
      <c r="G68" s="189">
        <f t="shared" si="30"/>
        <v>35.1</v>
      </c>
      <c r="H68" s="189">
        <f t="shared" si="30"/>
        <v>35.700000000000003</v>
      </c>
      <c r="I68" s="189">
        <f t="shared" si="30"/>
        <v>36.299999999999997</v>
      </c>
    </row>
    <row r="69" spans="2:9" ht="23.25" outlineLevel="1" x14ac:dyDescent="0.25">
      <c r="B69" s="22" t="s">
        <v>470</v>
      </c>
      <c r="C69" s="22" t="s">
        <v>205</v>
      </c>
      <c r="D69" s="188">
        <f t="shared" si="31"/>
        <v>34.4</v>
      </c>
      <c r="E69" s="188">
        <f t="shared" si="30"/>
        <v>35</v>
      </c>
      <c r="F69" s="188">
        <f t="shared" si="30"/>
        <v>35.6</v>
      </c>
      <c r="G69" s="189">
        <f t="shared" si="30"/>
        <v>36.1</v>
      </c>
      <c r="H69" s="189">
        <f t="shared" si="30"/>
        <v>36.700000000000003</v>
      </c>
      <c r="I69" s="189">
        <f t="shared" si="30"/>
        <v>37.299999999999997</v>
      </c>
    </row>
    <row r="70" spans="2:9" x14ac:dyDescent="0.25">
      <c r="B70" s="317" t="s">
        <v>467</v>
      </c>
      <c r="C70" s="317" t="s">
        <v>210</v>
      </c>
      <c r="D70" s="188"/>
      <c r="E70" s="188"/>
      <c r="F70" s="188"/>
      <c r="G70" s="189"/>
      <c r="H70" s="189"/>
      <c r="I70" s="189"/>
    </row>
    <row r="71" spans="2:9" outlineLevel="1" x14ac:dyDescent="0.25">
      <c r="B71" s="22" t="s">
        <v>468</v>
      </c>
      <c r="C71" s="22" t="s">
        <v>210</v>
      </c>
      <c r="D71" s="188">
        <f>D70+1</f>
        <v>1</v>
      </c>
      <c r="E71" s="188">
        <f t="shared" ref="E71:I73" si="32">E70+1</f>
        <v>1</v>
      </c>
      <c r="F71" s="188">
        <f t="shared" si="32"/>
        <v>1</v>
      </c>
      <c r="G71" s="189">
        <f t="shared" si="32"/>
        <v>1</v>
      </c>
      <c r="H71" s="189">
        <f t="shared" si="32"/>
        <v>1</v>
      </c>
      <c r="I71" s="189">
        <f t="shared" si="32"/>
        <v>1</v>
      </c>
    </row>
    <row r="72" spans="2:9" outlineLevel="1" x14ac:dyDescent="0.25">
      <c r="B72" s="22" t="s">
        <v>469</v>
      </c>
      <c r="C72" s="22" t="s">
        <v>210</v>
      </c>
      <c r="D72" s="188">
        <f t="shared" ref="D72:D73" si="33">D71+1</f>
        <v>2</v>
      </c>
      <c r="E72" s="188">
        <f t="shared" si="32"/>
        <v>2</v>
      </c>
      <c r="F72" s="188">
        <f t="shared" si="32"/>
        <v>2</v>
      </c>
      <c r="G72" s="189">
        <f t="shared" si="32"/>
        <v>2</v>
      </c>
      <c r="H72" s="189">
        <f t="shared" si="32"/>
        <v>2</v>
      </c>
      <c r="I72" s="189">
        <f t="shared" si="32"/>
        <v>2</v>
      </c>
    </row>
    <row r="73" spans="2:9" ht="23.25" outlineLevel="1" x14ac:dyDescent="0.25">
      <c r="B73" s="22" t="s">
        <v>470</v>
      </c>
      <c r="C73" s="22" t="s">
        <v>210</v>
      </c>
      <c r="D73" s="188">
        <f t="shared" si="33"/>
        <v>3</v>
      </c>
      <c r="E73" s="188">
        <f t="shared" si="32"/>
        <v>3</v>
      </c>
      <c r="F73" s="188">
        <f t="shared" si="32"/>
        <v>3</v>
      </c>
      <c r="G73" s="189">
        <f t="shared" si="32"/>
        <v>3</v>
      </c>
      <c r="H73" s="189">
        <f t="shared" si="32"/>
        <v>3</v>
      </c>
      <c r="I73" s="189">
        <f t="shared" si="32"/>
        <v>3</v>
      </c>
    </row>
    <row r="74" spans="2:9" x14ac:dyDescent="0.25">
      <c r="B74" s="317" t="s">
        <v>467</v>
      </c>
      <c r="C74" s="317" t="s">
        <v>209</v>
      </c>
      <c r="D74" s="188">
        <v>1</v>
      </c>
      <c r="E74" s="188">
        <v>1</v>
      </c>
      <c r="F74" s="188">
        <v>1</v>
      </c>
      <c r="G74" s="189">
        <v>1</v>
      </c>
      <c r="H74" s="189">
        <v>1</v>
      </c>
      <c r="I74" s="189">
        <v>1</v>
      </c>
    </row>
    <row r="75" spans="2:9" outlineLevel="1" x14ac:dyDescent="0.25">
      <c r="B75" s="22" t="s">
        <v>468</v>
      </c>
      <c r="C75" s="22" t="s">
        <v>209</v>
      </c>
      <c r="D75" s="188">
        <f>D74+1</f>
        <v>2</v>
      </c>
      <c r="E75" s="188">
        <f t="shared" ref="E75:I77" si="34">E74+1</f>
        <v>2</v>
      </c>
      <c r="F75" s="188">
        <f t="shared" si="34"/>
        <v>2</v>
      </c>
      <c r="G75" s="189">
        <f t="shared" si="34"/>
        <v>2</v>
      </c>
      <c r="H75" s="189">
        <f t="shared" si="34"/>
        <v>2</v>
      </c>
      <c r="I75" s="189">
        <f t="shared" si="34"/>
        <v>2</v>
      </c>
    </row>
    <row r="76" spans="2:9" outlineLevel="1" x14ac:dyDescent="0.25">
      <c r="B76" s="22" t="s">
        <v>469</v>
      </c>
      <c r="C76" s="22" t="s">
        <v>209</v>
      </c>
      <c r="D76" s="188">
        <f t="shared" ref="D76:D77" si="35">D75+1</f>
        <v>3</v>
      </c>
      <c r="E76" s="188">
        <f t="shared" si="34"/>
        <v>3</v>
      </c>
      <c r="F76" s="188">
        <f t="shared" si="34"/>
        <v>3</v>
      </c>
      <c r="G76" s="189">
        <f t="shared" si="34"/>
        <v>3</v>
      </c>
      <c r="H76" s="189">
        <f t="shared" si="34"/>
        <v>3</v>
      </c>
      <c r="I76" s="189">
        <f t="shared" si="34"/>
        <v>3</v>
      </c>
    </row>
    <row r="77" spans="2:9" ht="23.25" outlineLevel="1" x14ac:dyDescent="0.25">
      <c r="B77" s="22" t="s">
        <v>470</v>
      </c>
      <c r="C77" s="22" t="s">
        <v>209</v>
      </c>
      <c r="D77" s="188">
        <f t="shared" si="35"/>
        <v>4</v>
      </c>
      <c r="E77" s="188">
        <f t="shared" si="34"/>
        <v>4</v>
      </c>
      <c r="F77" s="188">
        <f t="shared" si="34"/>
        <v>4</v>
      </c>
      <c r="G77" s="189">
        <f t="shared" si="34"/>
        <v>4</v>
      </c>
      <c r="H77" s="189">
        <f t="shared" si="34"/>
        <v>4</v>
      </c>
      <c r="I77" s="189">
        <f t="shared" si="34"/>
        <v>4</v>
      </c>
    </row>
    <row r="78" spans="2:9" x14ac:dyDescent="0.25">
      <c r="B78" s="317" t="s">
        <v>467</v>
      </c>
      <c r="C78" s="317" t="s">
        <v>213</v>
      </c>
      <c r="D78" s="188">
        <v>1</v>
      </c>
      <c r="E78" s="188">
        <v>1</v>
      </c>
      <c r="F78" s="188">
        <v>1</v>
      </c>
      <c r="G78" s="189">
        <v>1</v>
      </c>
      <c r="H78" s="189">
        <v>1</v>
      </c>
      <c r="I78" s="189">
        <v>1</v>
      </c>
    </row>
    <row r="79" spans="2:9" outlineLevel="1" x14ac:dyDescent="0.25">
      <c r="B79" s="22" t="s">
        <v>468</v>
      </c>
      <c r="C79" s="22" t="s">
        <v>213</v>
      </c>
      <c r="D79" s="188">
        <f>D78+1</f>
        <v>2</v>
      </c>
      <c r="E79" s="188">
        <f t="shared" ref="E79:I81" si="36">E78+1</f>
        <v>2</v>
      </c>
      <c r="F79" s="188">
        <f t="shared" si="36"/>
        <v>2</v>
      </c>
      <c r="G79" s="189">
        <f t="shared" si="36"/>
        <v>2</v>
      </c>
      <c r="H79" s="189">
        <f t="shared" si="36"/>
        <v>2</v>
      </c>
      <c r="I79" s="189">
        <f t="shared" si="36"/>
        <v>2</v>
      </c>
    </row>
    <row r="80" spans="2:9" outlineLevel="1" x14ac:dyDescent="0.25">
      <c r="B80" s="22" t="s">
        <v>469</v>
      </c>
      <c r="C80" s="22" t="s">
        <v>213</v>
      </c>
      <c r="D80" s="188">
        <f t="shared" ref="D80:D81" si="37">D79+1</f>
        <v>3</v>
      </c>
      <c r="E80" s="188">
        <f t="shared" si="36"/>
        <v>3</v>
      </c>
      <c r="F80" s="188">
        <f t="shared" si="36"/>
        <v>3</v>
      </c>
      <c r="G80" s="189">
        <f t="shared" si="36"/>
        <v>3</v>
      </c>
      <c r="H80" s="189">
        <f t="shared" si="36"/>
        <v>3</v>
      </c>
      <c r="I80" s="189">
        <f t="shared" si="36"/>
        <v>3</v>
      </c>
    </row>
    <row r="81" spans="2:9" ht="23.25" outlineLevel="1" x14ac:dyDescent="0.25">
      <c r="B81" s="22" t="s">
        <v>470</v>
      </c>
      <c r="C81" s="22" t="s">
        <v>213</v>
      </c>
      <c r="D81" s="188">
        <f t="shared" si="37"/>
        <v>4</v>
      </c>
      <c r="E81" s="188">
        <f t="shared" si="36"/>
        <v>4</v>
      </c>
      <c r="F81" s="188">
        <f t="shared" si="36"/>
        <v>4</v>
      </c>
      <c r="G81" s="189">
        <f t="shared" si="36"/>
        <v>4</v>
      </c>
      <c r="H81" s="189">
        <f t="shared" si="36"/>
        <v>4</v>
      </c>
      <c r="I81" s="189">
        <f t="shared" si="36"/>
        <v>4</v>
      </c>
    </row>
    <row r="83" spans="2:9" x14ac:dyDescent="0.25">
      <c r="C83" s="316" t="s">
        <v>149</v>
      </c>
      <c r="D83" s="316"/>
      <c r="E83" s="316"/>
      <c r="F83" s="316"/>
    </row>
  </sheetData>
  <mergeCells count="3">
    <mergeCell ref="C4:C5"/>
    <mergeCell ref="D4:I4"/>
    <mergeCell ref="B4: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5" x14ac:dyDescent="0.25"/>
  <cols>
    <col min="17" max="17" width="7.5703125" customWidth="1"/>
    <col min="18" max="25" width="9.140625" style="13"/>
  </cols>
  <sheetData>
    <row r="1" spans="1:24" x14ac:dyDescent="0.25">
      <c r="A1" s="245"/>
      <c r="B1" s="245"/>
      <c r="C1" s="245"/>
      <c r="D1" s="245"/>
      <c r="E1" s="245"/>
      <c r="F1" s="245"/>
      <c r="G1" s="245"/>
      <c r="H1" s="245"/>
      <c r="I1" s="245"/>
      <c r="J1" s="245"/>
      <c r="K1" s="245"/>
      <c r="L1" s="245"/>
      <c r="M1" s="245"/>
      <c r="N1" s="245"/>
      <c r="O1" s="245"/>
      <c r="P1" s="245"/>
      <c r="Q1" s="245"/>
      <c r="R1" s="246"/>
      <c r="S1" s="246"/>
      <c r="T1" s="246"/>
      <c r="U1" s="246"/>
      <c r="V1" s="246"/>
      <c r="W1" s="246"/>
      <c r="X1" s="246"/>
    </row>
    <row r="21" spans="2:20" ht="33.75" customHeight="1" x14ac:dyDescent="0.25"/>
    <row r="22" spans="2:20" ht="162" customHeight="1" x14ac:dyDescent="0.25">
      <c r="B22" s="5"/>
      <c r="C22" s="197" t="str">
        <f>IF(UHC_Inter!$A3=0,"",UHC_Inter!$A3)</f>
        <v>Demand satisfied with modern methods (married women or in-union) 1</v>
      </c>
      <c r="D22" s="197" t="str">
        <f>IF(UHC_Inter!$A4=0,"",UHC_Inter!$A4)</f>
        <v>Antenatal care coverage (+4 visits) 2</v>
      </c>
      <c r="E22" s="197" t="str">
        <f>IF(UHC_Inter!$A5=0,"",UHC_Inter!$A5)</f>
        <v>DPT3 Immunization coverage</v>
      </c>
      <c r="F22" s="197" t="str">
        <f>IF(UHC_Inter!$A6=0,"",UHC_Inter!$A6)</f>
        <v>Care seeking for suspected pneumonia</v>
      </c>
      <c r="G22" s="197" t="str">
        <f>IF(UHC_Inter!$A7=0,"",UHC_Inter!$A7)</f>
        <v>TB treatment coverage</v>
      </c>
      <c r="H22" s="197" t="str">
        <f>IF(UHC_Inter!$A8=0,"",UHC_Inter!$A8)</f>
        <v>HIV ART coverage 4</v>
      </c>
      <c r="I22" s="197" t="str">
        <f>IF(UHC_Inter!$A9=0,"",UHC_Inter!$A9)</f>
        <v>Use of basic sanitation</v>
      </c>
      <c r="J22" s="197" t="str">
        <f>IF(UHC_Inter!$A10=0,"",UHC_Inter!$A10)</f>
        <v>Prevalence of raised blood pressure*</v>
      </c>
      <c r="K22" s="197" t="str">
        <f>IF(UHC_Inter!$A11=0,"",UHC_Inter!$A11)</f>
        <v>Mean fasting blood glucose (mmol/l)*</v>
      </c>
      <c r="L22" s="197" t="str">
        <f>IF(UHC_Inter!$A12=0,"",UHC_Inter!$A12)</f>
        <v>Tobacco use prevalence* 3</v>
      </c>
      <c r="M22" s="197" t="str">
        <f>IF(UHC_Inter!$A13=0,"",UHC_Inter!$A13)</f>
        <v>Hospital beds density*</v>
      </c>
      <c r="N22" s="197" t="str">
        <f>IF(UHC_Inter!$A14=0,"",UHC_Inter!$A14)</f>
        <v>Health worker density*</v>
      </c>
      <c r="O22" s="197" t="str">
        <f>IF(UHC_Inter!$A15=0,"",UHC_Inter!$A15)</f>
        <v>IHR core capacity index*</v>
      </c>
      <c r="P22" s="197" t="str">
        <f>IF(UHC_Inter!$A16=0,"",UHC_Inter!$A16)</f>
        <v/>
      </c>
      <c r="Q22" s="4"/>
      <c r="R22" s="4"/>
      <c r="S22" s="4"/>
      <c r="T22" s="5"/>
    </row>
    <row r="23" spans="2:20" x14ac:dyDescent="0.25">
      <c r="B23" s="1"/>
    </row>
    <row r="24" spans="2:20" x14ac:dyDescent="0.25">
      <c r="B24"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5" x14ac:dyDescent="0.25"/>
  <cols>
    <col min="1" max="1" width="35.85546875" style="3" customWidth="1"/>
  </cols>
  <sheetData>
    <row r="2" spans="1:12" x14ac:dyDescent="0.25">
      <c r="A2" s="47"/>
      <c r="B2" s="47"/>
      <c r="C2" s="45">
        <v>2018</v>
      </c>
      <c r="D2" s="45">
        <v>2023</v>
      </c>
      <c r="E2" s="45" t="s">
        <v>34</v>
      </c>
      <c r="F2" s="45" t="s">
        <v>35</v>
      </c>
      <c r="G2" s="45" t="s">
        <v>0</v>
      </c>
      <c r="H2" s="45" t="s">
        <v>1</v>
      </c>
      <c r="I2" s="45" t="s">
        <v>36</v>
      </c>
      <c r="J2" s="45" t="s">
        <v>37</v>
      </c>
    </row>
    <row r="3" spans="1:12" x14ac:dyDescent="0.25">
      <c r="A3" s="45" t="s">
        <v>159</v>
      </c>
      <c r="B3" s="49">
        <v>1</v>
      </c>
      <c r="C3" s="50">
        <v>56.35</v>
      </c>
      <c r="D3" s="50">
        <v>60.55</v>
      </c>
      <c r="E3" s="50">
        <f>IF(OR(D3-C3&gt;0),D3,#N/A)</f>
        <v>60.55</v>
      </c>
      <c r="F3" s="50" t="e">
        <f>IF(D3-C3&lt;0,D3,#N/A)</f>
        <v>#N/A</v>
      </c>
      <c r="G3" s="50">
        <f>IF(D3-C3&gt;0,D3-C3,#N/A)</f>
        <v>4.1999999999999957</v>
      </c>
      <c r="H3" s="50" t="e">
        <f>IF(D3-C3&lt;0,ABS(D3-C3),#N/A)</f>
        <v>#N/A</v>
      </c>
      <c r="I3" s="50">
        <v>57.99</v>
      </c>
      <c r="J3" s="198">
        <v>2020</v>
      </c>
      <c r="K3" t="s">
        <v>82</v>
      </c>
    </row>
    <row r="4" spans="1:12" x14ac:dyDescent="0.25">
      <c r="A4" s="284" t="s">
        <v>162</v>
      </c>
      <c r="B4" s="49">
        <v>2</v>
      </c>
      <c r="C4" s="50">
        <v>98.58</v>
      </c>
      <c r="D4" s="50">
        <v>98.46</v>
      </c>
      <c r="E4" s="50" t="e">
        <f t="shared" ref="E4:E16" si="0">IF(OR(D4-C4&gt;0),D4,#N/A)</f>
        <v>#N/A</v>
      </c>
      <c r="F4" s="50">
        <f t="shared" ref="F4:F16" si="1">IF(D4-C4&lt;0,D4,#N/A)</f>
        <v>98.46</v>
      </c>
      <c r="G4" s="50" t="e">
        <f t="shared" ref="G4:G16" si="2">IF(D4-C4&gt;0,D4-C4,#N/A)</f>
        <v>#N/A</v>
      </c>
      <c r="H4" s="50">
        <f t="shared" ref="H4:H16" si="3">IF(D4-C4&lt;0,ABS(D4-C4),#N/A)</f>
        <v>0.12000000000000455</v>
      </c>
      <c r="I4" s="50">
        <v>0</v>
      </c>
      <c r="J4" s="198" t="s">
        <v>82</v>
      </c>
      <c r="L4" s="21"/>
    </row>
    <row r="5" spans="1:12" x14ac:dyDescent="0.25">
      <c r="A5" s="285" t="s">
        <v>167</v>
      </c>
      <c r="B5" s="49">
        <v>3</v>
      </c>
      <c r="C5" s="50">
        <v>98</v>
      </c>
      <c r="D5" s="50">
        <v>98.54</v>
      </c>
      <c r="E5" s="50">
        <f t="shared" si="0"/>
        <v>98.54</v>
      </c>
      <c r="F5" s="50" t="e">
        <f t="shared" si="1"/>
        <v>#N/A</v>
      </c>
      <c r="G5" s="50">
        <f t="shared" si="2"/>
        <v>0.54000000000000625</v>
      </c>
      <c r="H5" s="50" t="e">
        <f t="shared" si="3"/>
        <v>#N/A</v>
      </c>
      <c r="I5" s="50">
        <v>98</v>
      </c>
      <c r="J5" s="198">
        <v>2019</v>
      </c>
    </row>
    <row r="6" spans="1:12" x14ac:dyDescent="0.25">
      <c r="A6" s="285" t="s">
        <v>170</v>
      </c>
      <c r="B6" s="49">
        <v>4</v>
      </c>
      <c r="C6" s="50">
        <v>89.91</v>
      </c>
      <c r="D6" s="50">
        <v>90.82</v>
      </c>
      <c r="E6" s="50">
        <f t="shared" si="0"/>
        <v>90.82</v>
      </c>
      <c r="F6" s="50" t="e">
        <f t="shared" si="1"/>
        <v>#N/A</v>
      </c>
      <c r="G6" s="50">
        <f t="shared" si="2"/>
        <v>0.90999999999999659</v>
      </c>
      <c r="H6" s="50" t="e">
        <f t="shared" si="3"/>
        <v>#N/A</v>
      </c>
      <c r="I6" s="50">
        <v>0</v>
      </c>
      <c r="J6" s="198" t="s">
        <v>82</v>
      </c>
    </row>
    <row r="7" spans="1:12" x14ac:dyDescent="0.25">
      <c r="A7" s="45" t="s">
        <v>175</v>
      </c>
      <c r="B7" s="49">
        <v>5</v>
      </c>
      <c r="C7" s="50">
        <v>86.96</v>
      </c>
      <c r="D7" s="50">
        <v>86.96</v>
      </c>
      <c r="E7" s="50" t="e">
        <f t="shared" si="0"/>
        <v>#N/A</v>
      </c>
      <c r="F7" s="50" t="e">
        <f t="shared" si="1"/>
        <v>#N/A</v>
      </c>
      <c r="G7" s="50" t="e">
        <f t="shared" si="2"/>
        <v>#N/A</v>
      </c>
      <c r="H7" s="50" t="e">
        <f t="shared" si="3"/>
        <v>#N/A</v>
      </c>
      <c r="I7" s="50">
        <v>86.96</v>
      </c>
      <c r="J7" s="198">
        <v>2019</v>
      </c>
    </row>
    <row r="8" spans="1:12" x14ac:dyDescent="0.25">
      <c r="A8" s="284" t="s">
        <v>178</v>
      </c>
      <c r="B8" s="49">
        <v>6</v>
      </c>
      <c r="C8" s="50" t="s">
        <v>82</v>
      </c>
      <c r="D8" s="50" t="s">
        <v>82</v>
      </c>
      <c r="E8" s="50" t="e">
        <f t="shared" si="0"/>
        <v>#VALUE!</v>
      </c>
      <c r="F8" s="50" t="e">
        <f t="shared" si="1"/>
        <v>#VALUE!</v>
      </c>
      <c r="G8" s="50" t="e">
        <f t="shared" si="2"/>
        <v>#VALUE!</v>
      </c>
      <c r="H8" s="50" t="e">
        <f t="shared" si="3"/>
        <v>#VALUE!</v>
      </c>
      <c r="I8" s="50" t="s">
        <v>82</v>
      </c>
      <c r="J8" s="198" t="s">
        <v>82</v>
      </c>
    </row>
    <row r="9" spans="1:12" x14ac:dyDescent="0.25">
      <c r="A9" s="285" t="s">
        <v>182</v>
      </c>
      <c r="B9" s="49">
        <v>7</v>
      </c>
      <c r="C9" s="50">
        <v>99.9</v>
      </c>
      <c r="D9" s="50">
        <v>99.9</v>
      </c>
      <c r="E9" s="50" t="e">
        <f t="shared" si="0"/>
        <v>#N/A</v>
      </c>
      <c r="F9" s="50" t="e">
        <f t="shared" si="1"/>
        <v>#N/A</v>
      </c>
      <c r="G9" s="50" t="e">
        <f t="shared" si="2"/>
        <v>#N/A</v>
      </c>
      <c r="H9" s="50" t="e">
        <f t="shared" si="3"/>
        <v>#N/A</v>
      </c>
      <c r="I9" s="50">
        <v>99.89</v>
      </c>
      <c r="J9" s="198">
        <v>2017</v>
      </c>
    </row>
    <row r="10" spans="1:12" x14ac:dyDescent="0.25">
      <c r="A10" s="286" t="s">
        <v>187</v>
      </c>
      <c r="B10" s="49">
        <v>8</v>
      </c>
      <c r="C10" s="50">
        <v>16.68</v>
      </c>
      <c r="D10" s="50">
        <v>15.29</v>
      </c>
      <c r="E10" s="50" t="e">
        <f t="shared" si="0"/>
        <v>#N/A</v>
      </c>
      <c r="F10" s="50">
        <f t="shared" si="1"/>
        <v>15.29</v>
      </c>
      <c r="G10" s="50" t="e">
        <f t="shared" si="2"/>
        <v>#N/A</v>
      </c>
      <c r="H10" s="50">
        <f t="shared" si="3"/>
        <v>1.3900000000000006</v>
      </c>
      <c r="I10" s="50">
        <v>17.55</v>
      </c>
      <c r="J10" s="198">
        <v>2015</v>
      </c>
    </row>
    <row r="11" spans="1:12" x14ac:dyDescent="0.25">
      <c r="A11" s="285" t="s">
        <v>190</v>
      </c>
      <c r="B11" s="49">
        <v>9</v>
      </c>
      <c r="C11" s="50">
        <v>5.12</v>
      </c>
      <c r="D11" s="50">
        <v>5.03</v>
      </c>
      <c r="E11" s="50" t="e">
        <f t="shared" si="0"/>
        <v>#N/A</v>
      </c>
      <c r="F11" s="50">
        <f t="shared" si="1"/>
        <v>5.03</v>
      </c>
      <c r="G11" s="50" t="e">
        <f t="shared" si="2"/>
        <v>#N/A</v>
      </c>
      <c r="H11" s="50">
        <f t="shared" si="3"/>
        <v>8.9999999999999858E-2</v>
      </c>
      <c r="I11" s="50">
        <v>5.2</v>
      </c>
      <c r="J11" s="198">
        <v>2014</v>
      </c>
    </row>
    <row r="12" spans="1:12" x14ac:dyDescent="0.25">
      <c r="A12" s="284" t="s">
        <v>192</v>
      </c>
      <c r="B12" s="49">
        <v>10</v>
      </c>
      <c r="C12" s="50">
        <v>21.9</v>
      </c>
      <c r="D12" s="50">
        <v>19.5</v>
      </c>
      <c r="E12" s="50" t="e">
        <f t="shared" si="0"/>
        <v>#N/A</v>
      </c>
      <c r="F12" s="50">
        <f t="shared" si="1"/>
        <v>19.5</v>
      </c>
      <c r="G12" s="50" t="e">
        <f t="shared" si="2"/>
        <v>#N/A</v>
      </c>
      <c r="H12" s="50">
        <f t="shared" si="3"/>
        <v>2.3999999999999986</v>
      </c>
      <c r="I12" s="50">
        <v>21.9</v>
      </c>
      <c r="J12" s="198">
        <v>2018</v>
      </c>
    </row>
    <row r="13" spans="1:12" x14ac:dyDescent="0.25">
      <c r="A13" s="286" t="s">
        <v>197</v>
      </c>
      <c r="B13" s="49">
        <v>11</v>
      </c>
      <c r="C13" s="50">
        <v>129.04</v>
      </c>
      <c r="D13" s="50">
        <v>130.5</v>
      </c>
      <c r="E13" s="50">
        <f t="shared" si="0"/>
        <v>130.5</v>
      </c>
      <c r="F13" s="50" t="e">
        <f t="shared" si="1"/>
        <v>#N/A</v>
      </c>
      <c r="G13" s="50">
        <f t="shared" si="2"/>
        <v>1.460000000000008</v>
      </c>
      <c r="H13" s="50" t="e">
        <f t="shared" si="3"/>
        <v>#N/A</v>
      </c>
      <c r="I13" s="50">
        <v>129.04</v>
      </c>
      <c r="J13" s="198">
        <v>2018</v>
      </c>
    </row>
    <row r="14" spans="1:12" x14ac:dyDescent="0.25">
      <c r="A14" s="285" t="s">
        <v>200</v>
      </c>
      <c r="B14" s="49">
        <v>12</v>
      </c>
      <c r="C14" s="50">
        <v>151.77000000000001</v>
      </c>
      <c r="D14" s="50">
        <v>172.69</v>
      </c>
      <c r="E14" s="50">
        <f t="shared" si="0"/>
        <v>172.69</v>
      </c>
      <c r="F14" s="50" t="e">
        <f t="shared" si="1"/>
        <v>#N/A</v>
      </c>
      <c r="G14" s="50">
        <f t="shared" si="2"/>
        <v>20.919999999999987</v>
      </c>
      <c r="H14" s="50" t="e">
        <f t="shared" si="3"/>
        <v>#N/A</v>
      </c>
      <c r="I14" s="50">
        <v>151.77000000000001</v>
      </c>
      <c r="J14" s="198">
        <v>2018</v>
      </c>
    </row>
    <row r="15" spans="1:12" x14ac:dyDescent="0.25">
      <c r="A15" s="284" t="s">
        <v>206</v>
      </c>
      <c r="B15" s="49">
        <v>13</v>
      </c>
      <c r="C15" s="50">
        <v>95</v>
      </c>
      <c r="D15" s="50">
        <v>94.99</v>
      </c>
      <c r="E15" s="50" t="e">
        <f t="shared" si="0"/>
        <v>#N/A</v>
      </c>
      <c r="F15" s="50">
        <f t="shared" si="1"/>
        <v>94.99</v>
      </c>
      <c r="G15" s="50" t="e">
        <f t="shared" si="2"/>
        <v>#N/A</v>
      </c>
      <c r="H15" s="50">
        <f t="shared" si="3"/>
        <v>1.0000000000005116E-2</v>
      </c>
      <c r="I15" s="50">
        <v>95</v>
      </c>
      <c r="J15" s="198">
        <v>2020</v>
      </c>
    </row>
    <row r="16" spans="1:12" x14ac:dyDescent="0.25">
      <c r="A16" s="284"/>
      <c r="B16" s="49">
        <v>14</v>
      </c>
      <c r="C16" s="50" t="s">
        <v>82</v>
      </c>
      <c r="D16" s="50" t="s">
        <v>82</v>
      </c>
      <c r="E16" s="50" t="e">
        <f t="shared" si="0"/>
        <v>#VALUE!</v>
      </c>
      <c r="F16" s="50" t="e">
        <f t="shared" si="1"/>
        <v>#VALUE!</v>
      </c>
      <c r="G16" s="50" t="e">
        <f t="shared" si="2"/>
        <v>#VALUE!</v>
      </c>
      <c r="H16" s="50" t="e">
        <f t="shared" si="3"/>
        <v>#VALUE!</v>
      </c>
      <c r="I16" s="50" t="s">
        <v>82</v>
      </c>
      <c r="J16" s="198" t="s">
        <v>82</v>
      </c>
    </row>
    <row r="17" spans="1:10" x14ac:dyDescent="0.25">
      <c r="A17" s="22"/>
      <c r="B17" s="49"/>
      <c r="C17" s="50"/>
      <c r="D17" s="50"/>
      <c r="E17" s="50"/>
      <c r="F17" s="50"/>
      <c r="G17" s="50"/>
      <c r="H17" s="50"/>
      <c r="I17" s="51"/>
      <c r="J17" s="52"/>
    </row>
    <row r="18" spans="1:10" x14ac:dyDescent="0.25">
      <c r="A18" s="22"/>
      <c r="B18" s="49"/>
      <c r="C18" s="50"/>
      <c r="D18" s="50"/>
      <c r="E18" s="50"/>
      <c r="F18" s="50"/>
      <c r="G18" s="50"/>
      <c r="H18" s="50"/>
      <c r="I18" s="51"/>
      <c r="J18" s="52"/>
    </row>
    <row r="19" spans="1:10" x14ac:dyDescent="0.25">
      <c r="A19" s="22"/>
      <c r="B19" s="49"/>
      <c r="C19" s="50"/>
      <c r="D19" s="50"/>
      <c r="E19" s="50"/>
      <c r="F19" s="50"/>
      <c r="G19" s="50"/>
      <c r="H19" s="50"/>
      <c r="I19" s="51"/>
      <c r="J19" s="52"/>
    </row>
    <row r="20" spans="1:10" x14ac:dyDescent="0.25">
      <c r="B20" s="2"/>
    </row>
    <row r="23" spans="1:10" x14ac:dyDescent="0.25">
      <c r="A23" s="196"/>
    </row>
    <row r="24" spans="1:10" x14ac:dyDescent="0.25">
      <c r="A24" s="196"/>
    </row>
    <row r="25" spans="1:10" x14ac:dyDescent="0.25">
      <c r="A25" s="196"/>
    </row>
    <row r="26" spans="1:10" x14ac:dyDescent="0.25">
      <c r="A26" s="196"/>
    </row>
    <row r="27" spans="1:10" x14ac:dyDescent="0.25">
      <c r="A27" s="196"/>
      <c r="C27" s="93"/>
    </row>
    <row r="28" spans="1:10" x14ac:dyDescent="0.25">
      <c r="A28" s="196"/>
      <c r="C28" s="82"/>
    </row>
    <row r="29" spans="1:10" x14ac:dyDescent="0.25">
      <c r="A29" s="196"/>
      <c r="C29" s="82"/>
    </row>
    <row r="30" spans="1:10" x14ac:dyDescent="0.25">
      <c r="A30" s="196"/>
      <c r="C30" s="82"/>
    </row>
    <row r="31" spans="1:10" x14ac:dyDescent="0.25">
      <c r="A31" s="196"/>
      <c r="C31" s="79"/>
    </row>
    <row r="32" spans="1:10" x14ac:dyDescent="0.25">
      <c r="A32" s="196"/>
    </row>
    <row r="33" spans="1:1" x14ac:dyDescent="0.25">
      <c r="A33" s="196"/>
    </row>
    <row r="34" spans="1:1" x14ac:dyDescent="0.25">
      <c r="A34" s="196"/>
    </row>
    <row r="35" spans="1:1" x14ac:dyDescent="0.25">
      <c r="A35" s="196"/>
    </row>
    <row r="36" spans="1:1" x14ac:dyDescent="0.25">
      <c r="A36" s="196"/>
    </row>
    <row r="37" spans="1:1" x14ac:dyDescent="0.25">
      <c r="A37" s="19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31" activePane="bottomRight" state="frozen"/>
      <selection activeCell="B26" sqref="B26"/>
      <selection pane="topRight" activeCell="B26" sqref="B26"/>
      <selection pane="bottomLeft" activeCell="B26" sqref="B26"/>
      <selection pane="bottomRight" activeCell="B37" sqref="B37"/>
    </sheetView>
  </sheetViews>
  <sheetFormatPr defaultColWidth="11.42578125" defaultRowHeight="15" x14ac:dyDescent="0.25"/>
  <cols>
    <col min="1" max="1" width="14.42578125" customWidth="1"/>
    <col min="2" max="2" width="28.140625" customWidth="1"/>
    <col min="3" max="3" width="7.85546875" customWidth="1"/>
    <col min="4" max="4" width="7.85546875" bestFit="1" customWidth="1"/>
    <col min="5" max="5" width="4.42578125" bestFit="1" customWidth="1"/>
    <col min="6" max="6" width="8" bestFit="1" customWidth="1"/>
    <col min="7" max="7" width="26.85546875" customWidth="1"/>
    <col min="8" max="8" width="0.85546875" style="17" customWidth="1"/>
    <col min="9" max="10" width="6.140625" customWidth="1"/>
    <col min="11" max="11" width="0.85546875" customWidth="1"/>
    <col min="12" max="13" width="4.85546875" bestFit="1" customWidth="1"/>
    <col min="14" max="14" width="0.85546875" customWidth="1"/>
    <col min="15" max="15" width="8" bestFit="1" customWidth="1"/>
    <col min="16" max="16" width="10.85546875" customWidth="1"/>
    <col min="17" max="17" width="0.85546875" customWidth="1"/>
    <col min="18" max="18" width="26.85546875" customWidth="1"/>
    <col min="19" max="19" width="32.140625" bestFit="1" customWidth="1"/>
    <col min="20" max="20" width="26.85546875" style="13" customWidth="1"/>
    <col min="21" max="21" width="48.5703125" style="13" bestFit="1" customWidth="1"/>
    <col min="22" max="24" width="11.42578125" style="13"/>
  </cols>
  <sheetData>
    <row r="1" spans="1:31" ht="9" customHeight="1" x14ac:dyDescent="0.25">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x14ac:dyDescent="0.35">
      <c r="A2" s="61" t="s">
        <v>335</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x14ac:dyDescent="0.25">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x14ac:dyDescent="0.3">
      <c r="A4" s="62" t="s">
        <v>76</v>
      </c>
      <c r="B4" s="63"/>
      <c r="C4" s="13"/>
      <c r="D4" s="13"/>
      <c r="E4" s="13"/>
      <c r="F4" s="36"/>
      <c r="G4" s="28"/>
      <c r="H4" s="124"/>
      <c r="I4" s="13"/>
      <c r="J4" s="13"/>
      <c r="K4" s="13"/>
      <c r="L4" s="13"/>
      <c r="M4" s="13"/>
      <c r="N4" s="13"/>
      <c r="O4" s="13"/>
      <c r="P4" s="13"/>
      <c r="Q4" s="13"/>
      <c r="R4" s="13"/>
      <c r="S4" s="13"/>
      <c r="T4" s="36"/>
      <c r="U4" s="36"/>
      <c r="V4" s="45"/>
      <c r="W4" s="45"/>
      <c r="X4" s="45"/>
      <c r="Y4" s="45"/>
      <c r="Z4" s="13"/>
      <c r="AA4" s="13"/>
      <c r="AB4" s="13"/>
      <c r="AC4" s="13"/>
      <c r="AD4" s="13"/>
      <c r="AE4" s="13"/>
    </row>
    <row r="5" spans="1:31" x14ac:dyDescent="0.25">
      <c r="A5" s="162" t="s">
        <v>293</v>
      </c>
      <c r="B5" s="162"/>
      <c r="C5" s="13"/>
      <c r="D5" s="13"/>
      <c r="E5" s="13"/>
      <c r="F5" s="13"/>
      <c r="G5" s="158">
        <f>F47/1000</f>
        <v>0</v>
      </c>
      <c r="H5" s="343" t="s">
        <v>152</v>
      </c>
      <c r="I5" s="344"/>
      <c r="J5" s="344"/>
      <c r="K5" s="13"/>
      <c r="L5" s="13"/>
      <c r="M5" s="13"/>
      <c r="N5" s="13"/>
      <c r="O5" s="13"/>
      <c r="P5" s="13"/>
      <c r="Q5" s="13"/>
      <c r="R5" s="13"/>
      <c r="S5" s="13"/>
      <c r="T5" s="36"/>
      <c r="U5" s="36"/>
      <c r="V5" s="45"/>
      <c r="W5" s="45"/>
      <c r="X5" s="45"/>
      <c r="Y5" s="45"/>
      <c r="Z5" s="13"/>
      <c r="AA5" s="13"/>
      <c r="AB5" s="13"/>
      <c r="AC5" s="13"/>
      <c r="AD5" s="13"/>
      <c r="AE5" s="13"/>
    </row>
    <row r="6" spans="1:31" x14ac:dyDescent="0.25">
      <c r="A6" s="162" t="s">
        <v>445</v>
      </c>
      <c r="B6" s="162"/>
      <c r="C6" s="13"/>
      <c r="D6" s="13"/>
      <c r="E6" s="13"/>
      <c r="F6" s="13"/>
      <c r="G6" s="159">
        <f>F48</f>
        <v>0</v>
      </c>
      <c r="H6" s="343" t="s">
        <v>46</v>
      </c>
      <c r="I6" s="344"/>
      <c r="J6" s="344"/>
      <c r="K6" s="13"/>
      <c r="L6" s="13"/>
      <c r="M6" s="13"/>
      <c r="N6" s="13"/>
      <c r="O6" s="13"/>
      <c r="P6" s="13"/>
      <c r="Q6" s="13"/>
      <c r="R6" s="13"/>
      <c r="S6" s="13"/>
      <c r="T6" s="36"/>
      <c r="U6" s="36"/>
      <c r="V6" s="45"/>
      <c r="W6" s="45"/>
      <c r="X6" s="45"/>
      <c r="Y6" s="45"/>
      <c r="Z6" s="13"/>
      <c r="AA6" s="13"/>
      <c r="AB6" s="13"/>
      <c r="AC6" s="13"/>
      <c r="AD6" s="13"/>
      <c r="AE6" s="13"/>
    </row>
    <row r="7" spans="1:31" ht="15" customHeight="1" x14ac:dyDescent="0.25">
      <c r="A7" s="267" t="s">
        <v>449</v>
      </c>
      <c r="B7" s="13"/>
      <c r="C7" s="13"/>
      <c r="D7" s="13"/>
      <c r="E7" s="13"/>
      <c r="F7" s="13"/>
      <c r="G7" s="158">
        <f>F49/1000</f>
        <v>0</v>
      </c>
      <c r="H7" s="343" t="s">
        <v>152</v>
      </c>
      <c r="I7" s="344"/>
      <c r="J7" s="344"/>
      <c r="K7" s="66"/>
      <c r="L7" s="66"/>
      <c r="M7" s="66"/>
      <c r="N7" s="66"/>
      <c r="O7" s="66"/>
      <c r="P7" s="66"/>
      <c r="Q7" s="66"/>
      <c r="R7" s="66"/>
      <c r="S7" s="66"/>
      <c r="T7" s="66"/>
      <c r="U7" s="66"/>
      <c r="V7" s="45"/>
      <c r="W7" s="45"/>
      <c r="X7" s="45"/>
      <c r="Y7" s="45"/>
      <c r="Z7" s="13"/>
      <c r="AA7" s="13"/>
      <c r="AB7" s="13"/>
      <c r="AC7" s="13"/>
      <c r="AD7" s="13"/>
      <c r="AE7" s="13"/>
    </row>
    <row r="8" spans="1:31" ht="15" customHeight="1" x14ac:dyDescent="0.3">
      <c r="A8" s="267"/>
      <c r="B8" s="13"/>
      <c r="C8" s="13"/>
      <c r="D8" s="13"/>
      <c r="E8" s="13"/>
      <c r="F8" s="13"/>
      <c r="G8" s="28"/>
      <c r="H8" s="126"/>
      <c r="I8" s="66"/>
      <c r="J8" s="66"/>
      <c r="K8" s="66"/>
      <c r="L8" s="66"/>
      <c r="M8" s="66"/>
      <c r="N8" s="66"/>
      <c r="O8" s="66"/>
      <c r="P8" s="66"/>
      <c r="Q8" s="66"/>
      <c r="R8" s="66"/>
      <c r="S8" s="66"/>
      <c r="T8" s="66"/>
      <c r="U8" s="66"/>
      <c r="V8" s="45"/>
      <c r="W8" s="45"/>
      <c r="X8" s="45"/>
      <c r="Y8" s="45"/>
      <c r="Z8" s="13"/>
      <c r="AA8" s="13"/>
      <c r="AB8" s="13"/>
      <c r="AC8" s="13"/>
      <c r="AD8" s="13"/>
      <c r="AE8" s="13"/>
    </row>
    <row r="9" spans="1:31" ht="15" customHeight="1" x14ac:dyDescent="0.25">
      <c r="A9" s="346" t="s">
        <v>77</v>
      </c>
      <c r="B9" s="346"/>
      <c r="C9" s="348" t="s">
        <v>80</v>
      </c>
      <c r="D9" s="348"/>
      <c r="E9" s="348"/>
      <c r="F9" s="348"/>
      <c r="G9" s="348"/>
      <c r="H9" s="156"/>
      <c r="I9" s="345" t="s">
        <v>153</v>
      </c>
      <c r="J9" s="345"/>
      <c r="K9" s="345"/>
      <c r="L9" s="345"/>
      <c r="M9" s="345"/>
      <c r="N9" s="345"/>
      <c r="O9" s="345"/>
      <c r="P9" s="345"/>
      <c r="Q9" s="345"/>
      <c r="R9" s="345"/>
      <c r="S9" s="345"/>
      <c r="T9" s="115"/>
      <c r="U9" s="115"/>
      <c r="V9" s="115"/>
      <c r="W9" s="45"/>
      <c r="X9" s="45"/>
      <c r="Y9" s="45"/>
      <c r="Z9" s="13"/>
      <c r="AA9" s="13"/>
      <c r="AB9" s="13"/>
      <c r="AC9" s="13"/>
      <c r="AD9" s="13"/>
      <c r="AE9" s="13"/>
    </row>
    <row r="10" spans="1:31" x14ac:dyDescent="0.25">
      <c r="A10" s="347" t="s">
        <v>121</v>
      </c>
      <c r="B10" s="347" t="s">
        <v>270</v>
      </c>
      <c r="C10" s="350" t="s">
        <v>268</v>
      </c>
      <c r="D10" s="347" t="s">
        <v>269</v>
      </c>
      <c r="E10" s="350" t="s">
        <v>87</v>
      </c>
      <c r="F10" s="350" t="s">
        <v>84</v>
      </c>
      <c r="G10" s="347" t="s">
        <v>154</v>
      </c>
      <c r="H10" s="127"/>
      <c r="I10" s="349" t="s">
        <v>268</v>
      </c>
      <c r="J10" s="349"/>
      <c r="K10" s="132"/>
      <c r="L10" s="349" t="s">
        <v>269</v>
      </c>
      <c r="M10" s="349"/>
      <c r="N10" s="132"/>
      <c r="O10" s="349" t="s">
        <v>84</v>
      </c>
      <c r="P10" s="349"/>
      <c r="Q10" s="132"/>
      <c r="R10" s="349" t="s">
        <v>85</v>
      </c>
      <c r="S10" s="349"/>
      <c r="Y10" s="13"/>
      <c r="Z10" s="13"/>
      <c r="AA10" s="13"/>
      <c r="AB10" s="13"/>
      <c r="AC10" s="13"/>
      <c r="AD10" s="13"/>
      <c r="AE10" s="13"/>
    </row>
    <row r="11" spans="1:31" x14ac:dyDescent="0.25">
      <c r="A11" s="347"/>
      <c r="B11" s="347"/>
      <c r="C11" s="350"/>
      <c r="D11" s="347"/>
      <c r="E11" s="350"/>
      <c r="F11" s="350"/>
      <c r="G11" s="347"/>
      <c r="H11" s="127"/>
      <c r="I11" s="131">
        <v>2018</v>
      </c>
      <c r="J11" s="132">
        <v>2023</v>
      </c>
      <c r="K11" s="134"/>
      <c r="L11" s="131">
        <v>2018</v>
      </c>
      <c r="M11" s="132">
        <v>2023</v>
      </c>
      <c r="N11" s="134"/>
      <c r="O11" s="131">
        <v>2018</v>
      </c>
      <c r="P11" s="132">
        <v>2023</v>
      </c>
      <c r="Q11" s="134"/>
      <c r="R11" s="131">
        <v>2018</v>
      </c>
      <c r="S11" s="133">
        <v>2023</v>
      </c>
      <c r="V11" s="45"/>
      <c r="W11" s="45"/>
      <c r="X11" s="45"/>
      <c r="Y11" s="45"/>
      <c r="Z11" s="13"/>
      <c r="AA11" s="13"/>
      <c r="AB11" s="13"/>
      <c r="AC11" s="13"/>
      <c r="AD11" s="13"/>
      <c r="AE11" s="13"/>
    </row>
    <row r="12" spans="1:31" x14ac:dyDescent="0.25">
      <c r="A12" s="116" t="s">
        <v>271</v>
      </c>
      <c r="B12" s="116"/>
      <c r="C12" s="117"/>
      <c r="D12" s="117"/>
      <c r="E12" s="118"/>
      <c r="F12" s="118"/>
      <c r="G12" s="119"/>
      <c r="H12" s="128"/>
      <c r="I12" s="130"/>
      <c r="J12" s="117"/>
      <c r="K12" s="117"/>
      <c r="L12" s="117"/>
      <c r="M12" s="117"/>
      <c r="N12" s="117"/>
      <c r="O12" s="118"/>
      <c r="P12" s="118"/>
      <c r="Q12" s="118"/>
      <c r="R12" s="119"/>
      <c r="S12" s="119"/>
      <c r="V12" s="45"/>
      <c r="W12" s="45"/>
      <c r="X12" s="45"/>
      <c r="Y12" s="45"/>
      <c r="Z12" s="13"/>
      <c r="AA12" s="13"/>
      <c r="AB12" s="13"/>
      <c r="AC12" s="13"/>
      <c r="AD12" s="13"/>
      <c r="AE12" s="13"/>
    </row>
    <row r="13" spans="1:31" ht="15" customHeight="1" x14ac:dyDescent="0.25">
      <c r="A13" s="135" t="s">
        <v>300</v>
      </c>
      <c r="B13" s="135"/>
      <c r="C13" s="203">
        <v>53</v>
      </c>
      <c r="D13" s="169">
        <v>1</v>
      </c>
      <c r="E13" s="137">
        <v>2018</v>
      </c>
      <c r="F13" s="137" t="s">
        <v>163</v>
      </c>
      <c r="G13" s="139" t="s">
        <v>207</v>
      </c>
      <c r="H13" s="135"/>
      <c r="I13" s="203">
        <f t="shared" ref="I13:I25" si="0">C13</f>
        <v>53</v>
      </c>
      <c r="J13" s="203">
        <f>C13+1</f>
        <v>54</v>
      </c>
      <c r="K13" s="136"/>
      <c r="L13" s="169">
        <v>1</v>
      </c>
      <c r="M13" s="169">
        <v>1</v>
      </c>
      <c r="N13" s="138"/>
      <c r="O13" s="137" t="s">
        <v>163</v>
      </c>
      <c r="P13" s="137" t="s">
        <v>91</v>
      </c>
      <c r="Q13" s="137"/>
      <c r="R13" s="139" t="s">
        <v>207</v>
      </c>
      <c r="S13" s="139" t="s">
        <v>165</v>
      </c>
      <c r="V13" s="45"/>
      <c r="W13" s="45"/>
      <c r="X13" s="45"/>
      <c r="Y13" s="45"/>
      <c r="Z13" s="13"/>
      <c r="AA13" s="13"/>
      <c r="AB13" s="13"/>
      <c r="AC13" s="13"/>
      <c r="AD13" s="13"/>
      <c r="AE13" s="13"/>
    </row>
    <row r="14" spans="1:31" ht="45" x14ac:dyDescent="0.25">
      <c r="A14" s="140" t="s">
        <v>302</v>
      </c>
      <c r="B14" s="140"/>
      <c r="C14" s="204">
        <v>40</v>
      </c>
      <c r="D14" s="170">
        <v>2</v>
      </c>
      <c r="E14" s="142">
        <v>2018</v>
      </c>
      <c r="F14" s="142" t="s">
        <v>163</v>
      </c>
      <c r="G14" s="139" t="s">
        <v>207</v>
      </c>
      <c r="H14" s="140"/>
      <c r="I14" s="204">
        <f t="shared" si="0"/>
        <v>40</v>
      </c>
      <c r="J14" s="203">
        <f t="shared" ref="J14:J25" si="1">C14+1</f>
        <v>41</v>
      </c>
      <c r="K14" s="141"/>
      <c r="L14" s="170">
        <v>2</v>
      </c>
      <c r="M14" s="170">
        <v>2</v>
      </c>
      <c r="N14" s="143"/>
      <c r="O14" s="142" t="s">
        <v>163</v>
      </c>
      <c r="P14" s="142" t="s">
        <v>91</v>
      </c>
      <c r="Q14" s="142"/>
      <c r="R14" s="139" t="s">
        <v>207</v>
      </c>
      <c r="S14" s="139" t="s">
        <v>165</v>
      </c>
      <c r="V14" s="45"/>
      <c r="W14" s="45"/>
      <c r="X14" s="45"/>
      <c r="Y14" s="45"/>
      <c r="Z14" s="13"/>
      <c r="AA14" s="13"/>
      <c r="AB14" s="13"/>
      <c r="AC14" s="13"/>
      <c r="AD14" s="13"/>
      <c r="AE14" s="13"/>
    </row>
    <row r="15" spans="1:31" ht="33.75" x14ac:dyDescent="0.25">
      <c r="A15" s="140" t="s">
        <v>304</v>
      </c>
      <c r="B15" s="140"/>
      <c r="C15" s="204">
        <v>80</v>
      </c>
      <c r="D15" s="170">
        <v>3</v>
      </c>
      <c r="E15" s="142">
        <v>2018</v>
      </c>
      <c r="F15" s="142" t="s">
        <v>163</v>
      </c>
      <c r="G15" s="139" t="s">
        <v>207</v>
      </c>
      <c r="H15" s="140"/>
      <c r="I15" s="204">
        <f t="shared" si="0"/>
        <v>80</v>
      </c>
      <c r="J15" s="203">
        <f t="shared" si="1"/>
        <v>81</v>
      </c>
      <c r="K15" s="141"/>
      <c r="L15" s="170">
        <v>3</v>
      </c>
      <c r="M15" s="170">
        <v>3</v>
      </c>
      <c r="N15" s="143"/>
      <c r="O15" s="142" t="s">
        <v>163</v>
      </c>
      <c r="P15" s="142" t="s">
        <v>91</v>
      </c>
      <c r="Q15" s="142"/>
      <c r="R15" s="139" t="s">
        <v>207</v>
      </c>
      <c r="S15" s="139" t="s">
        <v>165</v>
      </c>
      <c r="V15" s="45"/>
      <c r="W15" s="45"/>
      <c r="X15" s="45"/>
      <c r="Y15" s="45"/>
      <c r="Z15" s="13"/>
      <c r="AA15" s="13"/>
      <c r="AB15" s="13"/>
      <c r="AC15" s="13"/>
      <c r="AD15" s="13"/>
      <c r="AE15" s="13"/>
    </row>
    <row r="16" spans="1:31" x14ac:dyDescent="0.25">
      <c r="A16" s="140" t="s">
        <v>305</v>
      </c>
      <c r="B16" s="140"/>
      <c r="C16" s="204">
        <v>60</v>
      </c>
      <c r="D16" s="170">
        <v>4</v>
      </c>
      <c r="E16" s="142">
        <v>2018</v>
      </c>
      <c r="F16" s="142" t="s">
        <v>163</v>
      </c>
      <c r="G16" s="139" t="s">
        <v>207</v>
      </c>
      <c r="H16" s="140"/>
      <c r="I16" s="204">
        <f t="shared" si="0"/>
        <v>60</v>
      </c>
      <c r="J16" s="203">
        <f t="shared" si="1"/>
        <v>61</v>
      </c>
      <c r="K16" s="141"/>
      <c r="L16" s="170">
        <v>4</v>
      </c>
      <c r="M16" s="170">
        <v>4</v>
      </c>
      <c r="N16" s="143"/>
      <c r="O16" s="142" t="s">
        <v>163</v>
      </c>
      <c r="P16" s="142" t="s">
        <v>91</v>
      </c>
      <c r="Q16" s="142"/>
      <c r="R16" s="139" t="s">
        <v>207</v>
      </c>
      <c r="S16" s="139" t="s">
        <v>165</v>
      </c>
      <c r="V16" s="45"/>
      <c r="W16" s="45"/>
      <c r="X16" s="45"/>
      <c r="Y16" s="45"/>
      <c r="Z16" s="13"/>
      <c r="AA16" s="13"/>
      <c r="AB16" s="13"/>
      <c r="AC16" s="13"/>
      <c r="AD16" s="13"/>
      <c r="AE16" s="13"/>
    </row>
    <row r="17" spans="1:31" x14ac:dyDescent="0.25">
      <c r="A17" s="140" t="s">
        <v>306</v>
      </c>
      <c r="B17" s="140"/>
      <c r="C17" s="204">
        <v>60</v>
      </c>
      <c r="D17" s="170">
        <v>5</v>
      </c>
      <c r="E17" s="142">
        <v>2018</v>
      </c>
      <c r="F17" s="142" t="s">
        <v>163</v>
      </c>
      <c r="G17" s="139" t="s">
        <v>207</v>
      </c>
      <c r="H17" s="140"/>
      <c r="I17" s="204">
        <f t="shared" si="0"/>
        <v>60</v>
      </c>
      <c r="J17" s="203">
        <f t="shared" si="1"/>
        <v>61</v>
      </c>
      <c r="K17" s="141"/>
      <c r="L17" s="170">
        <v>5</v>
      </c>
      <c r="M17" s="170">
        <v>5</v>
      </c>
      <c r="N17" s="143"/>
      <c r="O17" s="142" t="s">
        <v>163</v>
      </c>
      <c r="P17" s="142" t="s">
        <v>91</v>
      </c>
      <c r="Q17" s="142"/>
      <c r="R17" s="139" t="s">
        <v>207</v>
      </c>
      <c r="S17" s="139" t="s">
        <v>165</v>
      </c>
      <c r="V17" s="45"/>
      <c r="W17" s="45"/>
      <c r="X17" s="45"/>
      <c r="Y17" s="45"/>
      <c r="Z17" s="13"/>
      <c r="AA17" s="13"/>
      <c r="AB17" s="13"/>
      <c r="AC17" s="13"/>
      <c r="AD17" s="13"/>
      <c r="AE17" s="13"/>
    </row>
    <row r="18" spans="1:31" ht="15" customHeight="1" x14ac:dyDescent="0.25">
      <c r="A18" s="140" t="s">
        <v>307</v>
      </c>
      <c r="B18" s="140"/>
      <c r="C18" s="204">
        <v>70</v>
      </c>
      <c r="D18" s="169">
        <v>1</v>
      </c>
      <c r="E18" s="142">
        <v>2018</v>
      </c>
      <c r="F18" s="142" t="s">
        <v>163</v>
      </c>
      <c r="G18" s="139" t="s">
        <v>207</v>
      </c>
      <c r="H18" s="140"/>
      <c r="I18" s="204">
        <f t="shared" si="0"/>
        <v>70</v>
      </c>
      <c r="J18" s="203">
        <f t="shared" si="1"/>
        <v>71</v>
      </c>
      <c r="K18" s="141"/>
      <c r="L18" s="169">
        <v>1</v>
      </c>
      <c r="M18" s="169">
        <v>1</v>
      </c>
      <c r="N18" s="143"/>
      <c r="O18" s="142" t="s">
        <v>163</v>
      </c>
      <c r="P18" s="142" t="s">
        <v>91</v>
      </c>
      <c r="Q18" s="142"/>
      <c r="R18" s="139" t="s">
        <v>207</v>
      </c>
      <c r="S18" s="139" t="s">
        <v>165</v>
      </c>
      <c r="V18" s="45"/>
      <c r="W18" s="45"/>
      <c r="X18" s="45"/>
      <c r="Y18" s="45"/>
      <c r="Z18" s="13"/>
      <c r="AA18" s="13"/>
      <c r="AB18" s="13"/>
      <c r="AC18" s="13"/>
      <c r="AD18" s="13"/>
      <c r="AE18" s="13"/>
    </row>
    <row r="19" spans="1:31" ht="15" customHeight="1" x14ac:dyDescent="0.25">
      <c r="A19" s="140" t="s">
        <v>308</v>
      </c>
      <c r="B19" s="140"/>
      <c r="C19" s="204">
        <v>60</v>
      </c>
      <c r="D19" s="170">
        <v>2</v>
      </c>
      <c r="E19" s="142">
        <v>2018</v>
      </c>
      <c r="F19" s="142" t="s">
        <v>163</v>
      </c>
      <c r="G19" s="139" t="s">
        <v>207</v>
      </c>
      <c r="H19" s="140"/>
      <c r="I19" s="204">
        <f t="shared" si="0"/>
        <v>60</v>
      </c>
      <c r="J19" s="203">
        <f t="shared" si="1"/>
        <v>61</v>
      </c>
      <c r="K19" s="141"/>
      <c r="L19" s="170">
        <v>2</v>
      </c>
      <c r="M19" s="170">
        <v>2</v>
      </c>
      <c r="N19" s="143"/>
      <c r="O19" s="142" t="s">
        <v>163</v>
      </c>
      <c r="P19" s="142" t="s">
        <v>91</v>
      </c>
      <c r="Q19" s="142"/>
      <c r="R19" s="139" t="s">
        <v>207</v>
      </c>
      <c r="S19" s="139" t="s">
        <v>165</v>
      </c>
      <c r="V19" s="45"/>
      <c r="W19" s="45"/>
      <c r="X19" s="45"/>
      <c r="Y19" s="45"/>
      <c r="Z19" s="13"/>
      <c r="AA19" s="13"/>
      <c r="AB19" s="13"/>
      <c r="AC19" s="13"/>
      <c r="AD19" s="13"/>
      <c r="AE19" s="13"/>
    </row>
    <row r="20" spans="1:31" ht="33.75" x14ac:dyDescent="0.25">
      <c r="A20" s="140" t="s">
        <v>309</v>
      </c>
      <c r="B20" s="140"/>
      <c r="C20" s="204">
        <v>80</v>
      </c>
      <c r="D20" s="170">
        <v>3</v>
      </c>
      <c r="E20" s="142">
        <v>2018</v>
      </c>
      <c r="F20" s="142" t="s">
        <v>163</v>
      </c>
      <c r="G20" s="139" t="s">
        <v>207</v>
      </c>
      <c r="H20" s="140"/>
      <c r="I20" s="204">
        <f t="shared" si="0"/>
        <v>80</v>
      </c>
      <c r="J20" s="203">
        <f t="shared" si="1"/>
        <v>81</v>
      </c>
      <c r="K20" s="141"/>
      <c r="L20" s="170">
        <v>3</v>
      </c>
      <c r="M20" s="170">
        <v>3</v>
      </c>
      <c r="N20" s="143"/>
      <c r="O20" s="142" t="s">
        <v>163</v>
      </c>
      <c r="P20" s="142" t="s">
        <v>91</v>
      </c>
      <c r="Q20" s="142"/>
      <c r="R20" s="139" t="s">
        <v>207</v>
      </c>
      <c r="S20" s="139" t="s">
        <v>165</v>
      </c>
      <c r="V20" s="45"/>
      <c r="W20" s="45"/>
      <c r="X20" s="45"/>
      <c r="Y20" s="45"/>
      <c r="Z20" s="13"/>
      <c r="AA20" s="13"/>
      <c r="AB20" s="13"/>
      <c r="AC20" s="13"/>
      <c r="AD20" s="13"/>
      <c r="AE20" s="13"/>
    </row>
    <row r="21" spans="1:31" ht="22.5" x14ac:dyDescent="0.25">
      <c r="A21" s="140" t="s">
        <v>310</v>
      </c>
      <c r="B21" s="140"/>
      <c r="C21" s="204">
        <v>60</v>
      </c>
      <c r="D21" s="170">
        <v>4</v>
      </c>
      <c r="E21" s="142">
        <v>2018</v>
      </c>
      <c r="F21" s="142" t="s">
        <v>163</v>
      </c>
      <c r="G21" s="139" t="s">
        <v>207</v>
      </c>
      <c r="H21" s="140"/>
      <c r="I21" s="204">
        <f t="shared" si="0"/>
        <v>60</v>
      </c>
      <c r="J21" s="203">
        <f t="shared" si="1"/>
        <v>61</v>
      </c>
      <c r="K21" s="141"/>
      <c r="L21" s="170">
        <v>4</v>
      </c>
      <c r="M21" s="170">
        <v>4</v>
      </c>
      <c r="N21" s="143"/>
      <c r="O21" s="142" t="s">
        <v>163</v>
      </c>
      <c r="P21" s="142" t="s">
        <v>91</v>
      </c>
      <c r="Q21" s="142"/>
      <c r="R21" s="139" t="s">
        <v>207</v>
      </c>
      <c r="S21" s="139" t="s">
        <v>165</v>
      </c>
      <c r="V21" s="45"/>
      <c r="W21" s="45"/>
      <c r="X21" s="45"/>
      <c r="Y21" s="45"/>
      <c r="Z21" s="13"/>
      <c r="AA21" s="13"/>
      <c r="AB21" s="13"/>
      <c r="AC21" s="13"/>
      <c r="AD21" s="13"/>
      <c r="AE21" s="13"/>
    </row>
    <row r="22" spans="1:31" ht="22.5" x14ac:dyDescent="0.25">
      <c r="A22" s="140" t="s">
        <v>311</v>
      </c>
      <c r="B22" s="140"/>
      <c r="C22" s="204">
        <v>60</v>
      </c>
      <c r="D22" s="170">
        <v>5</v>
      </c>
      <c r="E22" s="142">
        <v>2018</v>
      </c>
      <c r="F22" s="142" t="s">
        <v>163</v>
      </c>
      <c r="G22" s="139" t="s">
        <v>207</v>
      </c>
      <c r="H22" s="140"/>
      <c r="I22" s="204">
        <f t="shared" si="0"/>
        <v>60</v>
      </c>
      <c r="J22" s="203">
        <f t="shared" si="1"/>
        <v>61</v>
      </c>
      <c r="K22" s="141"/>
      <c r="L22" s="170">
        <v>5</v>
      </c>
      <c r="M22" s="170">
        <v>5</v>
      </c>
      <c r="N22" s="143"/>
      <c r="O22" s="142" t="s">
        <v>163</v>
      </c>
      <c r="P22" s="142" t="s">
        <v>91</v>
      </c>
      <c r="Q22" s="142"/>
      <c r="R22" s="139" t="s">
        <v>207</v>
      </c>
      <c r="S22" s="139" t="s">
        <v>165</v>
      </c>
      <c r="V22" s="45"/>
      <c r="W22" s="45"/>
      <c r="X22" s="45"/>
      <c r="Y22" s="45"/>
      <c r="Z22" s="13"/>
      <c r="AA22" s="13"/>
      <c r="AB22" s="13"/>
      <c r="AC22" s="13"/>
      <c r="AD22" s="13"/>
      <c r="AE22" s="13"/>
    </row>
    <row r="23" spans="1:31" x14ac:dyDescent="0.25">
      <c r="A23" s="140" t="s">
        <v>312</v>
      </c>
      <c r="B23" s="140"/>
      <c r="C23" s="204">
        <v>30</v>
      </c>
      <c r="D23" s="170">
        <v>1</v>
      </c>
      <c r="E23" s="142">
        <v>2018</v>
      </c>
      <c r="F23" s="142" t="s">
        <v>163</v>
      </c>
      <c r="G23" s="139" t="s">
        <v>207</v>
      </c>
      <c r="H23" s="140"/>
      <c r="I23" s="204">
        <f t="shared" si="0"/>
        <v>30</v>
      </c>
      <c r="J23" s="203">
        <f t="shared" si="1"/>
        <v>31</v>
      </c>
      <c r="K23" s="141"/>
      <c r="L23" s="170">
        <v>1</v>
      </c>
      <c r="M23" s="170">
        <v>1</v>
      </c>
      <c r="N23" s="143"/>
      <c r="O23" s="142" t="s">
        <v>163</v>
      </c>
      <c r="P23" s="142" t="s">
        <v>91</v>
      </c>
      <c r="Q23" s="142"/>
      <c r="R23" s="139" t="s">
        <v>207</v>
      </c>
      <c r="S23" s="139" t="s">
        <v>165</v>
      </c>
      <c r="V23" s="45"/>
      <c r="W23" s="45"/>
      <c r="X23" s="45"/>
      <c r="Y23" s="45"/>
      <c r="Z23" s="13"/>
      <c r="AA23" s="13"/>
      <c r="AB23" s="13"/>
      <c r="AC23" s="13"/>
      <c r="AD23" s="13"/>
      <c r="AE23" s="13"/>
    </row>
    <row r="24" spans="1:31" ht="15" customHeight="1" x14ac:dyDescent="0.25">
      <c r="A24" s="140" t="s">
        <v>313</v>
      </c>
      <c r="B24" s="140"/>
      <c r="C24" s="204">
        <v>40</v>
      </c>
      <c r="D24" s="170">
        <v>2</v>
      </c>
      <c r="E24" s="142">
        <v>2018</v>
      </c>
      <c r="F24" s="142" t="s">
        <v>163</v>
      </c>
      <c r="G24" s="139" t="s">
        <v>207</v>
      </c>
      <c r="H24" s="140"/>
      <c r="I24" s="204">
        <f t="shared" si="0"/>
        <v>40</v>
      </c>
      <c r="J24" s="203">
        <f t="shared" si="1"/>
        <v>41</v>
      </c>
      <c r="K24" s="141"/>
      <c r="L24" s="170">
        <v>2</v>
      </c>
      <c r="M24" s="170">
        <v>2</v>
      </c>
      <c r="N24" s="143"/>
      <c r="O24" s="142" t="s">
        <v>163</v>
      </c>
      <c r="P24" s="142" t="s">
        <v>91</v>
      </c>
      <c r="Q24" s="142"/>
      <c r="R24" s="139" t="s">
        <v>207</v>
      </c>
      <c r="S24" s="139" t="s">
        <v>165</v>
      </c>
      <c r="V24" s="45"/>
      <c r="W24" s="45"/>
      <c r="X24" s="45"/>
      <c r="Y24" s="45"/>
      <c r="Z24" s="13"/>
      <c r="AA24" s="13"/>
      <c r="AB24" s="13"/>
      <c r="AC24" s="13"/>
      <c r="AD24" s="13"/>
      <c r="AE24" s="13"/>
    </row>
    <row r="25" spans="1:31" ht="15" customHeight="1" x14ac:dyDescent="0.25">
      <c r="A25" s="140" t="s">
        <v>314</v>
      </c>
      <c r="B25" s="140"/>
      <c r="C25" s="204">
        <v>60</v>
      </c>
      <c r="D25" s="170">
        <v>3</v>
      </c>
      <c r="E25" s="142">
        <v>2018</v>
      </c>
      <c r="F25" s="142" t="s">
        <v>163</v>
      </c>
      <c r="G25" s="139" t="s">
        <v>207</v>
      </c>
      <c r="H25" s="144"/>
      <c r="I25" s="204">
        <f t="shared" si="0"/>
        <v>60</v>
      </c>
      <c r="J25" s="203">
        <f t="shared" si="1"/>
        <v>61</v>
      </c>
      <c r="K25" s="141"/>
      <c r="L25" s="170">
        <v>3</v>
      </c>
      <c r="M25" s="170">
        <v>3</v>
      </c>
      <c r="N25" s="143"/>
      <c r="O25" s="142" t="s">
        <v>163</v>
      </c>
      <c r="P25" s="142" t="s">
        <v>91</v>
      </c>
      <c r="Q25" s="142"/>
      <c r="R25" s="139" t="s">
        <v>207</v>
      </c>
      <c r="S25" s="139" t="s">
        <v>165</v>
      </c>
      <c r="V25" s="45"/>
      <c r="W25" s="45"/>
      <c r="X25" s="45"/>
      <c r="Y25" s="45"/>
      <c r="Z25" s="13"/>
      <c r="AA25" s="13"/>
      <c r="AB25" s="13"/>
      <c r="AC25" s="13"/>
      <c r="AD25" s="13"/>
      <c r="AE25" s="13"/>
    </row>
    <row r="26" spans="1:31" x14ac:dyDescent="0.25">
      <c r="A26" s="120"/>
      <c r="B26" s="206" t="s">
        <v>292</v>
      </c>
      <c r="C26" s="121">
        <f>AVERAGE(C13:C25)</f>
        <v>57.92307692307692</v>
      </c>
      <c r="D26" s="171">
        <f>AVERAGE(D13:D25)</f>
        <v>2.7692307692307692</v>
      </c>
      <c r="E26" s="122"/>
      <c r="F26" s="122"/>
      <c r="G26" s="120"/>
      <c r="H26" s="128"/>
      <c r="I26" s="167">
        <f>AVERAGE(I13:I25)</f>
        <v>57.92307692307692</v>
      </c>
      <c r="J26" s="167">
        <f>AVERAGE(J13:J25)</f>
        <v>58.92307692307692</v>
      </c>
      <c r="K26" s="121"/>
      <c r="L26" s="121">
        <f>AVERAGE(L13:L25)</f>
        <v>2.7692307692307692</v>
      </c>
      <c r="M26" s="121">
        <f>AVERAGE(M13:M25)</f>
        <v>2.7692307692307692</v>
      </c>
      <c r="N26" s="123"/>
      <c r="O26" s="122"/>
      <c r="P26" s="122"/>
      <c r="Q26" s="122"/>
      <c r="R26" s="120"/>
      <c r="S26" s="120"/>
      <c r="V26" s="45"/>
      <c r="W26" s="45"/>
      <c r="X26" s="45"/>
      <c r="Y26" s="45"/>
      <c r="Z26" s="13"/>
      <c r="AA26" s="13"/>
      <c r="AB26" s="13"/>
      <c r="AC26" s="13"/>
      <c r="AD26" s="13"/>
      <c r="AE26" s="13"/>
    </row>
    <row r="27" spans="1:31" x14ac:dyDescent="0.25">
      <c r="A27" s="116" t="s">
        <v>272</v>
      </c>
      <c r="B27" s="116"/>
      <c r="C27" s="117"/>
      <c r="D27" s="117"/>
      <c r="E27" s="118"/>
      <c r="F27" s="118"/>
      <c r="G27" s="119"/>
      <c r="H27" s="128"/>
      <c r="I27" s="165"/>
      <c r="J27" s="160"/>
      <c r="K27" s="117"/>
      <c r="L27" s="146"/>
      <c r="M27" s="146"/>
      <c r="N27" s="117"/>
      <c r="O27" s="118"/>
      <c r="P27" s="118"/>
      <c r="Q27" s="118"/>
      <c r="R27" s="119"/>
      <c r="S27" s="119"/>
      <c r="V27" s="45"/>
      <c r="W27" s="45"/>
      <c r="X27" s="45"/>
      <c r="Y27" s="45"/>
      <c r="Z27" s="13"/>
      <c r="AA27" s="13"/>
      <c r="AB27" s="13"/>
      <c r="AC27" s="13"/>
      <c r="AD27" s="13"/>
      <c r="AE27" s="13"/>
    </row>
    <row r="28" spans="1:31" x14ac:dyDescent="0.25">
      <c r="A28" s="140" t="s">
        <v>273</v>
      </c>
      <c r="B28" s="140" t="s">
        <v>274</v>
      </c>
      <c r="C28" s="204">
        <v>96</v>
      </c>
      <c r="D28" s="141"/>
      <c r="E28" s="142">
        <v>2018</v>
      </c>
      <c r="F28" s="142" t="s">
        <v>90</v>
      </c>
      <c r="G28" s="139" t="s">
        <v>275</v>
      </c>
      <c r="H28" s="140"/>
      <c r="I28" s="204">
        <v>97.1</v>
      </c>
      <c r="J28" s="204">
        <f>I28</f>
        <v>97.1</v>
      </c>
      <c r="K28" s="141"/>
      <c r="L28" s="145"/>
      <c r="M28" s="145"/>
      <c r="N28" s="143"/>
      <c r="O28" s="142" t="s">
        <v>90</v>
      </c>
      <c r="P28" s="142" t="s">
        <v>91</v>
      </c>
      <c r="Q28" s="142"/>
      <c r="R28" s="139" t="s">
        <v>275</v>
      </c>
      <c r="S28" s="139"/>
      <c r="V28" s="45"/>
      <c r="W28" s="45"/>
      <c r="X28" s="45"/>
      <c r="Y28" s="45"/>
      <c r="Z28" s="13"/>
      <c r="AA28" s="13"/>
      <c r="AB28" s="13"/>
      <c r="AC28" s="13"/>
      <c r="AD28" s="13"/>
      <c r="AE28" s="13"/>
    </row>
    <row r="29" spans="1:31" x14ac:dyDescent="0.25">
      <c r="A29" s="140" t="s">
        <v>276</v>
      </c>
      <c r="B29" s="140" t="s">
        <v>274</v>
      </c>
      <c r="C29" s="204">
        <v>98</v>
      </c>
      <c r="D29" s="141"/>
      <c r="E29" s="142">
        <v>2018</v>
      </c>
      <c r="F29" s="142" t="s">
        <v>90</v>
      </c>
      <c r="G29" s="139" t="s">
        <v>275</v>
      </c>
      <c r="H29" s="140"/>
      <c r="I29" s="204">
        <v>98.2</v>
      </c>
      <c r="J29" s="204">
        <f>I29</f>
        <v>98.2</v>
      </c>
      <c r="K29" s="141"/>
      <c r="L29" s="145"/>
      <c r="M29" s="145"/>
      <c r="N29" s="143"/>
      <c r="O29" s="142" t="s">
        <v>90</v>
      </c>
      <c r="P29" s="142" t="s">
        <v>91</v>
      </c>
      <c r="Q29" s="142"/>
      <c r="R29" s="139" t="s">
        <v>275</v>
      </c>
      <c r="S29" s="139" t="s">
        <v>165</v>
      </c>
      <c r="V29" s="45"/>
      <c r="W29" s="45"/>
      <c r="X29" s="45"/>
      <c r="Y29" s="45"/>
      <c r="Z29" s="13"/>
      <c r="AA29" s="13"/>
      <c r="AB29" s="13"/>
      <c r="AC29" s="13"/>
      <c r="AD29" s="13"/>
      <c r="AE29" s="13"/>
    </row>
    <row r="30" spans="1:31" s="153" customFormat="1" x14ac:dyDescent="0.25">
      <c r="A30" s="147" t="s">
        <v>295</v>
      </c>
      <c r="B30" s="147" t="s">
        <v>274</v>
      </c>
      <c r="C30" s="205" t="s">
        <v>277</v>
      </c>
      <c r="D30" s="148"/>
      <c r="E30" s="149"/>
      <c r="F30" s="149"/>
      <c r="G30" s="150"/>
      <c r="H30" s="147"/>
      <c r="I30" s="205" t="s">
        <v>277</v>
      </c>
      <c r="J30" s="205" t="s">
        <v>277</v>
      </c>
      <c r="K30" s="148"/>
      <c r="L30" s="148"/>
      <c r="M30" s="148"/>
      <c r="N30" s="148"/>
      <c r="O30" s="149"/>
      <c r="P30" s="149"/>
      <c r="Q30" s="149"/>
      <c r="R30" s="150"/>
      <c r="S30" s="150"/>
      <c r="T30" s="151"/>
      <c r="U30" s="151"/>
      <c r="V30" s="152"/>
      <c r="W30" s="152"/>
      <c r="X30" s="152"/>
      <c r="Y30" s="152"/>
      <c r="Z30" s="151"/>
      <c r="AA30" s="151"/>
      <c r="AB30" s="151"/>
      <c r="AC30" s="151"/>
      <c r="AD30" s="151"/>
      <c r="AE30" s="151"/>
    </row>
    <row r="31" spans="1:31" s="153" customFormat="1" x14ac:dyDescent="0.25">
      <c r="A31" s="147" t="s">
        <v>295</v>
      </c>
      <c r="B31" s="147" t="s">
        <v>278</v>
      </c>
      <c r="C31" s="205" t="s">
        <v>277</v>
      </c>
      <c r="D31" s="148"/>
      <c r="E31" s="149"/>
      <c r="F31" s="149"/>
      <c r="G31" s="150"/>
      <c r="H31" s="147"/>
      <c r="I31" s="205" t="s">
        <v>277</v>
      </c>
      <c r="J31" s="205" t="s">
        <v>277</v>
      </c>
      <c r="K31" s="148"/>
      <c r="L31" s="148"/>
      <c r="M31" s="148"/>
      <c r="N31" s="148"/>
      <c r="O31" s="149"/>
      <c r="P31" s="149"/>
      <c r="Q31" s="149"/>
      <c r="R31" s="150"/>
      <c r="S31" s="150"/>
      <c r="T31" s="151"/>
      <c r="U31" s="151"/>
      <c r="V31" s="152"/>
      <c r="W31" s="152"/>
      <c r="X31" s="152"/>
      <c r="Y31" s="152"/>
      <c r="Z31" s="151"/>
      <c r="AA31" s="151"/>
      <c r="AB31" s="151"/>
      <c r="AC31" s="151"/>
      <c r="AD31" s="151"/>
      <c r="AE31" s="151"/>
    </row>
    <row r="32" spans="1:31" s="153" customFormat="1" x14ac:dyDescent="0.25">
      <c r="A32" s="147" t="s">
        <v>296</v>
      </c>
      <c r="B32" s="147" t="s">
        <v>274</v>
      </c>
      <c r="C32" s="205" t="s">
        <v>277</v>
      </c>
      <c r="D32" s="148"/>
      <c r="E32" s="149"/>
      <c r="F32" s="149"/>
      <c r="G32" s="150"/>
      <c r="H32" s="147"/>
      <c r="I32" s="205" t="s">
        <v>277</v>
      </c>
      <c r="J32" s="205" t="s">
        <v>277</v>
      </c>
      <c r="K32" s="148"/>
      <c r="L32" s="148"/>
      <c r="M32" s="148"/>
      <c r="N32" s="148"/>
      <c r="O32" s="149"/>
      <c r="P32" s="149"/>
      <c r="Q32" s="149"/>
      <c r="R32" s="150"/>
      <c r="S32" s="150"/>
      <c r="T32" s="151"/>
      <c r="U32" s="151"/>
      <c r="V32" s="152"/>
      <c r="W32" s="152"/>
      <c r="X32" s="152"/>
      <c r="Y32" s="152"/>
      <c r="Z32" s="151"/>
      <c r="AA32" s="151"/>
      <c r="AB32" s="151"/>
      <c r="AC32" s="151"/>
      <c r="AD32" s="151"/>
      <c r="AE32" s="151"/>
    </row>
    <row r="33" spans="1:31" s="153" customFormat="1" x14ac:dyDescent="0.25">
      <c r="A33" s="147" t="s">
        <v>296</v>
      </c>
      <c r="B33" s="147" t="s">
        <v>278</v>
      </c>
      <c r="C33" s="205" t="s">
        <v>277</v>
      </c>
      <c r="D33" s="148"/>
      <c r="E33" s="149"/>
      <c r="F33" s="149"/>
      <c r="G33" s="150"/>
      <c r="H33" s="147"/>
      <c r="I33" s="205" t="s">
        <v>277</v>
      </c>
      <c r="J33" s="205" t="s">
        <v>277</v>
      </c>
      <c r="K33" s="148"/>
      <c r="L33" s="148"/>
      <c r="M33" s="148"/>
      <c r="N33" s="148"/>
      <c r="O33" s="149"/>
      <c r="P33" s="149"/>
      <c r="Q33" s="149"/>
      <c r="R33" s="150"/>
      <c r="S33" s="150"/>
      <c r="T33" s="151"/>
      <c r="U33" s="151"/>
      <c r="V33" s="152"/>
      <c r="W33" s="152"/>
      <c r="X33" s="152"/>
      <c r="Y33" s="152"/>
      <c r="Z33" s="151"/>
      <c r="AA33" s="151"/>
      <c r="AB33" s="151"/>
      <c r="AC33" s="151"/>
      <c r="AD33" s="151"/>
      <c r="AE33" s="151"/>
    </row>
    <row r="34" spans="1:31" s="153" customFormat="1" x14ac:dyDescent="0.25">
      <c r="A34" s="147" t="s">
        <v>297</v>
      </c>
      <c r="B34" s="147" t="s">
        <v>278</v>
      </c>
      <c r="C34" s="205" t="s">
        <v>277</v>
      </c>
      <c r="D34" s="148"/>
      <c r="E34" s="149"/>
      <c r="F34" s="149"/>
      <c r="G34" s="150"/>
      <c r="H34" s="147"/>
      <c r="I34" s="205" t="s">
        <v>277</v>
      </c>
      <c r="J34" s="205" t="s">
        <v>277</v>
      </c>
      <c r="K34" s="148"/>
      <c r="L34" s="148"/>
      <c r="M34" s="148"/>
      <c r="N34" s="148"/>
      <c r="O34" s="149"/>
      <c r="P34" s="149"/>
      <c r="Q34" s="149"/>
      <c r="R34" s="150"/>
      <c r="S34" s="150"/>
      <c r="T34" s="151"/>
      <c r="U34" s="151"/>
      <c r="V34" s="152"/>
      <c r="W34" s="152"/>
      <c r="X34" s="152"/>
      <c r="Y34" s="152"/>
      <c r="Z34" s="151"/>
      <c r="AA34" s="151"/>
      <c r="AB34" s="151"/>
      <c r="AC34" s="151"/>
      <c r="AD34" s="151"/>
      <c r="AE34" s="151"/>
    </row>
    <row r="35" spans="1:31" x14ac:dyDescent="0.25">
      <c r="A35" s="140" t="s">
        <v>279</v>
      </c>
      <c r="B35" s="140" t="s">
        <v>278</v>
      </c>
      <c r="C35" s="141"/>
      <c r="D35" s="141"/>
      <c r="E35" s="142"/>
      <c r="F35" s="142"/>
      <c r="G35" s="139"/>
      <c r="H35" s="140"/>
      <c r="I35" s="141"/>
      <c r="J35" s="141"/>
      <c r="K35" s="141"/>
      <c r="L35" s="145"/>
      <c r="M35" s="145"/>
      <c r="N35" s="143"/>
      <c r="O35" s="142"/>
      <c r="P35" s="142"/>
      <c r="Q35" s="142"/>
      <c r="R35" s="139"/>
      <c r="S35" s="139"/>
      <c r="V35" s="45"/>
      <c r="W35" s="45"/>
      <c r="X35" s="45"/>
      <c r="Y35" s="45"/>
      <c r="Z35" s="13"/>
      <c r="AA35" s="13"/>
      <c r="AB35" s="13"/>
      <c r="AC35" s="13"/>
      <c r="AD35" s="13"/>
      <c r="AE35" s="13"/>
    </row>
    <row r="36" spans="1:31" x14ac:dyDescent="0.25">
      <c r="A36" s="140" t="s">
        <v>280</v>
      </c>
      <c r="B36" s="140" t="s">
        <v>274</v>
      </c>
      <c r="C36" s="141"/>
      <c r="D36" s="141"/>
      <c r="E36" s="142"/>
      <c r="F36" s="142"/>
      <c r="G36" s="139"/>
      <c r="H36" s="140"/>
      <c r="I36" s="141"/>
      <c r="J36" s="141"/>
      <c r="K36" s="141"/>
      <c r="L36" s="145"/>
      <c r="M36" s="145"/>
      <c r="N36" s="143"/>
      <c r="O36" s="142"/>
      <c r="P36" s="142"/>
      <c r="Q36" s="142"/>
      <c r="R36" s="139"/>
      <c r="S36" s="139"/>
      <c r="V36" s="45"/>
      <c r="W36" s="45"/>
      <c r="X36" s="45"/>
      <c r="Y36" s="45"/>
      <c r="Z36" s="13"/>
      <c r="AA36" s="13"/>
      <c r="AB36" s="13"/>
      <c r="AC36" s="13"/>
      <c r="AD36" s="13"/>
      <c r="AE36" s="13"/>
    </row>
    <row r="37" spans="1:31" x14ac:dyDescent="0.25">
      <c r="A37" s="140" t="s">
        <v>280</v>
      </c>
      <c r="B37" s="140" t="s">
        <v>278</v>
      </c>
      <c r="C37" s="141"/>
      <c r="D37" s="141"/>
      <c r="E37" s="142"/>
      <c r="F37" s="142"/>
      <c r="G37" s="139"/>
      <c r="H37" s="140"/>
      <c r="I37" s="141"/>
      <c r="J37" s="141"/>
      <c r="K37" s="141"/>
      <c r="L37" s="145"/>
      <c r="M37" s="145"/>
      <c r="N37" s="143"/>
      <c r="O37" s="142"/>
      <c r="P37" s="142"/>
      <c r="Q37" s="142"/>
      <c r="R37" s="139"/>
      <c r="S37" s="139"/>
      <c r="V37" s="45"/>
      <c r="W37" s="45"/>
      <c r="X37" s="45"/>
      <c r="Y37" s="45"/>
      <c r="Z37" s="13"/>
      <c r="AA37" s="13"/>
      <c r="AB37" s="13"/>
      <c r="AC37" s="13"/>
      <c r="AD37" s="13"/>
      <c r="AE37" s="13"/>
    </row>
    <row r="38" spans="1:31" x14ac:dyDescent="0.25">
      <c r="A38" s="120"/>
      <c r="B38" s="206" t="s">
        <v>294</v>
      </c>
      <c r="C38" s="167">
        <f>AVERAGE(C28:C37)</f>
        <v>97</v>
      </c>
      <c r="D38" s="167">
        <f>C38</f>
        <v>97</v>
      </c>
      <c r="E38" s="167"/>
      <c r="F38" s="167"/>
      <c r="G38" s="168"/>
      <c r="H38" s="164"/>
      <c r="I38" s="167">
        <f>AVERAGE(I28:I37)</f>
        <v>97.65</v>
      </c>
      <c r="J38" s="167">
        <f>AVERAGE(J28:J37)</f>
        <v>97.65</v>
      </c>
      <c r="K38" s="121"/>
      <c r="L38" s="121"/>
      <c r="M38" s="121"/>
      <c r="N38" s="123"/>
      <c r="O38" s="122"/>
      <c r="P38" s="122"/>
      <c r="Q38" s="122"/>
      <c r="R38" s="120"/>
      <c r="S38" s="120"/>
      <c r="V38" s="45"/>
      <c r="W38" s="45"/>
      <c r="X38" s="45"/>
      <c r="Y38" s="45"/>
      <c r="Z38" s="13"/>
      <c r="AA38" s="13"/>
      <c r="AB38" s="13"/>
      <c r="AC38" s="13"/>
      <c r="AD38" s="13"/>
      <c r="AE38" s="13"/>
    </row>
    <row r="39" spans="1:31" ht="39.950000000000003" customHeight="1" x14ac:dyDescent="0.25">
      <c r="A39" s="116" t="s">
        <v>281</v>
      </c>
      <c r="B39" s="116"/>
      <c r="C39" s="117"/>
      <c r="D39" s="117"/>
      <c r="E39" s="118"/>
      <c r="F39" s="118"/>
      <c r="G39" s="119"/>
      <c r="H39" s="128"/>
      <c r="I39" s="130"/>
      <c r="J39" s="117"/>
      <c r="K39" s="117"/>
      <c r="L39" s="117"/>
      <c r="M39" s="117"/>
      <c r="N39" s="117"/>
      <c r="O39" s="118"/>
      <c r="P39" s="118"/>
      <c r="Q39" s="118"/>
      <c r="R39" s="119"/>
      <c r="S39" s="119"/>
      <c r="V39" s="45"/>
      <c r="W39" s="45"/>
      <c r="X39" s="45"/>
      <c r="Y39" s="45"/>
      <c r="Z39" s="13"/>
      <c r="AA39" s="13"/>
      <c r="AB39" s="13"/>
      <c r="AC39" s="13"/>
      <c r="AD39" s="13"/>
      <c r="AE39" s="13"/>
    </row>
    <row r="40" spans="1:31" ht="22.5" x14ac:dyDescent="0.25">
      <c r="A40" s="140" t="s">
        <v>282</v>
      </c>
      <c r="B40" s="140" t="s">
        <v>283</v>
      </c>
      <c r="C40" s="141" t="s">
        <v>277</v>
      </c>
      <c r="D40" s="141"/>
      <c r="E40" s="142">
        <v>2018</v>
      </c>
      <c r="F40" s="142" t="s">
        <v>163</v>
      </c>
      <c r="G40" s="139" t="s">
        <v>284</v>
      </c>
      <c r="H40" s="140"/>
      <c r="I40" s="141">
        <v>5</v>
      </c>
      <c r="J40" s="141"/>
      <c r="K40" s="141"/>
      <c r="L40" s="145"/>
      <c r="M40" s="145"/>
      <c r="N40" s="143"/>
      <c r="O40" s="142" t="s">
        <v>163</v>
      </c>
      <c r="P40" s="142" t="s">
        <v>91</v>
      </c>
      <c r="Q40" s="142"/>
      <c r="R40" s="139" t="s">
        <v>284</v>
      </c>
      <c r="S40" s="139" t="s">
        <v>165</v>
      </c>
      <c r="V40" s="45"/>
      <c r="W40" s="45"/>
      <c r="X40" s="45"/>
      <c r="Y40" s="45"/>
      <c r="Z40" s="13"/>
      <c r="AA40" s="13"/>
      <c r="AB40" s="13"/>
      <c r="AC40" s="13"/>
      <c r="AD40" s="13"/>
      <c r="AE40" s="13"/>
    </row>
    <row r="41" spans="1:31" ht="22.5" x14ac:dyDescent="0.25">
      <c r="A41" s="140" t="s">
        <v>285</v>
      </c>
      <c r="B41" s="140" t="s">
        <v>283</v>
      </c>
      <c r="C41" s="141" t="s">
        <v>277</v>
      </c>
      <c r="D41" s="141"/>
      <c r="E41" s="142">
        <v>2018</v>
      </c>
      <c r="F41" s="142" t="s">
        <v>163</v>
      </c>
      <c r="G41" s="139" t="s">
        <v>284</v>
      </c>
      <c r="H41" s="140"/>
      <c r="I41" s="141">
        <v>5</v>
      </c>
      <c r="J41" s="141"/>
      <c r="K41" s="141"/>
      <c r="L41" s="145"/>
      <c r="M41" s="145"/>
      <c r="N41" s="143"/>
      <c r="O41" s="142" t="s">
        <v>163</v>
      </c>
      <c r="P41" s="142" t="s">
        <v>91</v>
      </c>
      <c r="Q41" s="142"/>
      <c r="R41" s="139" t="s">
        <v>284</v>
      </c>
      <c r="S41" s="139" t="s">
        <v>165</v>
      </c>
      <c r="V41" s="45"/>
      <c r="W41" s="45"/>
      <c r="X41" s="45"/>
      <c r="Y41" s="45"/>
      <c r="Z41" s="13"/>
      <c r="AA41" s="13"/>
      <c r="AB41" s="13"/>
      <c r="AC41" s="13"/>
      <c r="AD41" s="13"/>
      <c r="AE41" s="13"/>
    </row>
    <row r="42" spans="1:31" ht="22.5" x14ac:dyDescent="0.25">
      <c r="A42" s="140" t="s">
        <v>286</v>
      </c>
      <c r="B42" s="140" t="s">
        <v>283</v>
      </c>
      <c r="C42" s="141" t="s">
        <v>277</v>
      </c>
      <c r="D42" s="141"/>
      <c r="E42" s="142">
        <v>2018</v>
      </c>
      <c r="F42" s="142" t="s">
        <v>163</v>
      </c>
      <c r="G42" s="139" t="s">
        <v>284</v>
      </c>
      <c r="H42" s="140"/>
      <c r="I42" s="141">
        <v>5</v>
      </c>
      <c r="J42" s="141"/>
      <c r="K42" s="141"/>
      <c r="L42" s="145"/>
      <c r="M42" s="145"/>
      <c r="N42" s="143"/>
      <c r="O42" s="142" t="s">
        <v>163</v>
      </c>
      <c r="P42" s="142" t="s">
        <v>91</v>
      </c>
      <c r="Q42" s="142"/>
      <c r="R42" s="139" t="s">
        <v>284</v>
      </c>
      <c r="S42" s="139" t="s">
        <v>165</v>
      </c>
      <c r="V42" s="45"/>
      <c r="W42" s="45"/>
      <c r="X42" s="45"/>
      <c r="Y42" s="45"/>
      <c r="Z42" s="13"/>
      <c r="AA42" s="13"/>
      <c r="AB42" s="13"/>
      <c r="AC42" s="13"/>
      <c r="AD42" s="13"/>
      <c r="AE42" s="13"/>
    </row>
    <row r="43" spans="1:31" x14ac:dyDescent="0.25">
      <c r="A43" s="120"/>
      <c r="B43" s="206" t="s">
        <v>441</v>
      </c>
      <c r="C43" s="121" t="str">
        <f>IFERROR(AVERAGE(C40:C42),"")</f>
        <v/>
      </c>
      <c r="D43" s="121" t="str">
        <f>IFERROR(AVERAGE(D40:D42),"")</f>
        <v/>
      </c>
      <c r="E43" s="122"/>
      <c r="F43" s="122"/>
      <c r="G43" s="120"/>
      <c r="H43" s="128"/>
      <c r="I43" s="121">
        <f>IFERROR(AVERAGE(I40:I42),"")</f>
        <v>5</v>
      </c>
      <c r="J43" s="121" t="str">
        <f>IFERROR(AVERAGE(J40:J42),"")</f>
        <v/>
      </c>
      <c r="K43" s="121"/>
      <c r="L43" s="121"/>
      <c r="M43" s="121"/>
      <c r="N43" s="123"/>
      <c r="O43" s="122"/>
      <c r="P43" s="122"/>
      <c r="Q43" s="122"/>
      <c r="R43" s="120"/>
      <c r="S43" s="120"/>
      <c r="V43" s="45"/>
      <c r="W43" s="45"/>
      <c r="X43" s="45"/>
      <c r="Y43" s="45"/>
      <c r="Z43" s="13"/>
      <c r="AA43" s="13"/>
      <c r="AB43" s="13"/>
      <c r="AC43" s="13"/>
      <c r="AD43" s="13"/>
      <c r="AE43" s="13"/>
    </row>
    <row r="44" spans="1:31" ht="15" customHeight="1" x14ac:dyDescent="0.25">
      <c r="A44" s="116"/>
      <c r="B44" s="208" t="s">
        <v>287</v>
      </c>
      <c r="C44" s="160"/>
      <c r="D44" s="160"/>
      <c r="E44" s="160"/>
      <c r="F44" s="163"/>
      <c r="G44" s="210">
        <f>AVERAGE(D26,D38,D43)</f>
        <v>49.884615384615387</v>
      </c>
      <c r="H44" s="164"/>
      <c r="I44" s="163">
        <f>AVERAGE(I26,I38,I43)</f>
        <v>53.524358974358982</v>
      </c>
      <c r="J44" s="163">
        <f>AVERAGE(J26,J38,J43)</f>
        <v>78.28653846153847</v>
      </c>
      <c r="K44" s="117"/>
      <c r="L44" s="117"/>
      <c r="M44" s="117"/>
      <c r="N44" s="117"/>
      <c r="O44" s="118"/>
      <c r="P44" s="118"/>
      <c r="Q44" s="118"/>
      <c r="R44" s="119"/>
      <c r="S44" s="119"/>
      <c r="V44" s="45"/>
      <c r="W44" s="45"/>
      <c r="X44" s="45"/>
      <c r="Y44" s="45"/>
      <c r="Z44" s="13"/>
      <c r="AA44" s="13"/>
      <c r="AB44" s="13"/>
      <c r="AC44" s="13"/>
      <c r="AD44" s="13"/>
      <c r="AE44" s="13"/>
    </row>
    <row r="45" spans="1:31" ht="15" customHeight="1" x14ac:dyDescent="0.25">
      <c r="A45" s="116"/>
      <c r="B45" s="208" t="s">
        <v>288</v>
      </c>
      <c r="C45" s="160"/>
      <c r="D45" s="160"/>
      <c r="E45" s="160"/>
      <c r="F45" s="163"/>
      <c r="G45" s="210">
        <f>J44-G44</f>
        <v>28.401923076923083</v>
      </c>
      <c r="H45" s="164"/>
      <c r="I45" s="165"/>
      <c r="J45" s="160"/>
      <c r="K45" s="117"/>
      <c r="L45" s="117"/>
      <c r="M45" s="117"/>
      <c r="N45" s="117"/>
      <c r="O45" s="118"/>
      <c r="P45" s="118"/>
      <c r="Q45" s="118"/>
      <c r="R45" s="119"/>
      <c r="S45" s="119"/>
      <c r="V45" s="45"/>
      <c r="W45" s="45"/>
      <c r="X45" s="45"/>
      <c r="Y45" s="45"/>
      <c r="Z45" s="13"/>
      <c r="AA45" s="13"/>
      <c r="AB45" s="13"/>
      <c r="AC45" s="13"/>
      <c r="AD45" s="13"/>
      <c r="AE45" s="13"/>
    </row>
    <row r="46" spans="1:31" ht="15" customHeight="1" x14ac:dyDescent="0.25">
      <c r="A46" s="116"/>
      <c r="B46" s="209" t="s">
        <v>265</v>
      </c>
      <c r="C46" s="160"/>
      <c r="D46" s="117"/>
      <c r="E46" s="118"/>
      <c r="F46" s="118"/>
      <c r="G46" s="211">
        <f>10.16*1000</f>
        <v>10160</v>
      </c>
      <c r="H46" s="128"/>
      <c r="I46" s="130"/>
      <c r="J46" s="117"/>
      <c r="K46" s="117"/>
      <c r="L46" s="117"/>
      <c r="M46" s="117"/>
      <c r="N46" s="117"/>
      <c r="O46" s="118"/>
      <c r="P46" s="118"/>
      <c r="Q46" s="118"/>
      <c r="R46" s="119"/>
      <c r="S46" s="119"/>
      <c r="V46" s="45"/>
      <c r="W46" s="45"/>
      <c r="X46" s="45"/>
      <c r="Y46" s="45"/>
      <c r="Z46" s="13"/>
      <c r="AA46" s="13"/>
      <c r="AB46" s="13"/>
      <c r="AC46" s="13"/>
      <c r="AD46" s="13"/>
      <c r="AE46" s="13"/>
    </row>
    <row r="47" spans="1:31" ht="15" customHeight="1" x14ac:dyDescent="0.25">
      <c r="A47" s="116"/>
      <c r="B47" s="208" t="s">
        <v>289</v>
      </c>
      <c r="C47" s="160"/>
      <c r="D47" s="117"/>
      <c r="E47" s="118"/>
      <c r="F47" s="161"/>
      <c r="G47" s="212">
        <f>1.25*1000</f>
        <v>1250</v>
      </c>
      <c r="H47" s="128"/>
      <c r="I47" s="130"/>
      <c r="J47" s="117"/>
      <c r="K47" s="117"/>
      <c r="L47" s="117"/>
      <c r="M47" s="117"/>
      <c r="N47" s="117"/>
      <c r="O47" s="118"/>
      <c r="P47" s="118"/>
      <c r="Q47" s="118"/>
      <c r="R47" s="119"/>
      <c r="S47" s="119"/>
      <c r="V47" s="45"/>
      <c r="W47" s="45"/>
      <c r="X47" s="45"/>
      <c r="Y47" s="45"/>
      <c r="Z47" s="13"/>
      <c r="AA47" s="13"/>
      <c r="AB47" s="13"/>
      <c r="AC47" s="13"/>
      <c r="AD47" s="13"/>
      <c r="AE47" s="13"/>
    </row>
    <row r="48" spans="1:31" ht="15" customHeight="1" x14ac:dyDescent="0.25">
      <c r="A48" s="116"/>
      <c r="B48" s="208" t="s">
        <v>299</v>
      </c>
      <c r="C48" s="160"/>
      <c r="D48" s="117"/>
      <c r="E48" s="118"/>
      <c r="F48" s="166"/>
      <c r="G48" s="298">
        <f>G47/G46*100</f>
        <v>12.303149606299213</v>
      </c>
      <c r="H48" s="128"/>
      <c r="I48" s="130"/>
      <c r="J48" s="117"/>
      <c r="K48" s="117"/>
      <c r="L48" s="117"/>
      <c r="M48" s="117"/>
      <c r="N48" s="117"/>
      <c r="O48" s="118"/>
      <c r="P48" s="118"/>
      <c r="Q48" s="118"/>
      <c r="R48" s="119"/>
      <c r="S48" s="119"/>
      <c r="V48" s="45"/>
      <c r="W48" s="45"/>
      <c r="X48" s="45"/>
      <c r="Y48" s="45"/>
      <c r="Z48" s="13"/>
      <c r="AA48" s="13"/>
      <c r="AB48" s="13"/>
      <c r="AC48" s="13"/>
      <c r="AD48" s="13"/>
      <c r="AE48" s="13"/>
    </row>
    <row r="49" spans="1:31" ht="15" customHeight="1" x14ac:dyDescent="0.25">
      <c r="B49" s="59"/>
      <c r="C49" s="113"/>
      <c r="D49" s="113"/>
      <c r="E49" s="113"/>
      <c r="F49" s="113"/>
      <c r="G49" s="59"/>
      <c r="H49" s="98"/>
      <c r="I49" s="113"/>
      <c r="J49" s="113"/>
      <c r="K49" s="113"/>
      <c r="L49" s="113"/>
      <c r="M49" s="113"/>
      <c r="N49" s="113"/>
      <c r="O49" s="113"/>
      <c r="P49" s="113"/>
      <c r="Q49" s="113"/>
      <c r="R49" s="60"/>
      <c r="S49" s="60"/>
      <c r="Y49" s="13"/>
      <c r="Z49" s="13"/>
      <c r="AA49" s="13"/>
      <c r="AB49" s="13"/>
      <c r="AC49" s="13"/>
      <c r="AD49" s="13"/>
      <c r="AE49" s="13"/>
    </row>
    <row r="50" spans="1:31" ht="15" customHeight="1" x14ac:dyDescent="0.25">
      <c r="A50" s="60" t="s">
        <v>298</v>
      </c>
      <c r="B50" s="60"/>
      <c r="C50" s="113"/>
      <c r="D50" s="113"/>
      <c r="E50" s="113"/>
      <c r="F50" s="113"/>
      <c r="G50" s="59"/>
      <c r="H50" s="86"/>
      <c r="I50" s="113"/>
      <c r="J50" s="113"/>
      <c r="K50" s="113"/>
      <c r="L50" s="113"/>
      <c r="M50" s="113"/>
      <c r="N50" s="113"/>
      <c r="O50" s="113"/>
      <c r="P50" s="113"/>
      <c r="Q50" s="113"/>
      <c r="R50" s="60"/>
      <c r="S50" s="60"/>
      <c r="Y50" s="13"/>
      <c r="Z50" s="13"/>
      <c r="AA50" s="13"/>
      <c r="AB50" s="13"/>
      <c r="AC50" s="13"/>
      <c r="AD50" s="13"/>
      <c r="AE50" s="13"/>
    </row>
    <row r="51" spans="1:31" ht="15" customHeight="1" x14ac:dyDescent="0.25">
      <c r="A51" s="60" t="s">
        <v>290</v>
      </c>
      <c r="B51" s="114"/>
      <c r="C51" s="113"/>
      <c r="D51" s="113"/>
      <c r="E51" s="113"/>
      <c r="F51" s="113"/>
      <c r="G51" s="59"/>
      <c r="H51" s="129"/>
      <c r="I51" s="113"/>
      <c r="J51" s="113"/>
      <c r="K51" s="113"/>
      <c r="L51" s="113"/>
      <c r="M51" s="113"/>
      <c r="N51" s="113"/>
      <c r="O51" s="113"/>
      <c r="P51" s="113"/>
      <c r="Q51" s="113"/>
      <c r="R51" s="60"/>
      <c r="S51" s="60"/>
      <c r="Y51" s="13"/>
      <c r="Z51" s="13"/>
      <c r="AA51" s="13"/>
      <c r="AB51" s="13"/>
      <c r="AC51" s="13"/>
      <c r="AD51" s="13"/>
      <c r="AE51" s="13"/>
    </row>
    <row r="52" spans="1:31" ht="15" customHeight="1" x14ac:dyDescent="0.25">
      <c r="A52" s="114" t="s">
        <v>291</v>
      </c>
      <c r="Y52" s="13"/>
      <c r="Z52" s="13"/>
      <c r="AA52" s="13"/>
      <c r="AB52" s="13"/>
      <c r="AC52" s="13"/>
      <c r="AD52" s="13"/>
      <c r="AE52" s="13"/>
    </row>
    <row r="53" spans="1:31" ht="15" customHeight="1" x14ac:dyDescent="0.25">
      <c r="Y53" s="13"/>
      <c r="Z53" s="13"/>
      <c r="AA53" s="13"/>
      <c r="AB53" s="13"/>
      <c r="AC53" s="13"/>
      <c r="AD53" s="13"/>
      <c r="AE53" s="13"/>
    </row>
    <row r="54" spans="1:31" ht="15" customHeight="1" x14ac:dyDescent="0.25">
      <c r="V54" s="68"/>
      <c r="Y54" s="13"/>
      <c r="Z54" s="13"/>
      <c r="AA54" s="13"/>
      <c r="AB54" s="13"/>
      <c r="AC54" s="13"/>
      <c r="AD54" s="13"/>
      <c r="AE54" s="13"/>
    </row>
    <row r="55" spans="1:31" ht="15" customHeight="1" x14ac:dyDescent="0.25">
      <c r="V55" s="68"/>
      <c r="Y55" s="13"/>
      <c r="Z55" s="13"/>
      <c r="AA55" s="13"/>
      <c r="AB55" s="13"/>
      <c r="AC55" s="13"/>
      <c r="AD55" s="13"/>
      <c r="AE55" s="13"/>
    </row>
    <row r="56" spans="1:31" ht="15" customHeight="1" x14ac:dyDescent="0.25">
      <c r="V56" s="68"/>
      <c r="Y56" s="13"/>
      <c r="Z56" s="13"/>
      <c r="AA56" s="13"/>
      <c r="AB56" s="13"/>
      <c r="AC56" s="13"/>
      <c r="AD56" s="13"/>
      <c r="AE56" s="13"/>
    </row>
    <row r="57" spans="1:31" ht="15" customHeight="1" x14ac:dyDescent="0.25">
      <c r="Y57" s="13"/>
      <c r="Z57" s="13"/>
      <c r="AA57" s="13"/>
      <c r="AB57" s="13"/>
      <c r="AC57" s="13"/>
      <c r="AD57" s="13"/>
      <c r="AE57" s="13"/>
    </row>
    <row r="58" spans="1:31" ht="15" customHeight="1" x14ac:dyDescent="0.25">
      <c r="Y58" s="13"/>
      <c r="Z58" s="13"/>
      <c r="AA58" s="13"/>
      <c r="AB58" s="13"/>
      <c r="AC58" s="13"/>
      <c r="AD58" s="13"/>
      <c r="AE58" s="13"/>
    </row>
    <row r="59" spans="1:31" ht="15" customHeight="1" x14ac:dyDescent="0.25">
      <c r="Y59" s="13"/>
      <c r="Z59" s="13"/>
      <c r="AA59" s="13"/>
      <c r="AB59" s="13"/>
      <c r="AC59" s="13"/>
      <c r="AD59" s="13"/>
      <c r="AE59" s="13"/>
    </row>
    <row r="60" spans="1:31" ht="15" customHeight="1" x14ac:dyDescent="0.25">
      <c r="Y60" s="13"/>
      <c r="Z60" s="13"/>
      <c r="AA60" s="13"/>
      <c r="AB60" s="13"/>
      <c r="AC60" s="13"/>
      <c r="AD60" s="13"/>
      <c r="AE60" s="13"/>
    </row>
    <row r="61" spans="1:31" ht="15" customHeight="1" x14ac:dyDescent="0.25">
      <c r="Y61" s="13"/>
      <c r="Z61" s="13"/>
      <c r="AA61" s="13"/>
      <c r="AB61" s="13"/>
      <c r="AC61" s="13"/>
      <c r="AD61" s="13"/>
      <c r="AE61" s="13"/>
    </row>
    <row r="62" spans="1:31" ht="15" customHeight="1" x14ac:dyDescent="0.25">
      <c r="Y62" s="13"/>
      <c r="Z62" s="13"/>
      <c r="AA62" s="13"/>
      <c r="AB62" s="13"/>
      <c r="AC62" s="13"/>
      <c r="AD62" s="13"/>
      <c r="AE62" s="13"/>
    </row>
    <row r="63" spans="1:31" ht="15" customHeight="1" x14ac:dyDescent="0.25">
      <c r="Y63" s="13"/>
      <c r="Z63" s="13"/>
      <c r="AA63" s="13"/>
      <c r="AB63" s="13"/>
      <c r="AC63" s="13"/>
      <c r="AD63" s="13"/>
      <c r="AE63" s="13"/>
    </row>
    <row r="64" spans="1:31" ht="15" customHeight="1" x14ac:dyDescent="0.25">
      <c r="Y64" s="13"/>
      <c r="Z64" s="13"/>
      <c r="AA64" s="13"/>
      <c r="AB64" s="13"/>
      <c r="AC64" s="13"/>
      <c r="AD64" s="13"/>
      <c r="AE64" s="13"/>
    </row>
    <row r="65" spans="22:31" ht="15" customHeight="1" x14ac:dyDescent="0.25">
      <c r="Y65" s="13"/>
      <c r="Z65" s="13"/>
      <c r="AA65" s="13"/>
      <c r="AB65" s="13"/>
      <c r="AC65" s="13"/>
      <c r="AD65" s="13"/>
      <c r="AE65" s="13"/>
    </row>
    <row r="66" spans="22:31" ht="15" customHeight="1" x14ac:dyDescent="0.25">
      <c r="Y66" s="13"/>
      <c r="Z66" s="13"/>
      <c r="AA66" s="13"/>
      <c r="AB66" s="13"/>
      <c r="AC66" s="13"/>
      <c r="AD66" s="13"/>
      <c r="AE66" s="13"/>
    </row>
    <row r="67" spans="22:31" ht="15" customHeight="1" x14ac:dyDescent="0.25">
      <c r="V67" s="45"/>
      <c r="W67" s="45"/>
      <c r="X67" s="45"/>
      <c r="Y67" s="13"/>
      <c r="Z67" s="13"/>
      <c r="AA67" s="13"/>
      <c r="AB67" s="13"/>
      <c r="AC67" s="13"/>
      <c r="AD67" s="13"/>
      <c r="AE67" s="13"/>
    </row>
    <row r="68" spans="22:31" ht="15" customHeight="1" x14ac:dyDescent="0.25">
      <c r="Y68" s="13"/>
      <c r="Z68" s="13"/>
      <c r="AA68" s="13"/>
      <c r="AB68" s="13"/>
      <c r="AC68" s="13"/>
      <c r="AD68" s="13"/>
      <c r="AE68" s="13"/>
    </row>
    <row r="69" spans="22:31" ht="15" customHeight="1" x14ac:dyDescent="0.25">
      <c r="V69" s="45"/>
      <c r="W69" s="45"/>
      <c r="X69" s="45"/>
      <c r="Y69" s="45"/>
      <c r="Z69" s="13"/>
      <c r="AA69" s="13"/>
      <c r="AB69" s="13"/>
      <c r="AC69" s="13"/>
      <c r="AD69" s="13"/>
      <c r="AE69" s="13"/>
    </row>
    <row r="70" spans="22:31" ht="15" customHeight="1" x14ac:dyDescent="0.25">
      <c r="Y70" s="13"/>
      <c r="Z70" s="13"/>
      <c r="AA70" s="13"/>
      <c r="AB70" s="13"/>
      <c r="AC70" s="13"/>
      <c r="AD70" s="13"/>
      <c r="AE70" s="13"/>
    </row>
    <row r="71" spans="22:31" ht="15" customHeight="1" x14ac:dyDescent="0.25">
      <c r="Y71" s="13"/>
      <c r="Z71" s="13"/>
      <c r="AA71" s="13"/>
      <c r="AB71" s="13"/>
      <c r="AC71" s="13"/>
      <c r="AD71" s="13"/>
      <c r="AE71" s="13"/>
    </row>
    <row r="72" spans="22:31" ht="15" customHeight="1" x14ac:dyDescent="0.25">
      <c r="Y72" s="13"/>
      <c r="Z72" s="13"/>
      <c r="AA72" s="13"/>
      <c r="AB72" s="13"/>
      <c r="AC72" s="13"/>
      <c r="AD72" s="13"/>
      <c r="AE72" s="13"/>
    </row>
    <row r="73" spans="22:31" ht="15" customHeight="1" x14ac:dyDescent="0.25">
      <c r="Y73" s="13"/>
      <c r="Z73" s="13"/>
      <c r="AA73" s="13"/>
      <c r="AB73" s="13"/>
      <c r="AC73" s="13"/>
      <c r="AD73" s="13"/>
      <c r="AE73" s="13"/>
    </row>
    <row r="74" spans="22:31" ht="15" customHeight="1" x14ac:dyDescent="0.25"/>
    <row r="75" spans="22:31" ht="15" customHeight="1" x14ac:dyDescent="0.25"/>
    <row r="76" spans="22:31" ht="15" customHeight="1" x14ac:dyDescent="0.25"/>
    <row r="77" spans="22:31" ht="15" customHeight="1" x14ac:dyDescent="0.25"/>
    <row r="78" spans="22:31" ht="15" customHeight="1" x14ac:dyDescent="0.25"/>
    <row r="79" spans="22:31" ht="15" customHeight="1" x14ac:dyDescent="0.25"/>
    <row r="80" spans="22:31" ht="15" customHeight="1" x14ac:dyDescent="0.25"/>
    <row r="81" ht="15" customHeight="1" x14ac:dyDescent="0.25"/>
    <row r="82" ht="15" customHeight="1" x14ac:dyDescent="0.25"/>
    <row r="83" ht="15" customHeight="1" x14ac:dyDescent="0.25"/>
  </sheetData>
  <mergeCells count="17">
    <mergeCell ref="R10:S10"/>
    <mergeCell ref="G10:G11"/>
    <mergeCell ref="B10:B11"/>
    <mergeCell ref="C10:C11"/>
    <mergeCell ref="D10:D11"/>
    <mergeCell ref="E10:E11"/>
    <mergeCell ref="F10:F11"/>
    <mergeCell ref="A10:A11"/>
    <mergeCell ref="C9:G9"/>
    <mergeCell ref="I10:J10"/>
    <mergeCell ref="L10:M10"/>
    <mergeCell ref="O10:P10"/>
    <mergeCell ref="H7:J7"/>
    <mergeCell ref="H5:J5"/>
    <mergeCell ref="H6:J6"/>
    <mergeCell ref="I9:S9"/>
    <mergeCell ref="A9:B9"/>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33" orientation="landscape"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election sqref="A1:XFD1048576"/>
    </sheetView>
  </sheetViews>
  <sheetFormatPr defaultRowHeight="15" x14ac:dyDescent="0.2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Intro</vt:lpstr>
      <vt:lpstr>Indicator List</vt:lpstr>
      <vt:lpstr>UHC_summary</vt:lpstr>
      <vt:lpstr>UHC_Time Series</vt:lpstr>
      <vt:lpstr>UHC_Scenarios</vt:lpstr>
      <vt:lpstr>UHC_Chart</vt:lpstr>
      <vt:lpstr>UHC_Inter</vt:lpstr>
      <vt:lpstr>HEP_summary</vt:lpstr>
      <vt:lpstr>HEP_Time Series</vt:lpstr>
      <vt:lpstr>HEP_Scenarios</vt:lpstr>
      <vt:lpstr>HEP_Chart</vt:lpstr>
      <vt:lpstr>HEP_Inter</vt:lpstr>
      <vt:lpstr>HPOP_summary</vt:lpstr>
      <vt:lpstr>HPOP_Time Series</vt:lpstr>
      <vt:lpstr>HPOP_Scenarios</vt:lpstr>
      <vt:lpstr>HPOP_Chart</vt:lpstr>
      <vt:lpstr>HPOP_Inter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2022-05-30T06:08:52Z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