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43b9ebd7de16a7/Documents/GitHub/dio-vivo/"/>
    </mc:Choice>
  </mc:AlternateContent>
  <xr:revisionPtr revIDLastSave="65" documentId="8_{E7330DBF-1F4E-447C-8457-BC101A9306C0}" xr6:coauthVersionLast="47" xr6:coauthVersionMax="47" xr10:uidLastSave="{25E3E5F8-4A9B-4E64-81DF-C930DFBF8DFA}"/>
  <bookViews>
    <workbookView xWindow="2420" yWindow="740" windowWidth="19200" windowHeight="11170" activeTab="1" xr2:uid="{A1BEA54B-EB04-4B16-9327-7657BB427491}"/>
  </bookViews>
  <sheets>
    <sheet name="APP" sheetId="1" r:id="rId1"/>
    <sheet name="Planilha2" sheetId="2" r:id="rId2"/>
  </sheets>
  <externalReferences>
    <externalReference r:id="rId3"/>
  </externalReferences>
  <definedNames>
    <definedName name="aporte">APP!$D$19</definedName>
    <definedName name="patrimonio">APP!$D$22</definedName>
    <definedName name="qtd_anos">APP!$D$20</definedName>
    <definedName name="rendimento_carteira">APP!$D$14</definedName>
    <definedName name="taxa_mensal">APP!$D$21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41" i="1"/>
  <c r="D42" i="1"/>
  <c r="D43" i="1"/>
  <c r="D44" i="1"/>
  <c r="C40" i="1"/>
  <c r="C41" i="1"/>
  <c r="C42" i="1"/>
  <c r="C43" i="1"/>
  <c r="C44" i="1"/>
  <c r="D39" i="1"/>
  <c r="C39" i="1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H4" i="2"/>
  <c r="A4" i="2"/>
  <c r="A3" i="2"/>
  <c r="C35" i="1"/>
  <c r="C28" i="1"/>
  <c r="C29" i="1"/>
  <c r="C30" i="1"/>
  <c r="C31" i="1"/>
  <c r="C27" i="1"/>
  <c r="D27" i="1" s="1"/>
  <c r="D31" i="1"/>
  <c r="D30" i="1"/>
  <c r="D29" i="1"/>
  <c r="D28" i="1"/>
  <c r="D23" i="1"/>
  <c r="D22" i="1" a="1"/>
  <c r="D22" i="1" s="1"/>
  <c r="D4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<sst xmlns="http://schemas.openxmlformats.org/spreadsheetml/2006/main" count="71" uniqueCount="34">
  <si>
    <t>CONFIGURAÇÕES</t>
  </si>
  <si>
    <t>Salário</t>
  </si>
  <si>
    <t>Rendimento Carteira</t>
  </si>
  <si>
    <t>Sugestão de Investimento (30%)</t>
  </si>
  <si>
    <t>INVESTIMENTO MENSAL</t>
  </si>
  <si>
    <t>Quanto investir por mês ?</t>
  </si>
  <si>
    <t>Por Quantos Anos ?</t>
  </si>
  <si>
    <t>Taxa de Rendimento mensal ?</t>
  </si>
  <si>
    <t>Patrimônio acumulado ?</t>
  </si>
  <si>
    <t>Dividendos Mensais ?</t>
  </si>
  <si>
    <t xml:space="preserve"> Cenários</t>
  </si>
  <si>
    <t>Dividendo</t>
  </si>
  <si>
    <t>Quanto em 2 Anos ?</t>
  </si>
  <si>
    <t>Quanto em 5 Anos ?</t>
  </si>
  <si>
    <t>Quanto em 10 Anos ?</t>
  </si>
  <si>
    <t>Quanto em 20 Anos ?</t>
  </si>
  <si>
    <t>Quanto em 30 Anos ?</t>
  </si>
  <si>
    <t>PERFIL</t>
  </si>
  <si>
    <t>Moderado</t>
  </si>
  <si>
    <t>VALOR A SER INVESTIDO POR MÊS</t>
  </si>
  <si>
    <t>Conservador</t>
  </si>
  <si>
    <t>Agressivo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</si>
  <si>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</si>
  <si>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</si>
  <si>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</si>
  <si>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</si>
  <si>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</si>
  <si>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</si>
  <si>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</si>
  <si>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</si>
  <si>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</si>
  <si>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</si>
  <si>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%</t>
  </si>
  <si>
    <t>Agressivo-PAPEL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</si>
</sst>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&quot;R$&quot;\ #,##0.00;[Red]\-&quot;R$&quot;\ #,##0.00"/>
    <numFmt numFmtId="167" formatCode="_-&quot;R$&quot;\ * #,##0.00_-;\-&quot;R$&quot;\ * #,##0.00_-;_-&quot;R$&quot;\ * &quot;-&quot;??_-;_-@_-"/>
    <numFmt numFmtId="169" formatCode="&quot;R$&quot;\ #,##0.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Segoe UI Semibold"/>
      <family val="2"/>
    </font>
    <font>
      <sz val="11"/>
      <color theme="1"/>
      <name val="Segoe UI Semibold"/>
      <family val="2"/>
    </font>
    <font>
      <b/>
      <sz val="20"/>
      <color theme="0"/>
      <name val="Segoe UI Semibold"/>
      <family val="2"/>
    </font>
    <font>
      <b/>
      <sz val="12"/>
      <color theme="0"/>
      <name val="Segoe UI Semibold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167" fontId="1" fillId="0" borderId="0" applyFont="0" applyFill="0" applyBorder="0" applyAlignment="0" applyProtection="0"/>
  </cellStyleXfs>
  <cellXfs count="55">
    <xf numFmtId="0" fontId="0" fillId="0" borderId="0" xfId="0"/>
    <xf numFmtId="0" fontId="9" fillId="6" borderId="14" xfId="0" applyFont="1" applyFill="1" applyBorder="1" applyAlignment="1">
      <alignment horizontal="left" indent="3"/>
    </xf>
    <xf numFmtId="0" fontId="9" fillId="6" borderId="13" xfId="0" applyFont="1" applyFill="1" applyBorder="1" applyAlignment="1">
      <alignment horizontal="left" indent="3"/>
    </xf>
    <xf numFmtId="0" fontId="9" fillId="6" borderId="16" xfId="0" applyFont="1" applyFill="1" applyBorder="1" applyAlignment="1">
      <alignment horizontal="left" indent="3"/>
    </xf>
    <xf numFmtId="0" fontId="6" fillId="5" borderId="3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right" vertical="center"/>
    </xf>
    <xf numFmtId="169" fontId="10" fillId="0" borderId="15" xfId="4" applyNumberFormat="1" applyFont="1" applyBorder="1" applyAlignment="1">
      <alignment horizontal="center"/>
    </xf>
    <xf numFmtId="10" fontId="10" fillId="0" borderId="18" xfId="0" applyNumberFormat="1" applyFont="1" applyBorder="1" applyAlignment="1">
      <alignment horizontal="center"/>
    </xf>
    <xf numFmtId="169" fontId="10" fillId="6" borderId="21" xfId="0" applyNumberFormat="1" applyFont="1" applyFill="1" applyBorder="1" applyAlignment="1">
      <alignment horizontal="center"/>
    </xf>
    <xf numFmtId="0" fontId="9" fillId="6" borderId="17" xfId="0" applyFont="1" applyFill="1" applyBorder="1" applyAlignment="1">
      <alignment horizontal="left" indent="3"/>
    </xf>
    <xf numFmtId="0" fontId="9" fillId="6" borderId="19" xfId="0" applyFont="1" applyFill="1" applyBorder="1" applyAlignment="1">
      <alignment horizontal="left" indent="3"/>
    </xf>
    <xf numFmtId="0" fontId="9" fillId="6" borderId="20" xfId="0" applyFont="1" applyFill="1" applyBorder="1" applyAlignment="1">
      <alignment horizontal="left" indent="3"/>
    </xf>
    <xf numFmtId="0" fontId="12" fillId="4" borderId="17" xfId="0" applyFont="1" applyFill="1" applyBorder="1" applyAlignment="1">
      <alignment horizontal="left" indent="3"/>
    </xf>
    <xf numFmtId="0" fontId="12" fillId="4" borderId="20" xfId="0" applyFont="1" applyFill="1" applyBorder="1" applyAlignment="1">
      <alignment horizontal="left" indent="3"/>
    </xf>
    <xf numFmtId="0" fontId="12" fillId="4" borderId="16" xfId="0" applyFont="1" applyFill="1" applyBorder="1" applyAlignment="1">
      <alignment horizontal="left" indent="3"/>
    </xf>
    <xf numFmtId="0" fontId="12" fillId="4" borderId="19" xfId="0" applyFont="1" applyFill="1" applyBorder="1" applyAlignment="1">
      <alignment horizontal="left" indent="3"/>
    </xf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 indent="3"/>
    </xf>
    <xf numFmtId="169" fontId="10" fillId="4" borderId="6" xfId="0" applyNumberFormat="1" applyFont="1" applyFill="1" applyBorder="1" applyAlignment="1">
      <alignment horizontal="center"/>
    </xf>
    <xf numFmtId="169" fontId="10" fillId="4" borderId="7" xfId="0" applyNumberFormat="1" applyFont="1" applyFill="1" applyBorder="1" applyAlignment="1">
      <alignment horizontal="center"/>
    </xf>
    <xf numFmtId="0" fontId="9" fillId="4" borderId="8" xfId="0" applyFont="1" applyFill="1" applyBorder="1" applyAlignment="1">
      <alignment horizontal="left" indent="3"/>
    </xf>
    <xf numFmtId="169" fontId="10" fillId="4" borderId="9" xfId="0" applyNumberFormat="1" applyFont="1" applyFill="1" applyBorder="1" applyAlignment="1">
      <alignment horizontal="center"/>
    </xf>
    <xf numFmtId="0" fontId="9" fillId="4" borderId="10" xfId="0" applyFont="1" applyFill="1" applyBorder="1" applyAlignment="1">
      <alignment horizontal="left" indent="3"/>
    </xf>
    <xf numFmtId="169" fontId="10" fillId="4" borderId="11" xfId="0" applyNumberFormat="1" applyFont="1" applyFill="1" applyBorder="1" applyAlignment="1">
      <alignment horizontal="center"/>
    </xf>
    <xf numFmtId="169" fontId="10" fillId="4" borderId="12" xfId="0" applyNumberFormat="1" applyFont="1" applyFill="1" applyBorder="1" applyAlignment="1">
      <alignment horizontal="center"/>
    </xf>
    <xf numFmtId="169" fontId="11" fillId="0" borderId="15" xfId="0" applyNumberFormat="1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10" fontId="11" fillId="0" borderId="18" xfId="0" applyNumberFormat="1" applyFont="1" applyBorder="1" applyAlignment="1">
      <alignment horizontal="center"/>
    </xf>
    <xf numFmtId="164" fontId="11" fillId="4" borderId="18" xfId="0" applyNumberFormat="1" applyFont="1" applyFill="1" applyBorder="1" applyAlignment="1">
      <alignment horizontal="center"/>
    </xf>
    <xf numFmtId="164" fontId="11" fillId="4" borderId="21" xfId="0" applyNumberFormat="1" applyFont="1" applyFill="1" applyBorder="1" applyAlignment="1">
      <alignment horizontal="center"/>
    </xf>
    <xf numFmtId="0" fontId="2" fillId="2" borderId="0" xfId="3"/>
    <xf numFmtId="0" fontId="2" fillId="2" borderId="0" xfId="3" applyAlignment="1">
      <alignment horizontal="center"/>
    </xf>
    <xf numFmtId="0" fontId="3" fillId="6" borderId="0" xfId="0" applyFont="1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169" fontId="3" fillId="7" borderId="0" xfId="0" applyNumberFormat="1" applyFont="1" applyFill="1" applyAlignment="1">
      <alignment horizontal="center"/>
    </xf>
    <xf numFmtId="169" fontId="0" fillId="6" borderId="0" xfId="0" applyNumberFormat="1" applyFill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9" fontId="0" fillId="8" borderId="0" xfId="0" applyNumberFormat="1" applyFill="1" applyAlignment="1">
      <alignment horizontal="center"/>
    </xf>
    <xf numFmtId="9" fontId="2" fillId="2" borderId="0" xfId="2" applyFont="1" applyFill="1"/>
    <xf numFmtId="0" fontId="4" fillId="9" borderId="0" xfId="0" applyFont="1" applyFill="1"/>
    <xf numFmtId="0" fontId="4" fillId="9" borderId="0" xfId="0" applyFont="1" applyFill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169" fontId="3" fillId="6" borderId="0" xfId="1" applyNumberFormat="1" applyFont="1" applyFill="1" applyAlignment="1">
      <alignment horizontal="center"/>
    </xf>
  </cellXfs>
  <cellStyles count="5">
    <cellStyle name="Currency" xfId="1" builtinId="4"/>
    <cellStyle name="Currency 2" xfId="4" xr:uid="{A1514DAE-03C7-4096-9AC9-6B40F4155C4E}"/>
    <cellStyle name="Neutral" xfId="3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APP!$C$38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B52-4949-B976-B3DA9EC3D9E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B52-4949-B976-B3DA9EC3D9E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B52-4949-B976-B3DA9EC3D9E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B52-4949-B976-B3DA9EC3D9E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B52-4949-B976-B3DA9EC3D9E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BB52-4949-B976-B3DA9EC3D9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APP!$B$39:$B$44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APP!$C$39:$C$44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B52-4949-B976-B3DA9EC3D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590550</xdr:colOff>
      <xdr:row>1</xdr:row>
      <xdr:rowOff>12700</xdr:rowOff>
    </xdr:from>
    <xdr:to>
      <xdr:col>3</xdr:col>
      <xdr:colOff>2203450</xdr:colOff>
      <xdr:row>9</xdr:row>
      <xdr:rowOff>38555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73A1B09-E5A3-4953-8602-0A0185B788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590550" y="196850"/>
          <a:ext cx="5918200" cy="149905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3</xdr:col>
      <xdr:colOff>1751611</xdr:colOff>
      <xdr:row>59</xdr:row>
      <xdr:rowOff>129516</xdr:rowOff>
    </xdr:to>
    <xdr:graphicFrame macro="">
      <xdr:nvGraphicFramePr>
        <xdr:cNvPr id="4" name="Gráfico 5">
          <a:extLst>
            <a:ext uri="{FF2B5EF4-FFF2-40B4-BE49-F238E27FC236}">
              <a16:creationId xmlns:a16="http://schemas.microsoft.com/office/drawing/2014/main" id="{28275B40-03A1-41E8-B3A4-2025CD7086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cel\Downloads\a04b81b1-8e35-4e72-aeb9-98aed8ed4403.xlsx" TargetMode="External"/><Relationship Id="rId1" Type="http://schemas.openxmlformats.org/officeDocument/2006/relationships/externalLinkPath" Target="file:///C:\Users\gicel\Downloads\a04b81b1-8e35-4e72-aeb9-98aed8ed44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PP"/>
      <sheetName val="Planilha2"/>
    </sheetNames>
    <sheetDataSet>
      <sheetData sheetId="0">
        <row r="35">
          <cell r="C35" t="str">
            <v>Percentual Sugerido</v>
          </cell>
        </row>
        <row r="36">
          <cell r="B36" t="str">
            <v>PAPEL</v>
          </cell>
          <cell r="C36">
            <v>0.32</v>
          </cell>
        </row>
        <row r="37">
          <cell r="B37" t="str">
            <v>TIJOLO</v>
          </cell>
          <cell r="C37">
            <v>0.35</v>
          </cell>
        </row>
        <row r="38">
          <cell r="B38" t="str">
            <v>HÍBRIDOS</v>
          </cell>
          <cell r="C38">
            <v>0.08</v>
          </cell>
        </row>
        <row r="39">
          <cell r="B39" t="str">
            <v>FOFs</v>
          </cell>
          <cell r="C39">
            <v>0.05</v>
          </cell>
        </row>
        <row r="40">
          <cell r="B40" t="str">
            <v>DESENVOLVIMENTO</v>
          </cell>
          <cell r="C40">
            <v>0.1</v>
          </cell>
        </row>
        <row r="41">
          <cell r="B41" t="str">
            <v>HOTELARIAS</v>
          </cell>
          <cell r="C41">
            <v>0.1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97D4-1B24-4721-8E85-FF24CA8BF3B8}">
  <dimension ref="A11:D45"/>
  <sheetViews>
    <sheetView showGridLines="0" topLeftCell="A43" workbookViewId="0">
      <selection activeCell="G55" sqref="G55"/>
    </sheetView>
  </sheetViews>
  <sheetFormatPr defaultRowHeight="14.5" x14ac:dyDescent="0.35"/>
  <cols>
    <col min="2" max="2" width="29" bestFit="1" customWidth="1"/>
    <col min="3" max="3" width="23.90625" customWidth="1"/>
    <col min="4" max="4" width="32.36328125" customWidth="1"/>
  </cols>
  <sheetData>
    <row r="11" spans="2:4" ht="15" thickBot="1" x14ac:dyDescent="0.4"/>
    <row r="12" spans="2:4" ht="26" x14ac:dyDescent="0.45">
      <c r="B12" s="53" t="s">
        <v>0</v>
      </c>
      <c r="C12" s="4"/>
      <c r="D12" s="5"/>
    </row>
    <row r="13" spans="2:4" ht="17.5" x14ac:dyDescent="0.45">
      <c r="B13" s="2" t="s">
        <v>1</v>
      </c>
      <c r="C13" s="1"/>
      <c r="D13" s="6">
        <v>2000</v>
      </c>
    </row>
    <row r="14" spans="2:4" ht="17.5" x14ac:dyDescent="0.45">
      <c r="B14" s="3" t="s">
        <v>2</v>
      </c>
      <c r="C14" s="9"/>
      <c r="D14" s="7">
        <v>6.0000000000000001E-3</v>
      </c>
    </row>
    <row r="15" spans="2:4" ht="18" thickBot="1" x14ac:dyDescent="0.5">
      <c r="B15" s="10" t="s">
        <v>3</v>
      </c>
      <c r="C15" s="11"/>
      <c r="D15" s="8">
        <v>600</v>
      </c>
    </row>
    <row r="17" spans="1:4" ht="15" thickBot="1" x14ac:dyDescent="0.4"/>
    <row r="18" spans="1:4" ht="29" x14ac:dyDescent="0.35">
      <c r="B18" s="50" t="s">
        <v>4</v>
      </c>
      <c r="C18" s="51"/>
      <c r="D18" s="52"/>
    </row>
    <row r="19" spans="1:4" ht="17.5" x14ac:dyDescent="0.45">
      <c r="B19" s="2" t="s">
        <v>5</v>
      </c>
      <c r="C19" s="1"/>
      <c r="D19" s="29">
        <v>200</v>
      </c>
    </row>
    <row r="20" spans="1:4" ht="17.5" x14ac:dyDescent="0.45">
      <c r="B20" s="3" t="s">
        <v>6</v>
      </c>
      <c r="C20" s="9"/>
      <c r="D20" s="30">
        <v>5</v>
      </c>
    </row>
    <row r="21" spans="1:4" ht="17.5" x14ac:dyDescent="0.45">
      <c r="B21" s="3" t="s">
        <v>7</v>
      </c>
      <c r="C21" s="9"/>
      <c r="D21" s="31">
        <v>1.0789999999999999E-2</v>
      </c>
    </row>
    <row r="22" spans="1:4" ht="17.5" x14ac:dyDescent="0.45">
      <c r="B22" s="14" t="s">
        <v>8</v>
      </c>
      <c r="C22" s="12"/>
      <c r="D22" s="32" cm="1">
        <f t="array" ref="D22">FV(taxa_mensal,qtd_anos*12,aporte*-1)</f>
        <v>16755.382799697527</v>
      </c>
    </row>
    <row r="23" spans="1:4" ht="18" thickBot="1" x14ac:dyDescent="0.5">
      <c r="B23" s="15" t="s">
        <v>9</v>
      </c>
      <c r="C23" s="13"/>
      <c r="D23" s="33">
        <f>patrimonio*rendimento_carteira</f>
        <v>100.53229679818516</v>
      </c>
    </row>
    <row r="25" spans="1:4" ht="15" thickBot="1" x14ac:dyDescent="0.4"/>
    <row r="26" spans="1:4" ht="29" x14ac:dyDescent="0.35">
      <c r="B26" s="50" t="s">
        <v>10</v>
      </c>
      <c r="C26" s="51"/>
      <c r="D26" s="20" t="s">
        <v>11</v>
      </c>
    </row>
    <row r="27" spans="1:4" ht="17.5" x14ac:dyDescent="0.45">
      <c r="A27" s="17">
        <v>2</v>
      </c>
      <c r="B27" s="21" t="s">
        <v>12</v>
      </c>
      <c r="C27" s="22">
        <f>FV($D$21,$A27*12,$D$19*-1)</f>
        <v>5445.5254595290435</v>
      </c>
      <c r="D27" s="23">
        <f>C27*rendimento_carteira</f>
        <v>32.673152757174265</v>
      </c>
    </row>
    <row r="28" spans="1:4" ht="17.5" x14ac:dyDescent="0.45">
      <c r="A28" s="17">
        <v>5</v>
      </c>
      <c r="B28" s="24" t="s">
        <v>13</v>
      </c>
      <c r="C28" s="22">
        <f t="shared" ref="C28:C31" si="0">FV($D$21,$A28*12,$D$19*-1)</f>
        <v>16755.382799697527</v>
      </c>
      <c r="D28" s="25">
        <f>C28*rendimento_carteira</f>
        <v>100.53229679818516</v>
      </c>
    </row>
    <row r="29" spans="1:4" ht="17.5" x14ac:dyDescent="0.45">
      <c r="A29" s="17">
        <v>10</v>
      </c>
      <c r="B29" s="24" t="s">
        <v>14</v>
      </c>
      <c r="C29" s="22">
        <f t="shared" si="0"/>
        <v>48656.842506034438</v>
      </c>
      <c r="D29" s="25">
        <f>C29*rendimento_carteira</f>
        <v>291.94105503620665</v>
      </c>
    </row>
    <row r="30" spans="1:4" ht="17.5" x14ac:dyDescent="0.45">
      <c r="A30" s="17">
        <v>20</v>
      </c>
      <c r="B30" s="24" t="s">
        <v>15</v>
      </c>
      <c r="C30" s="22">
        <f t="shared" si="0"/>
        <v>225039.68001941612</v>
      </c>
      <c r="D30" s="25">
        <f>C30*rendimento_carteira</f>
        <v>1350.2380801164968</v>
      </c>
    </row>
    <row r="31" spans="1:4" ht="18" thickBot="1" x14ac:dyDescent="0.5">
      <c r="A31" s="17">
        <v>30</v>
      </c>
      <c r="B31" s="26" t="s">
        <v>16</v>
      </c>
      <c r="C31" s="27">
        <f t="shared" si="0"/>
        <v>864433.93100094295</v>
      </c>
      <c r="D31" s="28">
        <f>C31*rendimento_carteira</f>
        <v>5186.6035860056581</v>
      </c>
    </row>
    <row r="34" spans="2:4" x14ac:dyDescent="0.35">
      <c r="B34" s="34" t="s">
        <v>17</v>
      </c>
      <c r="C34" s="35" t="s">
        <v>18</v>
      </c>
      <c r="D34" s="34"/>
    </row>
    <row r="35" spans="2:4" x14ac:dyDescent="0.35">
      <c r="B35" s="36" t="s">
        <v>19</v>
      </c>
      <c r="C35" s="54">
        <f>aporte</f>
        <v>200</v>
      </c>
      <c r="D35" s="36"/>
    </row>
    <row r="38" spans="2:4" x14ac:dyDescent="0.35">
      <c r="B38" s="37" t="s">
        <v>22</v>
      </c>
      <c r="C38" s="37" t="s">
        <v>23</v>
      </c>
      <c r="D38" s="37" t="s">
        <v>24</v>
      </c>
    </row>
    <row r="39" spans="2:4" x14ac:dyDescent="0.35">
      <c r="B39" s="18" t="s">
        <v>25</v>
      </c>
      <c r="C39" s="19">
        <f>VLOOKUP($C$34&amp;"-"&amp;B39,Planilha2!$A:$D,4,FALSE)</f>
        <v>0.32</v>
      </c>
      <c r="D39" s="40">
        <f>C39*$C$35</f>
        <v>64</v>
      </c>
    </row>
    <row r="40" spans="2:4" x14ac:dyDescent="0.35">
      <c r="B40" s="18" t="s">
        <v>26</v>
      </c>
      <c r="C40" s="19">
        <f>VLOOKUP($C$34&amp;"-"&amp;B40,Planilha2!$A:$D,4,FALSE)</f>
        <v>0.35</v>
      </c>
      <c r="D40" s="40">
        <f t="shared" ref="D40:D44" si="1">C40*$C$35</f>
        <v>70</v>
      </c>
    </row>
    <row r="41" spans="2:4" x14ac:dyDescent="0.35">
      <c r="B41" s="18" t="s">
        <v>27</v>
      </c>
      <c r="C41" s="19">
        <f>VLOOKUP($C$34&amp;"-"&amp;B41,Planilha2!$A:$D,4,FALSE)</f>
        <v>0.08</v>
      </c>
      <c r="D41" s="40">
        <f t="shared" si="1"/>
        <v>16</v>
      </c>
    </row>
    <row r="42" spans="2:4" x14ac:dyDescent="0.35">
      <c r="B42" s="18" t="s">
        <v>28</v>
      </c>
      <c r="C42" s="19">
        <f>VLOOKUP($C$34&amp;"-"&amp;B42,Planilha2!$A:$D,4,FALSE)</f>
        <v>0.05</v>
      </c>
      <c r="D42" s="40">
        <f t="shared" si="1"/>
        <v>10</v>
      </c>
    </row>
    <row r="43" spans="2:4" x14ac:dyDescent="0.35">
      <c r="B43" s="18" t="s">
        <v>29</v>
      </c>
      <c r="C43" s="19">
        <f>VLOOKUP($C$34&amp;"-"&amp;B43,Planilha2!$A:$D,4,FALSE)</f>
        <v>0.1</v>
      </c>
      <c r="D43" s="40">
        <f t="shared" si="1"/>
        <v>20</v>
      </c>
    </row>
    <row r="44" spans="2:4" x14ac:dyDescent="0.35">
      <c r="B44" s="18" t="s">
        <v>30</v>
      </c>
      <c r="C44" s="19">
        <f>VLOOKUP($C$34&amp;"-"&amp;B44,Planilha2!$A:$D,4,FALSE)</f>
        <v>0.1</v>
      </c>
      <c r="D44" s="40">
        <f t="shared" si="1"/>
        <v>20</v>
      </c>
    </row>
    <row r="45" spans="2:4" x14ac:dyDescent="0.35">
      <c r="B45" s="38"/>
      <c r="C45" s="38"/>
      <c r="D45" s="39">
        <f>SUM(D39:D44)</f>
        <v>200</v>
      </c>
    </row>
  </sheetData>
  <mergeCells count="10">
    <mergeCell ref="B23:C23"/>
    <mergeCell ref="B18:D18"/>
    <mergeCell ref="B26:C26"/>
    <mergeCell ref="B13:C13"/>
    <mergeCell ref="B14:C14"/>
    <mergeCell ref="B15:C15"/>
    <mergeCell ref="B22:C22"/>
    <mergeCell ref="B19:C19"/>
    <mergeCell ref="B20:C20"/>
    <mergeCell ref="B21:C21"/>
  </mergeCells>
  <dataValidations count="1">
    <dataValidation type="list" allowBlank="1" showInputMessage="1" showErrorMessage="1" sqref="C34" xr:uid="{9D018189-C119-4109-AA59-B7246DBC5095}">
      <formula1>"Conservador, Moderado,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ADDE-5A99-4D2A-8BD9-ECF02CD585FB}">
  <dimension ref="A2:H20"/>
  <sheetViews>
    <sheetView tabSelected="1" topLeftCell="A12" workbookViewId="0">
      <selection activeCell="G10" sqref="G10"/>
    </sheetView>
  </sheetViews>
  <sheetFormatPr defaultRowHeight="14.5" x14ac:dyDescent="0.35"/>
  <cols>
    <col min="1" max="1" width="28.54296875" bestFit="1" customWidth="1"/>
    <col min="2" max="2" width="11.08984375" bestFit="1" customWidth="1"/>
    <col min="3" max="3" width="17.453125" bestFit="1" customWidth="1"/>
    <col min="6" max="6" width="1.54296875" customWidth="1"/>
    <col min="7" max="7" width="14.453125" bestFit="1" customWidth="1"/>
  </cols>
  <sheetData>
    <row r="2" spans="1:8" x14ac:dyDescent="0.35">
      <c r="A2" s="48" t="s">
        <v>31</v>
      </c>
      <c r="B2" s="48" t="s">
        <v>17</v>
      </c>
      <c r="C2" s="49" t="s">
        <v>22</v>
      </c>
      <c r="D2" s="49" t="s">
        <v>32</v>
      </c>
      <c r="E2" s="16"/>
      <c r="F2" s="16"/>
      <c r="G2" s="16"/>
      <c r="H2" s="16"/>
    </row>
    <row r="3" spans="1:8" x14ac:dyDescent="0.35">
      <c r="A3" s="16" t="str">
        <f>B3&amp;"-"&amp;C3</f>
        <v>Conservador-PAPEL</v>
      </c>
      <c r="B3" s="16" t="s">
        <v>20</v>
      </c>
      <c r="C3" s="18" t="s">
        <v>25</v>
      </c>
      <c r="D3" s="19">
        <v>0.3</v>
      </c>
      <c r="E3" s="16"/>
      <c r="F3" s="16"/>
      <c r="G3" s="16"/>
      <c r="H3" s="16" t="s">
        <v>32</v>
      </c>
    </row>
    <row r="4" spans="1:8" x14ac:dyDescent="0.35">
      <c r="A4" s="16" t="str">
        <f t="shared" ref="A4:A20" si="0">B4&amp;"-"&amp;C4</f>
        <v>Conservador-TIJOLO</v>
      </c>
      <c r="B4" s="16" t="s">
        <v>20</v>
      </c>
      <c r="C4" s="18" t="s">
        <v>26</v>
      </c>
      <c r="D4" s="19">
        <v>0.5</v>
      </c>
      <c r="E4" s="16"/>
      <c r="F4" s="16"/>
      <c r="G4" s="34" t="s">
        <v>33</v>
      </c>
      <c r="H4" s="47">
        <f>VLOOKUP(G4,$A:$D,4,FALSE)</f>
        <v>0.5</v>
      </c>
    </row>
    <row r="5" spans="1:8" x14ac:dyDescent="0.35">
      <c r="A5" s="16" t="str">
        <f t="shared" si="0"/>
        <v>Conservador-HÍBRIDOS</v>
      </c>
      <c r="B5" s="16" t="s">
        <v>20</v>
      </c>
      <c r="C5" s="18" t="s">
        <v>27</v>
      </c>
      <c r="D5" s="19">
        <v>0.1</v>
      </c>
      <c r="E5" s="16"/>
      <c r="F5" s="16"/>
      <c r="G5" s="16"/>
      <c r="H5" s="16"/>
    </row>
    <row r="6" spans="1:8" x14ac:dyDescent="0.35">
      <c r="A6" s="16" t="str">
        <f t="shared" si="0"/>
        <v>Conservador-FOFs</v>
      </c>
      <c r="B6" s="16" t="s">
        <v>20</v>
      </c>
      <c r="C6" s="18" t="s">
        <v>28</v>
      </c>
      <c r="D6" s="19">
        <v>0.1</v>
      </c>
      <c r="E6" s="16"/>
      <c r="F6" s="16"/>
      <c r="G6" s="16"/>
      <c r="H6" s="16"/>
    </row>
    <row r="7" spans="1:8" x14ac:dyDescent="0.35">
      <c r="A7" s="16" t="str">
        <f t="shared" si="0"/>
        <v>Conservador-DESENVOLVIMENTO</v>
      </c>
      <c r="B7" s="16" t="s">
        <v>20</v>
      </c>
      <c r="C7" s="18" t="s">
        <v>29</v>
      </c>
      <c r="D7" s="19">
        <v>0</v>
      </c>
      <c r="E7" s="16"/>
      <c r="F7" s="16"/>
      <c r="G7" s="16"/>
      <c r="H7" s="16"/>
    </row>
    <row r="8" spans="1:8" ht="15" thickBot="1" x14ac:dyDescent="0.4">
      <c r="A8" s="41" t="str">
        <f t="shared" si="0"/>
        <v>Conservador-HOTELARIAS</v>
      </c>
      <c r="B8" s="41" t="s">
        <v>20</v>
      </c>
      <c r="C8" s="42" t="s">
        <v>30</v>
      </c>
      <c r="D8" s="43">
        <v>0</v>
      </c>
      <c r="E8" s="16"/>
      <c r="F8" s="16"/>
      <c r="G8" s="16"/>
      <c r="H8" s="16"/>
    </row>
    <row r="9" spans="1:8" x14ac:dyDescent="0.35">
      <c r="A9" s="16" t="str">
        <f t="shared" si="0"/>
        <v>Moderado-PAPEL</v>
      </c>
      <c r="B9" s="16" t="s">
        <v>18</v>
      </c>
      <c r="C9" s="18" t="s">
        <v>25</v>
      </c>
      <c r="D9" s="19">
        <v>0.32</v>
      </c>
      <c r="E9" s="16"/>
      <c r="F9" s="16"/>
      <c r="G9" s="16"/>
      <c r="H9" s="16"/>
    </row>
    <row r="10" spans="1:8" x14ac:dyDescent="0.35">
      <c r="A10" s="44" t="str">
        <f t="shared" si="0"/>
        <v>Moderado-TIJOLO</v>
      </c>
      <c r="B10" s="44" t="s">
        <v>18</v>
      </c>
      <c r="C10" s="45" t="s">
        <v>26</v>
      </c>
      <c r="D10" s="46">
        <v>0.35</v>
      </c>
      <c r="E10" s="16"/>
      <c r="F10" s="16"/>
      <c r="G10" s="16"/>
      <c r="H10" s="16"/>
    </row>
    <row r="11" spans="1:8" x14ac:dyDescent="0.35">
      <c r="A11" s="16" t="str">
        <f t="shared" si="0"/>
        <v>Moderado-HÍBRIDOS</v>
      </c>
      <c r="B11" s="16" t="s">
        <v>18</v>
      </c>
      <c r="C11" s="18" t="s">
        <v>27</v>
      </c>
      <c r="D11" s="19">
        <v>0.08</v>
      </c>
      <c r="E11" s="16"/>
      <c r="F11" s="16"/>
      <c r="G11" s="16"/>
      <c r="H11" s="16"/>
    </row>
    <row r="12" spans="1:8" x14ac:dyDescent="0.35">
      <c r="A12" s="16" t="str">
        <f t="shared" si="0"/>
        <v>Moderado-FOFs</v>
      </c>
      <c r="B12" s="16" t="s">
        <v>18</v>
      </c>
      <c r="C12" s="18" t="s">
        <v>28</v>
      </c>
      <c r="D12" s="19">
        <v>0.05</v>
      </c>
      <c r="E12" s="16"/>
      <c r="F12" s="16"/>
      <c r="G12" s="16"/>
      <c r="H12" s="16"/>
    </row>
    <row r="13" spans="1:8" x14ac:dyDescent="0.35">
      <c r="A13" s="16" t="str">
        <f t="shared" si="0"/>
        <v>Moderado-DESENVOLVIMENTO</v>
      </c>
      <c r="B13" s="16" t="s">
        <v>18</v>
      </c>
      <c r="C13" s="18" t="s">
        <v>29</v>
      </c>
      <c r="D13" s="19">
        <v>0.1</v>
      </c>
      <c r="E13" s="16"/>
      <c r="F13" s="16"/>
      <c r="G13" s="16"/>
      <c r="H13" s="16"/>
    </row>
    <row r="14" spans="1:8" ht="15" thickBot="1" x14ac:dyDescent="0.4">
      <c r="A14" s="41" t="str">
        <f t="shared" si="0"/>
        <v>Moderado-HOTELARIAS</v>
      </c>
      <c r="B14" s="41" t="s">
        <v>18</v>
      </c>
      <c r="C14" s="42" t="s">
        <v>30</v>
      </c>
      <c r="D14" s="43">
        <v>0.1</v>
      </c>
      <c r="E14" s="16"/>
      <c r="F14" s="16"/>
      <c r="G14" s="16"/>
      <c r="H14" s="16"/>
    </row>
    <row r="15" spans="1:8" x14ac:dyDescent="0.35">
      <c r="A15" s="16" t="str">
        <f t="shared" si="0"/>
        <v>Agressivo-PAPEL</v>
      </c>
      <c r="B15" s="16" t="s">
        <v>21</v>
      </c>
      <c r="C15" s="18" t="s">
        <v>25</v>
      </c>
      <c r="D15" s="19">
        <v>0.5</v>
      </c>
      <c r="E15" s="16"/>
      <c r="F15" s="16"/>
      <c r="G15" s="16"/>
      <c r="H15" s="16"/>
    </row>
    <row r="16" spans="1:8" x14ac:dyDescent="0.35">
      <c r="A16" s="16" t="str">
        <f t="shared" si="0"/>
        <v>Agressivo-TIJOLO</v>
      </c>
      <c r="B16" s="16" t="s">
        <v>21</v>
      </c>
      <c r="C16" s="18" t="s">
        <v>26</v>
      </c>
      <c r="D16" s="19">
        <v>0.1</v>
      </c>
      <c r="E16" s="16"/>
      <c r="F16" s="16"/>
      <c r="G16" s="16"/>
      <c r="H16" s="16"/>
    </row>
    <row r="17" spans="1:8" x14ac:dyDescent="0.35">
      <c r="A17" s="16" t="str">
        <f t="shared" si="0"/>
        <v>Agressivo-HÍBRIDOS</v>
      </c>
      <c r="B17" s="16" t="s">
        <v>21</v>
      </c>
      <c r="C17" s="18" t="s">
        <v>27</v>
      </c>
      <c r="D17" s="19">
        <v>0.05</v>
      </c>
      <c r="E17" s="16"/>
      <c r="F17" s="16"/>
      <c r="G17" s="16"/>
      <c r="H17" s="16"/>
    </row>
    <row r="18" spans="1:8" x14ac:dyDescent="0.35">
      <c r="A18" s="16" t="str">
        <f t="shared" si="0"/>
        <v>Agressivo-FOFs</v>
      </c>
      <c r="B18" s="16" t="s">
        <v>21</v>
      </c>
      <c r="C18" s="18" t="s">
        <v>28</v>
      </c>
      <c r="D18" s="19">
        <v>0.05</v>
      </c>
      <c r="E18" s="16"/>
      <c r="F18" s="16"/>
      <c r="G18" s="16"/>
      <c r="H18" s="16"/>
    </row>
    <row r="19" spans="1:8" x14ac:dyDescent="0.35">
      <c r="A19" s="16" t="str">
        <f t="shared" si="0"/>
        <v>Agressivo-DESENVOLVIMENTO</v>
      </c>
      <c r="B19" s="16" t="s">
        <v>21</v>
      </c>
      <c r="C19" s="18" t="s">
        <v>29</v>
      </c>
      <c r="D19" s="19">
        <v>0.2</v>
      </c>
      <c r="E19" s="16"/>
      <c r="F19" s="16"/>
      <c r="G19" s="16"/>
      <c r="H19" s="16"/>
    </row>
    <row r="20" spans="1:8" x14ac:dyDescent="0.35">
      <c r="A20" s="16" t="str">
        <f t="shared" si="0"/>
        <v>Agressivo-HOTELARIAS</v>
      </c>
      <c r="B20" s="16" t="s">
        <v>21</v>
      </c>
      <c r="C20" s="18" t="s">
        <v>30</v>
      </c>
      <c r="D20" s="19">
        <v>0.1</v>
      </c>
      <c r="E20" s="16"/>
      <c r="F20" s="16"/>
      <c r="G20" s="16"/>
      <c r="H2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APP</vt:lpstr>
      <vt:lpstr>Planilha2</vt:lpstr>
      <vt:lpstr>aporte</vt:lpstr>
      <vt:lpstr>patrimonio</vt:lpstr>
      <vt:lpstr>qtd_anos</vt:lpstr>
      <vt:lpstr>rendimento_carteira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Gicelia Queiroz Mendes</dc:creator>
  <cp:lastModifiedBy>Gicelia Mendes</cp:lastModifiedBy>
  <dcterms:created xsi:type="dcterms:W3CDTF">2025-06-10T21:08:15Z</dcterms:created>
  <dcterms:modified xsi:type="dcterms:W3CDTF">2025-06-10T21:59:31Z</dcterms:modified>
</cp:coreProperties>
</file>