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43b9ebd7de16a7/Documents/GitHub/dio-vivo/"/>
    </mc:Choice>
  </mc:AlternateContent>
  <xr:revisionPtr revIDLastSave="111" documentId="8_{E7330DBF-1F4E-447C-8457-BC101A9306C0}" xr6:coauthVersionLast="47" xr6:coauthVersionMax="47" xr10:uidLastSave="{3B88B8D5-8697-405E-A9EA-63A5AF1E8F9F}"/>
  <bookViews>
    <workbookView xWindow="2420" yWindow="740" windowWidth="19200" windowHeight="11170" activeTab="1" xr2:uid="{A1BEA54B-EB04-4B16-9327-7657BB427491}"/>
  </bookViews>
  <sheets>
    <sheet name="APP" sheetId="1" r:id="rId1"/>
    <sheet name="Planilha2" sheetId="2" r:id="rId2"/>
  </sheets>
  <definedNames>
    <definedName name="aporte">APP!$D$19</definedName>
    <definedName name="patrimonio">APP!$D$22</definedName>
    <definedName name="qtd_anos">APP!$D$20</definedName>
    <definedName name="rendimento_carteira">APP!$D$14</definedName>
    <definedName name="salario">APP!$D$13</definedName>
    <definedName name="taxa_mensal">APP!$D$21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40" i="1"/>
  <c r="C41" i="1"/>
  <c r="C42" i="1"/>
  <c r="C43" i="1"/>
  <c r="C44" i="1"/>
  <c r="C39" i="1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H4" i="2"/>
  <c r="A4" i="2"/>
  <c r="A3" i="2"/>
  <c r="C35" i="1"/>
  <c r="C28" i="1"/>
  <c r="D28" i="1" s="1"/>
  <c r="C29" i="1"/>
  <c r="D29" i="1" s="1"/>
  <c r="C30" i="1"/>
  <c r="D30" i="1" s="1"/>
  <c r="C31" i="1"/>
  <c r="D31" i="1" s="1"/>
  <c r="C27" i="1"/>
  <c r="D27" i="1" s="1"/>
  <c r="D22" i="1" a="1"/>
  <c r="D22" i="1" s="1"/>
  <c r="D23" i="1" s="1"/>
  <c r="D39" i="1" l="1"/>
  <c r="D44" i="1"/>
  <c r="D43" i="1"/>
  <c r="D42" i="1"/>
  <c r="D41" i="1"/>
  <c r="D40" i="1"/>
  <c r="D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<sst xmlns="http://schemas.openxmlformats.org/spreadsheetml/2006/main" count="70" uniqueCount="34">
  <si>
    <t>CONFIGURAÇÕES</t>
  </si>
  <si>
    <t>Salário</t>
  </si>
  <si>
    <t>Rendimento Carteira</t>
  </si>
  <si>
    <t>Sugestão de Investimento (30%)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</si>
  <si>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</si>
  <si>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</si>
  <si>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</si>
  <si>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</si>
  <si>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</si>
  <si>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</si>
  <si>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 xml:space="preserve"> Cenários</t>
  </si>
  <si>
    <t>Dividendo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</si>
  <si>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</si>
  <si>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</si>
  <si>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</si>
  <si>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</si>
  <si>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</si>
  <si>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</si>
  <si>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Moderado</t>
  </si>
  <si>
    <t>VALOR A SER INVESTIDO POR MÊS</t>
  </si>
  <si>
    <t>Conservador</t>
  </si>
  <si>
    <t>Agressivo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</si>
  <si>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</si>
  <si>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</si>
  <si>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</si>
  <si>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</si>
  <si>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</si>
  <si>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</si>
  <si>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</si>
  <si>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</si>
  <si>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</si>
  <si>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</si>
  <si>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</si>
  <si>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Conservador-DESENVOLVIMENTO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</si>
</sst>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6" fillId="5" borderId="3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 vertical="center"/>
    </xf>
    <xf numFmtId="164" fontId="10" fillId="0" borderId="15" xfId="4" applyNumberFormat="1" applyFont="1" applyBorder="1" applyAlignment="1">
      <alignment horizontal="center"/>
    </xf>
    <xf numFmtId="10" fontId="10" fillId="0" borderId="18" xfId="0" applyNumberFormat="1" applyFont="1" applyBorder="1" applyAlignment="1">
      <alignment horizontal="center"/>
    </xf>
    <xf numFmtId="164" fontId="10" fillId="6" borderId="21" xfId="0" applyNumberFormat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indent="3"/>
    </xf>
    <xf numFmtId="164" fontId="10" fillId="4" borderId="6" xfId="0" applyNumberFormat="1" applyFont="1" applyFill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/>
    </xf>
    <xf numFmtId="0" fontId="9" fillId="4" borderId="8" xfId="0" applyFont="1" applyFill="1" applyBorder="1" applyAlignment="1">
      <alignment horizontal="left" indent="3"/>
    </xf>
    <xf numFmtId="164" fontId="10" fillId="4" borderId="9" xfId="0" applyNumberFormat="1" applyFont="1" applyFill="1" applyBorder="1" applyAlignment="1">
      <alignment horizontal="center"/>
    </xf>
    <xf numFmtId="0" fontId="9" fillId="4" borderId="10" xfId="0" applyFont="1" applyFill="1" applyBorder="1" applyAlignment="1">
      <alignment horizontal="left" indent="3"/>
    </xf>
    <xf numFmtId="164" fontId="10" fillId="4" borderId="11" xfId="0" applyNumberFormat="1" applyFont="1" applyFill="1" applyBorder="1" applyAlignment="1">
      <alignment horizontal="center"/>
    </xf>
    <xf numFmtId="164" fontId="10" fillId="4" borderId="12" xfId="0" applyNumberFormat="1" applyFont="1" applyFill="1" applyBorder="1" applyAlignment="1">
      <alignment horizontal="center"/>
    </xf>
    <xf numFmtId="164" fontId="11" fillId="0" borderId="15" xfId="0" applyNumberFormat="1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10" fontId="11" fillId="0" borderId="18" xfId="0" applyNumberFormat="1" applyFont="1" applyBorder="1" applyAlignment="1">
      <alignment horizontal="center"/>
    </xf>
    <xf numFmtId="8" fontId="11" fillId="4" borderId="18" xfId="0" applyNumberFormat="1" applyFont="1" applyFill="1" applyBorder="1" applyAlignment="1">
      <alignment horizontal="center"/>
    </xf>
    <xf numFmtId="8" fontId="11" fillId="4" borderId="21" xfId="0" applyNumberFormat="1" applyFont="1" applyFill="1" applyBorder="1" applyAlignment="1">
      <alignment horizontal="center"/>
    </xf>
    <xf numFmtId="0" fontId="2" fillId="2" borderId="0" xfId="3"/>
    <xf numFmtId="0" fontId="2" fillId="2" borderId="0" xfId="3" applyAlignment="1">
      <alignment horizontal="center"/>
    </xf>
    <xf numFmtId="0" fontId="3" fillId="6" borderId="0" xfId="0" applyFont="1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164" fontId="3" fillId="7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 vertical="center"/>
    </xf>
    <xf numFmtId="164" fontId="3" fillId="6" borderId="0" xfId="1" applyNumberFormat="1" applyFont="1" applyFill="1" applyAlignment="1">
      <alignment horizontal="center"/>
    </xf>
    <xf numFmtId="0" fontId="12" fillId="4" borderId="19" xfId="0" applyFont="1" applyFill="1" applyBorder="1" applyAlignment="1">
      <alignment horizontal="left" indent="3"/>
    </xf>
    <xf numFmtId="0" fontId="12" fillId="4" borderId="20" xfId="0" applyFont="1" applyFill="1" applyBorder="1" applyAlignment="1">
      <alignment horizontal="left" indent="3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left" indent="3"/>
    </xf>
    <xf numFmtId="0" fontId="9" fillId="6" borderId="14" xfId="0" applyFont="1" applyFill="1" applyBorder="1" applyAlignment="1">
      <alignment horizontal="left" indent="3"/>
    </xf>
    <xf numFmtId="0" fontId="9" fillId="6" borderId="16" xfId="0" applyFont="1" applyFill="1" applyBorder="1" applyAlignment="1">
      <alignment horizontal="left" indent="3"/>
    </xf>
    <xf numFmtId="0" fontId="9" fillId="6" borderId="17" xfId="0" applyFont="1" applyFill="1" applyBorder="1" applyAlignment="1">
      <alignment horizontal="left" indent="3"/>
    </xf>
    <xf numFmtId="0" fontId="9" fillId="6" borderId="19" xfId="0" applyFont="1" applyFill="1" applyBorder="1" applyAlignment="1">
      <alignment horizontal="left" indent="3"/>
    </xf>
    <xf numFmtId="0" fontId="9" fillId="6" borderId="20" xfId="0" applyFont="1" applyFill="1" applyBorder="1" applyAlignment="1">
      <alignment horizontal="left" indent="3"/>
    </xf>
    <xf numFmtId="0" fontId="12" fillId="4" borderId="16" xfId="0" applyFont="1" applyFill="1" applyBorder="1" applyAlignment="1">
      <alignment horizontal="left" indent="3"/>
    </xf>
    <xf numFmtId="0" fontId="12" fillId="4" borderId="17" xfId="0" applyFont="1" applyFill="1" applyBorder="1" applyAlignment="1">
      <alignment horizontal="left" indent="3"/>
    </xf>
    <xf numFmtId="0" fontId="1" fillId="9" borderId="0" xfId="3" applyFont="1" applyFill="1"/>
    <xf numFmtId="9" fontId="1" fillId="9" borderId="0" xfId="2" applyFont="1" applyFill="1"/>
  </cellXfs>
  <cellStyles count="5">
    <cellStyle name="Currency" xfId="1" builtinId="4"/>
    <cellStyle name="Currency 2" xfId="4" xr:uid="{A1514DAE-03C7-4096-9AC9-6B40F4155C4E}"/>
    <cellStyle name="Neutral" xfId="3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APP!$C$38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52-4949-B976-B3DA9EC3D9E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B52-4949-B976-B3DA9EC3D9E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B52-4949-B976-B3DA9EC3D9E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B52-4949-B976-B3DA9EC3D9E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B52-4949-B976-B3DA9EC3D9E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B52-4949-B976-B3DA9EC3D9E6}"/>
              </c:ext>
            </c:extLst>
          </c:dPt>
          <c:dLbls>
            <c:dLbl>
              <c:idx val="0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B52-4949-B976-B3DA9EC3D9E6}"/>
                </c:ext>
              </c:extLst>
            </c:dLbl>
            <c:dLbl>
              <c:idx val="1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52-4949-B976-B3DA9EC3D9E6}"/>
                </c:ext>
              </c:extLst>
            </c:dLbl>
            <c:dLbl>
              <c:idx val="2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B52-4949-B976-B3DA9EC3D9E6}"/>
                </c:ext>
              </c:extLst>
            </c:dLbl>
            <c:dLbl>
              <c:idx val="3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B52-4949-B976-B3DA9EC3D9E6}"/>
                </c:ext>
              </c:extLst>
            </c:dLbl>
            <c:dLbl>
              <c:idx val="4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B52-4949-B976-B3DA9EC3D9E6}"/>
                </c:ext>
              </c:extLst>
            </c:dLbl>
            <c:dLbl>
              <c:idx val="5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B52-4949-B976-B3DA9EC3D9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APP!$B$39:$B$44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APP!$C$39:$C$44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52-4949-B976-B3DA9EC3D9E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590550</xdr:colOff>
      <xdr:row>1</xdr:row>
      <xdr:rowOff>6350</xdr:rowOff>
    </xdr:from>
    <xdr:to>
      <xdr:col>3</xdr:col>
      <xdr:colOff>2203450</xdr:colOff>
      <xdr:row>9</xdr:row>
      <xdr:rowOff>32205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73A1B09-E5A3-4953-8602-0A0185B788AF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590550" y="190500"/>
          <a:ext cx="5918200" cy="1499055"/>
        </a:xfrm>
        <a:prstGeom prst="rect">
          <a:avLst/>
        </a:prstGeom>
      </xdr:spPr>
    </xdr:pic>
    <xdr:clientData fLocksWithSheet="0"/>
  </xdr:twoCellAnchor>
  <xdr:twoCellAnchor>
    <xdr:from>
      <xdr:col>1</xdr:col>
      <xdr:colOff>0</xdr:colOff>
      <xdr:row>47</xdr:row>
      <xdr:rowOff>0</xdr:rowOff>
    </xdr:from>
    <xdr:to>
      <xdr:col>3</xdr:col>
      <xdr:colOff>1751611</xdr:colOff>
      <xdr:row>59</xdr:row>
      <xdr:rowOff>129516</xdr:rowOff>
    </xdr:to>
    <xdr:graphicFrame macro="">
      <xdr:nvGraphicFramePr>
        <xdr:cNvPr id="4" name="Gráfico 5">
          <a:extLst>
            <a:ext uri="{FF2B5EF4-FFF2-40B4-BE49-F238E27FC236}">
              <a16:creationId xmlns:a16="http://schemas.microsoft.com/office/drawing/2014/main" id="{28275B40-03A1-41E8-B3A4-2025CD70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97D4-1B24-4721-8E85-FF24CA8BF3B8}">
  <dimension ref="A11:D45"/>
  <sheetViews>
    <sheetView showGridLines="0" topLeftCell="A28" workbookViewId="0">
      <selection activeCell="C39" sqref="C39"/>
    </sheetView>
  </sheetViews>
  <sheetFormatPr defaultRowHeight="14.5" x14ac:dyDescent="0.35"/>
  <cols>
    <col min="2" max="2" width="29" bestFit="1" customWidth="1"/>
    <col min="3" max="3" width="23.90625" customWidth="1"/>
    <col min="4" max="4" width="32.36328125" customWidth="1"/>
  </cols>
  <sheetData>
    <row r="11" spans="2:4" ht="15" thickBot="1" x14ac:dyDescent="0.4"/>
    <row r="12" spans="2:4" ht="26" x14ac:dyDescent="0.45">
      <c r="B12" s="35" t="s">
        <v>0</v>
      </c>
      <c r="C12" s="1"/>
      <c r="D12" s="2"/>
    </row>
    <row r="13" spans="2:4" ht="17.5" x14ac:dyDescent="0.45">
      <c r="B13" s="42" t="s">
        <v>1</v>
      </c>
      <c r="C13" s="43"/>
      <c r="D13" s="3">
        <v>5000</v>
      </c>
    </row>
    <row r="14" spans="2:4" ht="17.5" x14ac:dyDescent="0.45">
      <c r="B14" s="44" t="s">
        <v>2</v>
      </c>
      <c r="C14" s="45"/>
      <c r="D14" s="4">
        <v>1.4999999999999999E-2</v>
      </c>
    </row>
    <row r="15" spans="2:4" ht="18" thickBot="1" x14ac:dyDescent="0.5">
      <c r="B15" s="46" t="s">
        <v>3</v>
      </c>
      <c r="C15" s="47"/>
      <c r="D15" s="5">
        <f>salario*0.3</f>
        <v>1500</v>
      </c>
    </row>
    <row r="17" spans="1:4" ht="15" thickBot="1" x14ac:dyDescent="0.4"/>
    <row r="18" spans="1:4" ht="29" x14ac:dyDescent="0.35">
      <c r="B18" s="39" t="s">
        <v>4</v>
      </c>
      <c r="C18" s="40"/>
      <c r="D18" s="41"/>
    </row>
    <row r="19" spans="1:4" ht="17.5" x14ac:dyDescent="0.45">
      <c r="B19" s="42" t="s">
        <v>5</v>
      </c>
      <c r="C19" s="43"/>
      <c r="D19" s="18">
        <v>500</v>
      </c>
    </row>
    <row r="20" spans="1:4" ht="17.5" x14ac:dyDescent="0.45">
      <c r="B20" s="44" t="s">
        <v>6</v>
      </c>
      <c r="C20" s="45"/>
      <c r="D20" s="19">
        <v>5</v>
      </c>
    </row>
    <row r="21" spans="1:4" ht="17.5" x14ac:dyDescent="0.45">
      <c r="B21" s="44" t="s">
        <v>7</v>
      </c>
      <c r="C21" s="45"/>
      <c r="D21" s="20">
        <v>0.03</v>
      </c>
    </row>
    <row r="22" spans="1:4" ht="17.5" x14ac:dyDescent="0.45">
      <c r="B22" s="48" t="s">
        <v>8</v>
      </c>
      <c r="C22" s="49"/>
      <c r="D22" s="21" cm="1">
        <f t="array" ref="D22">FV(taxa_mensal,qtd_anos*12,aporte*-1)</f>
        <v>81526.718400762198</v>
      </c>
    </row>
    <row r="23" spans="1:4" ht="18" thickBot="1" x14ac:dyDescent="0.5">
      <c r="B23" s="37" t="s">
        <v>9</v>
      </c>
      <c r="C23" s="38"/>
      <c r="D23" s="22">
        <f>patrimonio*rendimento_carteira</f>
        <v>1222.900776011433</v>
      </c>
    </row>
    <row r="25" spans="1:4" ht="15" thickBot="1" x14ac:dyDescent="0.4"/>
    <row r="26" spans="1:4" ht="29" x14ac:dyDescent="0.35">
      <c r="B26" s="39" t="s">
        <v>10</v>
      </c>
      <c r="C26" s="40"/>
      <c r="D26" s="9" t="s">
        <v>11</v>
      </c>
    </row>
    <row r="27" spans="1:4" ht="17.5" x14ac:dyDescent="0.45">
      <c r="A27" s="6">
        <v>2</v>
      </c>
      <c r="B27" s="10" t="s">
        <v>12</v>
      </c>
      <c r="C27" s="11">
        <f>FV($D$21,$A27*12,$D$19*-1)</f>
        <v>17213.235107673361</v>
      </c>
      <c r="D27" s="12">
        <f>C27*rendimento_carteira</f>
        <v>258.19852661510043</v>
      </c>
    </row>
    <row r="28" spans="1:4" ht="17.5" x14ac:dyDescent="0.45">
      <c r="A28" s="6">
        <v>5</v>
      </c>
      <c r="B28" s="13" t="s">
        <v>13</v>
      </c>
      <c r="C28" s="11">
        <f t="shared" ref="C28:C31" si="0">FV($D$21,$A28*12,$D$19*-1)</f>
        <v>81526.718400762198</v>
      </c>
      <c r="D28" s="14">
        <f>C28*rendimento_carteira</f>
        <v>1222.900776011433</v>
      </c>
    </row>
    <row r="29" spans="1:4" ht="17.5" x14ac:dyDescent="0.45">
      <c r="A29" s="6">
        <v>10</v>
      </c>
      <c r="B29" s="13" t="s">
        <v>14</v>
      </c>
      <c r="C29" s="11">
        <f t="shared" si="0"/>
        <v>561849.78559335484</v>
      </c>
      <c r="D29" s="14">
        <f>C29*rendimento_carteira</f>
        <v>8427.746783900322</v>
      </c>
    </row>
    <row r="30" spans="1:4" ht="17.5" x14ac:dyDescent="0.45">
      <c r="A30" s="6">
        <v>20</v>
      </c>
      <c r="B30" s="13" t="s">
        <v>15</v>
      </c>
      <c r="C30" s="11">
        <f t="shared" si="0"/>
        <v>20064210.465464637</v>
      </c>
      <c r="D30" s="14">
        <f>C30*rendimento_carteira</f>
        <v>300963.15698196954</v>
      </c>
    </row>
    <row r="31" spans="1:4" ht="18" thickBot="1" x14ac:dyDescent="0.5">
      <c r="A31" s="6">
        <v>30</v>
      </c>
      <c r="B31" s="15" t="s">
        <v>16</v>
      </c>
      <c r="C31" s="16">
        <f t="shared" si="0"/>
        <v>697010401.13833296</v>
      </c>
      <c r="D31" s="17">
        <f>C31*rendimento_carteira</f>
        <v>10455156.017074995</v>
      </c>
    </row>
    <row r="34" spans="2:4" x14ac:dyDescent="0.35">
      <c r="B34" s="23" t="s">
        <v>17</v>
      </c>
      <c r="C34" s="24" t="s">
        <v>18</v>
      </c>
      <c r="D34" s="23"/>
    </row>
    <row r="35" spans="2:4" x14ac:dyDescent="0.35">
      <c r="B35" s="25" t="s">
        <v>19</v>
      </c>
      <c r="C35" s="36">
        <f>aporte</f>
        <v>500</v>
      </c>
      <c r="D35" s="25"/>
    </row>
    <row r="38" spans="2:4" x14ac:dyDescent="0.35">
      <c r="B38" s="26" t="s">
        <v>22</v>
      </c>
      <c r="C38" s="26" t="s">
        <v>23</v>
      </c>
      <c r="D38" s="26" t="s">
        <v>24</v>
      </c>
    </row>
    <row r="39" spans="2:4" x14ac:dyDescent="0.35">
      <c r="B39" s="7" t="s">
        <v>25</v>
      </c>
      <c r="C39" s="8">
        <f>VLOOKUP($C$34&amp;"-"&amp;B39,Planilha2!$A:$D,4,FALSE)</f>
        <v>0.32</v>
      </c>
      <c r="D39" s="29">
        <f>C39*$C$35</f>
        <v>160</v>
      </c>
    </row>
    <row r="40" spans="2:4" x14ac:dyDescent="0.35">
      <c r="B40" s="7" t="s">
        <v>26</v>
      </c>
      <c r="C40" s="8">
        <f>VLOOKUP($C$34&amp;"-"&amp;B40,Planilha2!$A:$D,4,FALSE)</f>
        <v>0.35</v>
      </c>
      <c r="D40" s="29">
        <f t="shared" ref="D40:D44" si="1">C40*$C$35</f>
        <v>175</v>
      </c>
    </row>
    <row r="41" spans="2:4" x14ac:dyDescent="0.35">
      <c r="B41" s="7" t="s">
        <v>27</v>
      </c>
      <c r="C41" s="8">
        <f>VLOOKUP($C$34&amp;"-"&amp;B41,Planilha2!$A:$D,4,FALSE)</f>
        <v>0.08</v>
      </c>
      <c r="D41" s="29">
        <f t="shared" si="1"/>
        <v>40</v>
      </c>
    </row>
    <row r="42" spans="2:4" x14ac:dyDescent="0.35">
      <c r="B42" s="7" t="s">
        <v>28</v>
      </c>
      <c r="C42" s="8">
        <f>VLOOKUP($C$34&amp;"-"&amp;B42,Planilha2!$A:$D,4,FALSE)</f>
        <v>0.05</v>
      </c>
      <c r="D42" s="29">
        <f t="shared" si="1"/>
        <v>25</v>
      </c>
    </row>
    <row r="43" spans="2:4" x14ac:dyDescent="0.35">
      <c r="B43" s="7" t="s">
        <v>29</v>
      </c>
      <c r="C43" s="8">
        <f>VLOOKUP($C$34&amp;"-"&amp;B43,Planilha2!$A:$D,4,FALSE)</f>
        <v>0.1</v>
      </c>
      <c r="D43" s="29">
        <f t="shared" si="1"/>
        <v>50</v>
      </c>
    </row>
    <row r="44" spans="2:4" x14ac:dyDescent="0.35">
      <c r="B44" s="7" t="s">
        <v>30</v>
      </c>
      <c r="C44" s="8">
        <f>VLOOKUP($C$34&amp;"-"&amp;B44,Planilha2!$A:$D,4,FALSE)</f>
        <v>0.1</v>
      </c>
      <c r="D44" s="29">
        <f t="shared" si="1"/>
        <v>50</v>
      </c>
    </row>
    <row r="45" spans="2:4" x14ac:dyDescent="0.35">
      <c r="B45" s="27"/>
      <c r="C45" s="27"/>
      <c r="D45" s="28">
        <f>SUM(D39:D44)</f>
        <v>500</v>
      </c>
    </row>
  </sheetData>
  <mergeCells count="10">
    <mergeCell ref="B23:C23"/>
    <mergeCell ref="B18:D18"/>
    <mergeCell ref="B26:C26"/>
    <mergeCell ref="B13:C13"/>
    <mergeCell ref="B14:C14"/>
    <mergeCell ref="B15:C15"/>
    <mergeCell ref="B22:C22"/>
    <mergeCell ref="B19:C19"/>
    <mergeCell ref="B20:C20"/>
    <mergeCell ref="B21:C21"/>
  </mergeCells>
  <dataValidations count="1">
    <dataValidation type="list" allowBlank="1" showInputMessage="1" showErrorMessage="1" sqref="C34" xr:uid="{9D018189-C119-4109-AA59-B7246DBC5095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ADDE-5A99-4D2A-8BD9-ECF02CD585FB}">
  <dimension ref="A2:H20"/>
  <sheetViews>
    <sheetView showGridLines="0" tabSelected="1" workbookViewId="0">
      <selection activeCell="G17" sqref="G17"/>
    </sheetView>
  </sheetViews>
  <sheetFormatPr defaultRowHeight="14.5" x14ac:dyDescent="0.35"/>
  <cols>
    <col min="1" max="1" width="28.54296875" bestFit="1" customWidth="1"/>
    <col min="2" max="2" width="11.08984375" bestFit="1" customWidth="1"/>
    <col min="3" max="3" width="17.453125" bestFit="1" customWidth="1"/>
    <col min="6" max="6" width="1.54296875" customWidth="1"/>
    <col min="7" max="7" width="28.54296875" bestFit="1" customWidth="1"/>
  </cols>
  <sheetData>
    <row r="2" spans="1:8" x14ac:dyDescent="0.35">
      <c r="A2" s="33" t="s">
        <v>31</v>
      </c>
      <c r="B2" s="33" t="s">
        <v>17</v>
      </c>
      <c r="C2" s="34" t="s">
        <v>22</v>
      </c>
      <c r="D2" s="34" t="s">
        <v>32</v>
      </c>
    </row>
    <row r="3" spans="1:8" x14ac:dyDescent="0.35">
      <c r="A3" t="str">
        <f>B3&amp;"-"&amp;C3</f>
        <v>Conservador-PAPEL</v>
      </c>
      <c r="B3" t="s">
        <v>20</v>
      </c>
      <c r="C3" s="7" t="s">
        <v>25</v>
      </c>
      <c r="D3" s="8">
        <v>0.3</v>
      </c>
    </row>
    <row r="4" spans="1:8" x14ac:dyDescent="0.35">
      <c r="A4" t="str">
        <f t="shared" ref="A4:A20" si="0">B4&amp;"-"&amp;C4</f>
        <v>Conservador-TIJOLO</v>
      </c>
      <c r="B4" t="s">
        <v>20</v>
      </c>
      <c r="C4" s="7" t="s">
        <v>26</v>
      </c>
      <c r="D4" s="8">
        <v>0.5</v>
      </c>
      <c r="G4" s="50" t="s">
        <v>33</v>
      </c>
      <c r="H4" s="51">
        <f>VLOOKUP(G4,$A:$D,4,FALSE)</f>
        <v>0</v>
      </c>
    </row>
    <row r="5" spans="1:8" x14ac:dyDescent="0.35">
      <c r="A5" t="str">
        <f t="shared" si="0"/>
        <v>Conservador-HÍBRIDOS</v>
      </c>
      <c r="B5" t="s">
        <v>20</v>
      </c>
      <c r="C5" s="7" t="s">
        <v>27</v>
      </c>
      <c r="D5" s="8">
        <v>0.1</v>
      </c>
    </row>
    <row r="6" spans="1:8" x14ac:dyDescent="0.35">
      <c r="A6" t="str">
        <f t="shared" si="0"/>
        <v>Conservador-FOFs</v>
      </c>
      <c r="B6" t="s">
        <v>20</v>
      </c>
      <c r="C6" s="7" t="s">
        <v>28</v>
      </c>
      <c r="D6" s="8">
        <v>0.1</v>
      </c>
    </row>
    <row r="7" spans="1:8" x14ac:dyDescent="0.35">
      <c r="A7" t="str">
        <f t="shared" si="0"/>
        <v>Conservador-DESENVOLVIMENTO</v>
      </c>
      <c r="B7" t="s">
        <v>20</v>
      </c>
      <c r="C7" s="7" t="s">
        <v>29</v>
      </c>
      <c r="D7" s="8">
        <v>0</v>
      </c>
    </row>
    <row r="8" spans="1:8" ht="15" thickBot="1" x14ac:dyDescent="0.4">
      <c r="A8" s="30" t="str">
        <f t="shared" si="0"/>
        <v>Conservador-HOTELARIAS</v>
      </c>
      <c r="B8" s="30" t="s">
        <v>20</v>
      </c>
      <c r="C8" s="31" t="s">
        <v>30</v>
      </c>
      <c r="D8" s="32">
        <v>0</v>
      </c>
    </row>
    <row r="9" spans="1:8" x14ac:dyDescent="0.35">
      <c r="A9" t="str">
        <f t="shared" si="0"/>
        <v>Moderado-PAPEL</v>
      </c>
      <c r="B9" t="s">
        <v>18</v>
      </c>
      <c r="C9" s="7" t="s">
        <v>25</v>
      </c>
      <c r="D9" s="8">
        <v>0.32</v>
      </c>
    </row>
    <row r="10" spans="1:8" x14ac:dyDescent="0.35">
      <c r="A10" t="str">
        <f t="shared" si="0"/>
        <v>Moderado-TIJOLO</v>
      </c>
      <c r="B10" t="s">
        <v>18</v>
      </c>
      <c r="C10" s="7" t="s">
        <v>26</v>
      </c>
      <c r="D10" s="8">
        <v>0.35</v>
      </c>
    </row>
    <row r="11" spans="1:8" x14ac:dyDescent="0.35">
      <c r="A11" t="str">
        <f t="shared" si="0"/>
        <v>Moderado-HÍBRIDOS</v>
      </c>
      <c r="B11" t="s">
        <v>18</v>
      </c>
      <c r="C11" s="7" t="s">
        <v>27</v>
      </c>
      <c r="D11" s="8">
        <v>0.08</v>
      </c>
    </row>
    <row r="12" spans="1:8" x14ac:dyDescent="0.35">
      <c r="A12" t="str">
        <f t="shared" si="0"/>
        <v>Moderado-FOFs</v>
      </c>
      <c r="B12" t="s">
        <v>18</v>
      </c>
      <c r="C12" s="7" t="s">
        <v>28</v>
      </c>
      <c r="D12" s="8">
        <v>0.05</v>
      </c>
    </row>
    <row r="13" spans="1:8" x14ac:dyDescent="0.35">
      <c r="A13" t="str">
        <f t="shared" si="0"/>
        <v>Moderado-DESENVOLVIMENTO</v>
      </c>
      <c r="B13" t="s">
        <v>18</v>
      </c>
      <c r="C13" s="7" t="s">
        <v>29</v>
      </c>
      <c r="D13" s="8">
        <v>0.1</v>
      </c>
    </row>
    <row r="14" spans="1:8" ht="15" thickBot="1" x14ac:dyDescent="0.4">
      <c r="A14" s="30" t="str">
        <f t="shared" si="0"/>
        <v>Moderado-HOTELARIAS</v>
      </c>
      <c r="B14" s="30" t="s">
        <v>18</v>
      </c>
      <c r="C14" s="31" t="s">
        <v>30</v>
      </c>
      <c r="D14" s="32">
        <v>0.1</v>
      </c>
    </row>
    <row r="15" spans="1:8" x14ac:dyDescent="0.35">
      <c r="A15" t="str">
        <f t="shared" si="0"/>
        <v>Agressivo-PAPEL</v>
      </c>
      <c r="B15" t="s">
        <v>21</v>
      </c>
      <c r="C15" s="7" t="s">
        <v>25</v>
      </c>
      <c r="D15" s="8">
        <v>0.5</v>
      </c>
    </row>
    <row r="16" spans="1:8" x14ac:dyDescent="0.35">
      <c r="A16" t="str">
        <f t="shared" si="0"/>
        <v>Agressivo-TIJOLO</v>
      </c>
      <c r="B16" t="s">
        <v>21</v>
      </c>
      <c r="C16" s="7" t="s">
        <v>26</v>
      </c>
      <c r="D16" s="8">
        <v>0.1</v>
      </c>
    </row>
    <row r="17" spans="1:4" x14ac:dyDescent="0.35">
      <c r="A17" t="str">
        <f t="shared" si="0"/>
        <v>Agressivo-HÍBRIDOS</v>
      </c>
      <c r="B17" t="s">
        <v>21</v>
      </c>
      <c r="C17" s="7" t="s">
        <v>27</v>
      </c>
      <c r="D17" s="8">
        <v>0.05</v>
      </c>
    </row>
    <row r="18" spans="1:4" x14ac:dyDescent="0.35">
      <c r="A18" t="str">
        <f t="shared" si="0"/>
        <v>Agressivo-FOFs</v>
      </c>
      <c r="B18" t="s">
        <v>21</v>
      </c>
      <c r="C18" s="7" t="s">
        <v>28</v>
      </c>
      <c r="D18" s="8">
        <v>0.05</v>
      </c>
    </row>
    <row r="19" spans="1:4" x14ac:dyDescent="0.35">
      <c r="A19" t="str">
        <f t="shared" si="0"/>
        <v>Agressivo-DESENVOLVIMENTO</v>
      </c>
      <c r="B19" t="s">
        <v>21</v>
      </c>
      <c r="C19" s="7" t="s">
        <v>29</v>
      </c>
      <c r="D19" s="8">
        <v>0.2</v>
      </c>
    </row>
    <row r="20" spans="1:4" ht="15" thickBot="1" x14ac:dyDescent="0.4">
      <c r="A20" s="30" t="str">
        <f t="shared" si="0"/>
        <v>Agressivo-HOTELARIAS</v>
      </c>
      <c r="B20" s="30" t="s">
        <v>21</v>
      </c>
      <c r="C20" s="31" t="s">
        <v>30</v>
      </c>
      <c r="D20" s="32">
        <v>0.1</v>
      </c>
    </row>
  </sheetData>
  <dataConsolidate/>
  <dataValidations count="1">
    <dataValidation type="list" allowBlank="1" showInputMessage="1" showErrorMessage="1" sqref="G4" xr:uid="{BFB0F605-9A74-4544-A2EA-7EBAE1BFDAAA}">
      <formula1>$A$3:$A$20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Gicelia Queiroz Mendes</dc:creator>
  <cp:lastModifiedBy>Gicelia Mendes</cp:lastModifiedBy>
  <dcterms:created xsi:type="dcterms:W3CDTF">2025-06-10T21:08:15Z</dcterms:created>
  <dcterms:modified xsi:type="dcterms:W3CDTF">2025-06-10T22:31:15Z</dcterms:modified>
</cp:coreProperties>
</file>