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boskyc/Documents/GitHub/MongoDBSizing/"/>
    </mc:Choice>
  </mc:AlternateContent>
  <xr:revisionPtr revIDLastSave="0" documentId="13_ncr:1_{1FDF1977-A0B3-C245-8608-4605CD35D316}" xr6:coauthVersionLast="36" xr6:coauthVersionMax="36" xr10:uidLastSave="{00000000-0000-0000-0000-000000000000}"/>
  <bookViews>
    <workbookView xWindow="0" yWindow="1560" windowWidth="51200" windowHeight="21160" xr2:uid="{00000000-000D-0000-FFFF-FFFF00000000}"/>
  </bookViews>
  <sheets>
    <sheet name="Sizing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6" i="1" l="1"/>
  <c r="C87" i="1"/>
  <c r="C85" i="1"/>
  <c r="B100" i="1"/>
  <c r="B87" i="1"/>
  <c r="B86" i="1" l="1"/>
  <c r="B89" i="1" s="1"/>
  <c r="B85" i="1"/>
  <c r="B80" i="1"/>
  <c r="B98" i="1"/>
  <c r="B96" i="1"/>
  <c r="B97" i="1"/>
  <c r="B95" i="1"/>
  <c r="B23" i="1"/>
  <c r="B69" i="1"/>
  <c r="B70" i="1" s="1"/>
  <c r="B71" i="1" s="1"/>
  <c r="B68" i="1"/>
  <c r="B65" i="1"/>
  <c r="B59" i="1"/>
  <c r="B60" i="1" s="1"/>
  <c r="B56" i="1"/>
  <c r="B57" i="1" s="1"/>
  <c r="B46" i="1"/>
  <c r="B55" i="1"/>
  <c r="B22" i="1"/>
  <c r="B99" i="1" l="1"/>
  <c r="B73" i="1"/>
  <c r="B90" i="1" s="1"/>
  <c r="C37" i="1"/>
  <c r="D37" i="1" s="1"/>
  <c r="B43" i="1"/>
  <c r="C43" i="1" s="1"/>
  <c r="D43" i="1" s="1"/>
  <c r="B47" i="1"/>
  <c r="B36" i="1"/>
  <c r="B37" i="1" s="1"/>
  <c r="B38" i="1" s="1"/>
  <c r="C38" i="1" s="1"/>
  <c r="D38" i="1" s="1"/>
  <c r="B48" i="1" l="1"/>
  <c r="C48" i="1" s="1"/>
  <c r="B49" i="1"/>
  <c r="C49" i="1" s="1"/>
  <c r="D49" i="1" s="1"/>
  <c r="D48" i="1" l="1"/>
  <c r="D50" i="1" s="1"/>
  <c r="C50" i="1"/>
</calcChain>
</file>

<file path=xl/sharedStrings.xml><?xml version="1.0" encoding="utf-8"?>
<sst xmlns="http://schemas.openxmlformats.org/spreadsheetml/2006/main" count="89" uniqueCount="84">
  <si>
    <t>Assumptions</t>
  </si>
  <si>
    <t>1. Dashboard Queries</t>
  </si>
  <si>
    <t xml:space="preserve"> - Total events per minute across all users (current minute)</t>
  </si>
  <si>
    <t xml:space="preserve"> - Total events per minute per region (current minute)</t>
  </si>
  <si>
    <t xml:space="preserve"> - Total events per store per minute (current minute)</t>
  </si>
  <si>
    <t>2. Debugging Tool Queries</t>
  </si>
  <si>
    <t xml:space="preserve"> - find all events for a user in last 60 minutes</t>
  </si>
  <si>
    <t>3. Analytics</t>
  </si>
  <si>
    <t>run once per day on secondaries</t>
  </si>
  <si>
    <t xml:space="preserve"> - events per day (per store or region) year over year (last 2 years)</t>
  </si>
  <si>
    <t xml:space="preserve"> - events per day for last 365 days</t>
  </si>
  <si>
    <t>4. shard key is userid and date</t>
  </si>
  <si>
    <t>5. required indexes</t>
  </si>
  <si>
    <t xml:space="preserve">   date, region</t>
  </si>
  <si>
    <t xml:space="preserve">   date, store</t>
  </si>
  <si>
    <t xml:space="preserve">   date, user</t>
  </si>
  <si>
    <t>6. Deletes will be run weekends (no analytics)</t>
  </si>
  <si>
    <t>Days History</t>
  </si>
  <si>
    <t>Events Per Day</t>
  </si>
  <si>
    <t>Deletes</t>
  </si>
  <si>
    <t>Offpeak</t>
  </si>
  <si>
    <t>Working Set Coverage (%)</t>
  </si>
  <si>
    <t>Index per docs (bytes)</t>
  </si>
  <si>
    <t># minutes of events in dashboards</t>
  </si>
  <si>
    <t># of open dashboards</t>
  </si>
  <si>
    <t>Inserts Per Second (Peak)</t>
  </si>
  <si>
    <t>Data</t>
  </si>
  <si>
    <t>Bytes</t>
  </si>
  <si>
    <t>GB</t>
  </si>
  <si>
    <t>TB</t>
  </si>
  <si>
    <t>Number of Documents</t>
  </si>
  <si>
    <t>Total Data Size</t>
  </si>
  <si>
    <t>Compressed Size</t>
  </si>
  <si>
    <t>Index/Working Set</t>
  </si>
  <si>
    <t>Total Index Size</t>
  </si>
  <si>
    <t>Working Set</t>
  </si>
  <si>
    <t>Working Set (Days)</t>
  </si>
  <si>
    <t>Active Documents</t>
  </si>
  <si>
    <t>Active Document Size</t>
  </si>
  <si>
    <t>Index Size For Active Docs</t>
  </si>
  <si>
    <t>Total Working Set</t>
  </si>
  <si>
    <t>Queries</t>
  </si>
  <si>
    <t>Inserts Per Second (Avg)</t>
  </si>
  <si>
    <t>Disk Ops Per Second Per Insert</t>
  </si>
  <si>
    <t>Deletes Per Second</t>
  </si>
  <si>
    <t>Weekend deletes (no dashboards)</t>
  </si>
  <si>
    <t>Disk Ops Per Second For Delete</t>
  </si>
  <si>
    <t>Find all user events for last 60 min</t>
  </si>
  <si>
    <t># queries per sec</t>
  </si>
  <si>
    <t># docs returned per query</t>
  </si>
  <si>
    <t>Disk Ops Per Second For Find</t>
  </si>
  <si>
    <t>Dashboard Aggregations</t>
  </si>
  <si>
    <t>Documents Inserted Per Minute</t>
  </si>
  <si>
    <t>Queries per second</t>
  </si>
  <si>
    <t># documents inspected per second</t>
  </si>
  <si>
    <t>All docs in working set</t>
  </si>
  <si>
    <t>Disk Ops For Aggregation</t>
  </si>
  <si>
    <t>Run on secondaries</t>
  </si>
  <si>
    <t>Total IO Per Second</t>
  </si>
  <si>
    <t>Rough approximation of the required number of IOPS</t>
  </si>
  <si>
    <t>Shards</t>
  </si>
  <si>
    <t>Server Specs (M40, fastest)</t>
  </si>
  <si>
    <t>RAM (GB)</t>
  </si>
  <si>
    <t>Disk space (GB)</t>
  </si>
  <si>
    <t>Disk IOPS</t>
  </si>
  <si>
    <t>Assuming SSDs</t>
  </si>
  <si>
    <t>Shard Count</t>
  </si>
  <si>
    <t>Based on RAM</t>
  </si>
  <si>
    <t>Based on Disk Space</t>
  </si>
  <si>
    <t>Based on IOPS</t>
  </si>
  <si>
    <t>Total Shard Count</t>
  </si>
  <si>
    <t>IOPS Usage Per Shard</t>
  </si>
  <si>
    <t>WiredTiger Compression</t>
  </si>
  <si>
    <t># Indexes on Events Collection</t>
  </si>
  <si>
    <t>7. Fill in only cells with this color</t>
  </si>
  <si>
    <t>Summary</t>
  </si>
  <si>
    <t>Estimated compressed size on disk (TB)</t>
  </si>
  <si>
    <t>Estimated working set size in memory (GB)</t>
  </si>
  <si>
    <t>Estimated index size (TB)</t>
  </si>
  <si>
    <t>Estimated IOPS</t>
  </si>
  <si>
    <t>Atlas max is 4TB</t>
  </si>
  <si>
    <t>Average Event Size (bytes)</t>
  </si>
  <si>
    <t>Estimated shard count needed</t>
  </si>
  <si>
    <t>Shard count's limiting factor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</si>
</sst>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E+00"/>
    <numFmt numFmtId="165" formatCode="#,##0.0"/>
    <numFmt numFmtId="167" formatCode="0.000"/>
  </numFmts>
  <fonts count="10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4" fillId="4" borderId="0" applyNumberFormat="0" applyBorder="0" applyAlignment="0" applyProtection="0"/>
    <xf numFmtId="0" fontId="5" fillId="5" borderId="1" applyNumberFormat="0" applyAlignment="0" applyProtection="0"/>
  </cellStyleXfs>
  <cellXfs count="33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3" borderId="0" xfId="0" applyFont="1" applyFill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5" fillId="5" borderId="1" xfId="2" applyAlignment="1">
      <alignment horizontal="right"/>
    </xf>
    <xf numFmtId="3" fontId="5" fillId="5" borderId="1" xfId="2" applyNumberFormat="1" applyAlignment="1">
      <alignment horizontal="right"/>
    </xf>
    <xf numFmtId="0" fontId="5" fillId="5" borderId="1" xfId="2" applyAlignment="1"/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Alignment="1"/>
    <xf numFmtId="165" fontId="2" fillId="0" borderId="0" xfId="0" applyNumberFormat="1" applyFont="1" applyAlignment="1">
      <alignment horizontal="right"/>
    </xf>
    <xf numFmtId="165" fontId="4" fillId="4" borderId="0" xfId="1" applyNumberFormat="1" applyAlignment="1">
      <alignment horizontal="right"/>
    </xf>
    <xf numFmtId="0" fontId="6" fillId="2" borderId="0" xfId="0" applyFont="1" applyFill="1" applyAlignment="1"/>
    <xf numFmtId="0" fontId="7" fillId="0" borderId="0" xfId="0" applyFont="1" applyAlignment="1"/>
    <xf numFmtId="0" fontId="8" fillId="0" borderId="0" xfId="0" applyFont="1" applyAlignment="1"/>
    <xf numFmtId="4" fontId="2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4" fillId="4" borderId="0" xfId="1" applyNumberFormat="1" applyAlignment="1">
      <alignment horizontal="center"/>
    </xf>
    <xf numFmtId="0" fontId="4" fillId="4" borderId="0" xfId="1" applyAlignment="1">
      <alignment horizontal="center"/>
    </xf>
    <xf numFmtId="167" fontId="4" fillId="4" borderId="0" xfId="1" applyNumberFormat="1" applyAlignment="1">
      <alignment horizontal="right"/>
    </xf>
    <xf numFmtId="167" fontId="2" fillId="0" borderId="0" xfId="0" applyNumberFormat="1" applyFont="1" applyAlignment="1">
      <alignment horizontal="right"/>
    </xf>
    <xf numFmtId="4" fontId="2" fillId="0" borderId="0" xfId="0" applyNumberFormat="1" applyFont="1" applyAlignment="1"/>
    <xf numFmtId="4" fontId="5" fillId="5" borderId="1" xfId="2" applyNumberFormat="1" applyAlignment="1">
      <alignment horizontal="right"/>
    </xf>
    <xf numFmtId="4" fontId="4" fillId="4" borderId="0" xfId="1" applyNumberForma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" fontId="0" fillId="0" borderId="0" xfId="0" applyNumberFormat="1" applyFont="1" applyAlignment="1">
      <alignment horizontal="center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00"/>
  <sheetViews>
    <sheetView tabSelected="1" topLeftCell="A92" zoomScale="293" workbookViewId="0">
      <selection activeCell="B103" sqref="B103"/>
    </sheetView>
  </sheetViews>
  <sheetFormatPr baseColWidth="10" defaultColWidth="14.5" defaultRowHeight="15.75" customHeight="1" x14ac:dyDescent="0.15"/>
  <cols>
    <col min="1" max="1" width="36.5" customWidth="1"/>
    <col min="2" max="2" width="16.33203125" bestFit="1" customWidth="1"/>
  </cols>
  <sheetData>
    <row r="2" spans="1:10" ht="15.75" customHeight="1" x14ac:dyDescent="0.15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15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</row>
    <row r="4" spans="1:10" ht="15.75" customHeight="1" x14ac:dyDescent="0.15">
      <c r="A4" s="5" t="s">
        <v>2</v>
      </c>
      <c r="B4" s="4"/>
      <c r="C4" s="4"/>
      <c r="D4" s="4"/>
      <c r="E4" s="4"/>
      <c r="F4" s="4"/>
      <c r="G4" s="4"/>
      <c r="H4" s="4"/>
      <c r="I4" s="4"/>
      <c r="J4" s="4"/>
    </row>
    <row r="5" spans="1:10" ht="15.75" customHeight="1" x14ac:dyDescent="0.15">
      <c r="A5" s="5" t="s">
        <v>3</v>
      </c>
      <c r="B5" s="4"/>
      <c r="C5" s="4"/>
      <c r="D5" s="4"/>
      <c r="E5" s="4"/>
      <c r="F5" s="4"/>
      <c r="G5" s="4"/>
      <c r="H5" s="4"/>
      <c r="I5" s="4"/>
      <c r="J5" s="4"/>
    </row>
    <row r="6" spans="1:10" ht="15.75" customHeight="1" x14ac:dyDescent="0.15">
      <c r="A6" s="5" t="s">
        <v>4</v>
      </c>
      <c r="B6" s="4"/>
      <c r="C6" s="4"/>
      <c r="D6" s="4"/>
      <c r="E6" s="4"/>
      <c r="F6" s="4"/>
      <c r="G6" s="4"/>
      <c r="H6" s="4"/>
      <c r="I6" s="4"/>
      <c r="J6" s="4"/>
    </row>
    <row r="7" spans="1:10" ht="15.75" customHeight="1" x14ac:dyDescent="0.15">
      <c r="A7" s="3" t="s">
        <v>5</v>
      </c>
      <c r="B7" s="4"/>
      <c r="C7" s="4"/>
      <c r="D7" s="3"/>
      <c r="E7" s="4"/>
      <c r="F7" s="4"/>
      <c r="G7" s="4"/>
      <c r="H7" s="4"/>
      <c r="I7" s="4"/>
      <c r="J7" s="4"/>
    </row>
    <row r="8" spans="1:10" ht="15.75" customHeight="1" x14ac:dyDescent="0.15">
      <c r="A8" s="3" t="s">
        <v>6</v>
      </c>
      <c r="B8" s="4"/>
      <c r="C8" s="4"/>
      <c r="D8" s="3"/>
      <c r="E8" s="4"/>
      <c r="F8" s="4"/>
      <c r="G8" s="4"/>
      <c r="H8" s="4"/>
      <c r="I8" s="4"/>
      <c r="J8" s="4"/>
    </row>
    <row r="9" spans="1:10" ht="15.75" customHeight="1" x14ac:dyDescent="0.15">
      <c r="A9" s="3" t="s">
        <v>7</v>
      </c>
      <c r="B9" s="4"/>
      <c r="C9" s="4"/>
      <c r="D9" s="3" t="s">
        <v>8</v>
      </c>
      <c r="E9" s="4"/>
      <c r="F9" s="4"/>
      <c r="G9" s="4"/>
      <c r="H9" s="4"/>
      <c r="I9" s="4"/>
      <c r="J9" s="4"/>
    </row>
    <row r="10" spans="1:10" ht="15.75" customHeight="1" x14ac:dyDescent="0.15">
      <c r="A10" s="3" t="s">
        <v>9</v>
      </c>
      <c r="B10" s="4"/>
      <c r="C10" s="4"/>
      <c r="D10" s="3"/>
      <c r="E10" s="4"/>
      <c r="F10" s="4"/>
      <c r="G10" s="4"/>
      <c r="H10" s="4"/>
      <c r="I10" s="4"/>
      <c r="J10" s="4"/>
    </row>
    <row r="11" spans="1:10" ht="15.75" customHeight="1" x14ac:dyDescent="0.15">
      <c r="A11" s="3" t="s">
        <v>10</v>
      </c>
      <c r="B11" s="4"/>
      <c r="C11" s="4"/>
      <c r="D11" s="3"/>
      <c r="E11" s="4"/>
      <c r="F11" s="4"/>
      <c r="G11" s="4"/>
      <c r="H11" s="4"/>
      <c r="I11" s="4"/>
      <c r="J11" s="4"/>
    </row>
    <row r="12" spans="1:10" ht="15.75" customHeight="1" x14ac:dyDescent="0.15">
      <c r="A12" s="3" t="s">
        <v>11</v>
      </c>
      <c r="B12" s="4"/>
      <c r="C12" s="4"/>
      <c r="D12" s="4"/>
      <c r="E12" s="4"/>
      <c r="F12" s="4"/>
      <c r="G12" s="4"/>
      <c r="H12" s="4"/>
      <c r="I12" s="4"/>
      <c r="J12" s="4"/>
    </row>
    <row r="13" spans="1:10" ht="15.75" customHeight="1" x14ac:dyDescent="0.15">
      <c r="A13" s="3" t="s">
        <v>12</v>
      </c>
      <c r="B13" s="4"/>
      <c r="C13" s="4"/>
      <c r="D13" s="4"/>
      <c r="E13" s="4"/>
      <c r="F13" s="4"/>
      <c r="G13" s="4"/>
      <c r="H13" s="4"/>
      <c r="I13" s="4"/>
      <c r="J13" s="4"/>
    </row>
    <row r="14" spans="1:10" ht="15.75" customHeight="1" x14ac:dyDescent="0.15">
      <c r="A14" s="3" t="s">
        <v>13</v>
      </c>
      <c r="B14" s="4"/>
      <c r="C14" s="4"/>
      <c r="D14" s="4"/>
      <c r="E14" s="4"/>
      <c r="F14" s="4"/>
      <c r="G14" s="4"/>
      <c r="H14" s="4"/>
      <c r="I14" s="4"/>
      <c r="J14" s="4"/>
    </row>
    <row r="15" spans="1:10" ht="15.75" customHeight="1" x14ac:dyDescent="0.15">
      <c r="A15" s="3" t="s">
        <v>14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ht="15.75" customHeight="1" x14ac:dyDescent="0.15">
      <c r="A16" s="3" t="s">
        <v>15</v>
      </c>
      <c r="B16" s="4"/>
      <c r="C16" s="4"/>
      <c r="D16" s="4"/>
      <c r="E16" s="4"/>
      <c r="F16" s="4"/>
      <c r="G16" s="4"/>
      <c r="H16" s="4"/>
      <c r="I16" s="4"/>
      <c r="J16" s="4"/>
    </row>
    <row r="17" spans="1:10" ht="15.75" customHeight="1" x14ac:dyDescent="0.15">
      <c r="A17" s="3" t="s">
        <v>16</v>
      </c>
      <c r="B17" s="4"/>
      <c r="C17" s="4"/>
      <c r="D17" s="4"/>
      <c r="E17" s="4"/>
      <c r="F17" s="4"/>
      <c r="G17" s="4"/>
      <c r="H17" s="4"/>
      <c r="I17" s="4"/>
      <c r="J17" s="4"/>
    </row>
    <row r="18" spans="1:10" ht="15.75" customHeight="1" x14ac:dyDescent="0.2">
      <c r="A18" s="13" t="s">
        <v>74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 ht="15.75" customHeight="1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 ht="15.75" customHeight="1" x14ac:dyDescent="0.15">
      <c r="A20" s="1" t="s">
        <v>0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15">
      <c r="A21" s="4"/>
      <c r="B21" s="6"/>
      <c r="C21" s="4"/>
      <c r="D21" s="4"/>
      <c r="E21" s="4"/>
      <c r="F21" s="4"/>
      <c r="G21" s="4"/>
      <c r="H21" s="4"/>
      <c r="I21" s="4"/>
      <c r="J21" s="4"/>
    </row>
    <row r="22" spans="1:10" ht="15.75" customHeight="1" x14ac:dyDescent="0.2">
      <c r="A22" s="4" t="s">
        <v>17</v>
      </c>
      <c r="B22" s="11">
        <f>365*2</f>
        <v>730</v>
      </c>
      <c r="C22" s="4"/>
      <c r="D22" s="4"/>
      <c r="E22" s="4"/>
      <c r="F22" s="4"/>
      <c r="G22" s="4"/>
      <c r="H22" s="4"/>
      <c r="I22" s="4"/>
      <c r="J22" s="4"/>
    </row>
    <row r="23" spans="1:10" ht="15.75" customHeight="1" x14ac:dyDescent="0.2">
      <c r="A23" s="4" t="s">
        <v>18</v>
      </c>
      <c r="B23" s="12">
        <f>5000*5*3600+3000*19*3600</f>
        <v>295200000</v>
      </c>
      <c r="C23" s="4"/>
      <c r="D23" s="4"/>
      <c r="E23" s="4"/>
      <c r="F23" s="4"/>
      <c r="G23" s="4"/>
      <c r="H23" s="4"/>
      <c r="I23" s="4"/>
      <c r="J23" s="4"/>
    </row>
    <row r="24" spans="1:10" ht="15.75" customHeight="1" x14ac:dyDescent="0.2">
      <c r="A24" s="20" t="s">
        <v>81</v>
      </c>
      <c r="B24" s="11">
        <v>1024</v>
      </c>
      <c r="C24" s="4"/>
      <c r="D24" s="4"/>
      <c r="E24" s="4"/>
      <c r="F24" s="4"/>
      <c r="G24" s="4"/>
      <c r="H24" s="4"/>
      <c r="I24" s="4"/>
      <c r="J24" s="4"/>
    </row>
    <row r="25" spans="1:10" ht="15.75" customHeight="1" x14ac:dyDescent="0.2">
      <c r="A25" s="4" t="s">
        <v>19</v>
      </c>
      <c r="B25" s="13" t="s">
        <v>20</v>
      </c>
      <c r="C25" s="4"/>
      <c r="D25" s="4"/>
      <c r="E25" s="4"/>
      <c r="F25" s="4"/>
      <c r="G25" s="4"/>
      <c r="H25" s="4"/>
      <c r="I25" s="4"/>
      <c r="J25" s="4"/>
    </row>
    <row r="26" spans="1:10" ht="15.75" customHeight="1" x14ac:dyDescent="0.2">
      <c r="A26" s="3" t="s">
        <v>21</v>
      </c>
      <c r="B26" s="11">
        <v>0.9</v>
      </c>
      <c r="C26" s="4"/>
      <c r="D26" s="4"/>
      <c r="E26" s="4"/>
      <c r="F26" s="4"/>
      <c r="G26" s="4"/>
      <c r="H26" s="4"/>
      <c r="I26" s="4"/>
      <c r="J26" s="4"/>
    </row>
    <row r="27" spans="1:10" ht="15.75" customHeight="1" x14ac:dyDescent="0.2">
      <c r="A27" s="4" t="s">
        <v>72</v>
      </c>
      <c r="B27" s="11">
        <v>0.35</v>
      </c>
      <c r="C27" s="4"/>
      <c r="D27" s="4"/>
      <c r="E27" s="4"/>
      <c r="F27" s="4"/>
      <c r="G27" s="4"/>
      <c r="H27" s="4"/>
      <c r="I27" s="4"/>
      <c r="J27" s="4"/>
    </row>
    <row r="28" spans="1:10" ht="15.75" customHeight="1" x14ac:dyDescent="0.2">
      <c r="A28" s="4" t="s">
        <v>22</v>
      </c>
      <c r="B28" s="11">
        <v>200</v>
      </c>
      <c r="C28" s="4"/>
      <c r="D28" s="4"/>
      <c r="E28" s="4"/>
      <c r="F28" s="4"/>
      <c r="G28" s="4"/>
      <c r="H28" s="4"/>
      <c r="I28" s="4"/>
      <c r="J28" s="4"/>
    </row>
    <row r="29" spans="1:10" ht="15.75" customHeight="1" x14ac:dyDescent="0.2">
      <c r="A29" s="3" t="s">
        <v>73</v>
      </c>
      <c r="B29" s="11">
        <v>2</v>
      </c>
      <c r="C29" s="4"/>
      <c r="D29" s="4"/>
      <c r="E29" s="4"/>
      <c r="F29" s="4"/>
      <c r="G29" s="4"/>
      <c r="H29" s="4"/>
      <c r="I29" s="4"/>
      <c r="J29" s="4"/>
    </row>
    <row r="30" spans="1:10" ht="15.75" customHeight="1" x14ac:dyDescent="0.2">
      <c r="A30" s="3" t="s">
        <v>23</v>
      </c>
      <c r="B30" s="13">
        <v>60</v>
      </c>
      <c r="C30" s="4"/>
      <c r="D30" s="4"/>
      <c r="E30" s="4"/>
      <c r="F30" s="4"/>
      <c r="G30" s="4"/>
      <c r="H30" s="4"/>
      <c r="I30" s="4"/>
      <c r="J30" s="4"/>
    </row>
    <row r="31" spans="1:10" ht="15.75" customHeight="1" x14ac:dyDescent="0.2">
      <c r="A31" s="3" t="s">
        <v>24</v>
      </c>
      <c r="B31" s="13">
        <v>100</v>
      </c>
      <c r="C31" s="4"/>
      <c r="D31" s="4"/>
      <c r="E31" s="4"/>
      <c r="F31" s="4"/>
      <c r="G31" s="4"/>
      <c r="H31" s="4"/>
      <c r="I31" s="4"/>
      <c r="J31" s="4"/>
    </row>
    <row r="32" spans="1:10" ht="15.75" customHeight="1" x14ac:dyDescent="0.2">
      <c r="A32" s="3" t="s">
        <v>25</v>
      </c>
      <c r="B32" s="13">
        <v>5000</v>
      </c>
      <c r="C32" s="4"/>
      <c r="D32" s="4"/>
      <c r="E32" s="4"/>
      <c r="F32" s="4"/>
      <c r="G32" s="4"/>
      <c r="H32" s="4"/>
      <c r="I32" s="4"/>
      <c r="J32" s="4"/>
    </row>
    <row r="33" spans="1:10" ht="15.75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spans="1:10" ht="15.75" customHeight="1" x14ac:dyDescent="0.15">
      <c r="A34" s="1" t="s">
        <v>26</v>
      </c>
      <c r="B34" s="1" t="s">
        <v>27</v>
      </c>
      <c r="C34" s="1" t="s">
        <v>28</v>
      </c>
      <c r="D34" s="1" t="s">
        <v>29</v>
      </c>
      <c r="E34" s="2"/>
      <c r="F34" s="2"/>
      <c r="G34" s="2"/>
      <c r="H34" s="2"/>
      <c r="I34" s="2"/>
      <c r="J34" s="2"/>
    </row>
    <row r="35" spans="1:10" ht="15.75" customHeight="1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0" ht="15.75" customHeight="1" x14ac:dyDescent="0.15">
      <c r="A36" s="3" t="s">
        <v>30</v>
      </c>
      <c r="B36" s="15">
        <f>B22*B23</f>
        <v>215496000000</v>
      </c>
      <c r="C36" s="4"/>
      <c r="D36" s="4"/>
      <c r="E36" s="4"/>
      <c r="F36" s="4"/>
      <c r="G36" s="4"/>
      <c r="H36" s="4"/>
      <c r="I36" s="4"/>
      <c r="J36" s="4"/>
    </row>
    <row r="37" spans="1:10" ht="15.75" customHeight="1" x14ac:dyDescent="0.2">
      <c r="A37" s="4" t="s">
        <v>31</v>
      </c>
      <c r="B37" s="14">
        <f>B36*B24</f>
        <v>220667904000000</v>
      </c>
      <c r="C37" s="16">
        <f t="shared" ref="C37:C38" si="0">B37/1024^3</f>
        <v>205513.00048828125</v>
      </c>
      <c r="D37" s="17">
        <f t="shared" ref="D37:D38" si="1">C37/1024</f>
        <v>200.69628953933716</v>
      </c>
      <c r="E37" s="4"/>
      <c r="F37" s="4"/>
      <c r="G37" s="4"/>
      <c r="H37" s="4"/>
      <c r="I37" s="4"/>
      <c r="J37" s="4"/>
    </row>
    <row r="38" spans="1:10" ht="15.75" customHeight="1" x14ac:dyDescent="0.2">
      <c r="A38" s="4" t="s">
        <v>32</v>
      </c>
      <c r="B38" s="14">
        <f>B37*B27</f>
        <v>77233766400000</v>
      </c>
      <c r="C38" s="16">
        <f t="shared" si="0"/>
        <v>71929.550170898438</v>
      </c>
      <c r="D38" s="17">
        <f t="shared" si="1"/>
        <v>70.243701338768005</v>
      </c>
      <c r="E38" s="4"/>
      <c r="F38" s="4"/>
      <c r="G38" s="4"/>
      <c r="H38" s="4"/>
      <c r="I38" s="4"/>
      <c r="J38" s="4"/>
    </row>
    <row r="39" spans="1:10" ht="15.75" customHeight="1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ht="15.75" customHeight="1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ht="15.75" customHeight="1" x14ac:dyDescent="0.15">
      <c r="A41" s="1" t="s">
        <v>33</v>
      </c>
      <c r="B41" s="1" t="s">
        <v>27</v>
      </c>
      <c r="C41" s="1" t="s">
        <v>28</v>
      </c>
      <c r="D41" s="1" t="s">
        <v>29</v>
      </c>
      <c r="E41" s="2"/>
      <c r="F41" s="2"/>
      <c r="G41" s="2"/>
      <c r="H41" s="2"/>
      <c r="I41" s="2"/>
      <c r="J41" s="2"/>
    </row>
    <row r="42" spans="1:10" ht="15.75" customHeight="1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ht="15.75" customHeight="1" x14ac:dyDescent="0.2">
      <c r="A43" s="4" t="s">
        <v>34</v>
      </c>
      <c r="B43" s="14">
        <f>B22*B23*B28</f>
        <v>43099200000000</v>
      </c>
      <c r="C43" s="17">
        <f>B43/1024^3</f>
        <v>40139.257907867432</v>
      </c>
      <c r="D43" s="17">
        <f>C43/1024</f>
        <v>39.198494050651789</v>
      </c>
      <c r="E43" s="4"/>
      <c r="F43" s="4"/>
      <c r="G43" s="4"/>
      <c r="H43" s="4"/>
      <c r="I43" s="4"/>
      <c r="J43" s="4"/>
    </row>
    <row r="44" spans="1:10" ht="15.75" customHeigh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ht="15.75" customHeight="1" x14ac:dyDescent="0.15">
      <c r="A45" s="4" t="s">
        <v>35</v>
      </c>
      <c r="B45" s="4"/>
      <c r="C45" s="4"/>
      <c r="D45" s="4"/>
      <c r="E45" s="4"/>
      <c r="F45" s="4"/>
      <c r="G45" s="4"/>
      <c r="H45" s="4"/>
      <c r="I45" s="4"/>
      <c r="J45" s="4"/>
    </row>
    <row r="46" spans="1:10" ht="15.75" customHeight="1" x14ac:dyDescent="0.15">
      <c r="A46" s="8" t="s">
        <v>36</v>
      </c>
      <c r="B46" s="21">
        <f>(B30/60)/24</f>
        <v>4.1666666666666664E-2</v>
      </c>
      <c r="C46" s="4"/>
      <c r="D46" s="4"/>
      <c r="E46" s="4"/>
      <c r="F46" s="4"/>
      <c r="G46" s="4"/>
      <c r="H46" s="4"/>
      <c r="I46" s="4"/>
      <c r="J46" s="4"/>
    </row>
    <row r="47" spans="1:10" ht="15.75" customHeight="1" x14ac:dyDescent="0.15">
      <c r="A47" s="7" t="s">
        <v>37</v>
      </c>
      <c r="B47" s="21">
        <f>B23*B46</f>
        <v>12300000</v>
      </c>
      <c r="C47" s="4"/>
      <c r="D47" s="4"/>
      <c r="E47" s="4"/>
      <c r="F47" s="4"/>
      <c r="G47" s="4"/>
      <c r="H47" s="4"/>
      <c r="I47" s="4"/>
      <c r="J47" s="4"/>
    </row>
    <row r="48" spans="1:10" ht="15.75" customHeight="1" x14ac:dyDescent="0.15">
      <c r="A48" s="7" t="s">
        <v>38</v>
      </c>
      <c r="B48" s="21">
        <f>B47*B24</f>
        <v>12595200000</v>
      </c>
      <c r="C48" s="26">
        <f t="shared" ref="C48:C49" si="2">B48/1024^3</f>
        <v>11.730194091796875</v>
      </c>
      <c r="D48" s="26">
        <f t="shared" ref="D48:D49" si="3">C48/1024</f>
        <v>1.1455267667770386E-2</v>
      </c>
      <c r="E48" s="4"/>
      <c r="F48" s="4"/>
      <c r="G48" s="4"/>
      <c r="H48" s="4"/>
      <c r="I48" s="4"/>
      <c r="J48" s="4"/>
    </row>
    <row r="49" spans="1:10" ht="15.75" customHeight="1" x14ac:dyDescent="0.15">
      <c r="A49" s="7" t="s">
        <v>39</v>
      </c>
      <c r="B49" s="21">
        <f>B47*B28</f>
        <v>2460000000</v>
      </c>
      <c r="C49" s="26">
        <f t="shared" si="2"/>
        <v>2.2910535335540771</v>
      </c>
      <c r="D49" s="26">
        <f t="shared" si="3"/>
        <v>2.2373569663614035E-3</v>
      </c>
      <c r="E49" s="4"/>
      <c r="F49" s="4"/>
      <c r="G49" s="4"/>
      <c r="H49" s="4"/>
      <c r="I49" s="4"/>
      <c r="J49" s="4"/>
    </row>
    <row r="50" spans="1:10" ht="15.75" customHeight="1" x14ac:dyDescent="0.2">
      <c r="A50" s="4" t="s">
        <v>40</v>
      </c>
      <c r="B50" s="4"/>
      <c r="C50" s="25">
        <f t="shared" ref="C50:D50" si="4">SUM(C48:C49)</f>
        <v>14.021247625350952</v>
      </c>
      <c r="D50" s="25">
        <f t="shared" si="4"/>
        <v>1.3692624634131789E-2</v>
      </c>
      <c r="E50" s="4"/>
      <c r="F50" s="4"/>
      <c r="G50" s="4"/>
      <c r="H50" s="4"/>
      <c r="I50" s="4"/>
      <c r="J50" s="4"/>
    </row>
    <row r="51" spans="1:10" ht="15.75" customHeight="1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ht="15.75" customHeight="1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ht="15.75" customHeight="1" x14ac:dyDescent="0.15">
      <c r="A53" s="1" t="s">
        <v>41</v>
      </c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ht="15.75" customHeight="1" x14ac:dyDescent="0.15">
      <c r="A55" s="3" t="s">
        <v>42</v>
      </c>
      <c r="B55" s="21">
        <f>B23/(3600*24)</f>
        <v>3416.6666666666665</v>
      </c>
      <c r="C55" s="4"/>
      <c r="D55" s="4"/>
      <c r="E55" s="4"/>
      <c r="F55" s="4"/>
      <c r="G55" s="4"/>
      <c r="H55" s="4"/>
      <c r="I55" s="4"/>
      <c r="J55" s="4"/>
    </row>
    <row r="56" spans="1:10" ht="15.75" customHeight="1" x14ac:dyDescent="0.15">
      <c r="A56" s="3" t="s">
        <v>25</v>
      </c>
      <c r="B56" s="21">
        <f>B32</f>
        <v>5000</v>
      </c>
      <c r="C56" s="4"/>
      <c r="D56" s="4"/>
      <c r="E56" s="4"/>
      <c r="F56" s="4"/>
      <c r="G56" s="4"/>
      <c r="H56" s="4"/>
      <c r="I56" s="4"/>
      <c r="J56" s="4"/>
    </row>
    <row r="57" spans="1:10" ht="15.75" customHeight="1" x14ac:dyDescent="0.15">
      <c r="A57" s="4" t="s">
        <v>43</v>
      </c>
      <c r="B57" s="21">
        <f>B56*(1+B29)</f>
        <v>15000</v>
      </c>
      <c r="C57" s="4"/>
      <c r="D57" s="4"/>
      <c r="E57" s="4"/>
      <c r="F57" s="4"/>
      <c r="G57" s="4"/>
      <c r="H57" s="4"/>
      <c r="I57" s="4"/>
      <c r="J57" s="4"/>
    </row>
    <row r="58" spans="1:10" ht="15.75" customHeight="1" x14ac:dyDescent="0.15">
      <c r="A58" s="4"/>
      <c r="B58" s="27"/>
      <c r="C58" s="4"/>
      <c r="D58" s="4"/>
      <c r="E58" s="4"/>
      <c r="F58" s="4"/>
      <c r="G58" s="4"/>
      <c r="H58" s="4"/>
      <c r="I58" s="4"/>
      <c r="J58" s="4"/>
    </row>
    <row r="59" spans="1:10" ht="15.75" customHeight="1" x14ac:dyDescent="0.15">
      <c r="A59" s="4" t="s">
        <v>44</v>
      </c>
      <c r="B59" s="21">
        <f>IF(B25 = "TTL",B56,0)</f>
        <v>0</v>
      </c>
      <c r="C59" s="4"/>
      <c r="D59" s="4"/>
      <c r="E59" s="4"/>
      <c r="F59" s="4"/>
      <c r="G59" s="3" t="s">
        <v>45</v>
      </c>
      <c r="H59" s="4"/>
      <c r="I59" s="4"/>
      <c r="J59" s="4"/>
    </row>
    <row r="60" spans="1:10" ht="15.75" customHeight="1" x14ac:dyDescent="0.15">
      <c r="A60" s="4" t="s">
        <v>46</v>
      </c>
      <c r="B60" s="21">
        <f>B59*(B29+1)</f>
        <v>0</v>
      </c>
      <c r="C60" s="4"/>
      <c r="D60" s="4"/>
      <c r="E60" s="4"/>
      <c r="F60" s="4"/>
      <c r="G60" s="4"/>
      <c r="H60" s="4"/>
      <c r="I60" s="4"/>
      <c r="J60" s="4"/>
    </row>
    <row r="61" spans="1:10" ht="15.75" customHeight="1" x14ac:dyDescent="0.15">
      <c r="A61" s="4"/>
      <c r="B61" s="27"/>
      <c r="C61" s="4"/>
      <c r="D61" s="4"/>
      <c r="E61" s="4"/>
      <c r="F61" s="4"/>
      <c r="G61" s="4"/>
      <c r="H61" s="4"/>
      <c r="I61" s="4"/>
      <c r="J61" s="4"/>
    </row>
    <row r="62" spans="1:10" ht="15.75" customHeight="1" x14ac:dyDescent="0.15">
      <c r="A62" s="3" t="s">
        <v>47</v>
      </c>
      <c r="B62" s="21"/>
      <c r="C62" s="4"/>
      <c r="D62" s="4"/>
      <c r="E62" s="4"/>
      <c r="F62" s="4"/>
      <c r="G62" s="4"/>
      <c r="H62" s="4"/>
      <c r="I62" s="4"/>
      <c r="J62" s="4"/>
    </row>
    <row r="63" spans="1:10" ht="15.75" customHeight="1" x14ac:dyDescent="0.2">
      <c r="A63" s="8" t="s">
        <v>48</v>
      </c>
      <c r="B63" s="28">
        <v>5</v>
      </c>
      <c r="C63" s="4"/>
      <c r="D63" s="4"/>
      <c r="E63" s="4"/>
      <c r="F63" s="4"/>
      <c r="G63" s="4"/>
      <c r="H63" s="4"/>
      <c r="I63" s="4"/>
      <c r="J63" s="4"/>
    </row>
    <row r="64" spans="1:10" ht="15.75" customHeight="1" x14ac:dyDescent="0.2">
      <c r="A64" s="8" t="s">
        <v>49</v>
      </c>
      <c r="B64" s="28">
        <v>100</v>
      </c>
      <c r="C64" s="4"/>
      <c r="D64" s="4"/>
      <c r="E64" s="4"/>
      <c r="F64" s="4"/>
      <c r="G64" s="4"/>
      <c r="H64" s="4"/>
      <c r="I64" s="4"/>
      <c r="J64" s="4"/>
    </row>
    <row r="65" spans="1:10" ht="15.75" customHeight="1" x14ac:dyDescent="0.15">
      <c r="A65" s="3" t="s">
        <v>50</v>
      </c>
      <c r="B65" s="21">
        <f>(B63*B64)*(1-B26)</f>
        <v>49.999999999999986</v>
      </c>
      <c r="C65" s="4"/>
      <c r="D65" s="4"/>
      <c r="E65" s="4"/>
      <c r="F65" s="4"/>
      <c r="G65" s="4"/>
      <c r="H65" s="4"/>
      <c r="I65" s="4"/>
      <c r="J65" s="4"/>
    </row>
    <row r="66" spans="1:10" ht="15.75" customHeight="1" x14ac:dyDescent="0.15">
      <c r="A66" s="3"/>
      <c r="B66" s="21"/>
      <c r="C66" s="4"/>
      <c r="D66" s="4"/>
      <c r="E66" s="4"/>
      <c r="F66" s="4"/>
      <c r="G66" s="4"/>
      <c r="H66" s="4"/>
      <c r="I66" s="4"/>
      <c r="J66" s="4"/>
    </row>
    <row r="67" spans="1:10" ht="15.75" customHeight="1" x14ac:dyDescent="0.15">
      <c r="A67" s="3" t="s">
        <v>51</v>
      </c>
      <c r="B67" s="21"/>
      <c r="C67" s="4"/>
      <c r="D67" s="4"/>
      <c r="E67" s="4"/>
      <c r="F67" s="4"/>
      <c r="G67" s="4"/>
      <c r="H67" s="4"/>
      <c r="I67" s="4"/>
      <c r="J67" s="4"/>
    </row>
    <row r="68" spans="1:10" ht="15.75" customHeight="1" x14ac:dyDescent="0.15">
      <c r="A68" s="8" t="s">
        <v>52</v>
      </c>
      <c r="B68" s="21">
        <f>B32*60</f>
        <v>300000</v>
      </c>
      <c r="C68" s="4"/>
      <c r="D68" s="4"/>
      <c r="E68" s="4"/>
      <c r="F68" s="4"/>
      <c r="G68" s="3"/>
      <c r="H68" s="4"/>
      <c r="I68" s="4"/>
      <c r="J68" s="4"/>
    </row>
    <row r="69" spans="1:10" ht="15.75" customHeight="1" x14ac:dyDescent="0.15">
      <c r="A69" s="8" t="s">
        <v>53</v>
      </c>
      <c r="B69" s="21">
        <f>B31/60</f>
        <v>1.6666666666666667</v>
      </c>
      <c r="C69" s="4"/>
      <c r="D69" s="4"/>
      <c r="E69" s="4"/>
      <c r="F69" s="4"/>
      <c r="G69" s="3"/>
      <c r="H69" s="4"/>
      <c r="I69" s="4"/>
      <c r="J69" s="4"/>
    </row>
    <row r="70" spans="1:10" ht="15.75" customHeight="1" x14ac:dyDescent="0.15">
      <c r="A70" s="8" t="s">
        <v>54</v>
      </c>
      <c r="B70" s="21">
        <f>B69*B68</f>
        <v>500000</v>
      </c>
      <c r="C70" s="4"/>
      <c r="D70" s="4"/>
      <c r="E70" s="4"/>
      <c r="F70" s="4"/>
      <c r="G70" s="3" t="s">
        <v>55</v>
      </c>
      <c r="H70" s="4"/>
      <c r="I70" s="4"/>
      <c r="J70" s="4"/>
    </row>
    <row r="71" spans="1:10" ht="15.75" customHeight="1" x14ac:dyDescent="0.15">
      <c r="A71" s="9" t="s">
        <v>56</v>
      </c>
      <c r="B71" s="21">
        <f>B70*(1-B26)</f>
        <v>49999.999999999985</v>
      </c>
      <c r="C71" s="4"/>
      <c r="D71" s="4"/>
      <c r="E71" s="4"/>
      <c r="F71" s="4"/>
      <c r="G71" s="3" t="s">
        <v>57</v>
      </c>
      <c r="H71" s="4"/>
      <c r="I71" s="4"/>
      <c r="J71" s="4"/>
    </row>
    <row r="72" spans="1:10" ht="15.75" customHeight="1" x14ac:dyDescent="0.15">
      <c r="A72" s="4"/>
      <c r="B72" s="27"/>
      <c r="C72" s="4"/>
      <c r="D72" s="4"/>
      <c r="E72" s="4"/>
      <c r="F72" s="4"/>
      <c r="G72" s="4"/>
      <c r="H72" s="4"/>
      <c r="I72" s="4"/>
      <c r="J72" s="4"/>
    </row>
    <row r="73" spans="1:10" ht="15.75" customHeight="1" x14ac:dyDescent="0.2">
      <c r="A73" s="4" t="s">
        <v>58</v>
      </c>
      <c r="B73" s="29">
        <f>B57+B60+B71+B65</f>
        <v>65049.999999999985</v>
      </c>
      <c r="C73" s="4"/>
      <c r="D73" s="4"/>
      <c r="E73" s="4"/>
      <c r="F73" s="4"/>
      <c r="G73" s="4" t="s">
        <v>59</v>
      </c>
      <c r="H73" s="4"/>
      <c r="I73" s="4"/>
      <c r="J73" s="4"/>
    </row>
    <row r="74" spans="1:10" ht="15.75" customHeight="1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</row>
    <row r="75" spans="1:10" ht="15.75" customHeight="1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</row>
    <row r="76" spans="1:10" ht="15.75" customHeight="1" x14ac:dyDescent="0.15">
      <c r="A76" s="1" t="s">
        <v>60</v>
      </c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spans="1:10" ht="15.75" customHeight="1" x14ac:dyDescent="0.15">
      <c r="A78" s="3" t="s">
        <v>61</v>
      </c>
      <c r="B78" s="4"/>
      <c r="C78" s="4"/>
      <c r="D78" s="4"/>
      <c r="E78" s="4"/>
      <c r="F78" s="4"/>
      <c r="G78" s="4"/>
      <c r="H78" s="4"/>
      <c r="I78" s="4"/>
      <c r="J78" s="4"/>
    </row>
    <row r="79" spans="1:10" ht="15.75" customHeight="1" x14ac:dyDescent="0.2">
      <c r="A79" s="7" t="s">
        <v>62</v>
      </c>
      <c r="B79" s="12">
        <v>32</v>
      </c>
      <c r="C79" s="4"/>
      <c r="D79" s="4"/>
      <c r="E79" s="4"/>
      <c r="F79" s="4"/>
      <c r="G79" s="4"/>
      <c r="H79" s="4"/>
      <c r="I79" s="4"/>
      <c r="J79" s="4"/>
    </row>
    <row r="80" spans="1:10" ht="15.75" customHeight="1" x14ac:dyDescent="0.2">
      <c r="A80" s="7" t="s">
        <v>63</v>
      </c>
      <c r="B80" s="12">
        <f>16*1024</f>
        <v>16384</v>
      </c>
      <c r="C80" s="4"/>
      <c r="D80" s="4"/>
      <c r="E80" s="4"/>
      <c r="F80" s="4"/>
      <c r="G80" s="20" t="s">
        <v>80</v>
      </c>
      <c r="H80" s="4"/>
      <c r="I80" s="4"/>
      <c r="J80" s="4"/>
    </row>
    <row r="81" spans="1:10" ht="15.75" customHeight="1" x14ac:dyDescent="0.2">
      <c r="A81" s="7" t="s">
        <v>64</v>
      </c>
      <c r="B81" s="12">
        <v>8000</v>
      </c>
      <c r="C81" s="4"/>
      <c r="D81" s="4"/>
      <c r="E81" s="4"/>
      <c r="F81" s="4"/>
      <c r="G81" s="4" t="s">
        <v>65</v>
      </c>
      <c r="H81" s="4"/>
      <c r="I81" s="4"/>
      <c r="J81" s="4"/>
    </row>
    <row r="82" spans="1:10" ht="15.75" customHeight="1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</row>
    <row r="83" spans="1:10" ht="15.75" customHeight="1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</row>
    <row r="84" spans="1:10" ht="15.75" customHeight="1" x14ac:dyDescent="0.15">
      <c r="A84" s="4" t="s">
        <v>66</v>
      </c>
      <c r="B84" s="4"/>
      <c r="C84" s="4"/>
      <c r="D84" s="4"/>
      <c r="E84" s="4"/>
      <c r="F84" s="4"/>
      <c r="G84" s="4"/>
      <c r="H84" s="4"/>
      <c r="I84" s="4"/>
      <c r="J84" s="4"/>
    </row>
    <row r="85" spans="1:10" ht="15.75" customHeight="1" x14ac:dyDescent="0.15">
      <c r="A85" s="7" t="s">
        <v>67</v>
      </c>
      <c r="B85" s="30">
        <f>ROUNDUP(C50/B79,0)</f>
        <v>1</v>
      </c>
      <c r="C85" s="22" t="str">
        <f>A85</f>
        <v>Based on RAM</v>
      </c>
      <c r="D85" s="4"/>
      <c r="E85" s="4"/>
      <c r="F85" s="4"/>
      <c r="G85" s="4"/>
      <c r="H85" s="4"/>
      <c r="I85" s="4"/>
      <c r="J85" s="4"/>
    </row>
    <row r="86" spans="1:10" ht="15.75" customHeight="1" x14ac:dyDescent="0.15">
      <c r="A86" s="7" t="s">
        <v>68</v>
      </c>
      <c r="B86" s="31">
        <f>ROUNDUP((C38+C43)/B80,0)</f>
        <v>7</v>
      </c>
      <c r="C86" s="22" t="str">
        <f t="shared" ref="C86:C87" si="5">A86</f>
        <v>Based on Disk Space</v>
      </c>
      <c r="D86" s="4"/>
      <c r="E86" s="4"/>
      <c r="F86" s="4"/>
      <c r="G86" s="4"/>
      <c r="H86" s="4"/>
      <c r="I86" s="4"/>
      <c r="J86" s="4"/>
    </row>
    <row r="87" spans="1:10" ht="15.75" customHeight="1" x14ac:dyDescent="0.15">
      <c r="A87" s="7" t="s">
        <v>69</v>
      </c>
      <c r="B87" s="31">
        <f>ROUNDUP(B73/B81,0)</f>
        <v>9</v>
      </c>
      <c r="C87" s="22" t="str">
        <f t="shared" si="5"/>
        <v>Based on IOPS</v>
      </c>
      <c r="D87" s="4"/>
      <c r="E87" s="4"/>
      <c r="F87" s="4"/>
      <c r="G87" s="4"/>
      <c r="H87" s="4"/>
      <c r="I87" s="4"/>
      <c r="J87" s="4"/>
    </row>
    <row r="88" spans="1:10" ht="15.75" customHeight="1" x14ac:dyDescent="0.15">
      <c r="A88" s="4"/>
      <c r="B88" s="31"/>
      <c r="C88" s="4"/>
      <c r="D88" s="4"/>
      <c r="E88" s="4"/>
      <c r="F88" s="4"/>
      <c r="G88" s="4"/>
      <c r="H88" s="4"/>
      <c r="I88" s="4"/>
      <c r="J88" s="4"/>
    </row>
    <row r="89" spans="1:10" ht="16" x14ac:dyDescent="0.2">
      <c r="A89" s="20" t="s">
        <v>70</v>
      </c>
      <c r="B89" s="24">
        <f>MAX(B85:B87)</f>
        <v>9</v>
      </c>
    </row>
    <row r="90" spans="1:10" ht="13" x14ac:dyDescent="0.15">
      <c r="A90" s="10" t="s">
        <v>71</v>
      </c>
      <c r="B90" s="32">
        <f>B73/B89</f>
        <v>7227.7777777777765</v>
      </c>
    </row>
    <row r="93" spans="1:10" ht="15.75" customHeight="1" x14ac:dyDescent="0.15">
      <c r="A93" s="18" t="s">
        <v>75</v>
      </c>
      <c r="B93" s="1"/>
      <c r="C93" s="1"/>
      <c r="D93" s="1"/>
      <c r="E93" s="1"/>
      <c r="F93" s="1"/>
      <c r="G93" s="1"/>
      <c r="H93" s="1"/>
      <c r="I93" s="1"/>
      <c r="J93" s="1"/>
    </row>
    <row r="95" spans="1:10" ht="15.75" customHeight="1" x14ac:dyDescent="0.2">
      <c r="A95" s="19" t="s">
        <v>76</v>
      </c>
      <c r="B95" s="23">
        <f>D38</f>
        <v>70.243701338768005</v>
      </c>
    </row>
    <row r="96" spans="1:10" ht="15.75" customHeight="1" x14ac:dyDescent="0.2">
      <c r="A96" s="19" t="s">
        <v>78</v>
      </c>
      <c r="B96" s="23">
        <f>D43</f>
        <v>39.198494050651789</v>
      </c>
    </row>
    <row r="97" spans="1:2" ht="15.75" customHeight="1" x14ac:dyDescent="0.2">
      <c r="A97" s="19" t="s">
        <v>77</v>
      </c>
      <c r="B97" s="24">
        <f>C50</f>
        <v>14.021247625350952</v>
      </c>
    </row>
    <row r="98" spans="1:2" ht="15.75" customHeight="1" x14ac:dyDescent="0.2">
      <c r="A98" s="19" t="s">
        <v>79</v>
      </c>
      <c r="B98" s="24">
        <f>B73</f>
        <v>65049.999999999985</v>
      </c>
    </row>
    <row r="99" spans="1:2" ht="15.75" customHeight="1" x14ac:dyDescent="0.2">
      <c r="A99" s="19" t="s">
        <v>82</v>
      </c>
      <c r="B99" s="24">
        <f>B89</f>
        <v>9</v>
      </c>
    </row>
    <row r="100" spans="1:2" ht="15.75" customHeight="1" x14ac:dyDescent="0.2">
      <c r="A100" s="19" t="s">
        <v>83</v>
      </c>
      <c r="B100" s="24" t="str">
        <f>VLOOKUP(B89,B85:C87,2,TRUE)</f>
        <v>Based on IOPS</v>
      </c>
    </row>
  </sheetData>
  <dataValidations disablePrompts="1" count="1">
    <dataValidation type="list" allowBlank="1" sqref="B25" xr:uid="{00000000-0002-0000-0000-000000000000}">
      <formula1>"TTL,Offpeak"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Sizing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Grabosky</cp:lastModifiedBy>
  <dcterms:created xsi:type="dcterms:W3CDTF">2018-08-15T12:55:37Z</dcterms:created>
  <dcterms:modified xsi:type="dcterms:W3CDTF">2018-08-15T15:01:54Z</dcterms:modified>
</cp:coreProperties>
</file>